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002_Research\MMRI\lululemmon\"/>
    </mc:Choice>
  </mc:AlternateContent>
  <xr:revisionPtr revIDLastSave="0" documentId="13_ncr:1_{F60B2712-F845-4D3F-862B-077157A72D00}" xr6:coauthVersionLast="36" xr6:coauthVersionMax="47" xr10:uidLastSave="{00000000-0000-0000-0000-000000000000}"/>
  <bookViews>
    <workbookView xWindow="-120" yWindow="-120" windowWidth="15480" windowHeight="7350" activeTab="1" xr2:uid="{16765559-56CA-4B32-BAC4-80A4EEDF055C}"/>
  </bookViews>
  <sheets>
    <sheet name="Plots" sheetId="1" r:id="rId1"/>
    <sheet name="Summary Tabl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2" l="1"/>
  <c r="X111" i="1"/>
  <c r="Q111" i="1"/>
  <c r="B20" i="2" s="1"/>
  <c r="J111" i="1"/>
  <c r="B13" i="2" s="1"/>
  <c r="C111" i="1"/>
  <c r="B6" i="2" s="1"/>
  <c r="K115" i="1"/>
  <c r="K116" i="1" s="1"/>
  <c r="R115" i="1" l="1"/>
  <c r="R116" i="1" s="1"/>
  <c r="Y115" i="1"/>
  <c r="Y116" i="1" s="1"/>
  <c r="D115" i="1"/>
  <c r="D116" i="1" s="1"/>
  <c r="R117" i="1" l="1"/>
  <c r="K117" i="1"/>
  <c r="D117" i="1"/>
  <c r="Y117" i="1"/>
  <c r="B10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5" i="1"/>
  <c r="C109" i="1"/>
  <c r="B4" i="2" s="1"/>
  <c r="J109" i="1"/>
  <c r="B11" i="2" s="1"/>
  <c r="Q109" i="1"/>
  <c r="B18" i="2" s="1"/>
  <c r="C110" i="1"/>
  <c r="B5" i="2" s="1"/>
  <c r="J110" i="1"/>
  <c r="B12" i="2" s="1"/>
  <c r="Q110" i="1"/>
  <c r="B19" i="2" s="1"/>
  <c r="X109" i="1"/>
  <c r="B25" i="2" s="1"/>
  <c r="X110" i="1"/>
  <c r="B26" i="2" s="1"/>
  <c r="R89" i="1" l="1"/>
  <c r="R73" i="1"/>
  <c r="R57" i="1"/>
  <c r="R41" i="1"/>
  <c r="R17" i="1"/>
  <c r="R78" i="1"/>
  <c r="R88" i="1"/>
  <c r="R60" i="1"/>
  <c r="R36" i="1"/>
  <c r="R8" i="1"/>
  <c r="R91" i="1"/>
  <c r="R71" i="1"/>
  <c r="R55" i="1"/>
  <c r="R35" i="1"/>
  <c r="R15" i="1"/>
  <c r="R100" i="1"/>
  <c r="R64" i="1"/>
  <c r="R24" i="1"/>
  <c r="R94" i="1"/>
  <c r="R74" i="1"/>
  <c r="R54" i="1"/>
  <c r="R38" i="1"/>
  <c r="R22" i="1"/>
  <c r="R14" i="1"/>
  <c r="R101" i="1"/>
  <c r="Y6" i="1"/>
  <c r="Y14" i="1"/>
  <c r="Y22" i="1"/>
  <c r="Y30" i="1"/>
  <c r="Y38" i="1"/>
  <c r="Y46" i="1"/>
  <c r="Y54" i="1"/>
  <c r="Y62" i="1"/>
  <c r="Y70" i="1"/>
  <c r="Y78" i="1"/>
  <c r="Y86" i="1"/>
  <c r="Y94" i="1"/>
  <c r="Y102" i="1"/>
  <c r="Y7" i="1"/>
  <c r="Y15" i="1"/>
  <c r="Y23" i="1"/>
  <c r="Y31" i="1"/>
  <c r="Y39" i="1"/>
  <c r="Y47" i="1"/>
  <c r="Y55" i="1"/>
  <c r="Y63" i="1"/>
  <c r="Y71" i="1"/>
  <c r="Y79" i="1"/>
  <c r="Y87" i="1"/>
  <c r="Y95" i="1"/>
  <c r="Y103" i="1"/>
  <c r="Y12" i="1"/>
  <c r="Y20" i="1"/>
  <c r="Y28" i="1"/>
  <c r="Y36" i="1"/>
  <c r="Y44" i="1"/>
  <c r="Y52" i="1"/>
  <c r="Y60" i="1"/>
  <c r="Y68" i="1"/>
  <c r="Y76" i="1"/>
  <c r="Y84" i="1"/>
  <c r="Y92" i="1"/>
  <c r="Y100" i="1"/>
  <c r="Y9" i="1"/>
  <c r="Y17" i="1"/>
  <c r="Y25" i="1"/>
  <c r="Y33" i="1"/>
  <c r="Y53" i="1"/>
  <c r="Y85" i="1"/>
  <c r="Y41" i="1"/>
  <c r="Y73" i="1"/>
  <c r="Y105" i="1"/>
  <c r="Y45" i="1"/>
  <c r="Y77" i="1"/>
  <c r="Y49" i="1"/>
  <c r="Y81" i="1"/>
  <c r="K12" i="1"/>
  <c r="K16" i="1"/>
  <c r="K20" i="1"/>
  <c r="K28" i="1"/>
  <c r="K32" i="1"/>
  <c r="K36" i="1"/>
  <c r="K44" i="1"/>
  <c r="K48" i="1"/>
  <c r="K52" i="1"/>
  <c r="K13" i="1"/>
  <c r="K17" i="1"/>
  <c r="K21" i="1"/>
  <c r="K29" i="1"/>
  <c r="K33" i="1"/>
  <c r="K37" i="1"/>
  <c r="K45" i="1"/>
  <c r="K49" i="1"/>
  <c r="K53" i="1"/>
  <c r="K10" i="1"/>
  <c r="K14" i="1"/>
  <c r="K18" i="1"/>
  <c r="K26" i="1"/>
  <c r="K30" i="1"/>
  <c r="K34" i="1"/>
  <c r="K42" i="1"/>
  <c r="K46" i="1"/>
  <c r="K50" i="1"/>
  <c r="K58" i="1"/>
  <c r="K62" i="1"/>
  <c r="K66" i="1"/>
  <c r="K74" i="1"/>
  <c r="K78" i="1"/>
  <c r="K82" i="1"/>
  <c r="K90" i="1"/>
  <c r="K94" i="1"/>
  <c r="K98" i="1"/>
  <c r="K5" i="1"/>
  <c r="K11" i="1"/>
  <c r="K27" i="1"/>
  <c r="K56" i="1"/>
  <c r="K61" i="1"/>
  <c r="K67" i="1"/>
  <c r="K77" i="1"/>
  <c r="K83" i="1"/>
  <c r="K88" i="1"/>
  <c r="K99" i="1"/>
  <c r="K104" i="1"/>
  <c r="K15" i="1"/>
  <c r="K47" i="1"/>
  <c r="K57" i="1"/>
  <c r="K63" i="1"/>
  <c r="K73" i="1"/>
  <c r="K79" i="1"/>
  <c r="K84" i="1"/>
  <c r="K95" i="1"/>
  <c r="K100" i="1"/>
  <c r="K105" i="1"/>
  <c r="K65" i="1"/>
  <c r="K76" i="1"/>
  <c r="K87" i="1"/>
  <c r="K103" i="1"/>
  <c r="K19" i="1"/>
  <c r="K35" i="1"/>
  <c r="K59" i="1"/>
  <c r="K64" i="1"/>
  <c r="K69" i="1"/>
  <c r="K80" i="1"/>
  <c r="K85" i="1"/>
  <c r="K91" i="1"/>
  <c r="K101" i="1"/>
  <c r="K7" i="1"/>
  <c r="K23" i="1"/>
  <c r="K60" i="1"/>
  <c r="K71" i="1"/>
  <c r="K81" i="1"/>
  <c r="C112" i="1"/>
  <c r="X112" i="1"/>
  <c r="B28" i="2" s="1"/>
  <c r="Q112" i="1"/>
  <c r="R5" i="1" s="1"/>
  <c r="J112" i="1"/>
  <c r="K8" i="1" s="1"/>
  <c r="S98" i="1"/>
  <c r="L98" i="1"/>
  <c r="U99" i="1"/>
  <c r="N99" i="1"/>
  <c r="G99" i="1"/>
  <c r="E98" i="1"/>
  <c r="S90" i="1"/>
  <c r="U91" i="1"/>
  <c r="L90" i="1"/>
  <c r="N91" i="1"/>
  <c r="G91" i="1"/>
  <c r="E90" i="1"/>
  <c r="S78" i="1"/>
  <c r="U79" i="1"/>
  <c r="L78" i="1"/>
  <c r="N79" i="1"/>
  <c r="G79" i="1"/>
  <c r="E78" i="1"/>
  <c r="S70" i="1"/>
  <c r="U71" i="1"/>
  <c r="L70" i="1"/>
  <c r="N71" i="1"/>
  <c r="G71" i="1"/>
  <c r="E70" i="1"/>
  <c r="S62" i="1"/>
  <c r="U63" i="1"/>
  <c r="L62" i="1"/>
  <c r="E62" i="1"/>
  <c r="N63" i="1"/>
  <c r="G63" i="1"/>
  <c r="S54" i="1"/>
  <c r="U55" i="1"/>
  <c r="L54" i="1"/>
  <c r="E54" i="1"/>
  <c r="N55" i="1"/>
  <c r="G55" i="1"/>
  <c r="S46" i="1"/>
  <c r="U47" i="1"/>
  <c r="L46" i="1"/>
  <c r="E46" i="1"/>
  <c r="N47" i="1"/>
  <c r="G47" i="1"/>
  <c r="S42" i="1"/>
  <c r="U43" i="1"/>
  <c r="L42" i="1"/>
  <c r="E42" i="1"/>
  <c r="N43" i="1"/>
  <c r="G43" i="1"/>
  <c r="S34" i="1"/>
  <c r="U35" i="1"/>
  <c r="N35" i="1"/>
  <c r="E34" i="1"/>
  <c r="G35" i="1"/>
  <c r="L34" i="1"/>
  <c r="S30" i="1"/>
  <c r="U31" i="1"/>
  <c r="N31" i="1"/>
  <c r="E30" i="1"/>
  <c r="G31" i="1"/>
  <c r="L30" i="1"/>
  <c r="S26" i="1"/>
  <c r="U27" i="1"/>
  <c r="N27" i="1"/>
  <c r="E26" i="1"/>
  <c r="G27" i="1"/>
  <c r="L26" i="1"/>
  <c r="S22" i="1"/>
  <c r="U23" i="1"/>
  <c r="N23" i="1"/>
  <c r="E22" i="1"/>
  <c r="G23" i="1"/>
  <c r="L22" i="1"/>
  <c r="S18" i="1"/>
  <c r="U19" i="1"/>
  <c r="N19" i="1"/>
  <c r="E18" i="1"/>
  <c r="G19" i="1"/>
  <c r="L18" i="1"/>
  <c r="S14" i="1"/>
  <c r="U15" i="1"/>
  <c r="N15" i="1"/>
  <c r="E14" i="1"/>
  <c r="G15" i="1"/>
  <c r="L14" i="1"/>
  <c r="S10" i="1"/>
  <c r="U11" i="1"/>
  <c r="N11" i="1"/>
  <c r="E10" i="1"/>
  <c r="G11" i="1"/>
  <c r="L10" i="1"/>
  <c r="U102" i="1"/>
  <c r="N102" i="1"/>
  <c r="L101" i="1"/>
  <c r="G102" i="1"/>
  <c r="S101" i="1"/>
  <c r="E101" i="1"/>
  <c r="U98" i="1"/>
  <c r="N98" i="1"/>
  <c r="G98" i="1"/>
  <c r="S97" i="1"/>
  <c r="E97" i="1"/>
  <c r="L97" i="1"/>
  <c r="U94" i="1"/>
  <c r="N94" i="1"/>
  <c r="L93" i="1"/>
  <c r="G94" i="1"/>
  <c r="S93" i="1"/>
  <c r="E93" i="1"/>
  <c r="N90" i="1"/>
  <c r="S89" i="1"/>
  <c r="G90" i="1"/>
  <c r="L89" i="1"/>
  <c r="U90" i="1"/>
  <c r="E89" i="1"/>
  <c r="N86" i="1"/>
  <c r="S85" i="1"/>
  <c r="U86" i="1"/>
  <c r="L85" i="1"/>
  <c r="G86" i="1"/>
  <c r="E85" i="1"/>
  <c r="N82" i="1"/>
  <c r="S81" i="1"/>
  <c r="L81" i="1"/>
  <c r="G82" i="1"/>
  <c r="U82" i="1"/>
  <c r="E81" i="1"/>
  <c r="N78" i="1"/>
  <c r="S77" i="1"/>
  <c r="U78" i="1"/>
  <c r="L77" i="1"/>
  <c r="G78" i="1"/>
  <c r="E77" i="1"/>
  <c r="N74" i="1"/>
  <c r="S73" i="1"/>
  <c r="L73" i="1"/>
  <c r="G74" i="1"/>
  <c r="U74" i="1"/>
  <c r="E73" i="1"/>
  <c r="N70" i="1"/>
  <c r="S69" i="1"/>
  <c r="U70" i="1"/>
  <c r="L69" i="1"/>
  <c r="G70" i="1"/>
  <c r="E69" i="1"/>
  <c r="N66" i="1"/>
  <c r="S65" i="1"/>
  <c r="L65" i="1"/>
  <c r="G66" i="1"/>
  <c r="E65" i="1"/>
  <c r="U66" i="1"/>
  <c r="N62" i="1"/>
  <c r="S61" i="1"/>
  <c r="U62" i="1"/>
  <c r="L61" i="1"/>
  <c r="G62" i="1"/>
  <c r="E61" i="1"/>
  <c r="N58" i="1"/>
  <c r="S57" i="1"/>
  <c r="L57" i="1"/>
  <c r="G58" i="1"/>
  <c r="E57" i="1"/>
  <c r="U58" i="1"/>
  <c r="N54" i="1"/>
  <c r="S53" i="1"/>
  <c r="U54" i="1"/>
  <c r="L53" i="1"/>
  <c r="G54" i="1"/>
  <c r="E53" i="1"/>
  <c r="N50" i="1"/>
  <c r="S49" i="1"/>
  <c r="L49" i="1"/>
  <c r="G50" i="1"/>
  <c r="U50" i="1"/>
  <c r="E49" i="1"/>
  <c r="N46" i="1"/>
  <c r="S45" i="1"/>
  <c r="U46" i="1"/>
  <c r="L45" i="1"/>
  <c r="G46" i="1"/>
  <c r="E45" i="1"/>
  <c r="S41" i="1"/>
  <c r="G42" i="1"/>
  <c r="L41" i="1"/>
  <c r="N42" i="1"/>
  <c r="E41" i="1"/>
  <c r="U42" i="1"/>
  <c r="S37" i="1"/>
  <c r="U38" i="1"/>
  <c r="G38" i="1"/>
  <c r="L37" i="1"/>
  <c r="E37" i="1"/>
  <c r="N38" i="1"/>
  <c r="S33" i="1"/>
  <c r="G34" i="1"/>
  <c r="L33" i="1"/>
  <c r="E33" i="1"/>
  <c r="N34" i="1"/>
  <c r="U34" i="1"/>
  <c r="S29" i="1"/>
  <c r="U30" i="1"/>
  <c r="G30" i="1"/>
  <c r="L29" i="1"/>
  <c r="N30" i="1"/>
  <c r="E29" i="1"/>
  <c r="S25" i="1"/>
  <c r="G26" i="1"/>
  <c r="L25" i="1"/>
  <c r="E25" i="1"/>
  <c r="U26" i="1"/>
  <c r="N26" i="1"/>
  <c r="S21" i="1"/>
  <c r="U22" i="1"/>
  <c r="G22" i="1"/>
  <c r="L21" i="1"/>
  <c r="E21" i="1"/>
  <c r="N22" i="1"/>
  <c r="S17" i="1"/>
  <c r="G18" i="1"/>
  <c r="L17" i="1"/>
  <c r="E17" i="1"/>
  <c r="U18" i="1"/>
  <c r="N18" i="1"/>
  <c r="S13" i="1"/>
  <c r="U14" i="1"/>
  <c r="G14" i="1"/>
  <c r="L13" i="1"/>
  <c r="E13" i="1"/>
  <c r="N14" i="1"/>
  <c r="S9" i="1"/>
  <c r="G10" i="1"/>
  <c r="L9" i="1"/>
  <c r="E9" i="1"/>
  <c r="N10" i="1"/>
  <c r="U10" i="1"/>
  <c r="U6" i="1"/>
  <c r="G6" i="1"/>
  <c r="N6" i="1"/>
  <c r="S82" i="1"/>
  <c r="U83" i="1"/>
  <c r="L82" i="1"/>
  <c r="N83" i="1"/>
  <c r="G83" i="1"/>
  <c r="E82" i="1"/>
  <c r="S100" i="1"/>
  <c r="L100" i="1"/>
  <c r="U101" i="1"/>
  <c r="N101" i="1"/>
  <c r="G101" i="1"/>
  <c r="E100" i="1"/>
  <c r="S96" i="1"/>
  <c r="L96" i="1"/>
  <c r="U97" i="1"/>
  <c r="N97" i="1"/>
  <c r="G97" i="1"/>
  <c r="E96" i="1"/>
  <c r="S92" i="1"/>
  <c r="L92" i="1"/>
  <c r="U93" i="1"/>
  <c r="N93" i="1"/>
  <c r="G93" i="1"/>
  <c r="E92" i="1"/>
  <c r="S88" i="1"/>
  <c r="U89" i="1"/>
  <c r="L88" i="1"/>
  <c r="N89" i="1"/>
  <c r="G89" i="1"/>
  <c r="E88" i="1"/>
  <c r="S84" i="1"/>
  <c r="U85" i="1"/>
  <c r="L84" i="1"/>
  <c r="N85" i="1"/>
  <c r="G85" i="1"/>
  <c r="E84" i="1"/>
  <c r="S80" i="1"/>
  <c r="U81" i="1"/>
  <c r="L80" i="1"/>
  <c r="N81" i="1"/>
  <c r="G81" i="1"/>
  <c r="E80" i="1"/>
  <c r="S76" i="1"/>
  <c r="U77" i="1"/>
  <c r="L76" i="1"/>
  <c r="N77" i="1"/>
  <c r="G77" i="1"/>
  <c r="E76" i="1"/>
  <c r="S72" i="1"/>
  <c r="U73" i="1"/>
  <c r="L72" i="1"/>
  <c r="N73" i="1"/>
  <c r="G73" i="1"/>
  <c r="E72" i="1"/>
  <c r="S68" i="1"/>
  <c r="U69" i="1"/>
  <c r="L68" i="1"/>
  <c r="N69" i="1"/>
  <c r="G69" i="1"/>
  <c r="E68" i="1"/>
  <c r="S64" i="1"/>
  <c r="U65" i="1"/>
  <c r="L64" i="1"/>
  <c r="N65" i="1"/>
  <c r="G65" i="1"/>
  <c r="E64" i="1"/>
  <c r="S60" i="1"/>
  <c r="U61" i="1"/>
  <c r="L60" i="1"/>
  <c r="N61" i="1"/>
  <c r="G61" i="1"/>
  <c r="E60" i="1"/>
  <c r="S56" i="1"/>
  <c r="U57" i="1"/>
  <c r="L56" i="1"/>
  <c r="N57" i="1"/>
  <c r="G57" i="1"/>
  <c r="E56" i="1"/>
  <c r="S52" i="1"/>
  <c r="U53" i="1"/>
  <c r="L52" i="1"/>
  <c r="N53" i="1"/>
  <c r="G53" i="1"/>
  <c r="E52" i="1"/>
  <c r="S48" i="1"/>
  <c r="U49" i="1"/>
  <c r="L48" i="1"/>
  <c r="N49" i="1"/>
  <c r="G49" i="1"/>
  <c r="E48" i="1"/>
  <c r="S44" i="1"/>
  <c r="U45" i="1"/>
  <c r="L44" i="1"/>
  <c r="N45" i="1"/>
  <c r="G45" i="1"/>
  <c r="E44" i="1"/>
  <c r="S40" i="1"/>
  <c r="U41" i="1"/>
  <c r="N41" i="1"/>
  <c r="L40" i="1"/>
  <c r="G41" i="1"/>
  <c r="E40" i="1"/>
  <c r="S36" i="1"/>
  <c r="U37" i="1"/>
  <c r="N37" i="1"/>
  <c r="L36" i="1"/>
  <c r="G37" i="1"/>
  <c r="E36" i="1"/>
  <c r="S32" i="1"/>
  <c r="U33" i="1"/>
  <c r="N33" i="1"/>
  <c r="L32" i="1"/>
  <c r="G33" i="1"/>
  <c r="E32" i="1"/>
  <c r="S28" i="1"/>
  <c r="U29" i="1"/>
  <c r="N29" i="1"/>
  <c r="L28" i="1"/>
  <c r="G29" i="1"/>
  <c r="E28" i="1"/>
  <c r="S24" i="1"/>
  <c r="U25" i="1"/>
  <c r="N25" i="1"/>
  <c r="L24" i="1"/>
  <c r="G25" i="1"/>
  <c r="E24" i="1"/>
  <c r="S20" i="1"/>
  <c r="U21" i="1"/>
  <c r="N21" i="1"/>
  <c r="L20" i="1"/>
  <c r="G21" i="1"/>
  <c r="E20" i="1"/>
  <c r="S16" i="1"/>
  <c r="U17" i="1"/>
  <c r="N17" i="1"/>
  <c r="L16" i="1"/>
  <c r="G17" i="1"/>
  <c r="E16" i="1"/>
  <c r="S12" i="1"/>
  <c r="U13" i="1"/>
  <c r="N13" i="1"/>
  <c r="L12" i="1"/>
  <c r="G13" i="1"/>
  <c r="E12" i="1"/>
  <c r="S8" i="1"/>
  <c r="U9" i="1"/>
  <c r="N9" i="1"/>
  <c r="L8" i="1"/>
  <c r="G9" i="1"/>
  <c r="E8" i="1"/>
  <c r="S104" i="1"/>
  <c r="L104" i="1"/>
  <c r="E104" i="1"/>
  <c r="S102" i="1"/>
  <c r="L102" i="1"/>
  <c r="U103" i="1"/>
  <c r="N103" i="1"/>
  <c r="G103" i="1"/>
  <c r="E102" i="1"/>
  <c r="S94" i="1"/>
  <c r="L94" i="1"/>
  <c r="U95" i="1"/>
  <c r="N95" i="1"/>
  <c r="G95" i="1"/>
  <c r="E94" i="1"/>
  <c r="S86" i="1"/>
  <c r="U87" i="1"/>
  <c r="L86" i="1"/>
  <c r="N87" i="1"/>
  <c r="G87" i="1"/>
  <c r="E86" i="1"/>
  <c r="S74" i="1"/>
  <c r="U75" i="1"/>
  <c r="L74" i="1"/>
  <c r="N75" i="1"/>
  <c r="G75" i="1"/>
  <c r="E74" i="1"/>
  <c r="S66" i="1"/>
  <c r="U67" i="1"/>
  <c r="L66" i="1"/>
  <c r="N67" i="1"/>
  <c r="G67" i="1"/>
  <c r="E66" i="1"/>
  <c r="S58" i="1"/>
  <c r="U59" i="1"/>
  <c r="L58" i="1"/>
  <c r="E58" i="1"/>
  <c r="N59" i="1"/>
  <c r="G59" i="1"/>
  <c r="S50" i="1"/>
  <c r="U51" i="1"/>
  <c r="L50" i="1"/>
  <c r="E50" i="1"/>
  <c r="N51" i="1"/>
  <c r="G51" i="1"/>
  <c r="S38" i="1"/>
  <c r="U39" i="1"/>
  <c r="N39" i="1"/>
  <c r="E38" i="1"/>
  <c r="G39" i="1"/>
  <c r="L38" i="1"/>
  <c r="S6" i="1"/>
  <c r="U7" i="1"/>
  <c r="N7" i="1"/>
  <c r="G7" i="1"/>
  <c r="L6" i="1"/>
  <c r="E6" i="1"/>
  <c r="U104" i="1"/>
  <c r="N104" i="1"/>
  <c r="S103" i="1"/>
  <c r="L103" i="1"/>
  <c r="G104" i="1"/>
  <c r="E103" i="1"/>
  <c r="U100" i="1"/>
  <c r="N100" i="1"/>
  <c r="L99" i="1"/>
  <c r="E99" i="1"/>
  <c r="G100" i="1"/>
  <c r="S99" i="1"/>
  <c r="U96" i="1"/>
  <c r="N96" i="1"/>
  <c r="S95" i="1"/>
  <c r="L95" i="1"/>
  <c r="G96" i="1"/>
  <c r="E95" i="1"/>
  <c r="N92" i="1"/>
  <c r="U92" i="1"/>
  <c r="S91" i="1"/>
  <c r="L91" i="1"/>
  <c r="G92" i="1"/>
  <c r="E91" i="1"/>
  <c r="N88" i="1"/>
  <c r="S87" i="1"/>
  <c r="U88" i="1"/>
  <c r="L87" i="1"/>
  <c r="E87" i="1"/>
  <c r="G88" i="1"/>
  <c r="N84" i="1"/>
  <c r="S83" i="1"/>
  <c r="U84" i="1"/>
  <c r="E83" i="1"/>
  <c r="G84" i="1"/>
  <c r="L83" i="1"/>
  <c r="N80" i="1"/>
  <c r="S79" i="1"/>
  <c r="U80" i="1"/>
  <c r="G80" i="1"/>
  <c r="L79" i="1"/>
  <c r="E79" i="1"/>
  <c r="N76" i="1"/>
  <c r="S75" i="1"/>
  <c r="U76" i="1"/>
  <c r="G76" i="1"/>
  <c r="E75" i="1"/>
  <c r="L75" i="1"/>
  <c r="N72" i="1"/>
  <c r="S71" i="1"/>
  <c r="U72" i="1"/>
  <c r="L71" i="1"/>
  <c r="E71" i="1"/>
  <c r="G72" i="1"/>
  <c r="N68" i="1"/>
  <c r="S67" i="1"/>
  <c r="U68" i="1"/>
  <c r="E67" i="1"/>
  <c r="L67" i="1"/>
  <c r="G68" i="1"/>
  <c r="N64" i="1"/>
  <c r="S63" i="1"/>
  <c r="E63" i="1"/>
  <c r="U64" i="1"/>
  <c r="G64" i="1"/>
  <c r="L63" i="1"/>
  <c r="N60" i="1"/>
  <c r="S59" i="1"/>
  <c r="U60" i="1"/>
  <c r="E59" i="1"/>
  <c r="G60" i="1"/>
  <c r="L59" i="1"/>
  <c r="N56" i="1"/>
  <c r="S55" i="1"/>
  <c r="E55" i="1"/>
  <c r="U56" i="1"/>
  <c r="L55" i="1"/>
  <c r="G56" i="1"/>
  <c r="N52" i="1"/>
  <c r="S51" i="1"/>
  <c r="U52" i="1"/>
  <c r="E51" i="1"/>
  <c r="L51" i="1"/>
  <c r="G52" i="1"/>
  <c r="N48" i="1"/>
  <c r="S47" i="1"/>
  <c r="E47" i="1"/>
  <c r="U48" i="1"/>
  <c r="G48" i="1"/>
  <c r="L47" i="1"/>
  <c r="N44" i="1"/>
  <c r="S43" i="1"/>
  <c r="U44" i="1"/>
  <c r="E43" i="1"/>
  <c r="G44" i="1"/>
  <c r="L43" i="1"/>
  <c r="S39" i="1"/>
  <c r="L39" i="1"/>
  <c r="E39" i="1"/>
  <c r="U40" i="1"/>
  <c r="N40" i="1"/>
  <c r="G40" i="1"/>
  <c r="S35" i="1"/>
  <c r="U36" i="1"/>
  <c r="L35" i="1"/>
  <c r="E35" i="1"/>
  <c r="N36" i="1"/>
  <c r="G36" i="1"/>
  <c r="S31" i="1"/>
  <c r="L31" i="1"/>
  <c r="E31" i="1"/>
  <c r="U32" i="1"/>
  <c r="N32" i="1"/>
  <c r="G32" i="1"/>
  <c r="S27" i="1"/>
  <c r="U28" i="1"/>
  <c r="L27" i="1"/>
  <c r="E27" i="1"/>
  <c r="G28" i="1"/>
  <c r="N28" i="1"/>
  <c r="S23" i="1"/>
  <c r="L23" i="1"/>
  <c r="E23" i="1"/>
  <c r="U24" i="1"/>
  <c r="N24" i="1"/>
  <c r="G24" i="1"/>
  <c r="S19" i="1"/>
  <c r="U20" i="1"/>
  <c r="L19" i="1"/>
  <c r="E19" i="1"/>
  <c r="G20" i="1"/>
  <c r="N20" i="1"/>
  <c r="S15" i="1"/>
  <c r="L15" i="1"/>
  <c r="E15" i="1"/>
  <c r="U16" i="1"/>
  <c r="N16" i="1"/>
  <c r="G16" i="1"/>
  <c r="S11" i="1"/>
  <c r="U12" i="1"/>
  <c r="L11" i="1"/>
  <c r="E11" i="1"/>
  <c r="G12" i="1"/>
  <c r="N12" i="1"/>
  <c r="S7" i="1"/>
  <c r="L7" i="1"/>
  <c r="E7" i="1"/>
  <c r="U8" i="1"/>
  <c r="N8" i="1"/>
  <c r="G8" i="1"/>
  <c r="Z94" i="1"/>
  <c r="Z82" i="1"/>
  <c r="Z70" i="1"/>
  <c r="Z58" i="1"/>
  <c r="Z46" i="1"/>
  <c r="Z34" i="1"/>
  <c r="Z26" i="1"/>
  <c r="Z22" i="1"/>
  <c r="Z14" i="1"/>
  <c r="AB6" i="1"/>
  <c r="AB7" i="1"/>
  <c r="AD7" i="1" s="1"/>
  <c r="AB98" i="1"/>
  <c r="AD98" i="1" s="1"/>
  <c r="AB94" i="1"/>
  <c r="AD94" i="1" s="1"/>
  <c r="AB86" i="1"/>
  <c r="AD86" i="1" s="1"/>
  <c r="AB82" i="1"/>
  <c r="AD82" i="1" s="1"/>
  <c r="AB74" i="1"/>
  <c r="AD74" i="1" s="1"/>
  <c r="AB70" i="1"/>
  <c r="AD70" i="1" s="1"/>
  <c r="AB62" i="1"/>
  <c r="AD62" i="1" s="1"/>
  <c r="AB58" i="1"/>
  <c r="AD58" i="1" s="1"/>
  <c r="AB50" i="1"/>
  <c r="AD50" i="1" s="1"/>
  <c r="AB46" i="1"/>
  <c r="AD46" i="1" s="1"/>
  <c r="AB38" i="1"/>
  <c r="AD38" i="1" s="1"/>
  <c r="AB34" i="1"/>
  <c r="AD34" i="1" s="1"/>
  <c r="AB26" i="1"/>
  <c r="AD26" i="1" s="1"/>
  <c r="AB22" i="1"/>
  <c r="AD22" i="1" s="1"/>
  <c r="AB14" i="1"/>
  <c r="AD14" i="1" s="1"/>
  <c r="AB97" i="1"/>
  <c r="AD97" i="1" s="1"/>
  <c r="AB93" i="1"/>
  <c r="AD93" i="1" s="1"/>
  <c r="AB89" i="1"/>
  <c r="AD89" i="1" s="1"/>
  <c r="AB85" i="1"/>
  <c r="AD85" i="1" s="1"/>
  <c r="AB81" i="1"/>
  <c r="AD81" i="1" s="1"/>
  <c r="AB77" i="1"/>
  <c r="AD77" i="1" s="1"/>
  <c r="AB73" i="1"/>
  <c r="AD73" i="1" s="1"/>
  <c r="AB69" i="1"/>
  <c r="AD69" i="1" s="1"/>
  <c r="AB65" i="1"/>
  <c r="AD65" i="1" s="1"/>
  <c r="AB61" i="1"/>
  <c r="AD61" i="1" s="1"/>
  <c r="AB57" i="1"/>
  <c r="AD57" i="1" s="1"/>
  <c r="AB53" i="1"/>
  <c r="AD53" i="1" s="1"/>
  <c r="AB49" i="1"/>
  <c r="AD49" i="1" s="1"/>
  <c r="AB45" i="1"/>
  <c r="AD45" i="1" s="1"/>
  <c r="AB41" i="1"/>
  <c r="AD41" i="1" s="1"/>
  <c r="AB37" i="1"/>
  <c r="AD37" i="1" s="1"/>
  <c r="AB33" i="1"/>
  <c r="AD33" i="1" s="1"/>
  <c r="AB29" i="1"/>
  <c r="AD29" i="1" s="1"/>
  <c r="AB21" i="1"/>
  <c r="AD21" i="1" s="1"/>
  <c r="AB9" i="1"/>
  <c r="AD9" i="1" s="1"/>
  <c r="AB104" i="1"/>
  <c r="AD104" i="1" s="1"/>
  <c r="AB96" i="1"/>
  <c r="AD96" i="1" s="1"/>
  <c r="AB92" i="1"/>
  <c r="AD92" i="1" s="1"/>
  <c r="AB84" i="1"/>
  <c r="AD84" i="1" s="1"/>
  <c r="AB80" i="1"/>
  <c r="AD80" i="1" s="1"/>
  <c r="AB72" i="1"/>
  <c r="AD72" i="1" s="1"/>
  <c r="AB68" i="1"/>
  <c r="AD68" i="1" s="1"/>
  <c r="AB60" i="1"/>
  <c r="AD60" i="1" s="1"/>
  <c r="AB56" i="1"/>
  <c r="AD56" i="1" s="1"/>
  <c r="AB48" i="1"/>
  <c r="AD48" i="1" s="1"/>
  <c r="AB44" i="1"/>
  <c r="AD44" i="1" s="1"/>
  <c r="AB36" i="1"/>
  <c r="AD36" i="1" s="1"/>
  <c r="AB32" i="1"/>
  <c r="AD32" i="1" s="1"/>
  <c r="AB24" i="1"/>
  <c r="AD24" i="1" s="1"/>
  <c r="AB20" i="1"/>
  <c r="AD20" i="1" s="1"/>
  <c r="AB13" i="1"/>
  <c r="AD13" i="1" s="1"/>
  <c r="AB102" i="1"/>
  <c r="AD102" i="1" s="1"/>
  <c r="AB90" i="1"/>
  <c r="AD90" i="1" s="1"/>
  <c r="AB78" i="1"/>
  <c r="AD78" i="1" s="1"/>
  <c r="AB66" i="1"/>
  <c r="AD66" i="1" s="1"/>
  <c r="AB54" i="1"/>
  <c r="AD54" i="1" s="1"/>
  <c r="AB42" i="1"/>
  <c r="AD42" i="1" s="1"/>
  <c r="AB30" i="1"/>
  <c r="AD30" i="1" s="1"/>
  <c r="AB18" i="1"/>
  <c r="AD18" i="1" s="1"/>
  <c r="Z100" i="1"/>
  <c r="AB100" i="1"/>
  <c r="AD100" i="1" s="1"/>
  <c r="AB88" i="1"/>
  <c r="AD88" i="1" s="1"/>
  <c r="AB76" i="1"/>
  <c r="AD76" i="1" s="1"/>
  <c r="AB64" i="1"/>
  <c r="AD64" i="1" s="1"/>
  <c r="AB52" i="1"/>
  <c r="AD52" i="1" s="1"/>
  <c r="AB40" i="1"/>
  <c r="AD40" i="1" s="1"/>
  <c r="AB28" i="1"/>
  <c r="AD28" i="1" s="1"/>
  <c r="AB16" i="1"/>
  <c r="AD16" i="1" s="1"/>
  <c r="Z6" i="1"/>
  <c r="AB17" i="1"/>
  <c r="AD17" i="1" s="1"/>
  <c r="Z98" i="1"/>
  <c r="Z86" i="1"/>
  <c r="Z74" i="1"/>
  <c r="Z62" i="1"/>
  <c r="Z50" i="1"/>
  <c r="Z38" i="1"/>
  <c r="AB25" i="1"/>
  <c r="AD25" i="1" s="1"/>
  <c r="AB12" i="1"/>
  <c r="AD12" i="1" s="1"/>
  <c r="Z10" i="1"/>
  <c r="AB10" i="1"/>
  <c r="AD10" i="1" s="1"/>
  <c r="AB8" i="1"/>
  <c r="AD8" i="1" s="1"/>
  <c r="Z102" i="1"/>
  <c r="Z90" i="1"/>
  <c r="Z78" i="1"/>
  <c r="Z66" i="1"/>
  <c r="Z54" i="1"/>
  <c r="Z42" i="1"/>
  <c r="Z30" i="1"/>
  <c r="Z18" i="1"/>
  <c r="Z47" i="1"/>
  <c r="Z101" i="1"/>
  <c r="Z97" i="1"/>
  <c r="Z93" i="1"/>
  <c r="Z89" i="1"/>
  <c r="Z85" i="1"/>
  <c r="Z81" i="1"/>
  <c r="Z77" i="1"/>
  <c r="Z73" i="1"/>
  <c r="Z69" i="1"/>
  <c r="Z65" i="1"/>
  <c r="Z61" i="1"/>
  <c r="Z57" i="1"/>
  <c r="Z53" i="1"/>
  <c r="Z49" i="1"/>
  <c r="Z45" i="1"/>
  <c r="Z41" i="1"/>
  <c r="Z37" i="1"/>
  <c r="Z33" i="1"/>
  <c r="Z29" i="1"/>
  <c r="Z25" i="1"/>
  <c r="Z21" i="1"/>
  <c r="Z17" i="1"/>
  <c r="Z13" i="1"/>
  <c r="Z9" i="1"/>
  <c r="AB103" i="1"/>
  <c r="AD103" i="1" s="1"/>
  <c r="AB99" i="1"/>
  <c r="AD99" i="1" s="1"/>
  <c r="AB95" i="1"/>
  <c r="AD95" i="1" s="1"/>
  <c r="AB91" i="1"/>
  <c r="AD91" i="1" s="1"/>
  <c r="AB87" i="1"/>
  <c r="AD87" i="1" s="1"/>
  <c r="AB83" i="1"/>
  <c r="AD83" i="1" s="1"/>
  <c r="AB79" i="1"/>
  <c r="AD79" i="1" s="1"/>
  <c r="AB75" i="1"/>
  <c r="AD75" i="1" s="1"/>
  <c r="AB71" i="1"/>
  <c r="AD71" i="1" s="1"/>
  <c r="AB67" i="1"/>
  <c r="AD67" i="1" s="1"/>
  <c r="AB63" i="1"/>
  <c r="AD63" i="1" s="1"/>
  <c r="AB59" i="1"/>
  <c r="AD59" i="1" s="1"/>
  <c r="AB55" i="1"/>
  <c r="AD55" i="1" s="1"/>
  <c r="AB51" i="1"/>
  <c r="AD51" i="1" s="1"/>
  <c r="AB47" i="1"/>
  <c r="AD47" i="1" s="1"/>
  <c r="AB43" i="1"/>
  <c r="AD43" i="1" s="1"/>
  <c r="AB39" i="1"/>
  <c r="AD39" i="1" s="1"/>
  <c r="AB35" i="1"/>
  <c r="AD35" i="1" s="1"/>
  <c r="AB31" i="1"/>
  <c r="AD31" i="1" s="1"/>
  <c r="AB27" i="1"/>
  <c r="AD27" i="1" s="1"/>
  <c r="AB23" i="1"/>
  <c r="AD23" i="1" s="1"/>
  <c r="AB19" i="1"/>
  <c r="AD19" i="1" s="1"/>
  <c r="AB15" i="1"/>
  <c r="AD15" i="1" s="1"/>
  <c r="Z43" i="1"/>
  <c r="Z96" i="1"/>
  <c r="Z92" i="1"/>
  <c r="Z88" i="1"/>
  <c r="Z84" i="1"/>
  <c r="Z80" i="1"/>
  <c r="Z76" i="1"/>
  <c r="Z72" i="1"/>
  <c r="Z68" i="1"/>
  <c r="Z64" i="1"/>
  <c r="Z60" i="1"/>
  <c r="Z56" i="1"/>
  <c r="Z52" i="1"/>
  <c r="Z48" i="1"/>
  <c r="Z44" i="1"/>
  <c r="Z40" i="1"/>
  <c r="Z36" i="1"/>
  <c r="Z32" i="1"/>
  <c r="Z28" i="1"/>
  <c r="Z24" i="1"/>
  <c r="Z20" i="1"/>
  <c r="Z16" i="1"/>
  <c r="Z12" i="1"/>
  <c r="Z8" i="1"/>
  <c r="AB11" i="1"/>
  <c r="AD11" i="1" s="1"/>
  <c r="Z103" i="1"/>
  <c r="Z95" i="1"/>
  <c r="Z91" i="1"/>
  <c r="Z87" i="1"/>
  <c r="Z83" i="1"/>
  <c r="Z79" i="1"/>
  <c r="Z75" i="1"/>
  <c r="Z71" i="1"/>
  <c r="Z67" i="1"/>
  <c r="Z63" i="1"/>
  <c r="Z59" i="1"/>
  <c r="Z55" i="1"/>
  <c r="Z39" i="1"/>
  <c r="Z35" i="1"/>
  <c r="Z31" i="1"/>
  <c r="Z27" i="1"/>
  <c r="Z23" i="1"/>
  <c r="Z19" i="1"/>
  <c r="Z15" i="1"/>
  <c r="Z11" i="1"/>
  <c r="Z7" i="1"/>
  <c r="AB101" i="1"/>
  <c r="AD101" i="1" s="1"/>
  <c r="Z104" i="1"/>
  <c r="Z99" i="1"/>
  <c r="Z51" i="1"/>
  <c r="N111" i="1" l="1"/>
  <c r="F13" i="2" s="1"/>
  <c r="AD6" i="1"/>
  <c r="AD111" i="1" s="1"/>
  <c r="H27" i="2" s="1"/>
  <c r="AB111" i="1"/>
  <c r="F27" i="2" s="1"/>
  <c r="E111" i="1"/>
  <c r="D6" i="2" s="1"/>
  <c r="G111" i="1"/>
  <c r="F6" i="2" s="1"/>
  <c r="K97" i="1"/>
  <c r="K39" i="1"/>
  <c r="K96" i="1"/>
  <c r="K75" i="1"/>
  <c r="K51" i="1"/>
  <c r="K92" i="1"/>
  <c r="K55" i="1"/>
  <c r="K89" i="1"/>
  <c r="K68" i="1"/>
  <c r="K31" i="1"/>
  <c r="K93" i="1"/>
  <c r="K72" i="1"/>
  <c r="K43" i="1"/>
  <c r="K102" i="1"/>
  <c r="K86" i="1"/>
  <c r="K70" i="1"/>
  <c r="K54" i="1"/>
  <c r="K38" i="1"/>
  <c r="K22" i="1"/>
  <c r="K6" i="1"/>
  <c r="K41" i="1"/>
  <c r="K25" i="1"/>
  <c r="K9" i="1"/>
  <c r="K40" i="1"/>
  <c r="K24" i="1"/>
  <c r="Y93" i="1"/>
  <c r="Y97" i="1"/>
  <c r="Y57" i="1"/>
  <c r="Y69" i="1"/>
  <c r="Y29" i="1"/>
  <c r="Y13" i="1"/>
  <c r="Y96" i="1"/>
  <c r="Y80" i="1"/>
  <c r="Y64" i="1"/>
  <c r="Y48" i="1"/>
  <c r="Y32" i="1"/>
  <c r="Y16" i="1"/>
  <c r="Y99" i="1"/>
  <c r="Y83" i="1"/>
  <c r="Y67" i="1"/>
  <c r="Y51" i="1"/>
  <c r="Y35" i="1"/>
  <c r="Y19" i="1"/>
  <c r="Y5" i="1"/>
  <c r="Y90" i="1"/>
  <c r="Y74" i="1"/>
  <c r="Y58" i="1"/>
  <c r="Y42" i="1"/>
  <c r="Y26" i="1"/>
  <c r="Y10" i="1"/>
  <c r="R62" i="1"/>
  <c r="R6" i="1"/>
  <c r="R26" i="1"/>
  <c r="R42" i="1"/>
  <c r="R58" i="1"/>
  <c r="R82" i="1"/>
  <c r="R98" i="1"/>
  <c r="R32" i="1"/>
  <c r="R72" i="1"/>
  <c r="R21" i="1"/>
  <c r="R19" i="1"/>
  <c r="R43" i="1"/>
  <c r="R59" i="1"/>
  <c r="R75" i="1"/>
  <c r="R95" i="1"/>
  <c r="R16" i="1"/>
  <c r="R44" i="1"/>
  <c r="R68" i="1"/>
  <c r="R96" i="1"/>
  <c r="R105" i="1"/>
  <c r="R25" i="1"/>
  <c r="R45" i="1"/>
  <c r="R61" i="1"/>
  <c r="R77" i="1"/>
  <c r="R93" i="1"/>
  <c r="S111" i="1"/>
  <c r="D20" i="2" s="1"/>
  <c r="U111" i="1"/>
  <c r="F20" i="2" s="1"/>
  <c r="R23" i="1"/>
  <c r="R10" i="1"/>
  <c r="R30" i="1"/>
  <c r="R46" i="1"/>
  <c r="R66" i="1"/>
  <c r="R86" i="1"/>
  <c r="R102" i="1"/>
  <c r="R40" i="1"/>
  <c r="R84" i="1"/>
  <c r="R7" i="1"/>
  <c r="R27" i="1"/>
  <c r="R47" i="1"/>
  <c r="R63" i="1"/>
  <c r="R79" i="1"/>
  <c r="R99" i="1"/>
  <c r="R20" i="1"/>
  <c r="R48" i="1"/>
  <c r="R76" i="1"/>
  <c r="R104" i="1"/>
  <c r="R9" i="1"/>
  <c r="R29" i="1"/>
  <c r="R49" i="1"/>
  <c r="R65" i="1"/>
  <c r="R81" i="1"/>
  <c r="R97" i="1"/>
  <c r="L111" i="1"/>
  <c r="D13" i="2" s="1"/>
  <c r="Z111" i="1"/>
  <c r="D27" i="2" s="1"/>
  <c r="Y65" i="1"/>
  <c r="Y61" i="1"/>
  <c r="Y89" i="1"/>
  <c r="Y101" i="1"/>
  <c r="Y37" i="1"/>
  <c r="Y21" i="1"/>
  <c r="Y104" i="1"/>
  <c r="Y88" i="1"/>
  <c r="Y72" i="1"/>
  <c r="Y56" i="1"/>
  <c r="Y40" i="1"/>
  <c r="Y24" i="1"/>
  <c r="Y8" i="1"/>
  <c r="Y91" i="1"/>
  <c r="Y75" i="1"/>
  <c r="Y59" i="1"/>
  <c r="Y43" i="1"/>
  <c r="Y27" i="1"/>
  <c r="Y11" i="1"/>
  <c r="Y98" i="1"/>
  <c r="Y82" i="1"/>
  <c r="Y66" i="1"/>
  <c r="Y50" i="1"/>
  <c r="Y34" i="1"/>
  <c r="Y18" i="1"/>
  <c r="R37" i="1"/>
  <c r="R87" i="1"/>
  <c r="R18" i="1"/>
  <c r="R34" i="1"/>
  <c r="R50" i="1"/>
  <c r="R70" i="1"/>
  <c r="R90" i="1"/>
  <c r="R12" i="1"/>
  <c r="R52" i="1"/>
  <c r="R92" i="1"/>
  <c r="R11" i="1"/>
  <c r="R31" i="1"/>
  <c r="R51" i="1"/>
  <c r="R67" i="1"/>
  <c r="R83" i="1"/>
  <c r="R39" i="1"/>
  <c r="R28" i="1"/>
  <c r="R56" i="1"/>
  <c r="R80" i="1"/>
  <c r="R103" i="1"/>
  <c r="R13" i="1"/>
  <c r="R33" i="1"/>
  <c r="R53" i="1"/>
  <c r="R69" i="1"/>
  <c r="R85" i="1"/>
  <c r="O8" i="1"/>
  <c r="B14" i="2"/>
  <c r="V89" i="1"/>
  <c r="B21" i="2"/>
  <c r="O94" i="1"/>
  <c r="M80" i="1"/>
  <c r="H15" i="1"/>
  <c r="D10" i="1"/>
  <c r="D74" i="1"/>
  <c r="D98" i="1"/>
  <c r="D5" i="1"/>
  <c r="D11" i="1"/>
  <c r="D35" i="1"/>
  <c r="D47" i="1"/>
  <c r="D55" i="1"/>
  <c r="D63" i="1"/>
  <c r="D71" i="1"/>
  <c r="D79" i="1"/>
  <c r="D87" i="1"/>
  <c r="D99" i="1"/>
  <c r="D27" i="1"/>
  <c r="D8" i="1"/>
  <c r="D12" i="1"/>
  <c r="D16" i="1"/>
  <c r="D20" i="1"/>
  <c r="D24" i="1"/>
  <c r="D28" i="1"/>
  <c r="D32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6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8" i="1"/>
  <c r="D82" i="1"/>
  <c r="D86" i="1"/>
  <c r="D90" i="1"/>
  <c r="D94" i="1"/>
  <c r="D102" i="1"/>
  <c r="D7" i="1"/>
  <c r="D15" i="1"/>
  <c r="D19" i="1"/>
  <c r="D23" i="1"/>
  <c r="D31" i="1"/>
  <c r="D39" i="1"/>
  <c r="D43" i="1"/>
  <c r="D51" i="1"/>
  <c r="D59" i="1"/>
  <c r="D67" i="1"/>
  <c r="D75" i="1"/>
  <c r="D83" i="1"/>
  <c r="D91" i="1"/>
  <c r="D95" i="1"/>
  <c r="D103" i="1"/>
  <c r="D40" i="1"/>
  <c r="D56" i="1"/>
  <c r="D72" i="1"/>
  <c r="D88" i="1"/>
  <c r="D104" i="1"/>
  <c r="B7" i="2"/>
  <c r="D96" i="1"/>
  <c r="D36" i="1"/>
  <c r="D52" i="1"/>
  <c r="D68" i="1"/>
  <c r="D84" i="1"/>
  <c r="D100" i="1"/>
  <c r="D44" i="1"/>
  <c r="D60" i="1"/>
  <c r="D76" i="1"/>
  <c r="D92" i="1"/>
  <c r="D48" i="1"/>
  <c r="D64" i="1"/>
  <c r="D80" i="1"/>
  <c r="O5" i="1"/>
  <c r="O97" i="1"/>
  <c r="Y112" i="1"/>
  <c r="C28" i="2" s="1"/>
  <c r="AC6" i="1"/>
  <c r="AC10" i="1"/>
  <c r="AC14" i="1"/>
  <c r="AC18" i="1"/>
  <c r="AC22" i="1"/>
  <c r="AC26" i="1"/>
  <c r="AC30" i="1"/>
  <c r="AC34" i="1"/>
  <c r="AC38" i="1"/>
  <c r="AC42" i="1"/>
  <c r="AC46" i="1"/>
  <c r="AC50" i="1"/>
  <c r="AC54" i="1"/>
  <c r="AC58" i="1"/>
  <c r="AC62" i="1"/>
  <c r="AC66" i="1"/>
  <c r="AC70" i="1"/>
  <c r="AC74" i="1"/>
  <c r="AC78" i="1"/>
  <c r="AC82" i="1"/>
  <c r="AC86" i="1"/>
  <c r="AC90" i="1"/>
  <c r="AC94" i="1"/>
  <c r="AC98" i="1"/>
  <c r="AC102" i="1"/>
  <c r="AA6" i="1"/>
  <c r="AA10" i="1"/>
  <c r="AA14" i="1"/>
  <c r="AA18" i="1"/>
  <c r="AA22" i="1"/>
  <c r="AA26" i="1"/>
  <c r="AA30" i="1"/>
  <c r="AA34" i="1"/>
  <c r="AA38" i="1"/>
  <c r="AA42" i="1"/>
  <c r="AA46" i="1"/>
  <c r="AA50" i="1"/>
  <c r="AA54" i="1"/>
  <c r="AA58" i="1"/>
  <c r="AA62" i="1"/>
  <c r="AA66" i="1"/>
  <c r="AA70" i="1"/>
  <c r="AA74" i="1"/>
  <c r="AA78" i="1"/>
  <c r="AA82" i="1"/>
  <c r="AA86" i="1"/>
  <c r="AA90" i="1"/>
  <c r="AA94" i="1"/>
  <c r="AA98" i="1"/>
  <c r="AA102" i="1"/>
  <c r="AC5" i="1"/>
  <c r="AA23" i="1"/>
  <c r="AA47" i="1"/>
  <c r="AA63" i="1"/>
  <c r="AA75" i="1"/>
  <c r="AA87" i="1"/>
  <c r="AA95" i="1"/>
  <c r="AA99" i="1"/>
  <c r="AA5" i="1"/>
  <c r="AC7" i="1"/>
  <c r="AC11" i="1"/>
  <c r="AC15" i="1"/>
  <c r="AC19" i="1"/>
  <c r="AC23" i="1"/>
  <c r="AC27" i="1"/>
  <c r="AC31" i="1"/>
  <c r="AC35" i="1"/>
  <c r="AC39" i="1"/>
  <c r="AC43" i="1"/>
  <c r="AC47" i="1"/>
  <c r="AC51" i="1"/>
  <c r="AC55" i="1"/>
  <c r="AC59" i="1"/>
  <c r="AC63" i="1"/>
  <c r="AC67" i="1"/>
  <c r="AC71" i="1"/>
  <c r="AC75" i="1"/>
  <c r="AC79" i="1"/>
  <c r="AC83" i="1"/>
  <c r="AC87" i="1"/>
  <c r="AC91" i="1"/>
  <c r="AC95" i="1"/>
  <c r="AC99" i="1"/>
  <c r="AC103" i="1"/>
  <c r="AA7" i="1"/>
  <c r="AA11" i="1"/>
  <c r="AA15" i="1"/>
  <c r="AA19" i="1"/>
  <c r="AA27" i="1"/>
  <c r="AA31" i="1"/>
  <c r="AA35" i="1"/>
  <c r="AA39" i="1"/>
  <c r="AA43" i="1"/>
  <c r="AA51" i="1"/>
  <c r="AA55" i="1"/>
  <c r="AA59" i="1"/>
  <c r="AA67" i="1"/>
  <c r="AA71" i="1"/>
  <c r="AA79" i="1"/>
  <c r="AA83" i="1"/>
  <c r="AA91" i="1"/>
  <c r="AA103" i="1"/>
  <c r="AC8" i="1"/>
  <c r="AC16" i="1"/>
  <c r="AC24" i="1"/>
  <c r="AC32" i="1"/>
  <c r="AC40" i="1"/>
  <c r="AC48" i="1"/>
  <c r="AC56" i="1"/>
  <c r="AC64" i="1"/>
  <c r="AC72" i="1"/>
  <c r="AC80" i="1"/>
  <c r="AC88" i="1"/>
  <c r="AC96" i="1"/>
  <c r="AC104" i="1"/>
  <c r="AA12" i="1"/>
  <c r="AA20" i="1"/>
  <c r="AA28" i="1"/>
  <c r="AA36" i="1"/>
  <c r="AA44" i="1"/>
  <c r="AA52" i="1"/>
  <c r="AA60" i="1"/>
  <c r="AA68" i="1"/>
  <c r="AA76" i="1"/>
  <c r="AA84" i="1"/>
  <c r="AA92" i="1"/>
  <c r="AA100" i="1"/>
  <c r="AC17" i="1"/>
  <c r="AC25" i="1"/>
  <c r="AC33" i="1"/>
  <c r="AC41" i="1"/>
  <c r="AC49" i="1"/>
  <c r="AC57" i="1"/>
  <c r="AC73" i="1"/>
  <c r="AC81" i="1"/>
  <c r="AC89" i="1"/>
  <c r="AC97" i="1"/>
  <c r="AC105" i="1"/>
  <c r="AA13" i="1"/>
  <c r="AA29" i="1"/>
  <c r="AA37" i="1"/>
  <c r="AA45" i="1"/>
  <c r="AA53" i="1"/>
  <c r="AA61" i="1"/>
  <c r="AA77" i="1"/>
  <c r="AA85" i="1"/>
  <c r="AA93" i="1"/>
  <c r="AA101" i="1"/>
  <c r="AC12" i="1"/>
  <c r="AA8" i="1"/>
  <c r="AA40" i="1"/>
  <c r="AA64" i="1"/>
  <c r="AA80" i="1"/>
  <c r="AA96" i="1"/>
  <c r="AC13" i="1"/>
  <c r="AC29" i="1"/>
  <c r="AC37" i="1"/>
  <c r="AC45" i="1"/>
  <c r="AC53" i="1"/>
  <c r="AC61" i="1"/>
  <c r="AC69" i="1"/>
  <c r="AC85" i="1"/>
  <c r="AC93" i="1"/>
  <c r="AA9" i="1"/>
  <c r="AA25" i="1"/>
  <c r="AA41" i="1"/>
  <c r="AA57" i="1"/>
  <c r="AA73" i="1"/>
  <c r="AA89" i="1"/>
  <c r="AC9" i="1"/>
  <c r="AC65" i="1"/>
  <c r="AA21" i="1"/>
  <c r="AA69" i="1"/>
  <c r="AC20" i="1"/>
  <c r="AC28" i="1"/>
  <c r="AC36" i="1"/>
  <c r="AC44" i="1"/>
  <c r="AC52" i="1"/>
  <c r="AC60" i="1"/>
  <c r="AC68" i="1"/>
  <c r="AC76" i="1"/>
  <c r="AC84" i="1"/>
  <c r="AC92" i="1"/>
  <c r="AC100" i="1"/>
  <c r="AA16" i="1"/>
  <c r="AA24" i="1"/>
  <c r="AA32" i="1"/>
  <c r="AA48" i="1"/>
  <c r="AA56" i="1"/>
  <c r="AA72" i="1"/>
  <c r="AA88" i="1"/>
  <c r="AA104" i="1"/>
  <c r="AC21" i="1"/>
  <c r="AC77" i="1"/>
  <c r="AC101" i="1"/>
  <c r="AA17" i="1"/>
  <c r="AA33" i="1"/>
  <c r="AA49" i="1"/>
  <c r="AA65" i="1"/>
  <c r="AA81" i="1"/>
  <c r="AA97" i="1"/>
  <c r="AA105" i="1"/>
  <c r="M12" i="1"/>
  <c r="M36" i="1"/>
  <c r="H46" i="1"/>
  <c r="O53" i="1"/>
  <c r="M55" i="1"/>
  <c r="M54" i="1"/>
  <c r="H25" i="1"/>
  <c r="M17" i="1"/>
  <c r="O78" i="1"/>
  <c r="O92" i="1"/>
  <c r="O37" i="1"/>
  <c r="H81" i="1"/>
  <c r="H14" i="1"/>
  <c r="T104" i="1"/>
  <c r="T60" i="1"/>
  <c r="V28" i="1"/>
  <c r="H18" i="1"/>
  <c r="H61" i="1"/>
  <c r="H9" i="1"/>
  <c r="H80" i="1"/>
  <c r="V13" i="1"/>
  <c r="O102" i="1"/>
  <c r="O73" i="1"/>
  <c r="M48" i="1"/>
  <c r="M101" i="1"/>
  <c r="O74" i="1"/>
  <c r="M103" i="1"/>
  <c r="M39" i="1"/>
  <c r="O76" i="1"/>
  <c r="M22" i="1"/>
  <c r="O40" i="1"/>
  <c r="V100" i="1"/>
  <c r="R112" i="1"/>
  <c r="C21" i="2" s="1"/>
  <c r="V66" i="1"/>
  <c r="T15" i="1"/>
  <c r="V51" i="1"/>
  <c r="T79" i="1"/>
  <c r="T78" i="1"/>
  <c r="T14" i="1"/>
  <c r="V103" i="1"/>
  <c r="V55" i="1"/>
  <c r="T98" i="1"/>
  <c r="T82" i="1"/>
  <c r="T66" i="1"/>
  <c r="T50" i="1"/>
  <c r="T34" i="1"/>
  <c r="T18" i="1"/>
  <c r="T99" i="1"/>
  <c r="T51" i="1"/>
  <c r="V101" i="1"/>
  <c r="V85" i="1"/>
  <c r="V69" i="1"/>
  <c r="V53" i="1"/>
  <c r="T37" i="1"/>
  <c r="V21" i="1"/>
  <c r="V105" i="1"/>
  <c r="V59" i="1"/>
  <c r="V104" i="1"/>
  <c r="V88" i="1"/>
  <c r="V72" i="1"/>
  <c r="V56" i="1"/>
  <c r="V40" i="1"/>
  <c r="V24" i="1"/>
  <c r="V8" i="1"/>
  <c r="T20" i="1"/>
  <c r="V36" i="1"/>
  <c r="T76" i="1"/>
  <c r="V20" i="1"/>
  <c r="T88" i="1"/>
  <c r="T64" i="1"/>
  <c r="V68" i="1"/>
  <c r="V17" i="1"/>
  <c r="T93" i="1"/>
  <c r="T29" i="1"/>
  <c r="T68" i="1"/>
  <c r="T32" i="1"/>
  <c r="V45" i="1"/>
  <c r="T91" i="1"/>
  <c r="T27" i="1"/>
  <c r="V64" i="1"/>
  <c r="T74" i="1"/>
  <c r="T10" i="1"/>
  <c r="T105" i="1"/>
  <c r="T41" i="1"/>
  <c r="V78" i="1"/>
  <c r="V14" i="1"/>
  <c r="T103" i="1"/>
  <c r="T39" i="1"/>
  <c r="V76" i="1"/>
  <c r="V12" i="1"/>
  <c r="T86" i="1"/>
  <c r="T22" i="1"/>
  <c r="T101" i="1"/>
  <c r="T21" i="1"/>
  <c r="V91" i="1"/>
  <c r="V43" i="1"/>
  <c r="V11" i="1"/>
  <c r="T83" i="1"/>
  <c r="V39" i="1"/>
  <c r="T97" i="1"/>
  <c r="T81" i="1"/>
  <c r="T65" i="1"/>
  <c r="T49" i="1"/>
  <c r="T33" i="1"/>
  <c r="T17" i="1"/>
  <c r="T16" i="1"/>
  <c r="T44" i="1"/>
  <c r="T62" i="1"/>
  <c r="T12" i="1"/>
  <c r="T46" i="1"/>
  <c r="V98" i="1"/>
  <c r="V52" i="1"/>
  <c r="T94" i="1"/>
  <c r="V61" i="1"/>
  <c r="T77" i="1"/>
  <c r="T13" i="1"/>
  <c r="V73" i="1"/>
  <c r="T92" i="1"/>
  <c r="T75" i="1"/>
  <c r="T11" i="1"/>
  <c r="V48" i="1"/>
  <c r="T58" i="1"/>
  <c r="V95" i="1"/>
  <c r="T89" i="1"/>
  <c r="T25" i="1"/>
  <c r="V62" i="1"/>
  <c r="V37" i="1"/>
  <c r="T87" i="1"/>
  <c r="T23" i="1"/>
  <c r="V60" i="1"/>
  <c r="T70" i="1"/>
  <c r="T6" i="1"/>
  <c r="T85" i="1"/>
  <c r="V5" i="1"/>
  <c r="V79" i="1"/>
  <c r="V31" i="1"/>
  <c r="V7" i="1"/>
  <c r="V90" i="1"/>
  <c r="V74" i="1"/>
  <c r="V58" i="1"/>
  <c r="V42" i="1"/>
  <c r="V26" i="1"/>
  <c r="V10" i="1"/>
  <c r="V71" i="1"/>
  <c r="V27" i="1"/>
  <c r="V87" i="1"/>
  <c r="T35" i="1"/>
  <c r="T96" i="1"/>
  <c r="T56" i="1"/>
  <c r="T63" i="1"/>
  <c r="V99" i="1"/>
  <c r="V50" i="1"/>
  <c r="T24" i="1"/>
  <c r="T47" i="1"/>
  <c r="V83" i="1"/>
  <c r="V34" i="1"/>
  <c r="T95" i="1"/>
  <c r="T30" i="1"/>
  <c r="V82" i="1"/>
  <c r="T61" i="1"/>
  <c r="T48" i="1"/>
  <c r="T52" i="1"/>
  <c r="T28" i="1"/>
  <c r="T72" i="1"/>
  <c r="T59" i="1"/>
  <c r="V96" i="1"/>
  <c r="V32" i="1"/>
  <c r="T5" i="1"/>
  <c r="T42" i="1"/>
  <c r="V47" i="1"/>
  <c r="T73" i="1"/>
  <c r="T9" i="1"/>
  <c r="V46" i="1"/>
  <c r="V81" i="1"/>
  <c r="T71" i="1"/>
  <c r="T7" i="1"/>
  <c r="V44" i="1"/>
  <c r="T54" i="1"/>
  <c r="V75" i="1"/>
  <c r="T69" i="1"/>
  <c r="T67" i="1"/>
  <c r="V70" i="1"/>
  <c r="V6" i="1"/>
  <c r="V9" i="1"/>
  <c r="V35" i="1"/>
  <c r="V84" i="1"/>
  <c r="V25" i="1"/>
  <c r="T57" i="1"/>
  <c r="V93" i="1"/>
  <c r="T53" i="1"/>
  <c r="V23" i="1"/>
  <c r="V54" i="1"/>
  <c r="V63" i="1"/>
  <c r="V57" i="1"/>
  <c r="T36" i="1"/>
  <c r="V19" i="1"/>
  <c r="T31" i="1"/>
  <c r="T45" i="1"/>
  <c r="V65" i="1"/>
  <c r="T43" i="1"/>
  <c r="T90" i="1"/>
  <c r="V94" i="1"/>
  <c r="T55" i="1"/>
  <c r="T102" i="1"/>
  <c r="V102" i="1"/>
  <c r="V38" i="1"/>
  <c r="V41" i="1"/>
  <c r="T19" i="1"/>
  <c r="T84" i="1"/>
  <c r="V67" i="1"/>
  <c r="T80" i="1"/>
  <c r="T8" i="1"/>
  <c r="V80" i="1"/>
  <c r="T26" i="1"/>
  <c r="V30" i="1"/>
  <c r="V92" i="1"/>
  <c r="T38" i="1"/>
  <c r="H5" i="1"/>
  <c r="H93" i="1"/>
  <c r="H49" i="1"/>
  <c r="H90" i="1"/>
  <c r="H44" i="1"/>
  <c r="V77" i="1"/>
  <c r="V33" i="1"/>
  <c r="V49" i="1"/>
  <c r="O81" i="1"/>
  <c r="O62" i="1"/>
  <c r="M16" i="1"/>
  <c r="M69" i="1"/>
  <c r="O42" i="1"/>
  <c r="M87" i="1"/>
  <c r="M23" i="1"/>
  <c r="O60" i="1"/>
  <c r="M94" i="1"/>
  <c r="O91" i="1"/>
  <c r="V15" i="1"/>
  <c r="V18" i="1"/>
  <c r="V22" i="1"/>
  <c r="O15" i="1"/>
  <c r="O31" i="1"/>
  <c r="O12" i="1"/>
  <c r="O28" i="1"/>
  <c r="O9" i="1"/>
  <c r="O25" i="1"/>
  <c r="O41" i="1"/>
  <c r="O47" i="1"/>
  <c r="O63" i="1"/>
  <c r="O79" i="1"/>
  <c r="O95" i="1"/>
  <c r="M10" i="1"/>
  <c r="M26" i="1"/>
  <c r="M42" i="1"/>
  <c r="M58" i="1"/>
  <c r="O19" i="1"/>
  <c r="O35" i="1"/>
  <c r="O16" i="1"/>
  <c r="O32" i="1"/>
  <c r="O13" i="1"/>
  <c r="O29" i="1"/>
  <c r="O14" i="1"/>
  <c r="O51" i="1"/>
  <c r="O67" i="1"/>
  <c r="O83" i="1"/>
  <c r="O99" i="1"/>
  <c r="M14" i="1"/>
  <c r="M30" i="1"/>
  <c r="M46" i="1"/>
  <c r="M62" i="1"/>
  <c r="O7" i="1"/>
  <c r="O23" i="1"/>
  <c r="O39" i="1"/>
  <c r="O20" i="1"/>
  <c r="O17" i="1"/>
  <c r="O30" i="1"/>
  <c r="O71" i="1"/>
  <c r="O103" i="1"/>
  <c r="M34" i="1"/>
  <c r="M66" i="1"/>
  <c r="M82" i="1"/>
  <c r="M98" i="1"/>
  <c r="O48" i="1"/>
  <c r="O64" i="1"/>
  <c r="O80" i="1"/>
  <c r="O96" i="1"/>
  <c r="M11" i="1"/>
  <c r="M27" i="1"/>
  <c r="M43" i="1"/>
  <c r="M59" i="1"/>
  <c r="M75" i="1"/>
  <c r="M91" i="1"/>
  <c r="O50" i="1"/>
  <c r="O82" i="1"/>
  <c r="M13" i="1"/>
  <c r="M45" i="1"/>
  <c r="M77" i="1"/>
  <c r="O61" i="1"/>
  <c r="O93" i="1"/>
  <c r="M24" i="1"/>
  <c r="M56" i="1"/>
  <c r="M88" i="1"/>
  <c r="O89" i="1"/>
  <c r="M52" i="1"/>
  <c r="M9" i="1"/>
  <c r="M89" i="1"/>
  <c r="M28" i="1"/>
  <c r="M33" i="1"/>
  <c r="M41" i="1"/>
  <c r="O6" i="1"/>
  <c r="M44" i="1"/>
  <c r="O54" i="1"/>
  <c r="M81" i="1"/>
  <c r="O11" i="1"/>
  <c r="O24" i="1"/>
  <c r="O21" i="1"/>
  <c r="O43" i="1"/>
  <c r="O75" i="1"/>
  <c r="M6" i="1"/>
  <c r="M38" i="1"/>
  <c r="M70" i="1"/>
  <c r="M86" i="1"/>
  <c r="M102" i="1"/>
  <c r="O18" i="1"/>
  <c r="O52" i="1"/>
  <c r="O68" i="1"/>
  <c r="O84" i="1"/>
  <c r="O100" i="1"/>
  <c r="M15" i="1"/>
  <c r="M31" i="1"/>
  <c r="M47" i="1"/>
  <c r="M63" i="1"/>
  <c r="M79" i="1"/>
  <c r="M95" i="1"/>
  <c r="O58" i="1"/>
  <c r="O90" i="1"/>
  <c r="M21" i="1"/>
  <c r="M53" i="1"/>
  <c r="M85" i="1"/>
  <c r="O22" i="1"/>
  <c r="O69" i="1"/>
  <c r="O101" i="1"/>
  <c r="M32" i="1"/>
  <c r="M64" i="1"/>
  <c r="M96" i="1"/>
  <c r="O38" i="1"/>
  <c r="O105" i="1"/>
  <c r="M68" i="1"/>
  <c r="M25" i="1"/>
  <c r="M60" i="1"/>
  <c r="O26" i="1"/>
  <c r="M65" i="1"/>
  <c r="O46" i="1"/>
  <c r="M105" i="1"/>
  <c r="O49" i="1"/>
  <c r="M76" i="1"/>
  <c r="O86" i="1"/>
  <c r="O27" i="1"/>
  <c r="O36" i="1"/>
  <c r="O33" i="1"/>
  <c r="O55" i="1"/>
  <c r="O87" i="1"/>
  <c r="M18" i="1"/>
  <c r="M50" i="1"/>
  <c r="M74" i="1"/>
  <c r="M90" i="1"/>
  <c r="M5" i="1"/>
  <c r="F5" i="1" s="1"/>
  <c r="O34" i="1"/>
  <c r="O56" i="1"/>
  <c r="O72" i="1"/>
  <c r="O88" i="1"/>
  <c r="O104" i="1"/>
  <c r="M19" i="1"/>
  <c r="M35" i="1"/>
  <c r="M51" i="1"/>
  <c r="M67" i="1"/>
  <c r="M83" i="1"/>
  <c r="M99" i="1"/>
  <c r="O10" i="1"/>
  <c r="O66" i="1"/>
  <c r="O98" i="1"/>
  <c r="M29" i="1"/>
  <c r="M61" i="1"/>
  <c r="M93" i="1"/>
  <c r="O45" i="1"/>
  <c r="O77" i="1"/>
  <c r="M8" i="1"/>
  <c r="M40" i="1"/>
  <c r="M72" i="1"/>
  <c r="M104" i="1"/>
  <c r="O57" i="1"/>
  <c r="M20" i="1"/>
  <c r="M84" i="1"/>
  <c r="M57" i="1"/>
  <c r="O65" i="1"/>
  <c r="M92" i="1"/>
  <c r="O70" i="1"/>
  <c r="M97" i="1"/>
  <c r="H70" i="1"/>
  <c r="H89" i="1"/>
  <c r="H41" i="1"/>
  <c r="H50" i="1"/>
  <c r="H16" i="1"/>
  <c r="T40" i="1"/>
  <c r="V97" i="1"/>
  <c r="V29" i="1"/>
  <c r="M49" i="1"/>
  <c r="M73" i="1"/>
  <c r="M100" i="1"/>
  <c r="O85" i="1"/>
  <c r="M37" i="1"/>
  <c r="M71" i="1"/>
  <c r="M7" i="1"/>
  <c r="O44" i="1"/>
  <c r="M78" i="1"/>
  <c r="O59" i="1"/>
  <c r="V16" i="1"/>
  <c r="T100" i="1"/>
  <c r="V86" i="1"/>
  <c r="H92" i="1"/>
  <c r="H20" i="1"/>
  <c r="H38" i="1"/>
  <c r="H64" i="1"/>
  <c r="H67" i="1"/>
  <c r="K112" i="1"/>
  <c r="H86" i="1"/>
  <c r="H6" i="1"/>
  <c r="H65" i="1"/>
  <c r="H29" i="1"/>
  <c r="H82" i="1"/>
  <c r="H100" i="1"/>
  <c r="H48" i="1"/>
  <c r="H98" i="1"/>
  <c r="H54" i="1"/>
  <c r="H105" i="1"/>
  <c r="H73" i="1"/>
  <c r="H45" i="1"/>
  <c r="H17" i="1"/>
  <c r="H58" i="1"/>
  <c r="H10" i="1"/>
  <c r="H68" i="1"/>
  <c r="H36" i="1"/>
  <c r="H87" i="1"/>
  <c r="H103" i="1"/>
  <c r="H55" i="1"/>
  <c r="H91" i="1"/>
  <c r="H51" i="1"/>
  <c r="H84" i="1"/>
  <c r="H60" i="1"/>
  <c r="H28" i="1"/>
  <c r="H42" i="1"/>
  <c r="H75" i="1"/>
  <c r="H27" i="1"/>
  <c r="H78" i="1"/>
  <c r="H34" i="1"/>
  <c r="H97" i="1"/>
  <c r="H77" i="1"/>
  <c r="H57" i="1"/>
  <c r="H33" i="1"/>
  <c r="H13" i="1"/>
  <c r="H74" i="1"/>
  <c r="H22" i="1"/>
  <c r="H96" i="1"/>
  <c r="H76" i="1"/>
  <c r="H52" i="1"/>
  <c r="H32" i="1"/>
  <c r="H12" i="1"/>
  <c r="H95" i="1"/>
  <c r="H71" i="1"/>
  <c r="H43" i="1"/>
  <c r="D112" i="1"/>
  <c r="H94" i="1"/>
  <c r="H62" i="1"/>
  <c r="H26" i="1"/>
  <c r="H101" i="1"/>
  <c r="H85" i="1"/>
  <c r="H69" i="1"/>
  <c r="H53" i="1"/>
  <c r="H37" i="1"/>
  <c r="H21" i="1"/>
  <c r="H102" i="1"/>
  <c r="H66" i="1"/>
  <c r="H30" i="1"/>
  <c r="H104" i="1"/>
  <c r="H88" i="1"/>
  <c r="H72" i="1"/>
  <c r="H56" i="1"/>
  <c r="H40" i="1"/>
  <c r="H24" i="1"/>
  <c r="H8" i="1"/>
  <c r="H99" i="1"/>
  <c r="H83" i="1"/>
  <c r="H59" i="1"/>
  <c r="H31" i="1"/>
  <c r="H79" i="1"/>
  <c r="H63" i="1"/>
  <c r="H47" i="1"/>
  <c r="H19" i="1"/>
  <c r="H11" i="1"/>
  <c r="H35" i="1"/>
  <c r="H7" i="1"/>
  <c r="F39" i="1"/>
  <c r="F8" i="1"/>
  <c r="F12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F76" i="1"/>
  <c r="F80" i="1"/>
  <c r="F84" i="1"/>
  <c r="F88" i="1"/>
  <c r="F92" i="1"/>
  <c r="F96" i="1"/>
  <c r="F100" i="1"/>
  <c r="F104" i="1"/>
  <c r="F9" i="1"/>
  <c r="F13" i="1"/>
  <c r="F17" i="1"/>
  <c r="F21" i="1"/>
  <c r="F25" i="1"/>
  <c r="F29" i="1"/>
  <c r="F33" i="1"/>
  <c r="F37" i="1"/>
  <c r="F41" i="1"/>
  <c r="F45" i="1"/>
  <c r="F49" i="1"/>
  <c r="F53" i="1"/>
  <c r="F57" i="1"/>
  <c r="F61" i="1"/>
  <c r="F65" i="1"/>
  <c r="F69" i="1"/>
  <c r="F73" i="1"/>
  <c r="F77" i="1"/>
  <c r="F81" i="1"/>
  <c r="F85" i="1"/>
  <c r="F89" i="1"/>
  <c r="F93" i="1"/>
  <c r="F97" i="1"/>
  <c r="F101" i="1"/>
  <c r="F105" i="1"/>
  <c r="F6" i="1"/>
  <c r="F10" i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2" i="1"/>
  <c r="F86" i="1"/>
  <c r="F90" i="1"/>
  <c r="F94" i="1"/>
  <c r="F98" i="1"/>
  <c r="F102" i="1"/>
  <c r="F7" i="1"/>
  <c r="F11" i="1"/>
  <c r="F15" i="1"/>
  <c r="F19" i="1"/>
  <c r="F23" i="1"/>
  <c r="F27" i="1"/>
  <c r="F31" i="1"/>
  <c r="F35" i="1"/>
  <c r="F43" i="1"/>
  <c r="F51" i="1"/>
  <c r="F67" i="1"/>
  <c r="F83" i="1"/>
  <c r="F99" i="1"/>
  <c r="F55" i="1"/>
  <c r="F71" i="1"/>
  <c r="F87" i="1"/>
  <c r="F103" i="1"/>
  <c r="F59" i="1"/>
  <c r="F75" i="1"/>
  <c r="F91" i="1"/>
  <c r="F47" i="1"/>
  <c r="F63" i="1"/>
  <c r="F79" i="1"/>
  <c r="F95" i="1"/>
  <c r="H39" i="1"/>
  <c r="H23" i="1"/>
  <c r="S110" i="1"/>
  <c r="D19" i="2" s="1"/>
  <c r="S109" i="1"/>
  <c r="D18" i="2" s="1"/>
  <c r="G109" i="1"/>
  <c r="F4" i="2" s="1"/>
  <c r="G110" i="1"/>
  <c r="F5" i="2" s="1"/>
  <c r="U109" i="1"/>
  <c r="F18" i="2" s="1"/>
  <c r="U110" i="1"/>
  <c r="F19" i="2" s="1"/>
  <c r="L110" i="1"/>
  <c r="D12" i="2" s="1"/>
  <c r="L109" i="1"/>
  <c r="D11" i="2" s="1"/>
  <c r="E109" i="1"/>
  <c r="D4" i="2" s="1"/>
  <c r="E110" i="1"/>
  <c r="D5" i="2" s="1"/>
  <c r="N110" i="1"/>
  <c r="F12" i="2" s="1"/>
  <c r="N109" i="1"/>
  <c r="F11" i="2" s="1"/>
  <c r="AC112" i="1"/>
  <c r="G28" i="2" s="1"/>
  <c r="AA112" i="1"/>
  <c r="E28" i="2" s="1"/>
  <c r="V112" i="1"/>
  <c r="G21" i="2" s="1"/>
  <c r="T112" i="1"/>
  <c r="E21" i="2" s="1"/>
  <c r="AB109" i="1"/>
  <c r="F25" i="2" s="1"/>
  <c r="AD110" i="1"/>
  <c r="H26" i="2" s="1"/>
  <c r="Z110" i="1"/>
  <c r="D26" i="2" s="1"/>
  <c r="AD109" i="1"/>
  <c r="H25" i="2" s="1"/>
  <c r="Z109" i="1"/>
  <c r="D25" i="2" s="1"/>
  <c r="AB110" i="1"/>
  <c r="F26" i="2" s="1"/>
  <c r="M112" i="1" l="1"/>
  <c r="E14" i="2" s="1"/>
  <c r="C14" i="2"/>
  <c r="F112" i="1"/>
  <c r="E7" i="2" s="1"/>
  <c r="C7" i="2"/>
  <c r="O112" i="1"/>
  <c r="G14" i="2" s="1"/>
  <c r="E112" i="1"/>
  <c r="D7" i="2" s="1"/>
  <c r="U112" i="1"/>
  <c r="F21" i="2" s="1"/>
  <c r="H112" i="1"/>
  <c r="G7" i="2" s="1"/>
  <c r="AB112" i="1"/>
  <c r="F28" i="2" s="1"/>
  <c r="AD112" i="1"/>
  <c r="H28" i="2" s="1"/>
  <c r="G112" i="1"/>
  <c r="F7" i="2" s="1"/>
  <c r="Z112" i="1"/>
  <c r="D28" i="2" s="1"/>
  <c r="N112" i="1"/>
  <c r="F14" i="2" s="1"/>
  <c r="L112" i="1"/>
  <c r="D14" i="2" s="1"/>
  <c r="S112" i="1"/>
  <c r="D21" i="2" s="1"/>
</calcChain>
</file>

<file path=xl/sharedStrings.xml><?xml version="1.0" encoding="utf-8"?>
<sst xmlns="http://schemas.openxmlformats.org/spreadsheetml/2006/main" count="138" uniqueCount="42">
  <si>
    <t>Gait cycle %</t>
  </si>
  <si>
    <t>Trunk transverse (deg)</t>
  </si>
  <si>
    <t>min</t>
  </si>
  <si>
    <t>max</t>
  </si>
  <si>
    <t>time [sec]</t>
  </si>
  <si>
    <t>Gait cycle time [sec] --&gt; range: 0.66-0.75</t>
  </si>
  <si>
    <t>Fundamental kinematitcs</t>
  </si>
  <si>
    <t>period [s]</t>
  </si>
  <si>
    <t>frequency [rad/s]</t>
  </si>
  <si>
    <t xml:space="preserve"> +/- range</t>
  </si>
  <si>
    <t>' +/- range</t>
  </si>
  <si>
    <t>Z measured [deg/s^2]</t>
  </si>
  <si>
    <t>Z measured [deg/s]</t>
  </si>
  <si>
    <t>Z measured (deg)</t>
  </si>
  <si>
    <t>Z fundamental [deg]</t>
  </si>
  <si>
    <t>Z fundamental [deg/s]</t>
  </si>
  <si>
    <t>Z fundamental [deg/s^2]</t>
  </si>
  <si>
    <t>Trunk frontal [deg]</t>
  </si>
  <si>
    <t>X measured (deg)</t>
  </si>
  <si>
    <t>X fundamental [deg]</t>
  </si>
  <si>
    <t>X measured [deg/s]</t>
  </si>
  <si>
    <t>X fundamental [deg/s]</t>
  </si>
  <si>
    <t>X measured [deg/s^2]</t>
  </si>
  <si>
    <t>X fundamental [deg/s^2]</t>
  </si>
  <si>
    <t>Y measured (deg)</t>
  </si>
  <si>
    <t>Y fundamental [deg]</t>
  </si>
  <si>
    <t>Y measured [deg/s]</t>
  </si>
  <si>
    <t>Y fundamental [deg/s]</t>
  </si>
  <si>
    <t>Y measured [deg/s^2]</t>
  </si>
  <si>
    <t>Y fundamental [deg/s^2]</t>
  </si>
  <si>
    <t>Trunk Sagital (deg)</t>
  </si>
  <si>
    <t>Trunk COG Z</t>
  </si>
  <si>
    <t>Z measured (m)</t>
  </si>
  <si>
    <t>Z fundamental [m]</t>
  </si>
  <si>
    <t>Z measured m/s]</t>
  </si>
  <si>
    <t>Z fundamental [m/s]</t>
  </si>
  <si>
    <t>Z measured [m/s^2]</t>
  </si>
  <si>
    <t>Z fundamental [m/s^2]</t>
  </si>
  <si>
    <t>Z measured [g]</t>
  </si>
  <si>
    <t>offset</t>
  </si>
  <si>
    <t>frequency [Hz]</t>
  </si>
  <si>
    <t>Trunk transverse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</si>
</sst>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quotePrefix="1" applyBorder="1" applyAlignment="1">
      <alignment horizontal="right"/>
    </xf>
    <xf numFmtId="0" fontId="2" fillId="0" borderId="0" xfId="0" applyFont="1" applyBorder="1" applyAlignme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Trunk Transverse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Plots!$E$4</c:f>
              <c:strCache>
                <c:ptCount val="1"/>
                <c:pt idx="0">
                  <c:v>Z measured [deg/s]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Plots!$B$5:$B$105</c:f>
              <c:numCache>
                <c:formatCode>General</c:formatCode>
                <c:ptCount val="101"/>
                <c:pt idx="0">
                  <c:v>0</c:v>
                </c:pt>
                <c:pt idx="1">
                  <c:v>7.4999999999999997E-3</c:v>
                </c:pt>
                <c:pt idx="2">
                  <c:v>1.4999999999999999E-2</c:v>
                </c:pt>
                <c:pt idx="3">
                  <c:v>2.2499999999999999E-2</c:v>
                </c:pt>
                <c:pt idx="4">
                  <c:v>0.03</c:v>
                </c:pt>
                <c:pt idx="5">
                  <c:v>3.7500000000000006E-2</c:v>
                </c:pt>
                <c:pt idx="6">
                  <c:v>4.4999999999999998E-2</c:v>
                </c:pt>
                <c:pt idx="7">
                  <c:v>5.2500000000000005E-2</c:v>
                </c:pt>
                <c:pt idx="8">
                  <c:v>0.06</c:v>
                </c:pt>
                <c:pt idx="9">
                  <c:v>6.7500000000000004E-2</c:v>
                </c:pt>
                <c:pt idx="10">
                  <c:v>7.5000000000000011E-2</c:v>
                </c:pt>
                <c:pt idx="11">
                  <c:v>8.2500000000000004E-2</c:v>
                </c:pt>
                <c:pt idx="12">
                  <c:v>0.09</c:v>
                </c:pt>
                <c:pt idx="13">
                  <c:v>9.7500000000000003E-2</c:v>
                </c:pt>
                <c:pt idx="14">
                  <c:v>0.10500000000000001</c:v>
                </c:pt>
                <c:pt idx="15">
                  <c:v>0.11249999999999999</c:v>
                </c:pt>
                <c:pt idx="16">
                  <c:v>0.12</c:v>
                </c:pt>
                <c:pt idx="17">
                  <c:v>0.1275</c:v>
                </c:pt>
                <c:pt idx="18">
                  <c:v>0.13500000000000001</c:v>
                </c:pt>
                <c:pt idx="19">
                  <c:v>0.14250000000000002</c:v>
                </c:pt>
                <c:pt idx="20">
                  <c:v>0.15000000000000002</c:v>
                </c:pt>
                <c:pt idx="21">
                  <c:v>0.1575</c:v>
                </c:pt>
                <c:pt idx="22">
                  <c:v>0.16500000000000001</c:v>
                </c:pt>
                <c:pt idx="23">
                  <c:v>0.17250000000000001</c:v>
                </c:pt>
                <c:pt idx="24">
                  <c:v>0.18</c:v>
                </c:pt>
                <c:pt idx="25">
                  <c:v>0.1875</c:v>
                </c:pt>
                <c:pt idx="26">
                  <c:v>0.19500000000000001</c:v>
                </c:pt>
                <c:pt idx="27">
                  <c:v>0.20250000000000001</c:v>
                </c:pt>
                <c:pt idx="28">
                  <c:v>0.21000000000000002</c:v>
                </c:pt>
                <c:pt idx="29">
                  <c:v>0.21749999999999997</c:v>
                </c:pt>
                <c:pt idx="30">
                  <c:v>0.22499999999999998</c:v>
                </c:pt>
                <c:pt idx="31">
                  <c:v>0.23249999999999998</c:v>
                </c:pt>
                <c:pt idx="32">
                  <c:v>0.24</c:v>
                </c:pt>
                <c:pt idx="33">
                  <c:v>0.2475</c:v>
                </c:pt>
                <c:pt idx="34">
                  <c:v>0.255</c:v>
                </c:pt>
                <c:pt idx="35">
                  <c:v>0.26249999999999996</c:v>
                </c:pt>
                <c:pt idx="36">
                  <c:v>0.27</c:v>
                </c:pt>
                <c:pt idx="37">
                  <c:v>0.27749999999999997</c:v>
                </c:pt>
                <c:pt idx="38">
                  <c:v>0.28500000000000003</c:v>
                </c:pt>
                <c:pt idx="39">
                  <c:v>0.29249999999999998</c:v>
                </c:pt>
                <c:pt idx="40">
                  <c:v>0.30000000000000004</c:v>
                </c:pt>
                <c:pt idx="41">
                  <c:v>0.3075</c:v>
                </c:pt>
                <c:pt idx="42">
                  <c:v>0.315</c:v>
                </c:pt>
                <c:pt idx="43">
                  <c:v>0.32250000000000001</c:v>
                </c:pt>
                <c:pt idx="44">
                  <c:v>0.33</c:v>
                </c:pt>
                <c:pt idx="45">
                  <c:v>0.33750000000000002</c:v>
                </c:pt>
                <c:pt idx="46">
                  <c:v>0.34500000000000003</c:v>
                </c:pt>
                <c:pt idx="47">
                  <c:v>0.35249999999999998</c:v>
                </c:pt>
                <c:pt idx="48">
                  <c:v>0.36</c:v>
                </c:pt>
                <c:pt idx="49">
                  <c:v>0.36749999999999999</c:v>
                </c:pt>
                <c:pt idx="50">
                  <c:v>0.375</c:v>
                </c:pt>
                <c:pt idx="51">
                  <c:v>0.38250000000000001</c:v>
                </c:pt>
                <c:pt idx="52">
                  <c:v>0.39</c:v>
                </c:pt>
                <c:pt idx="53">
                  <c:v>0.39750000000000002</c:v>
                </c:pt>
                <c:pt idx="54">
                  <c:v>0.40500000000000003</c:v>
                </c:pt>
                <c:pt idx="55">
                  <c:v>0.41250000000000003</c:v>
                </c:pt>
                <c:pt idx="56">
                  <c:v>0.42000000000000004</c:v>
                </c:pt>
                <c:pt idx="57">
                  <c:v>0.42749999999999999</c:v>
                </c:pt>
                <c:pt idx="58">
                  <c:v>0.43499999999999994</c:v>
                </c:pt>
                <c:pt idx="59">
                  <c:v>0.4425</c:v>
                </c:pt>
                <c:pt idx="60">
                  <c:v>0.44999999999999996</c:v>
                </c:pt>
                <c:pt idx="61">
                  <c:v>0.45750000000000002</c:v>
                </c:pt>
                <c:pt idx="62">
                  <c:v>0.46499999999999997</c:v>
                </c:pt>
                <c:pt idx="63">
                  <c:v>0.47250000000000003</c:v>
                </c:pt>
                <c:pt idx="64">
                  <c:v>0.48</c:v>
                </c:pt>
                <c:pt idx="65">
                  <c:v>0.48750000000000004</c:v>
                </c:pt>
                <c:pt idx="66">
                  <c:v>0.495</c:v>
                </c:pt>
                <c:pt idx="67">
                  <c:v>0.50250000000000006</c:v>
                </c:pt>
                <c:pt idx="68">
                  <c:v>0.51</c:v>
                </c:pt>
                <c:pt idx="69">
                  <c:v>0.51749999999999996</c:v>
                </c:pt>
                <c:pt idx="70">
                  <c:v>0.52499999999999991</c:v>
                </c:pt>
                <c:pt idx="71">
                  <c:v>0.53249999999999997</c:v>
                </c:pt>
                <c:pt idx="72">
                  <c:v>0.54</c:v>
                </c:pt>
                <c:pt idx="73">
                  <c:v>0.54749999999999999</c:v>
                </c:pt>
                <c:pt idx="74">
                  <c:v>0.55499999999999994</c:v>
                </c:pt>
                <c:pt idx="75">
                  <c:v>0.5625</c:v>
                </c:pt>
                <c:pt idx="76">
                  <c:v>0.57000000000000006</c:v>
                </c:pt>
                <c:pt idx="77">
                  <c:v>0.57750000000000001</c:v>
                </c:pt>
                <c:pt idx="78">
                  <c:v>0.58499999999999996</c:v>
                </c:pt>
                <c:pt idx="79">
                  <c:v>0.59250000000000003</c:v>
                </c:pt>
                <c:pt idx="80">
                  <c:v>0.60000000000000009</c:v>
                </c:pt>
                <c:pt idx="81">
                  <c:v>0.60750000000000004</c:v>
                </c:pt>
                <c:pt idx="82">
                  <c:v>0.61499999999999999</c:v>
                </c:pt>
                <c:pt idx="83">
                  <c:v>0.62249999999999994</c:v>
                </c:pt>
                <c:pt idx="84">
                  <c:v>0.63</c:v>
                </c:pt>
                <c:pt idx="85">
                  <c:v>0.63749999999999996</c:v>
                </c:pt>
                <c:pt idx="86">
                  <c:v>0.64500000000000002</c:v>
                </c:pt>
                <c:pt idx="87">
                  <c:v>0.65249999999999997</c:v>
                </c:pt>
                <c:pt idx="88">
                  <c:v>0.66</c:v>
                </c:pt>
                <c:pt idx="89">
                  <c:v>0.66749999999999998</c:v>
                </c:pt>
                <c:pt idx="90">
                  <c:v>0.67500000000000004</c:v>
                </c:pt>
                <c:pt idx="91">
                  <c:v>0.6825</c:v>
                </c:pt>
                <c:pt idx="92">
                  <c:v>0.69000000000000006</c:v>
                </c:pt>
                <c:pt idx="93">
                  <c:v>0.69750000000000001</c:v>
                </c:pt>
                <c:pt idx="94">
                  <c:v>0.70499999999999996</c:v>
                </c:pt>
                <c:pt idx="95">
                  <c:v>0.71249999999999991</c:v>
                </c:pt>
                <c:pt idx="96">
                  <c:v>0.72</c:v>
                </c:pt>
                <c:pt idx="97">
                  <c:v>0.72750000000000004</c:v>
                </c:pt>
                <c:pt idx="98">
                  <c:v>0.73499999999999999</c:v>
                </c:pt>
                <c:pt idx="99">
                  <c:v>0.74249999999999994</c:v>
                </c:pt>
                <c:pt idx="100">
                  <c:v>0.75</c:v>
                </c:pt>
              </c:numCache>
            </c:numRef>
          </c:xVal>
          <c:yVal>
            <c:numRef>
              <c:f>Plots!$E$5:$E$105</c:f>
              <c:numCache>
                <c:formatCode>General</c:formatCode>
                <c:ptCount val="101"/>
                <c:pt idx="1">
                  <c:v>37.446055435969683</c:v>
                </c:pt>
                <c:pt idx="2">
                  <c:v>43.395877507546388</c:v>
                </c:pt>
                <c:pt idx="3">
                  <c:v>48.458627467110446</c:v>
                </c:pt>
                <c:pt idx="4">
                  <c:v>53.007064206332757</c:v>
                </c:pt>
                <c:pt idx="5">
                  <c:v>57.391064174036075</c:v>
                </c:pt>
                <c:pt idx="6">
                  <c:v>61.73848497195754</c:v>
                </c:pt>
                <c:pt idx="7">
                  <c:v>65.846689266936551</c:v>
                </c:pt>
                <c:pt idx="8">
                  <c:v>69.381414852710563</c:v>
                </c:pt>
                <c:pt idx="9">
                  <c:v>72.243321161618169</c:v>
                </c:pt>
                <c:pt idx="10">
                  <c:v>74.700730837807811</c:v>
                </c:pt>
                <c:pt idx="11">
                  <c:v>77.211499230898738</c:v>
                </c:pt>
                <c:pt idx="12">
                  <c:v>80.190115034484094</c:v>
                </c:pt>
                <c:pt idx="13">
                  <c:v>83.755716108679977</c:v>
                </c:pt>
                <c:pt idx="14">
                  <c:v>87.493721331043488</c:v>
                </c:pt>
                <c:pt idx="15">
                  <c:v>90.648773270004455</c:v>
                </c:pt>
                <c:pt idx="16">
                  <c:v>92.774832545128163</c:v>
                </c:pt>
                <c:pt idx="17">
                  <c:v>94.188502029499602</c:v>
                </c:pt>
                <c:pt idx="18">
                  <c:v>95.728631935444</c:v>
                </c:pt>
                <c:pt idx="19">
                  <c:v>98.150276787205499</c:v>
                </c:pt>
                <c:pt idx="20">
                  <c:v>101.80649095580004</c:v>
                </c:pt>
                <c:pt idx="21">
                  <c:v>106.53742660805251</c:v>
                </c:pt>
                <c:pt idx="22">
                  <c:v>111.71659664517865</c:v>
                </c:pt>
                <c:pt idx="23">
                  <c:v>116.69227829248103</c:v>
                </c:pt>
                <c:pt idx="24">
                  <c:v>121.2043529828928</c:v>
                </c:pt>
                <c:pt idx="25">
                  <c:v>125.40665099123309</c:v>
                </c:pt>
                <c:pt idx="26">
                  <c:v>129.51017360956087</c:v>
                </c:pt>
                <c:pt idx="27">
                  <c:v>133.38799866406171</c:v>
                </c:pt>
                <c:pt idx="28">
                  <c:v>136.51734221152157</c:v>
                </c:pt>
                <c:pt idx="29">
                  <c:v>138.26448889846409</c:v>
                </c:pt>
                <c:pt idx="30">
                  <c:v>138.29268238144135</c:v>
                </c:pt>
                <c:pt idx="31">
                  <c:v>136.67075589406394</c:v>
                </c:pt>
                <c:pt idx="32">
                  <c:v>133.62502360926391</c:v>
                </c:pt>
                <c:pt idx="33">
                  <c:v>129.30243481561709</c:v>
                </c:pt>
                <c:pt idx="34">
                  <c:v>123.78229965603194</c:v>
                </c:pt>
                <c:pt idx="35">
                  <c:v>117.19395274589401</c:v>
                </c:pt>
                <c:pt idx="36">
                  <c:v>109.66493233219222</c:v>
                </c:pt>
                <c:pt idx="37">
                  <c:v>101.25816473943514</c:v>
                </c:pt>
                <c:pt idx="38">
                  <c:v>92.045404543052854</c:v>
                </c:pt>
                <c:pt idx="39">
                  <c:v>82.200428833061238</c:v>
                </c:pt>
                <c:pt idx="40">
                  <c:v>72.00777504201767</c:v>
                </c:pt>
                <c:pt idx="41">
                  <c:v>61.684044819375984</c:v>
                </c:pt>
                <c:pt idx="42">
                  <c:v>51.222711326810192</c:v>
                </c:pt>
                <c:pt idx="43">
                  <c:v>40.510824852696778</c:v>
                </c:pt>
                <c:pt idx="44">
                  <c:v>29.522519631161234</c:v>
                </c:pt>
                <c:pt idx="45">
                  <c:v>18.412462400541312</c:v>
                </c:pt>
                <c:pt idx="46">
                  <c:v>7.5132233009089546</c:v>
                </c:pt>
                <c:pt idx="47">
                  <c:v>-2.7955292918977253</c:v>
                </c:pt>
                <c:pt idx="48">
                  <c:v>-12.246948306848763</c:v>
                </c:pt>
                <c:pt idx="49">
                  <c:v>-20.742573581394769</c:v>
                </c:pt>
                <c:pt idx="50">
                  <c:v>-28.314958823708828</c:v>
                </c:pt>
                <c:pt idx="51">
                  <c:v>-35.077258189990673</c:v>
                </c:pt>
                <c:pt idx="52">
                  <c:v>-41.203660390481843</c:v>
                </c:pt>
                <c:pt idx="53">
                  <c:v>-46.908243275344532</c:v>
                </c:pt>
                <c:pt idx="54">
                  <c:v>-52.374784185452299</c:v>
                </c:pt>
                <c:pt idx="55">
                  <c:v>-57.658723810811757</c:v>
                </c:pt>
                <c:pt idx="56">
                  <c:v>-62.64715158777836</c:v>
                </c:pt>
                <c:pt idx="57">
                  <c:v>-67.122388916328603</c:v>
                </c:pt>
                <c:pt idx="58">
                  <c:v>-70.94677631322638</c:v>
                </c:pt>
                <c:pt idx="59">
                  <c:v>-74.206815738042948</c:v>
                </c:pt>
                <c:pt idx="60">
                  <c:v>-77.183959696557551</c:v>
                </c:pt>
                <c:pt idx="61">
                  <c:v>-80.230518049479045</c:v>
                </c:pt>
                <c:pt idx="62">
                  <c:v>-83.497476735549171</c:v>
                </c:pt>
                <c:pt idx="63">
                  <c:v>-86.707372437298531</c:v>
                </c:pt>
                <c:pt idx="64">
                  <c:v>-89.4206965827034</c:v>
                </c:pt>
                <c:pt idx="65">
                  <c:v>-91.481353770564624</c:v>
                </c:pt>
                <c:pt idx="66">
                  <c:v>-93.032708538418078</c:v>
                </c:pt>
                <c:pt idx="67">
                  <c:v>-94.498847966103583</c:v>
                </c:pt>
                <c:pt idx="68">
                  <c:v>-96.672590726635164</c:v>
                </c:pt>
                <c:pt idx="69">
                  <c:v>-100.19618292400823</c:v>
                </c:pt>
                <c:pt idx="70">
                  <c:v>-104.82216123638918</c:v>
                </c:pt>
                <c:pt idx="71">
                  <c:v>-109.55643547715688</c:v>
                </c:pt>
                <c:pt idx="72">
                  <c:v>-113.50235211086046</c:v>
                </c:pt>
                <c:pt idx="73">
                  <c:v>-116.43128878439033</c:v>
                </c:pt>
                <c:pt idx="74">
                  <c:v>-118.82590355336347</c:v>
                </c:pt>
                <c:pt idx="75">
                  <c:v>-121.50340927447824</c:v>
                </c:pt>
                <c:pt idx="76">
                  <c:v>-124.92932195657545</c:v>
                </c:pt>
                <c:pt idx="77">
                  <c:v>-128.82591806688811</c:v>
                </c:pt>
                <c:pt idx="78">
                  <c:v>-132.41730673941066</c:v>
                </c:pt>
                <c:pt idx="79">
                  <c:v>-134.91188925731944</c:v>
                </c:pt>
                <c:pt idx="80">
                  <c:v>-135.75460516967848</c:v>
                </c:pt>
                <c:pt idx="81">
                  <c:v>-134.67988573241513</c:v>
                </c:pt>
                <c:pt idx="82">
                  <c:v>-131.77383336294062</c:v>
                </c:pt>
                <c:pt idx="83">
                  <c:v>-127.44617742735791</c:v>
                </c:pt>
                <c:pt idx="84">
                  <c:v>-122.14914401747096</c:v>
                </c:pt>
                <c:pt idx="85">
                  <c:v>-116.05657685805683</c:v>
                </c:pt>
                <c:pt idx="86">
                  <c:v>-109.13066000081176</c:v>
                </c:pt>
                <c:pt idx="87">
                  <c:v>-101.3806932982809</c:v>
                </c:pt>
                <c:pt idx="88">
                  <c:v>-92.907580390359271</c:v>
                </c:pt>
                <c:pt idx="89">
                  <c:v>-83.796857888210425</c:v>
                </c:pt>
                <c:pt idx="90">
                  <c:v>-74.078812184159005</c:v>
                </c:pt>
                <c:pt idx="91">
                  <c:v>-63.796702484254617</c:v>
                </c:pt>
                <c:pt idx="92">
                  <c:v>-53.041647552132503</c:v>
                </c:pt>
                <c:pt idx="93">
                  <c:v>-41.910924993363508</c:v>
                </c:pt>
                <c:pt idx="94">
                  <c:v>-30.513384580770936</c:v>
                </c:pt>
                <c:pt idx="95">
                  <c:v>-19.026217188538755</c:v>
                </c:pt>
                <c:pt idx="96">
                  <c:v>-7.743662749602656</c:v>
                </c:pt>
                <c:pt idx="97">
                  <c:v>2.9979757381138201</c:v>
                </c:pt>
                <c:pt idx="98">
                  <c:v>12.978105001183678</c:v>
                </c:pt>
                <c:pt idx="99">
                  <c:v>22.095149238420319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DC-467E-862B-25B301F38072}"/>
            </c:ext>
          </c:extLst>
        </c:ser>
        <c:ser>
          <c:idx val="1"/>
          <c:order val="1"/>
          <c:tx>
            <c:strRef>
              <c:f>Plots!$F$4</c:f>
              <c:strCache>
                <c:ptCount val="1"/>
                <c:pt idx="0">
                  <c:v>Z fundamental [deg/s]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Plots!$B$5:$B$105</c:f>
              <c:numCache>
                <c:formatCode>General</c:formatCode>
                <c:ptCount val="101"/>
                <c:pt idx="0">
                  <c:v>0</c:v>
                </c:pt>
                <c:pt idx="1">
                  <c:v>7.4999999999999997E-3</c:v>
                </c:pt>
                <c:pt idx="2">
                  <c:v>1.4999999999999999E-2</c:v>
                </c:pt>
                <c:pt idx="3">
                  <c:v>2.2499999999999999E-2</c:v>
                </c:pt>
                <c:pt idx="4">
                  <c:v>0.03</c:v>
                </c:pt>
                <c:pt idx="5">
                  <c:v>3.7500000000000006E-2</c:v>
                </c:pt>
                <c:pt idx="6">
                  <c:v>4.4999999999999998E-2</c:v>
                </c:pt>
                <c:pt idx="7">
                  <c:v>5.2500000000000005E-2</c:v>
                </c:pt>
                <c:pt idx="8">
                  <c:v>0.06</c:v>
                </c:pt>
                <c:pt idx="9">
                  <c:v>6.7500000000000004E-2</c:v>
                </c:pt>
                <c:pt idx="10">
                  <c:v>7.5000000000000011E-2</c:v>
                </c:pt>
                <c:pt idx="11">
                  <c:v>8.2500000000000004E-2</c:v>
                </c:pt>
                <c:pt idx="12">
                  <c:v>0.09</c:v>
                </c:pt>
                <c:pt idx="13">
                  <c:v>9.7500000000000003E-2</c:v>
                </c:pt>
                <c:pt idx="14">
                  <c:v>0.10500000000000001</c:v>
                </c:pt>
                <c:pt idx="15">
                  <c:v>0.11249999999999999</c:v>
                </c:pt>
                <c:pt idx="16">
                  <c:v>0.12</c:v>
                </c:pt>
                <c:pt idx="17">
                  <c:v>0.1275</c:v>
                </c:pt>
                <c:pt idx="18">
                  <c:v>0.13500000000000001</c:v>
                </c:pt>
                <c:pt idx="19">
                  <c:v>0.14250000000000002</c:v>
                </c:pt>
                <c:pt idx="20">
                  <c:v>0.15000000000000002</c:v>
                </c:pt>
                <c:pt idx="21">
                  <c:v>0.1575</c:v>
                </c:pt>
                <c:pt idx="22">
                  <c:v>0.16500000000000001</c:v>
                </c:pt>
                <c:pt idx="23">
                  <c:v>0.17250000000000001</c:v>
                </c:pt>
                <c:pt idx="24">
                  <c:v>0.18</c:v>
                </c:pt>
                <c:pt idx="25">
                  <c:v>0.1875</c:v>
                </c:pt>
                <c:pt idx="26">
                  <c:v>0.19500000000000001</c:v>
                </c:pt>
                <c:pt idx="27">
                  <c:v>0.20250000000000001</c:v>
                </c:pt>
                <c:pt idx="28">
                  <c:v>0.21000000000000002</c:v>
                </c:pt>
                <c:pt idx="29">
                  <c:v>0.21749999999999997</c:v>
                </c:pt>
                <c:pt idx="30">
                  <c:v>0.22499999999999998</c:v>
                </c:pt>
                <c:pt idx="31">
                  <c:v>0.23249999999999998</c:v>
                </c:pt>
                <c:pt idx="32">
                  <c:v>0.24</c:v>
                </c:pt>
                <c:pt idx="33">
                  <c:v>0.2475</c:v>
                </c:pt>
                <c:pt idx="34">
                  <c:v>0.255</c:v>
                </c:pt>
                <c:pt idx="35">
                  <c:v>0.26249999999999996</c:v>
                </c:pt>
                <c:pt idx="36">
                  <c:v>0.27</c:v>
                </c:pt>
                <c:pt idx="37">
                  <c:v>0.27749999999999997</c:v>
                </c:pt>
                <c:pt idx="38">
                  <c:v>0.28500000000000003</c:v>
                </c:pt>
                <c:pt idx="39">
                  <c:v>0.29249999999999998</c:v>
                </c:pt>
                <c:pt idx="40">
                  <c:v>0.30000000000000004</c:v>
                </c:pt>
                <c:pt idx="41">
                  <c:v>0.3075</c:v>
                </c:pt>
                <c:pt idx="42">
                  <c:v>0.315</c:v>
                </c:pt>
                <c:pt idx="43">
                  <c:v>0.32250000000000001</c:v>
                </c:pt>
                <c:pt idx="44">
                  <c:v>0.33</c:v>
                </c:pt>
                <c:pt idx="45">
                  <c:v>0.33750000000000002</c:v>
                </c:pt>
                <c:pt idx="46">
                  <c:v>0.34500000000000003</c:v>
                </c:pt>
                <c:pt idx="47">
                  <c:v>0.35249999999999998</c:v>
                </c:pt>
                <c:pt idx="48">
                  <c:v>0.36</c:v>
                </c:pt>
                <c:pt idx="49">
                  <c:v>0.36749999999999999</c:v>
                </c:pt>
                <c:pt idx="50">
                  <c:v>0.375</c:v>
                </c:pt>
                <c:pt idx="51">
                  <c:v>0.38250000000000001</c:v>
                </c:pt>
                <c:pt idx="52">
                  <c:v>0.39</c:v>
                </c:pt>
                <c:pt idx="53">
                  <c:v>0.39750000000000002</c:v>
                </c:pt>
                <c:pt idx="54">
                  <c:v>0.40500000000000003</c:v>
                </c:pt>
                <c:pt idx="55">
                  <c:v>0.41250000000000003</c:v>
                </c:pt>
                <c:pt idx="56">
                  <c:v>0.42000000000000004</c:v>
                </c:pt>
                <c:pt idx="57">
                  <c:v>0.42749999999999999</c:v>
                </c:pt>
                <c:pt idx="58">
                  <c:v>0.43499999999999994</c:v>
                </c:pt>
                <c:pt idx="59">
                  <c:v>0.4425</c:v>
                </c:pt>
                <c:pt idx="60">
                  <c:v>0.44999999999999996</c:v>
                </c:pt>
                <c:pt idx="61">
                  <c:v>0.45750000000000002</c:v>
                </c:pt>
                <c:pt idx="62">
                  <c:v>0.46499999999999997</c:v>
                </c:pt>
                <c:pt idx="63">
                  <c:v>0.47250000000000003</c:v>
                </c:pt>
                <c:pt idx="64">
                  <c:v>0.48</c:v>
                </c:pt>
                <c:pt idx="65">
                  <c:v>0.48750000000000004</c:v>
                </c:pt>
                <c:pt idx="66">
                  <c:v>0.495</c:v>
                </c:pt>
                <c:pt idx="67">
                  <c:v>0.50250000000000006</c:v>
                </c:pt>
                <c:pt idx="68">
                  <c:v>0.51</c:v>
                </c:pt>
                <c:pt idx="69">
                  <c:v>0.51749999999999996</c:v>
                </c:pt>
                <c:pt idx="70">
                  <c:v>0.52499999999999991</c:v>
                </c:pt>
                <c:pt idx="71">
                  <c:v>0.53249999999999997</c:v>
                </c:pt>
                <c:pt idx="72">
                  <c:v>0.54</c:v>
                </c:pt>
                <c:pt idx="73">
                  <c:v>0.54749999999999999</c:v>
                </c:pt>
                <c:pt idx="74">
                  <c:v>0.55499999999999994</c:v>
                </c:pt>
                <c:pt idx="75">
                  <c:v>0.5625</c:v>
                </c:pt>
                <c:pt idx="76">
                  <c:v>0.57000000000000006</c:v>
                </c:pt>
                <c:pt idx="77">
                  <c:v>0.57750000000000001</c:v>
                </c:pt>
                <c:pt idx="78">
                  <c:v>0.58499999999999996</c:v>
                </c:pt>
                <c:pt idx="79">
                  <c:v>0.59250000000000003</c:v>
                </c:pt>
                <c:pt idx="80">
                  <c:v>0.60000000000000009</c:v>
                </c:pt>
                <c:pt idx="81">
                  <c:v>0.60750000000000004</c:v>
                </c:pt>
                <c:pt idx="82">
                  <c:v>0.61499999999999999</c:v>
                </c:pt>
                <c:pt idx="83">
                  <c:v>0.62249999999999994</c:v>
                </c:pt>
                <c:pt idx="84">
                  <c:v>0.63</c:v>
                </c:pt>
                <c:pt idx="85">
                  <c:v>0.63749999999999996</c:v>
                </c:pt>
                <c:pt idx="86">
                  <c:v>0.64500000000000002</c:v>
                </c:pt>
                <c:pt idx="87">
                  <c:v>0.65249999999999997</c:v>
                </c:pt>
                <c:pt idx="88">
                  <c:v>0.66</c:v>
                </c:pt>
                <c:pt idx="89">
                  <c:v>0.66749999999999998</c:v>
                </c:pt>
                <c:pt idx="90">
                  <c:v>0.67500000000000004</c:v>
                </c:pt>
                <c:pt idx="91">
                  <c:v>0.6825</c:v>
                </c:pt>
                <c:pt idx="92">
                  <c:v>0.69000000000000006</c:v>
                </c:pt>
                <c:pt idx="93">
                  <c:v>0.69750000000000001</c:v>
                </c:pt>
                <c:pt idx="94">
                  <c:v>0.70499999999999996</c:v>
                </c:pt>
                <c:pt idx="95">
                  <c:v>0.71249999999999991</c:v>
                </c:pt>
                <c:pt idx="96">
                  <c:v>0.72</c:v>
                </c:pt>
                <c:pt idx="97">
                  <c:v>0.72750000000000004</c:v>
                </c:pt>
                <c:pt idx="98">
                  <c:v>0.73499999999999999</c:v>
                </c:pt>
                <c:pt idx="99">
                  <c:v>0.74249999999999994</c:v>
                </c:pt>
                <c:pt idx="100">
                  <c:v>0.75</c:v>
                </c:pt>
              </c:numCache>
            </c:numRef>
          </c:xVal>
          <c:yVal>
            <c:numRef>
              <c:f>Plots!$F$5:$F$105</c:f>
              <c:numCache>
                <c:formatCode>General</c:formatCode>
                <c:ptCount val="101"/>
                <c:pt idx="0">
                  <c:v>0</c:v>
                </c:pt>
                <c:pt idx="1">
                  <c:v>8.123779949356722</c:v>
                </c:pt>
                <c:pt idx="2">
                  <c:v>16.215499050655371</c:v>
                </c:pt>
                <c:pt idx="3">
                  <c:v>24.243222985357871</c:v>
                </c:pt>
                <c:pt idx="4">
                  <c:v>32.175269994612265</c:v>
                </c:pt>
                <c:pt idx="5">
                  <c:v>39.980335912680552</c:v>
                </c:pt>
                <c:pt idx="6">
                  <c:v>47.627617710179543</c:v>
                </c:pt>
                <c:pt idx="7">
                  <c:v>55.086935059565235</c:v>
                </c:pt>
                <c:pt idx="8">
                  <c:v>62.328849443097504</c:v>
                </c:pt>
                <c:pt idx="9">
                  <c:v>69.324780333220616</c:v>
                </c:pt>
                <c:pt idx="10">
                  <c:v>76.047117986847994</c:v>
                </c:pt>
                <c:pt idx="11">
                  <c:v>82.469332408404711</c:v>
                </c:pt>
                <c:pt idx="12">
                  <c:v>88.56607805159959</c:v>
                </c:pt>
                <c:pt idx="13">
                  <c:v>94.313293846717002</c:v>
                </c:pt>
                <c:pt idx="14">
                  <c:v>99.68829815866691</c:v>
                </c:pt>
                <c:pt idx="15">
                  <c:v>104.66987830103577</c:v>
                </c:pt>
                <c:pt idx="16">
                  <c:v>109.23837425286922</c:v>
                </c:pt>
                <c:pt idx="17">
                  <c:v>113.37575624779268</c:v>
                </c:pt>
                <c:pt idx="18">
                  <c:v>117.06569592926212</c:v>
                </c:pt>
                <c:pt idx="19">
                  <c:v>120.29363079112798</c:v>
                </c:pt>
                <c:pt idx="20">
                  <c:v>123.04682164919353</c:v>
                </c:pt>
                <c:pt idx="21">
                  <c:v>125.3144029169553</c:v>
                </c:pt>
                <c:pt idx="22">
                  <c:v>127.08742548710882</c:v>
                </c:pt>
                <c:pt idx="23">
                  <c:v>128.35889204958656</c:v>
                </c:pt>
                <c:pt idx="24">
                  <c:v>129.12378470674429</c:v>
                </c:pt>
                <c:pt idx="25">
                  <c:v>129.37908477671041</c:v>
                </c:pt>
                <c:pt idx="26">
                  <c:v>129.12378470674429</c:v>
                </c:pt>
                <c:pt idx="27">
                  <c:v>128.35889204958656</c:v>
                </c:pt>
                <c:pt idx="28">
                  <c:v>127.08742548710882</c:v>
                </c:pt>
                <c:pt idx="29">
                  <c:v>125.31440291695534</c:v>
                </c:pt>
                <c:pt idx="30">
                  <c:v>123.04682164919355</c:v>
                </c:pt>
                <c:pt idx="31">
                  <c:v>120.293630791128</c:v>
                </c:pt>
                <c:pt idx="32">
                  <c:v>117.06569592926219</c:v>
                </c:pt>
                <c:pt idx="33">
                  <c:v>113.37575624779271</c:v>
                </c:pt>
                <c:pt idx="34">
                  <c:v>109.23837425286924</c:v>
                </c:pt>
                <c:pt idx="35">
                  <c:v>104.66987830103579</c:v>
                </c:pt>
                <c:pt idx="36">
                  <c:v>99.688298158666939</c:v>
                </c:pt>
                <c:pt idx="37">
                  <c:v>94.313293846717102</c:v>
                </c:pt>
                <c:pt idx="38">
                  <c:v>88.566078051599519</c:v>
                </c:pt>
                <c:pt idx="39">
                  <c:v>82.469332408404796</c:v>
                </c:pt>
                <c:pt idx="40">
                  <c:v>76.047117986848036</c:v>
                </c:pt>
                <c:pt idx="41">
                  <c:v>69.324780333220701</c:v>
                </c:pt>
                <c:pt idx="42">
                  <c:v>62.328849443097646</c:v>
                </c:pt>
                <c:pt idx="43">
                  <c:v>55.086935059565278</c:v>
                </c:pt>
                <c:pt idx="44">
                  <c:v>47.627617710179535</c:v>
                </c:pt>
                <c:pt idx="45">
                  <c:v>39.980335912680594</c:v>
                </c:pt>
                <c:pt idx="46">
                  <c:v>32.175269994612364</c:v>
                </c:pt>
                <c:pt idx="47">
                  <c:v>24.243222985358031</c:v>
                </c:pt>
                <c:pt idx="48">
                  <c:v>16.215499050655417</c:v>
                </c:pt>
                <c:pt idx="49">
                  <c:v>8.1237799493567113</c:v>
                </c:pt>
                <c:pt idx="50">
                  <c:v>3.1701717162335628E-14</c:v>
                </c:pt>
                <c:pt idx="51">
                  <c:v>-8.1237799493566492</c:v>
                </c:pt>
                <c:pt idx="52">
                  <c:v>-16.215499050655243</c:v>
                </c:pt>
                <c:pt idx="53">
                  <c:v>-24.243222985357857</c:v>
                </c:pt>
                <c:pt idx="54">
                  <c:v>-32.175269994612307</c:v>
                </c:pt>
                <c:pt idx="55">
                  <c:v>-39.980335912680538</c:v>
                </c:pt>
                <c:pt idx="56">
                  <c:v>-47.627617710179472</c:v>
                </c:pt>
                <c:pt idx="57">
                  <c:v>-55.086935059565121</c:v>
                </c:pt>
                <c:pt idx="58">
                  <c:v>-62.32884944309739</c:v>
                </c:pt>
                <c:pt idx="59">
                  <c:v>-69.324780333220644</c:v>
                </c:pt>
                <c:pt idx="60">
                  <c:v>-76.047117986847979</c:v>
                </c:pt>
                <c:pt idx="61">
                  <c:v>-82.469332408404654</c:v>
                </c:pt>
                <c:pt idx="62">
                  <c:v>-88.566078051599476</c:v>
                </c:pt>
                <c:pt idx="63">
                  <c:v>-94.313293846716988</c:v>
                </c:pt>
                <c:pt idx="64">
                  <c:v>-99.688298158666825</c:v>
                </c:pt>
                <c:pt idx="65">
                  <c:v>-104.66987830103575</c:v>
                </c:pt>
                <c:pt idx="66">
                  <c:v>-109.23837425286921</c:v>
                </c:pt>
                <c:pt idx="67">
                  <c:v>-113.37575624779268</c:v>
                </c:pt>
                <c:pt idx="68">
                  <c:v>-117.06569592926212</c:v>
                </c:pt>
                <c:pt idx="69">
                  <c:v>-120.29363079112794</c:v>
                </c:pt>
                <c:pt idx="70">
                  <c:v>-123.04682164919349</c:v>
                </c:pt>
                <c:pt idx="71">
                  <c:v>-125.3144029169553</c:v>
                </c:pt>
                <c:pt idx="72">
                  <c:v>-127.0874254871088</c:v>
                </c:pt>
                <c:pt idx="73">
                  <c:v>-128.35889204958656</c:v>
                </c:pt>
                <c:pt idx="74">
                  <c:v>-129.12378470674429</c:v>
                </c:pt>
                <c:pt idx="75">
                  <c:v>-129.37908477671041</c:v>
                </c:pt>
                <c:pt idx="76">
                  <c:v>-129.12378470674429</c:v>
                </c:pt>
                <c:pt idx="77">
                  <c:v>-128.35889204958656</c:v>
                </c:pt>
                <c:pt idx="78">
                  <c:v>-127.08742548710885</c:v>
                </c:pt>
                <c:pt idx="79">
                  <c:v>-125.31440291695532</c:v>
                </c:pt>
                <c:pt idx="80">
                  <c:v>-123.04682164919355</c:v>
                </c:pt>
                <c:pt idx="81">
                  <c:v>-120.29363079112801</c:v>
                </c:pt>
                <c:pt idx="82">
                  <c:v>-117.0656959292622</c:v>
                </c:pt>
                <c:pt idx="83">
                  <c:v>-113.37575624779276</c:v>
                </c:pt>
                <c:pt idx="84">
                  <c:v>-109.23837425286936</c:v>
                </c:pt>
                <c:pt idx="85">
                  <c:v>-104.66987830103594</c:v>
                </c:pt>
                <c:pt idx="86">
                  <c:v>-99.688298158666953</c:v>
                </c:pt>
                <c:pt idx="87">
                  <c:v>-94.313293846717116</c:v>
                </c:pt>
                <c:pt idx="88">
                  <c:v>-88.566078051599533</c:v>
                </c:pt>
                <c:pt idx="89">
                  <c:v>-82.469332408404725</c:v>
                </c:pt>
                <c:pt idx="90">
                  <c:v>-76.047117986848036</c:v>
                </c:pt>
                <c:pt idx="91">
                  <c:v>-69.324780333220716</c:v>
                </c:pt>
                <c:pt idx="92">
                  <c:v>-62.32884944309766</c:v>
                </c:pt>
                <c:pt idx="93">
                  <c:v>-55.086935059565405</c:v>
                </c:pt>
                <c:pt idx="94">
                  <c:v>-47.627617710179756</c:v>
                </c:pt>
                <c:pt idx="95">
                  <c:v>-39.980335912680829</c:v>
                </c:pt>
                <c:pt idx="96">
                  <c:v>-32.175269994612385</c:v>
                </c:pt>
                <c:pt idx="97">
                  <c:v>-24.243222985357821</c:v>
                </c:pt>
                <c:pt idx="98">
                  <c:v>-16.215499050655321</c:v>
                </c:pt>
                <c:pt idx="99">
                  <c:v>-8.1237799493567273</c:v>
                </c:pt>
                <c:pt idx="100">
                  <c:v>-4.7552575743503435E-14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DC-467E-862B-25B301F38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696927"/>
        <c:axId val="846887583"/>
      </c:scatterChart>
      <c:valAx>
        <c:axId val="26869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87583"/>
        <c:crosses val="autoZero"/>
        <c:crossBetween val="midCat"/>
      </c:valAx>
      <c:valAx>
        <c:axId val="84688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696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Trunk COG Z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Plots!$X$4</c:f>
              <c:strCache>
                <c:ptCount val="1"/>
                <c:pt idx="0">
                  <c:v>Z measured 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Plots!$B$5:$B$105</c:f>
              <c:numCache>
                <c:formatCode>General</c:formatCode>
                <c:ptCount val="101"/>
                <c:pt idx="0">
                  <c:v>0</c:v>
                </c:pt>
                <c:pt idx="1">
                  <c:v>7.4999999999999997E-3</c:v>
                </c:pt>
                <c:pt idx="2">
                  <c:v>1.4999999999999999E-2</c:v>
                </c:pt>
                <c:pt idx="3">
                  <c:v>2.2499999999999999E-2</c:v>
                </c:pt>
                <c:pt idx="4">
                  <c:v>0.03</c:v>
                </c:pt>
                <c:pt idx="5">
                  <c:v>3.7500000000000006E-2</c:v>
                </c:pt>
                <c:pt idx="6">
                  <c:v>4.4999999999999998E-2</c:v>
                </c:pt>
                <c:pt idx="7">
                  <c:v>5.2500000000000005E-2</c:v>
                </c:pt>
                <c:pt idx="8">
                  <c:v>0.06</c:v>
                </c:pt>
                <c:pt idx="9">
                  <c:v>6.7500000000000004E-2</c:v>
                </c:pt>
                <c:pt idx="10">
                  <c:v>7.5000000000000011E-2</c:v>
                </c:pt>
                <c:pt idx="11">
                  <c:v>8.2500000000000004E-2</c:v>
                </c:pt>
                <c:pt idx="12">
                  <c:v>0.09</c:v>
                </c:pt>
                <c:pt idx="13">
                  <c:v>9.7500000000000003E-2</c:v>
                </c:pt>
                <c:pt idx="14">
                  <c:v>0.10500000000000001</c:v>
                </c:pt>
                <c:pt idx="15">
                  <c:v>0.11249999999999999</c:v>
                </c:pt>
                <c:pt idx="16">
                  <c:v>0.12</c:v>
                </c:pt>
                <c:pt idx="17">
                  <c:v>0.1275</c:v>
                </c:pt>
                <c:pt idx="18">
                  <c:v>0.13500000000000001</c:v>
                </c:pt>
                <c:pt idx="19">
                  <c:v>0.14250000000000002</c:v>
                </c:pt>
                <c:pt idx="20">
                  <c:v>0.15000000000000002</c:v>
                </c:pt>
                <c:pt idx="21">
                  <c:v>0.1575</c:v>
                </c:pt>
                <c:pt idx="22">
                  <c:v>0.16500000000000001</c:v>
                </c:pt>
                <c:pt idx="23">
                  <c:v>0.17250000000000001</c:v>
                </c:pt>
                <c:pt idx="24">
                  <c:v>0.18</c:v>
                </c:pt>
                <c:pt idx="25">
                  <c:v>0.1875</c:v>
                </c:pt>
                <c:pt idx="26">
                  <c:v>0.19500000000000001</c:v>
                </c:pt>
                <c:pt idx="27">
                  <c:v>0.20250000000000001</c:v>
                </c:pt>
                <c:pt idx="28">
                  <c:v>0.21000000000000002</c:v>
                </c:pt>
                <c:pt idx="29">
                  <c:v>0.21749999999999997</c:v>
                </c:pt>
                <c:pt idx="30">
                  <c:v>0.22499999999999998</c:v>
                </c:pt>
                <c:pt idx="31">
                  <c:v>0.23249999999999998</c:v>
                </c:pt>
                <c:pt idx="32">
                  <c:v>0.24</c:v>
                </c:pt>
                <c:pt idx="33">
                  <c:v>0.2475</c:v>
                </c:pt>
                <c:pt idx="34">
                  <c:v>0.255</c:v>
                </c:pt>
                <c:pt idx="35">
                  <c:v>0.26249999999999996</c:v>
                </c:pt>
                <c:pt idx="36">
                  <c:v>0.27</c:v>
                </c:pt>
                <c:pt idx="37">
                  <c:v>0.27749999999999997</c:v>
                </c:pt>
                <c:pt idx="38">
                  <c:v>0.28500000000000003</c:v>
                </c:pt>
                <c:pt idx="39">
                  <c:v>0.29249999999999998</c:v>
                </c:pt>
                <c:pt idx="40">
                  <c:v>0.30000000000000004</c:v>
                </c:pt>
                <c:pt idx="41">
                  <c:v>0.3075</c:v>
                </c:pt>
                <c:pt idx="42">
                  <c:v>0.315</c:v>
                </c:pt>
                <c:pt idx="43">
                  <c:v>0.32250000000000001</c:v>
                </c:pt>
                <c:pt idx="44">
                  <c:v>0.33</c:v>
                </c:pt>
                <c:pt idx="45">
                  <c:v>0.33750000000000002</c:v>
                </c:pt>
                <c:pt idx="46">
                  <c:v>0.34500000000000003</c:v>
                </c:pt>
                <c:pt idx="47">
                  <c:v>0.35249999999999998</c:v>
                </c:pt>
                <c:pt idx="48">
                  <c:v>0.36</c:v>
                </c:pt>
                <c:pt idx="49">
                  <c:v>0.36749999999999999</c:v>
                </c:pt>
                <c:pt idx="50">
                  <c:v>0.375</c:v>
                </c:pt>
                <c:pt idx="51">
                  <c:v>0.38250000000000001</c:v>
                </c:pt>
                <c:pt idx="52">
                  <c:v>0.39</c:v>
                </c:pt>
                <c:pt idx="53">
                  <c:v>0.39750000000000002</c:v>
                </c:pt>
                <c:pt idx="54">
                  <c:v>0.40500000000000003</c:v>
                </c:pt>
                <c:pt idx="55">
                  <c:v>0.41250000000000003</c:v>
                </c:pt>
                <c:pt idx="56">
                  <c:v>0.42000000000000004</c:v>
                </c:pt>
                <c:pt idx="57">
                  <c:v>0.42749999999999999</c:v>
                </c:pt>
                <c:pt idx="58">
                  <c:v>0.43499999999999994</c:v>
                </c:pt>
                <c:pt idx="59">
                  <c:v>0.4425</c:v>
                </c:pt>
                <c:pt idx="60">
                  <c:v>0.44999999999999996</c:v>
                </c:pt>
                <c:pt idx="61">
                  <c:v>0.45750000000000002</c:v>
                </c:pt>
                <c:pt idx="62">
                  <c:v>0.46499999999999997</c:v>
                </c:pt>
                <c:pt idx="63">
                  <c:v>0.47250000000000003</c:v>
                </c:pt>
                <c:pt idx="64">
                  <c:v>0.48</c:v>
                </c:pt>
                <c:pt idx="65">
                  <c:v>0.48750000000000004</c:v>
                </c:pt>
                <c:pt idx="66">
                  <c:v>0.495</c:v>
                </c:pt>
                <c:pt idx="67">
                  <c:v>0.50250000000000006</c:v>
                </c:pt>
                <c:pt idx="68">
                  <c:v>0.51</c:v>
                </c:pt>
                <c:pt idx="69">
                  <c:v>0.51749999999999996</c:v>
                </c:pt>
                <c:pt idx="70">
                  <c:v>0.52499999999999991</c:v>
                </c:pt>
                <c:pt idx="71">
                  <c:v>0.53249999999999997</c:v>
                </c:pt>
                <c:pt idx="72">
                  <c:v>0.54</c:v>
                </c:pt>
                <c:pt idx="73">
                  <c:v>0.54749999999999999</c:v>
                </c:pt>
                <c:pt idx="74">
                  <c:v>0.55499999999999994</c:v>
                </c:pt>
                <c:pt idx="75">
                  <c:v>0.5625</c:v>
                </c:pt>
                <c:pt idx="76">
                  <c:v>0.57000000000000006</c:v>
                </c:pt>
                <c:pt idx="77">
                  <c:v>0.57750000000000001</c:v>
                </c:pt>
                <c:pt idx="78">
                  <c:v>0.58499999999999996</c:v>
                </c:pt>
                <c:pt idx="79">
                  <c:v>0.59250000000000003</c:v>
                </c:pt>
                <c:pt idx="80">
                  <c:v>0.60000000000000009</c:v>
                </c:pt>
                <c:pt idx="81">
                  <c:v>0.60750000000000004</c:v>
                </c:pt>
                <c:pt idx="82">
                  <c:v>0.61499999999999999</c:v>
                </c:pt>
                <c:pt idx="83">
                  <c:v>0.62249999999999994</c:v>
                </c:pt>
                <c:pt idx="84">
                  <c:v>0.63</c:v>
                </c:pt>
                <c:pt idx="85">
                  <c:v>0.63749999999999996</c:v>
                </c:pt>
                <c:pt idx="86">
                  <c:v>0.64500000000000002</c:v>
                </c:pt>
                <c:pt idx="87">
                  <c:v>0.65249999999999997</c:v>
                </c:pt>
                <c:pt idx="88">
                  <c:v>0.66</c:v>
                </c:pt>
                <c:pt idx="89">
                  <c:v>0.66749999999999998</c:v>
                </c:pt>
                <c:pt idx="90">
                  <c:v>0.67500000000000004</c:v>
                </c:pt>
                <c:pt idx="91">
                  <c:v>0.6825</c:v>
                </c:pt>
                <c:pt idx="92">
                  <c:v>0.69000000000000006</c:v>
                </c:pt>
                <c:pt idx="93">
                  <c:v>0.69750000000000001</c:v>
                </c:pt>
                <c:pt idx="94">
                  <c:v>0.70499999999999996</c:v>
                </c:pt>
                <c:pt idx="95">
                  <c:v>0.71249999999999991</c:v>
                </c:pt>
                <c:pt idx="96">
                  <c:v>0.72</c:v>
                </c:pt>
                <c:pt idx="97">
                  <c:v>0.72750000000000004</c:v>
                </c:pt>
                <c:pt idx="98">
                  <c:v>0.73499999999999999</c:v>
                </c:pt>
                <c:pt idx="99">
                  <c:v>0.74249999999999994</c:v>
                </c:pt>
                <c:pt idx="100">
                  <c:v>0.75</c:v>
                </c:pt>
              </c:numCache>
            </c:numRef>
          </c:xVal>
          <c:yVal>
            <c:numRef>
              <c:f>Plots!$X$5:$X$105</c:f>
              <c:numCache>
                <c:formatCode>General</c:formatCode>
                <c:ptCount val="101"/>
                <c:pt idx="0">
                  <c:v>0</c:v>
                </c:pt>
                <c:pt idx="1">
                  <c:v>-1.6069371938495034E-3</c:v>
                </c:pt>
                <c:pt idx="2">
                  <c:v>-3.6997831213569396E-3</c:v>
                </c:pt>
                <c:pt idx="3">
                  <c:v>-6.279754374357991E-3</c:v>
                </c:pt>
                <c:pt idx="4">
                  <c:v>-9.3500890429960033E-3</c:v>
                </c:pt>
                <c:pt idx="5">
                  <c:v>-1.2911367437937686E-2</c:v>
                </c:pt>
                <c:pt idx="6">
                  <c:v>-1.6957047215275092E-2</c:v>
                </c:pt>
                <c:pt idx="7">
                  <c:v>-2.1467776411129454E-2</c:v>
                </c:pt>
                <c:pt idx="8">
                  <c:v>-2.6404222416168296E-2</c:v>
                </c:pt>
                <c:pt idx="9">
                  <c:v>-3.1700157481779165E-2</c:v>
                </c:pt>
                <c:pt idx="10">
                  <c:v>-3.7257716360703956E-2</c:v>
                </c:pt>
                <c:pt idx="11">
                  <c:v>-4.2947109505114905E-2</c:v>
                </c:pt>
                <c:pt idx="12">
                  <c:v>-4.8624014123922359E-2</c:v>
                </c:pt>
                <c:pt idx="13">
                  <c:v>-5.4162154425891715E-2</c:v>
                </c:pt>
                <c:pt idx="14">
                  <c:v>-5.9470147735734079E-2</c:v>
                </c:pt>
                <c:pt idx="15">
                  <c:v>-6.4471298132196653E-2</c:v>
                </c:pt>
                <c:pt idx="16">
                  <c:v>-6.9070190041843144E-2</c:v>
                </c:pt>
                <c:pt idx="17">
                  <c:v>-7.3143403780052199E-2</c:v>
                </c:pt>
                <c:pt idx="18">
                  <c:v>-7.6568033804121055E-2</c:v>
                </c:pt>
                <c:pt idx="19">
                  <c:v>-7.9262071747410373E-2</c:v>
                </c:pt>
                <c:pt idx="20">
                  <c:v>-8.1195167410676103E-2</c:v>
                </c:pt>
                <c:pt idx="21">
                  <c:v>-8.2364387874120204E-2</c:v>
                </c:pt>
                <c:pt idx="22">
                  <c:v>-8.2769484311941782E-2</c:v>
                </c:pt>
                <c:pt idx="23">
                  <c:v>-8.2418830369876406E-2</c:v>
                </c:pt>
                <c:pt idx="24">
                  <c:v>-8.1338524130154494E-2</c:v>
                </c:pt>
                <c:pt idx="25">
                  <c:v>-7.9571462934943341E-2</c:v>
                </c:pt>
                <c:pt idx="26">
                  <c:v>-7.717304779091029E-2</c:v>
                </c:pt>
                <c:pt idx="27">
                  <c:v>-7.4204562993571671E-2</c:v>
                </c:pt>
                <c:pt idx="28">
                  <c:v>-7.0728761337184379E-2</c:v>
                </c:pt>
                <c:pt idx="29">
                  <c:v>-6.6806514965446762E-2</c:v>
                </c:pt>
                <c:pt idx="30">
                  <c:v>-6.2498360106251288E-2</c:v>
                </c:pt>
                <c:pt idx="31">
                  <c:v>-5.7868236319133258E-2</c:v>
                </c:pt>
                <c:pt idx="32">
                  <c:v>-5.298589582697117E-2</c:v>
                </c:pt>
                <c:pt idx="33">
                  <c:v>-4.7926381010762971E-2</c:v>
                </c:pt>
                <c:pt idx="34">
                  <c:v>-4.2768962691295064E-2</c:v>
                </c:pt>
                <c:pt idx="35">
                  <c:v>-3.7594732487255859E-2</c:v>
                </c:pt>
                <c:pt idx="36">
                  <c:v>-3.2481930356499267E-2</c:v>
                </c:pt>
                <c:pt idx="37">
                  <c:v>-2.7505486097499206E-2</c:v>
                </c:pt>
                <c:pt idx="38">
                  <c:v>-2.2735627732322506E-2</c:v>
                </c:pt>
                <c:pt idx="39">
                  <c:v>-1.824015141842493E-2</c:v>
                </c:pt>
                <c:pt idx="40">
                  <c:v>-1.4081282986267775E-2</c:v>
                </c:pt>
                <c:pt idx="41">
                  <c:v>-1.0316202400801958E-2</c:v>
                </c:pt>
                <c:pt idx="42">
                  <c:v>-6.9958930074794489E-3</c:v>
                </c:pt>
                <c:pt idx="43">
                  <c:v>-4.1643505769353648E-3</c:v>
                </c:pt>
                <c:pt idx="44">
                  <c:v>-1.8571469904857939E-3</c:v>
                </c:pt>
                <c:pt idx="45">
                  <c:v>-9.7126907053310586E-5</c:v>
                </c:pt>
                <c:pt idx="46">
                  <c:v>1.1067541276672871E-3</c:v>
                </c:pt>
                <c:pt idx="47">
                  <c:v>1.7572705543664076E-3</c:v>
                </c:pt>
                <c:pt idx="48">
                  <c:v>1.8633337058382546E-3</c:v>
                </c:pt>
                <c:pt idx="49">
                  <c:v>1.4350447319686382E-3</c:v>
                </c:pt>
                <c:pt idx="50">
                  <c:v>4.8257501010533856E-4</c:v>
                </c:pt>
                <c:pt idx="51">
                  <c:v>-9.8578295120315589E-4</c:v>
                </c:pt>
                <c:pt idx="52">
                  <c:v>-2.9612107496400568E-3</c:v>
                </c:pt>
                <c:pt idx="53">
                  <c:v>-5.4383678544612998E-3</c:v>
                </c:pt>
                <c:pt idx="54">
                  <c:v>-8.4124615830694777E-3</c:v>
                </c:pt>
                <c:pt idx="55">
                  <c:v>-1.1878704999505977E-2</c:v>
                </c:pt>
                <c:pt idx="56">
                  <c:v>-1.5825371450163734E-2</c:v>
                </c:pt>
                <c:pt idx="57">
                  <c:v>-2.0228704292365216E-2</c:v>
                </c:pt>
                <c:pt idx="58">
                  <c:v>-2.5045194888907694E-2</c:v>
                </c:pt>
                <c:pt idx="59">
                  <c:v>-3.0203555122364622E-2</c:v>
                </c:pt>
                <c:pt idx="60">
                  <c:v>-3.5601014612043201E-2</c:v>
                </c:pt>
                <c:pt idx="61">
                  <c:v>-4.1109687410491355E-2</c:v>
                </c:pt>
                <c:pt idx="62">
                  <c:v>-4.6600840290171537E-2</c:v>
                </c:pt>
                <c:pt idx="63">
                  <c:v>-5.1969803074021756E-2</c:v>
                </c:pt>
                <c:pt idx="64">
                  <c:v>-5.7137482594006514E-2</c:v>
                </c:pt>
                <c:pt idx="65">
                  <c:v>-6.2023559037771944E-2</c:v>
                </c:pt>
                <c:pt idx="66">
                  <c:v>-6.6526988447581384E-2</c:v>
                </c:pt>
                <c:pt idx="67">
                  <c:v>-7.0532835109220815E-2</c:v>
                </c:pt>
                <c:pt idx="68">
                  <c:v>-7.3928322606652969E-2</c:v>
                </c:pt>
                <c:pt idx="69">
                  <c:v>-7.6624364862293459E-2</c:v>
                </c:pt>
                <c:pt idx="70">
                  <c:v>-7.8565831041408365E-2</c:v>
                </c:pt>
                <c:pt idx="71">
                  <c:v>-7.97310811211418E-2</c:v>
                </c:pt>
                <c:pt idx="72">
                  <c:v>-8.011757975501943E-2</c:v>
                </c:pt>
                <c:pt idx="73">
                  <c:v>-7.9741653492767461E-2</c:v>
                </c:pt>
                <c:pt idx="74">
                  <c:v>-7.8639733639575701E-2</c:v>
                </c:pt>
                <c:pt idx="75">
                  <c:v>-7.6859527261556856E-2</c:v>
                </c:pt>
                <c:pt idx="76">
                  <c:v>-7.4450580411476744E-2</c:v>
                </c:pt>
                <c:pt idx="77">
                  <c:v>-7.1465378048855929E-2</c:v>
                </c:pt>
                <c:pt idx="78">
                  <c:v>-6.7963268240623056E-2</c:v>
                </c:pt>
                <c:pt idx="79">
                  <c:v>-6.4011082124816793E-2</c:v>
                </c:pt>
                <c:pt idx="80">
                  <c:v>-5.9679935277700123E-2</c:v>
                </c:pt>
                <c:pt idx="81">
                  <c:v>-5.5044414527331331E-2</c:v>
                </c:pt>
                <c:pt idx="82">
                  <c:v>-5.0181642813702146E-2</c:v>
                </c:pt>
                <c:pt idx="83">
                  <c:v>-4.5170365518208598E-2</c:v>
                </c:pt>
                <c:pt idx="84">
                  <c:v>-4.0090573384347884E-2</c:v>
                </c:pt>
                <c:pt idx="85">
                  <c:v>-3.5021778200188987E-2</c:v>
                </c:pt>
                <c:pt idx="86">
                  <c:v>-3.0041642236669608E-2</c:v>
                </c:pt>
                <c:pt idx="87">
                  <c:v>-2.5225107445662615E-2</c:v>
                </c:pt>
                <c:pt idx="88">
                  <c:v>-2.0643081207460997E-2</c:v>
                </c:pt>
                <c:pt idx="89">
                  <c:v>-1.636275548107782E-2</c:v>
                </c:pt>
                <c:pt idx="90">
                  <c:v>-1.2445110894763654E-2</c:v>
                </c:pt>
                <c:pt idx="91">
                  <c:v>-8.9438365256532971E-3</c:v>
                </c:pt>
                <c:pt idx="92">
                  <c:v>-5.9031586303152292E-3</c:v>
                </c:pt>
                <c:pt idx="93">
                  <c:v>-3.360702840164567E-3</c:v>
                </c:pt>
                <c:pt idx="94">
                  <c:v>-1.3440854512137288E-3</c:v>
                </c:pt>
                <c:pt idx="95">
                  <c:v>1.3066008312181669E-4</c:v>
                </c:pt>
                <c:pt idx="96">
                  <c:v>1.0611069726503711E-3</c:v>
                </c:pt>
                <c:pt idx="97">
                  <c:v>1.4559842150386748E-3</c:v>
                </c:pt>
                <c:pt idx="98">
                  <c:v>1.329900626924089E-3</c:v>
                </c:pt>
                <c:pt idx="99">
                  <c:v>6.9800511946693929E-4</c:v>
                </c:pt>
                <c:pt idx="100">
                  <c:v>-4.2777852806586135E-4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76-4F52-9EEC-87DECEEAC96C}"/>
            </c:ext>
          </c:extLst>
        </c:ser>
        <c:ser>
          <c:idx val="1"/>
          <c:order val="1"/>
          <c:tx>
            <c:strRef>
              <c:f>Plots!$Y$4</c:f>
              <c:strCache>
                <c:ptCount val="1"/>
                <c:pt idx="0">
                  <c:v>Z fundamental [m]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Plots!$B$5:$B$105</c:f>
              <c:numCache>
                <c:formatCode>General</c:formatCode>
                <c:ptCount val="101"/>
                <c:pt idx="0">
                  <c:v>0</c:v>
                </c:pt>
                <c:pt idx="1">
                  <c:v>7.4999999999999997E-3</c:v>
                </c:pt>
                <c:pt idx="2">
                  <c:v>1.4999999999999999E-2</c:v>
                </c:pt>
                <c:pt idx="3">
                  <c:v>2.2499999999999999E-2</c:v>
                </c:pt>
                <c:pt idx="4">
                  <c:v>0.03</c:v>
                </c:pt>
                <c:pt idx="5">
                  <c:v>3.7500000000000006E-2</c:v>
                </c:pt>
                <c:pt idx="6">
                  <c:v>4.4999999999999998E-2</c:v>
                </c:pt>
                <c:pt idx="7">
                  <c:v>5.2500000000000005E-2</c:v>
                </c:pt>
                <c:pt idx="8">
                  <c:v>0.06</c:v>
                </c:pt>
                <c:pt idx="9">
                  <c:v>6.7500000000000004E-2</c:v>
                </c:pt>
                <c:pt idx="10">
                  <c:v>7.5000000000000011E-2</c:v>
                </c:pt>
                <c:pt idx="11">
                  <c:v>8.2500000000000004E-2</c:v>
                </c:pt>
                <c:pt idx="12">
                  <c:v>0.09</c:v>
                </c:pt>
                <c:pt idx="13">
                  <c:v>9.7500000000000003E-2</c:v>
                </c:pt>
                <c:pt idx="14">
                  <c:v>0.10500000000000001</c:v>
                </c:pt>
                <c:pt idx="15">
                  <c:v>0.11249999999999999</c:v>
                </c:pt>
                <c:pt idx="16">
                  <c:v>0.12</c:v>
                </c:pt>
                <c:pt idx="17">
                  <c:v>0.1275</c:v>
                </c:pt>
                <c:pt idx="18">
                  <c:v>0.13500000000000001</c:v>
                </c:pt>
                <c:pt idx="19">
                  <c:v>0.14250000000000002</c:v>
                </c:pt>
                <c:pt idx="20">
                  <c:v>0.15000000000000002</c:v>
                </c:pt>
                <c:pt idx="21">
                  <c:v>0.1575</c:v>
                </c:pt>
                <c:pt idx="22">
                  <c:v>0.16500000000000001</c:v>
                </c:pt>
                <c:pt idx="23">
                  <c:v>0.17250000000000001</c:v>
                </c:pt>
                <c:pt idx="24">
                  <c:v>0.18</c:v>
                </c:pt>
                <c:pt idx="25">
                  <c:v>0.1875</c:v>
                </c:pt>
                <c:pt idx="26">
                  <c:v>0.19500000000000001</c:v>
                </c:pt>
                <c:pt idx="27">
                  <c:v>0.20250000000000001</c:v>
                </c:pt>
                <c:pt idx="28">
                  <c:v>0.21000000000000002</c:v>
                </c:pt>
                <c:pt idx="29">
                  <c:v>0.21749999999999997</c:v>
                </c:pt>
                <c:pt idx="30">
                  <c:v>0.22499999999999998</c:v>
                </c:pt>
                <c:pt idx="31">
                  <c:v>0.23249999999999998</c:v>
                </c:pt>
                <c:pt idx="32">
                  <c:v>0.24</c:v>
                </c:pt>
                <c:pt idx="33">
                  <c:v>0.2475</c:v>
                </c:pt>
                <c:pt idx="34">
                  <c:v>0.255</c:v>
                </c:pt>
                <c:pt idx="35">
                  <c:v>0.26249999999999996</c:v>
                </c:pt>
                <c:pt idx="36">
                  <c:v>0.27</c:v>
                </c:pt>
                <c:pt idx="37">
                  <c:v>0.27749999999999997</c:v>
                </c:pt>
                <c:pt idx="38">
                  <c:v>0.28500000000000003</c:v>
                </c:pt>
                <c:pt idx="39">
                  <c:v>0.29249999999999998</c:v>
                </c:pt>
                <c:pt idx="40">
                  <c:v>0.30000000000000004</c:v>
                </c:pt>
                <c:pt idx="41">
                  <c:v>0.3075</c:v>
                </c:pt>
                <c:pt idx="42">
                  <c:v>0.315</c:v>
                </c:pt>
                <c:pt idx="43">
                  <c:v>0.32250000000000001</c:v>
                </c:pt>
                <c:pt idx="44">
                  <c:v>0.33</c:v>
                </c:pt>
                <c:pt idx="45">
                  <c:v>0.33750000000000002</c:v>
                </c:pt>
                <c:pt idx="46">
                  <c:v>0.34500000000000003</c:v>
                </c:pt>
                <c:pt idx="47">
                  <c:v>0.35249999999999998</c:v>
                </c:pt>
                <c:pt idx="48">
                  <c:v>0.36</c:v>
                </c:pt>
                <c:pt idx="49">
                  <c:v>0.36749999999999999</c:v>
                </c:pt>
                <c:pt idx="50">
                  <c:v>0.375</c:v>
                </c:pt>
                <c:pt idx="51">
                  <c:v>0.38250000000000001</c:v>
                </c:pt>
                <c:pt idx="52">
                  <c:v>0.39</c:v>
                </c:pt>
                <c:pt idx="53">
                  <c:v>0.39750000000000002</c:v>
                </c:pt>
                <c:pt idx="54">
                  <c:v>0.40500000000000003</c:v>
                </c:pt>
                <c:pt idx="55">
                  <c:v>0.41250000000000003</c:v>
                </c:pt>
                <c:pt idx="56">
                  <c:v>0.42000000000000004</c:v>
                </c:pt>
                <c:pt idx="57">
                  <c:v>0.42749999999999999</c:v>
                </c:pt>
                <c:pt idx="58">
                  <c:v>0.43499999999999994</c:v>
                </c:pt>
                <c:pt idx="59">
                  <c:v>0.4425</c:v>
                </c:pt>
                <c:pt idx="60">
                  <c:v>0.44999999999999996</c:v>
                </c:pt>
                <c:pt idx="61">
                  <c:v>0.45750000000000002</c:v>
                </c:pt>
                <c:pt idx="62">
                  <c:v>0.46499999999999997</c:v>
                </c:pt>
                <c:pt idx="63">
                  <c:v>0.47250000000000003</c:v>
                </c:pt>
                <c:pt idx="64">
                  <c:v>0.48</c:v>
                </c:pt>
                <c:pt idx="65">
                  <c:v>0.48750000000000004</c:v>
                </c:pt>
                <c:pt idx="66">
                  <c:v>0.495</c:v>
                </c:pt>
                <c:pt idx="67">
                  <c:v>0.50250000000000006</c:v>
                </c:pt>
                <c:pt idx="68">
                  <c:v>0.51</c:v>
                </c:pt>
                <c:pt idx="69">
                  <c:v>0.51749999999999996</c:v>
                </c:pt>
                <c:pt idx="70">
                  <c:v>0.52499999999999991</c:v>
                </c:pt>
                <c:pt idx="71">
                  <c:v>0.53249999999999997</c:v>
                </c:pt>
                <c:pt idx="72">
                  <c:v>0.54</c:v>
                </c:pt>
                <c:pt idx="73">
                  <c:v>0.54749999999999999</c:v>
                </c:pt>
                <c:pt idx="74">
                  <c:v>0.55499999999999994</c:v>
                </c:pt>
                <c:pt idx="75">
                  <c:v>0.5625</c:v>
                </c:pt>
                <c:pt idx="76">
                  <c:v>0.57000000000000006</c:v>
                </c:pt>
                <c:pt idx="77">
                  <c:v>0.57750000000000001</c:v>
                </c:pt>
                <c:pt idx="78">
                  <c:v>0.58499999999999996</c:v>
                </c:pt>
                <c:pt idx="79">
                  <c:v>0.59250000000000003</c:v>
                </c:pt>
                <c:pt idx="80">
                  <c:v>0.60000000000000009</c:v>
                </c:pt>
                <c:pt idx="81">
                  <c:v>0.60750000000000004</c:v>
                </c:pt>
                <c:pt idx="82">
                  <c:v>0.61499999999999999</c:v>
                </c:pt>
                <c:pt idx="83">
                  <c:v>0.62249999999999994</c:v>
                </c:pt>
                <c:pt idx="84">
                  <c:v>0.63</c:v>
                </c:pt>
                <c:pt idx="85">
                  <c:v>0.63749999999999996</c:v>
                </c:pt>
                <c:pt idx="86">
                  <c:v>0.64500000000000002</c:v>
                </c:pt>
                <c:pt idx="87">
                  <c:v>0.65249999999999997</c:v>
                </c:pt>
                <c:pt idx="88">
                  <c:v>0.66</c:v>
                </c:pt>
                <c:pt idx="89">
                  <c:v>0.66749999999999998</c:v>
                </c:pt>
                <c:pt idx="90">
                  <c:v>0.67500000000000004</c:v>
                </c:pt>
                <c:pt idx="91">
                  <c:v>0.6825</c:v>
                </c:pt>
                <c:pt idx="92">
                  <c:v>0.69000000000000006</c:v>
                </c:pt>
                <c:pt idx="93">
                  <c:v>0.69750000000000001</c:v>
                </c:pt>
                <c:pt idx="94">
                  <c:v>0.70499999999999996</c:v>
                </c:pt>
                <c:pt idx="95">
                  <c:v>0.71249999999999991</c:v>
                </c:pt>
                <c:pt idx="96">
                  <c:v>0.72</c:v>
                </c:pt>
                <c:pt idx="97">
                  <c:v>0.72750000000000004</c:v>
                </c:pt>
                <c:pt idx="98">
                  <c:v>0.73499999999999999</c:v>
                </c:pt>
                <c:pt idx="99">
                  <c:v>0.74249999999999994</c:v>
                </c:pt>
                <c:pt idx="100">
                  <c:v>0.75</c:v>
                </c:pt>
              </c:numCache>
            </c:numRef>
          </c:xVal>
          <c:yVal>
            <c:numRef>
              <c:f>Plots!$Y$5:$Y$105</c:f>
              <c:numCache>
                <c:formatCode>General</c:formatCode>
                <c:ptCount val="101"/>
                <c:pt idx="0">
                  <c:v>2.5503748878320173E-3</c:v>
                </c:pt>
                <c:pt idx="1">
                  <c:v>5.9410998817669564E-4</c:v>
                </c:pt>
                <c:pt idx="2">
                  <c:v>-1.9659958131128807E-3</c:v>
                </c:pt>
                <c:pt idx="3">
                  <c:v>-5.0895681182173066E-3</c:v>
                </c:pt>
                <c:pt idx="4">
                  <c:v>-8.7273463259534209E-3</c:v>
                </c:pt>
                <c:pt idx="5">
                  <c:v>-1.2821960500881871E-2</c:v>
                </c:pt>
                <c:pt idx="6">
                  <c:v>-1.7308836131460083E-2</c:v>
                </c:pt>
                <c:pt idx="7">
                  <c:v>-2.2117212508664254E-2</c:v>
                </c:pt>
                <c:pt idx="8">
                  <c:v>-2.7171258664641065E-2</c:v>
                </c:pt>
                <c:pt idx="9">
                  <c:v>-3.2391269272369932E-2</c:v>
                </c:pt>
                <c:pt idx="10">
                  <c:v>-3.7694921646283776E-2</c:v>
                </c:pt>
                <c:pt idx="11">
                  <c:v>-4.2998574020197612E-2</c:v>
                </c:pt>
                <c:pt idx="12">
                  <c:v>-4.821858462792647E-2</c:v>
                </c:pt>
                <c:pt idx="13">
                  <c:v>-5.3272630783903284E-2</c:v>
                </c:pt>
                <c:pt idx="14">
                  <c:v>-5.8081007161107458E-2</c:v>
                </c:pt>
                <c:pt idx="15">
                  <c:v>-6.2567882791685681E-2</c:v>
                </c:pt>
                <c:pt idx="16">
                  <c:v>-6.666249696661411E-2</c:v>
                </c:pt>
                <c:pt idx="17">
                  <c:v>-7.0300275174350252E-2</c:v>
                </c:pt>
                <c:pt idx="18">
                  <c:v>-7.3423847479454671E-2</c:v>
                </c:pt>
                <c:pt idx="19">
                  <c:v>-7.5983953280744254E-2</c:v>
                </c:pt>
                <c:pt idx="20">
                  <c:v>-7.7940218180399562E-2</c:v>
                </c:pt>
                <c:pt idx="21">
                  <c:v>-7.9261790712337063E-2</c:v>
                </c:pt>
                <c:pt idx="22">
                  <c:v>-7.9927828888258917E-2</c:v>
                </c:pt>
                <c:pt idx="23">
                  <c:v>-7.9927828888258917E-2</c:v>
                </c:pt>
                <c:pt idx="24">
                  <c:v>-7.9261790712337077E-2</c:v>
                </c:pt>
                <c:pt idx="25">
                  <c:v>-7.7940218180399576E-2</c:v>
                </c:pt>
                <c:pt idx="26">
                  <c:v>-7.5983953280744254E-2</c:v>
                </c:pt>
                <c:pt idx="27">
                  <c:v>-7.3423847479454671E-2</c:v>
                </c:pt>
                <c:pt idx="28">
                  <c:v>-7.0300275174350252E-2</c:v>
                </c:pt>
                <c:pt idx="29">
                  <c:v>-6.6662496966614151E-2</c:v>
                </c:pt>
                <c:pt idx="30">
                  <c:v>-6.2567882791685681E-2</c:v>
                </c:pt>
                <c:pt idx="31">
                  <c:v>-5.8081007161107499E-2</c:v>
                </c:pt>
                <c:pt idx="32">
                  <c:v>-5.3272630783903319E-2</c:v>
                </c:pt>
                <c:pt idx="33">
                  <c:v>-4.8218584627926497E-2</c:v>
                </c:pt>
                <c:pt idx="34">
                  <c:v>-4.2998574020197633E-2</c:v>
                </c:pt>
                <c:pt idx="35">
                  <c:v>-3.7694921646283824E-2</c:v>
                </c:pt>
                <c:pt idx="36">
                  <c:v>-3.2391269272369932E-2</c:v>
                </c:pt>
                <c:pt idx="37">
                  <c:v>-2.7171258664641103E-2</c:v>
                </c:pt>
                <c:pt idx="38">
                  <c:v>-2.2117212508664247E-2</c:v>
                </c:pt>
                <c:pt idx="39">
                  <c:v>-1.7308836131460132E-2</c:v>
                </c:pt>
                <c:pt idx="40">
                  <c:v>-1.2821960500881881E-2</c:v>
                </c:pt>
                <c:pt idx="41">
                  <c:v>-8.7273463259534556E-3</c:v>
                </c:pt>
                <c:pt idx="42">
                  <c:v>-5.0895681182173275E-3</c:v>
                </c:pt>
                <c:pt idx="43">
                  <c:v>-1.9659958131128946E-3</c:v>
                </c:pt>
                <c:pt idx="44">
                  <c:v>5.941099881766887E-4</c:v>
                </c:pt>
                <c:pt idx="45">
                  <c:v>2.5503748878320173E-3</c:v>
                </c:pt>
                <c:pt idx="46">
                  <c:v>3.8719474197695183E-3</c:v>
                </c:pt>
                <c:pt idx="47">
                  <c:v>4.5379855956913656E-3</c:v>
                </c:pt>
                <c:pt idx="48">
                  <c:v>4.5379855956913656E-3</c:v>
                </c:pt>
                <c:pt idx="49">
                  <c:v>3.8719474197695183E-3</c:v>
                </c:pt>
                <c:pt idx="50">
                  <c:v>2.5503748878320243E-3</c:v>
                </c:pt>
                <c:pt idx="51">
                  <c:v>5.9410998817670951E-4</c:v>
                </c:pt>
                <c:pt idx="52">
                  <c:v>-1.9659958131128669E-3</c:v>
                </c:pt>
                <c:pt idx="53">
                  <c:v>-5.0895681182172928E-3</c:v>
                </c:pt>
                <c:pt idx="54">
                  <c:v>-8.727346325953407E-3</c:v>
                </c:pt>
                <c:pt idx="55">
                  <c:v>-1.2821960500881864E-2</c:v>
                </c:pt>
                <c:pt idx="56">
                  <c:v>-1.730883613146008E-2</c:v>
                </c:pt>
                <c:pt idx="57">
                  <c:v>-2.2117212508664226E-2</c:v>
                </c:pt>
                <c:pt idx="58">
                  <c:v>-2.7171258664641009E-2</c:v>
                </c:pt>
                <c:pt idx="59">
                  <c:v>-3.2391269272369912E-2</c:v>
                </c:pt>
                <c:pt idx="60">
                  <c:v>-3.7694921646283727E-2</c:v>
                </c:pt>
                <c:pt idx="61">
                  <c:v>-4.2998574020197612E-2</c:v>
                </c:pt>
                <c:pt idx="62">
                  <c:v>-4.8218584627926407E-2</c:v>
                </c:pt>
                <c:pt idx="63">
                  <c:v>-5.3272630783903263E-2</c:v>
                </c:pt>
                <c:pt idx="64">
                  <c:v>-5.8081007161107416E-2</c:v>
                </c:pt>
                <c:pt idx="65">
                  <c:v>-6.2567882791685667E-2</c:v>
                </c:pt>
                <c:pt idx="66">
                  <c:v>-6.6662496966614096E-2</c:v>
                </c:pt>
                <c:pt idx="67">
                  <c:v>-7.0300275174350252E-2</c:v>
                </c:pt>
                <c:pt idx="68">
                  <c:v>-7.3423847479454657E-2</c:v>
                </c:pt>
                <c:pt idx="69">
                  <c:v>-7.5983953280744226E-2</c:v>
                </c:pt>
                <c:pt idx="70">
                  <c:v>-7.7940218180399534E-2</c:v>
                </c:pt>
                <c:pt idx="71">
                  <c:v>-7.9261790712337063E-2</c:v>
                </c:pt>
                <c:pt idx="72">
                  <c:v>-7.9927828888258917E-2</c:v>
                </c:pt>
                <c:pt idx="73">
                  <c:v>-7.9927828888258917E-2</c:v>
                </c:pt>
                <c:pt idx="74">
                  <c:v>-7.9261790712337077E-2</c:v>
                </c:pt>
                <c:pt idx="75">
                  <c:v>-7.7940218180399576E-2</c:v>
                </c:pt>
                <c:pt idx="76">
                  <c:v>-7.5983953280744226E-2</c:v>
                </c:pt>
                <c:pt idx="77">
                  <c:v>-7.3423847479454671E-2</c:v>
                </c:pt>
                <c:pt idx="78">
                  <c:v>-7.0300275174350307E-2</c:v>
                </c:pt>
                <c:pt idx="79">
                  <c:v>-6.6662496966614165E-2</c:v>
                </c:pt>
                <c:pt idx="80">
                  <c:v>-6.2567882791685694E-2</c:v>
                </c:pt>
                <c:pt idx="81">
                  <c:v>-5.8081007161107506E-2</c:v>
                </c:pt>
                <c:pt idx="82">
                  <c:v>-5.327263078390336E-2</c:v>
                </c:pt>
                <c:pt idx="83">
                  <c:v>-4.8218584627926581E-2</c:v>
                </c:pt>
                <c:pt idx="84">
                  <c:v>-4.2998574020197682E-2</c:v>
                </c:pt>
                <c:pt idx="85">
                  <c:v>-3.7694921646283866E-2</c:v>
                </c:pt>
                <c:pt idx="86">
                  <c:v>-3.2391269272369981E-2</c:v>
                </c:pt>
                <c:pt idx="87">
                  <c:v>-2.7171258664641148E-2</c:v>
                </c:pt>
                <c:pt idx="88">
                  <c:v>-2.2117212508664295E-2</c:v>
                </c:pt>
                <c:pt idx="89">
                  <c:v>-1.7308836131460142E-2</c:v>
                </c:pt>
                <c:pt idx="90">
                  <c:v>-1.2821960500881885E-2</c:v>
                </c:pt>
                <c:pt idx="91">
                  <c:v>-8.7273463259534591E-3</c:v>
                </c:pt>
                <c:pt idx="92">
                  <c:v>-5.0895681182173066E-3</c:v>
                </c:pt>
                <c:pt idx="93">
                  <c:v>-1.9659958131129016E-3</c:v>
                </c:pt>
                <c:pt idx="94">
                  <c:v>5.9410998817666788E-4</c:v>
                </c:pt>
                <c:pt idx="95">
                  <c:v>2.5503748878319896E-3</c:v>
                </c:pt>
                <c:pt idx="96">
                  <c:v>3.8719474197695114E-3</c:v>
                </c:pt>
                <c:pt idx="97">
                  <c:v>4.5379855956913656E-3</c:v>
                </c:pt>
                <c:pt idx="98">
                  <c:v>4.5379855956913726E-3</c:v>
                </c:pt>
                <c:pt idx="99">
                  <c:v>3.8719474197695253E-3</c:v>
                </c:pt>
                <c:pt idx="100">
                  <c:v>2.5503748878320243E-3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76-4F52-9EEC-87DECEEAC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001167"/>
        <c:axId val="845685839"/>
      </c:scatterChart>
      <c:valAx>
        <c:axId val="136300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685839"/>
        <c:crosses val="autoZero"/>
        <c:crossBetween val="midCat"/>
      </c:valAx>
      <c:valAx>
        <c:axId val="84568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001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Trunk COG Z 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Plots!$Z$4</c:f>
              <c:strCache>
                <c:ptCount val="1"/>
                <c:pt idx="0">
                  <c:v>Z measured 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Plots!$B$5:$B$105</c:f>
              <c:numCache>
                <c:formatCode>General</c:formatCode>
                <c:ptCount val="101"/>
                <c:pt idx="0">
                  <c:v>0</c:v>
                </c:pt>
                <c:pt idx="1">
                  <c:v>7.4999999999999997E-3</c:v>
                </c:pt>
                <c:pt idx="2">
                  <c:v>1.4999999999999999E-2</c:v>
                </c:pt>
                <c:pt idx="3">
                  <c:v>2.2499999999999999E-2</c:v>
                </c:pt>
                <c:pt idx="4">
                  <c:v>0.03</c:v>
                </c:pt>
                <c:pt idx="5">
                  <c:v>3.7500000000000006E-2</c:v>
                </c:pt>
                <c:pt idx="6">
                  <c:v>4.4999999999999998E-2</c:v>
                </c:pt>
                <c:pt idx="7">
                  <c:v>5.2500000000000005E-2</c:v>
                </c:pt>
                <c:pt idx="8">
                  <c:v>0.06</c:v>
                </c:pt>
                <c:pt idx="9">
                  <c:v>6.7500000000000004E-2</c:v>
                </c:pt>
                <c:pt idx="10">
                  <c:v>7.5000000000000011E-2</c:v>
                </c:pt>
                <c:pt idx="11">
                  <c:v>8.2500000000000004E-2</c:v>
                </c:pt>
                <c:pt idx="12">
                  <c:v>0.09</c:v>
                </c:pt>
                <c:pt idx="13">
                  <c:v>9.7500000000000003E-2</c:v>
                </c:pt>
                <c:pt idx="14">
                  <c:v>0.10500000000000001</c:v>
                </c:pt>
                <c:pt idx="15">
                  <c:v>0.11249999999999999</c:v>
                </c:pt>
                <c:pt idx="16">
                  <c:v>0.12</c:v>
                </c:pt>
                <c:pt idx="17">
                  <c:v>0.1275</c:v>
                </c:pt>
                <c:pt idx="18">
                  <c:v>0.13500000000000001</c:v>
                </c:pt>
                <c:pt idx="19">
                  <c:v>0.14250000000000002</c:v>
                </c:pt>
                <c:pt idx="20">
                  <c:v>0.15000000000000002</c:v>
                </c:pt>
                <c:pt idx="21">
                  <c:v>0.1575</c:v>
                </c:pt>
                <c:pt idx="22">
                  <c:v>0.16500000000000001</c:v>
                </c:pt>
                <c:pt idx="23">
                  <c:v>0.17250000000000001</c:v>
                </c:pt>
                <c:pt idx="24">
                  <c:v>0.18</c:v>
                </c:pt>
                <c:pt idx="25">
                  <c:v>0.1875</c:v>
                </c:pt>
                <c:pt idx="26">
                  <c:v>0.19500000000000001</c:v>
                </c:pt>
                <c:pt idx="27">
                  <c:v>0.20250000000000001</c:v>
                </c:pt>
                <c:pt idx="28">
                  <c:v>0.21000000000000002</c:v>
                </c:pt>
                <c:pt idx="29">
                  <c:v>0.21749999999999997</c:v>
                </c:pt>
                <c:pt idx="30">
                  <c:v>0.22499999999999998</c:v>
                </c:pt>
                <c:pt idx="31">
                  <c:v>0.23249999999999998</c:v>
                </c:pt>
                <c:pt idx="32">
                  <c:v>0.24</c:v>
                </c:pt>
                <c:pt idx="33">
                  <c:v>0.2475</c:v>
                </c:pt>
                <c:pt idx="34">
                  <c:v>0.255</c:v>
                </c:pt>
                <c:pt idx="35">
                  <c:v>0.26249999999999996</c:v>
                </c:pt>
                <c:pt idx="36">
                  <c:v>0.27</c:v>
                </c:pt>
                <c:pt idx="37">
                  <c:v>0.27749999999999997</c:v>
                </c:pt>
                <c:pt idx="38">
                  <c:v>0.28500000000000003</c:v>
                </c:pt>
                <c:pt idx="39">
                  <c:v>0.29249999999999998</c:v>
                </c:pt>
                <c:pt idx="40">
                  <c:v>0.30000000000000004</c:v>
                </c:pt>
                <c:pt idx="41">
                  <c:v>0.3075</c:v>
                </c:pt>
                <c:pt idx="42">
                  <c:v>0.315</c:v>
                </c:pt>
                <c:pt idx="43">
                  <c:v>0.32250000000000001</c:v>
                </c:pt>
                <c:pt idx="44">
                  <c:v>0.33</c:v>
                </c:pt>
                <c:pt idx="45">
                  <c:v>0.33750000000000002</c:v>
                </c:pt>
                <c:pt idx="46">
                  <c:v>0.34500000000000003</c:v>
                </c:pt>
                <c:pt idx="47">
                  <c:v>0.35249999999999998</c:v>
                </c:pt>
                <c:pt idx="48">
                  <c:v>0.36</c:v>
                </c:pt>
                <c:pt idx="49">
                  <c:v>0.36749999999999999</c:v>
                </c:pt>
                <c:pt idx="50">
                  <c:v>0.375</c:v>
                </c:pt>
                <c:pt idx="51">
                  <c:v>0.38250000000000001</c:v>
                </c:pt>
                <c:pt idx="52">
                  <c:v>0.39</c:v>
                </c:pt>
                <c:pt idx="53">
                  <c:v>0.39750000000000002</c:v>
                </c:pt>
                <c:pt idx="54">
                  <c:v>0.40500000000000003</c:v>
                </c:pt>
                <c:pt idx="55">
                  <c:v>0.41250000000000003</c:v>
                </c:pt>
                <c:pt idx="56">
                  <c:v>0.42000000000000004</c:v>
                </c:pt>
                <c:pt idx="57">
                  <c:v>0.42749999999999999</c:v>
                </c:pt>
                <c:pt idx="58">
                  <c:v>0.43499999999999994</c:v>
                </c:pt>
                <c:pt idx="59">
                  <c:v>0.4425</c:v>
                </c:pt>
                <c:pt idx="60">
                  <c:v>0.44999999999999996</c:v>
                </c:pt>
                <c:pt idx="61">
                  <c:v>0.45750000000000002</c:v>
                </c:pt>
                <c:pt idx="62">
                  <c:v>0.46499999999999997</c:v>
                </c:pt>
                <c:pt idx="63">
                  <c:v>0.47250000000000003</c:v>
                </c:pt>
                <c:pt idx="64">
                  <c:v>0.48</c:v>
                </c:pt>
                <c:pt idx="65">
                  <c:v>0.48750000000000004</c:v>
                </c:pt>
                <c:pt idx="66">
                  <c:v>0.495</c:v>
                </c:pt>
                <c:pt idx="67">
                  <c:v>0.50250000000000006</c:v>
                </c:pt>
                <c:pt idx="68">
                  <c:v>0.51</c:v>
                </c:pt>
                <c:pt idx="69">
                  <c:v>0.51749999999999996</c:v>
                </c:pt>
                <c:pt idx="70">
                  <c:v>0.52499999999999991</c:v>
                </c:pt>
                <c:pt idx="71">
                  <c:v>0.53249999999999997</c:v>
                </c:pt>
                <c:pt idx="72">
                  <c:v>0.54</c:v>
                </c:pt>
                <c:pt idx="73">
                  <c:v>0.54749999999999999</c:v>
                </c:pt>
                <c:pt idx="74">
                  <c:v>0.55499999999999994</c:v>
                </c:pt>
                <c:pt idx="75">
                  <c:v>0.5625</c:v>
                </c:pt>
                <c:pt idx="76">
                  <c:v>0.57000000000000006</c:v>
                </c:pt>
                <c:pt idx="77">
                  <c:v>0.57750000000000001</c:v>
                </c:pt>
                <c:pt idx="78">
                  <c:v>0.58499999999999996</c:v>
                </c:pt>
                <c:pt idx="79">
                  <c:v>0.59250000000000003</c:v>
                </c:pt>
                <c:pt idx="80">
                  <c:v>0.60000000000000009</c:v>
                </c:pt>
                <c:pt idx="81">
                  <c:v>0.60750000000000004</c:v>
                </c:pt>
                <c:pt idx="82">
                  <c:v>0.61499999999999999</c:v>
                </c:pt>
                <c:pt idx="83">
                  <c:v>0.62249999999999994</c:v>
                </c:pt>
                <c:pt idx="84">
                  <c:v>0.63</c:v>
                </c:pt>
                <c:pt idx="85">
                  <c:v>0.63749999999999996</c:v>
                </c:pt>
                <c:pt idx="86">
                  <c:v>0.64500000000000002</c:v>
                </c:pt>
                <c:pt idx="87">
                  <c:v>0.65249999999999997</c:v>
                </c:pt>
                <c:pt idx="88">
                  <c:v>0.66</c:v>
                </c:pt>
                <c:pt idx="89">
                  <c:v>0.66749999999999998</c:v>
                </c:pt>
                <c:pt idx="90">
                  <c:v>0.67500000000000004</c:v>
                </c:pt>
                <c:pt idx="91">
                  <c:v>0.6825</c:v>
                </c:pt>
                <c:pt idx="92">
                  <c:v>0.69000000000000006</c:v>
                </c:pt>
                <c:pt idx="93">
                  <c:v>0.69750000000000001</c:v>
                </c:pt>
                <c:pt idx="94">
                  <c:v>0.70499999999999996</c:v>
                </c:pt>
                <c:pt idx="95">
                  <c:v>0.71249999999999991</c:v>
                </c:pt>
                <c:pt idx="96">
                  <c:v>0.72</c:v>
                </c:pt>
                <c:pt idx="97">
                  <c:v>0.72750000000000004</c:v>
                </c:pt>
                <c:pt idx="98">
                  <c:v>0.73499999999999999</c:v>
                </c:pt>
                <c:pt idx="99">
                  <c:v>0.74249999999999994</c:v>
                </c:pt>
                <c:pt idx="100">
                  <c:v>0.75</c:v>
                </c:pt>
              </c:numCache>
            </c:numRef>
          </c:xVal>
          <c:yVal>
            <c:numRef>
              <c:f>Plots!$Z$5:$Z$105</c:f>
              <c:numCache>
                <c:formatCode>General</c:formatCode>
                <c:ptCount val="101"/>
                <c:pt idx="1">
                  <c:v>-0.24665220809046265</c:v>
                </c:pt>
                <c:pt idx="2">
                  <c:v>-0.31152114536723252</c:v>
                </c:pt>
                <c:pt idx="3">
                  <c:v>-0.37668706144260422</c:v>
                </c:pt>
                <c:pt idx="4">
                  <c:v>-0.44210753757197946</c:v>
                </c:pt>
                <c:pt idx="5">
                  <c:v>-0.50713054481860598</c:v>
                </c:pt>
                <c:pt idx="6">
                  <c:v>-0.57042726487945128</c:v>
                </c:pt>
                <c:pt idx="7">
                  <c:v>-0.62981168005954691</c:v>
                </c:pt>
                <c:pt idx="8">
                  <c:v>-0.68215873804331406</c:v>
                </c:pt>
                <c:pt idx="9">
                  <c:v>-0.72356626296904336</c:v>
                </c:pt>
                <c:pt idx="10">
                  <c:v>-0.74979680155571604</c:v>
                </c:pt>
                <c:pt idx="11">
                  <c:v>-0.75775318421456095</c:v>
                </c:pt>
                <c:pt idx="12">
                  <c:v>-0.7476696613851207</c:v>
                </c:pt>
                <c:pt idx="13">
                  <c:v>-0.72307557412078072</c:v>
                </c:pt>
                <c:pt idx="14">
                  <c:v>-0.68727624708699653</c:v>
                </c:pt>
                <c:pt idx="15">
                  <c:v>-0.64000282040727163</c:v>
                </c:pt>
                <c:pt idx="16">
                  <c:v>-0.57814037652370254</c:v>
                </c:pt>
                <c:pt idx="17">
                  <c:v>-0.49985625081852697</c:v>
                </c:pt>
                <c:pt idx="18">
                  <c:v>-0.40791119782387791</c:v>
                </c:pt>
                <c:pt idx="19">
                  <c:v>-0.30847557377033624</c:v>
                </c:pt>
                <c:pt idx="20">
                  <c:v>-0.20682107511398892</c:v>
                </c:pt>
                <c:pt idx="21">
                  <c:v>-0.10495446008437873</c:v>
                </c:pt>
                <c:pt idx="22">
                  <c:v>-3.6294997170801132E-3</c:v>
                </c:pt>
                <c:pt idx="23">
                  <c:v>9.5397345452486002E-2</c:v>
                </c:pt>
                <c:pt idx="24">
                  <c:v>0.18982449566220452</c:v>
                </c:pt>
                <c:pt idx="25">
                  <c:v>0.27769842261627997</c:v>
                </c:pt>
                <c:pt idx="26">
                  <c:v>0.35779332942477765</c:v>
                </c:pt>
                <c:pt idx="27">
                  <c:v>0.42961909691506039</c:v>
                </c:pt>
                <c:pt idx="28">
                  <c:v>0.49320320187499533</c:v>
                </c:pt>
                <c:pt idx="29">
                  <c:v>0.54869341539554095</c:v>
                </c:pt>
                <c:pt idx="30">
                  <c:v>0.59588524308756641</c:v>
                </c:pt>
                <c:pt idx="31">
                  <c:v>0.63416428528534063</c:v>
                </c:pt>
                <c:pt idx="32">
                  <c:v>0.66279035389135188</c:v>
                </c:pt>
                <c:pt idx="33">
                  <c:v>0.68112887571173986</c:v>
                </c:pt>
                <c:pt idx="34">
                  <c:v>0.68877656823380939</c:v>
                </c:pt>
                <c:pt idx="35">
                  <c:v>0.68580215565305247</c:v>
                </c:pt>
                <c:pt idx="36">
                  <c:v>0.67261642598377636</c:v>
                </c:pt>
                <c:pt idx="37">
                  <c:v>0.64975350827845013</c:v>
                </c:pt>
                <c:pt idx="38">
                  <c:v>0.6176889786049512</c:v>
                </c:pt>
                <c:pt idx="39">
                  <c:v>0.57695631640364831</c:v>
                </c:pt>
                <c:pt idx="40">
                  <c:v>0.52826326784153099</c:v>
                </c:pt>
                <c:pt idx="41">
                  <c:v>0.47235933191922302</c:v>
                </c:pt>
                <c:pt idx="42">
                  <c:v>0.41012345492443913</c:v>
                </c:pt>
                <c:pt idx="43">
                  <c:v>0.3425830677995767</c:v>
                </c:pt>
                <c:pt idx="44">
                  <c:v>0.27114824465880338</c:v>
                </c:pt>
                <c:pt idx="45">
                  <c:v>0.19759340787687188</c:v>
                </c:pt>
                <c:pt idx="46">
                  <c:v>0.12362649742798157</c:v>
                </c:pt>
                <c:pt idx="47">
                  <c:v>5.043863854473131E-2</c:v>
                </c:pt>
                <c:pt idx="48">
                  <c:v>-2.148172149318461E-2</c:v>
                </c:pt>
                <c:pt idx="49">
                  <c:v>-9.2050579715527658E-2</c:v>
                </c:pt>
                <c:pt idx="50">
                  <c:v>-0.16138851221145278</c:v>
                </c:pt>
                <c:pt idx="51">
                  <c:v>-0.22958571731635949</c:v>
                </c:pt>
                <c:pt idx="52">
                  <c:v>-0.29683899355054272</c:v>
                </c:pt>
                <c:pt idx="53">
                  <c:v>-0.3634167222286277</c:v>
                </c:pt>
                <c:pt idx="54">
                  <c:v>-0.42935580966964476</c:v>
                </c:pt>
                <c:pt idx="55">
                  <c:v>-0.49419399113961665</c:v>
                </c:pt>
                <c:pt idx="56">
                  <c:v>-0.5566666195239508</c:v>
                </c:pt>
                <c:pt idx="57">
                  <c:v>-0.61465489591626798</c:v>
                </c:pt>
                <c:pt idx="58">
                  <c:v>-0.66499005533329314</c:v>
                </c:pt>
                <c:pt idx="59">
                  <c:v>-0.70372131487569989</c:v>
                </c:pt>
                <c:pt idx="60">
                  <c:v>-0.72707548587511495</c:v>
                </c:pt>
                <c:pt idx="61">
                  <c:v>-0.73332171187522177</c:v>
                </c:pt>
                <c:pt idx="62">
                  <c:v>-0.72400771090202609</c:v>
                </c:pt>
                <c:pt idx="63">
                  <c:v>-0.70244282025566451</c:v>
                </c:pt>
                <c:pt idx="64">
                  <c:v>-0.67025039758334526</c:v>
                </c:pt>
                <c:pt idx="65">
                  <c:v>-0.62596705690499077</c:v>
                </c:pt>
                <c:pt idx="66">
                  <c:v>-0.56728507142992424</c:v>
                </c:pt>
                <c:pt idx="67">
                  <c:v>-0.49342227727143856</c:v>
                </c:pt>
                <c:pt idx="68">
                  <c:v>-0.40610198353817895</c:v>
                </c:pt>
                <c:pt idx="69">
                  <c:v>-0.30916722898369514</c:v>
                </c:pt>
                <c:pt idx="70">
                  <c:v>-0.20711441725655588</c:v>
                </c:pt>
                <c:pt idx="71">
                  <c:v>-0.1034499142407368</c:v>
                </c:pt>
                <c:pt idx="72">
                  <c:v>-7.0482477504407661E-4</c:v>
                </c:pt>
                <c:pt idx="73">
                  <c:v>9.8523074362915908E-2</c:v>
                </c:pt>
                <c:pt idx="74">
                  <c:v>0.1921417487473735</c:v>
                </c:pt>
                <c:pt idx="75">
                  <c:v>0.2792768818732615</c:v>
                </c:pt>
                <c:pt idx="76">
                  <c:v>0.35960994751339481</c:v>
                </c:pt>
                <c:pt idx="77">
                  <c:v>0.43248747805691529</c:v>
                </c:pt>
                <c:pt idx="78">
                  <c:v>0.49695306160260866</c:v>
                </c:pt>
                <c:pt idx="79">
                  <c:v>0.55222219752819102</c:v>
                </c:pt>
                <c:pt idx="80">
                  <c:v>0.59777783983236354</c:v>
                </c:pt>
                <c:pt idx="81">
                  <c:v>0.63321949759986929</c:v>
                </c:pt>
                <c:pt idx="82">
                  <c:v>0.65826993394151978</c:v>
                </c:pt>
                <c:pt idx="83">
                  <c:v>0.67273796195695013</c:v>
                </c:pt>
                <c:pt idx="84">
                  <c:v>0.67657248786797353</c:v>
                </c:pt>
                <c:pt idx="85">
                  <c:v>0.66992874317855111</c:v>
                </c:pt>
                <c:pt idx="86">
                  <c:v>0.65311138363509091</c:v>
                </c:pt>
                <c:pt idx="87">
                  <c:v>0.6265707352805735</c:v>
                </c:pt>
                <c:pt idx="88">
                  <c:v>0.59082346430565247</c:v>
                </c:pt>
                <c:pt idx="89">
                  <c:v>0.54653135417982235</c:v>
                </c:pt>
                <c:pt idx="90">
                  <c:v>0.49459459702830105</c:v>
                </c:pt>
                <c:pt idx="91">
                  <c:v>0.43613015096322794</c:v>
                </c:pt>
                <c:pt idx="92">
                  <c:v>0.37220891236591502</c:v>
                </c:pt>
                <c:pt idx="93">
                  <c:v>0.30393821194010201</c:v>
                </c:pt>
                <c:pt idx="94">
                  <c:v>0.23275752821909376</c:v>
                </c:pt>
                <c:pt idx="95">
                  <c:v>0.16034616159093984</c:v>
                </c:pt>
                <c:pt idx="96">
                  <c:v>8.8354942127789812E-2</c:v>
                </c:pt>
                <c:pt idx="97">
                  <c:v>1.7919576951581178E-2</c:v>
                </c:pt>
                <c:pt idx="98">
                  <c:v>-5.0531939704782695E-2</c:v>
                </c:pt>
                <c:pt idx="99">
                  <c:v>-0.11717861033266326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CE-46BD-8E68-3219F29EF327}"/>
            </c:ext>
          </c:extLst>
        </c:ser>
        <c:ser>
          <c:idx val="1"/>
          <c:order val="1"/>
          <c:tx>
            <c:strRef>
              <c:f>Plots!$AA$4</c:f>
              <c:strCache>
                <c:ptCount val="1"/>
                <c:pt idx="0">
                  <c:v>Z fundamental [m/s]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Plots!$B$5:$B$105</c:f>
              <c:numCache>
                <c:formatCode>General</c:formatCode>
                <c:ptCount val="101"/>
                <c:pt idx="0">
                  <c:v>0</c:v>
                </c:pt>
                <c:pt idx="1">
                  <c:v>7.4999999999999997E-3</c:v>
                </c:pt>
                <c:pt idx="2">
                  <c:v>1.4999999999999999E-2</c:v>
                </c:pt>
                <c:pt idx="3">
                  <c:v>2.2499999999999999E-2</c:v>
                </c:pt>
                <c:pt idx="4">
                  <c:v>0.03</c:v>
                </c:pt>
                <c:pt idx="5">
                  <c:v>3.7500000000000006E-2</c:v>
                </c:pt>
                <c:pt idx="6">
                  <c:v>4.4999999999999998E-2</c:v>
                </c:pt>
                <c:pt idx="7">
                  <c:v>5.2500000000000005E-2</c:v>
                </c:pt>
                <c:pt idx="8">
                  <c:v>0.06</c:v>
                </c:pt>
                <c:pt idx="9">
                  <c:v>6.7500000000000004E-2</c:v>
                </c:pt>
                <c:pt idx="10">
                  <c:v>7.5000000000000011E-2</c:v>
                </c:pt>
                <c:pt idx="11">
                  <c:v>8.2500000000000004E-2</c:v>
                </c:pt>
                <c:pt idx="12">
                  <c:v>0.09</c:v>
                </c:pt>
                <c:pt idx="13">
                  <c:v>9.7500000000000003E-2</c:v>
                </c:pt>
                <c:pt idx="14">
                  <c:v>0.10500000000000001</c:v>
                </c:pt>
                <c:pt idx="15">
                  <c:v>0.11249999999999999</c:v>
                </c:pt>
                <c:pt idx="16">
                  <c:v>0.12</c:v>
                </c:pt>
                <c:pt idx="17">
                  <c:v>0.1275</c:v>
                </c:pt>
                <c:pt idx="18">
                  <c:v>0.13500000000000001</c:v>
                </c:pt>
                <c:pt idx="19">
                  <c:v>0.14250000000000002</c:v>
                </c:pt>
                <c:pt idx="20">
                  <c:v>0.15000000000000002</c:v>
                </c:pt>
                <c:pt idx="21">
                  <c:v>0.1575</c:v>
                </c:pt>
                <c:pt idx="22">
                  <c:v>0.16500000000000001</c:v>
                </c:pt>
                <c:pt idx="23">
                  <c:v>0.17250000000000001</c:v>
                </c:pt>
                <c:pt idx="24">
                  <c:v>0.18</c:v>
                </c:pt>
                <c:pt idx="25">
                  <c:v>0.1875</c:v>
                </c:pt>
                <c:pt idx="26">
                  <c:v>0.19500000000000001</c:v>
                </c:pt>
                <c:pt idx="27">
                  <c:v>0.20250000000000001</c:v>
                </c:pt>
                <c:pt idx="28">
                  <c:v>0.21000000000000002</c:v>
                </c:pt>
                <c:pt idx="29">
                  <c:v>0.21749999999999997</c:v>
                </c:pt>
                <c:pt idx="30">
                  <c:v>0.22499999999999998</c:v>
                </c:pt>
                <c:pt idx="31">
                  <c:v>0.23249999999999998</c:v>
                </c:pt>
                <c:pt idx="32">
                  <c:v>0.24</c:v>
                </c:pt>
                <c:pt idx="33">
                  <c:v>0.2475</c:v>
                </c:pt>
                <c:pt idx="34">
                  <c:v>0.255</c:v>
                </c:pt>
                <c:pt idx="35">
                  <c:v>0.26249999999999996</c:v>
                </c:pt>
                <c:pt idx="36">
                  <c:v>0.27</c:v>
                </c:pt>
                <c:pt idx="37">
                  <c:v>0.27749999999999997</c:v>
                </c:pt>
                <c:pt idx="38">
                  <c:v>0.28500000000000003</c:v>
                </c:pt>
                <c:pt idx="39">
                  <c:v>0.29249999999999998</c:v>
                </c:pt>
                <c:pt idx="40">
                  <c:v>0.30000000000000004</c:v>
                </c:pt>
                <c:pt idx="41">
                  <c:v>0.3075</c:v>
                </c:pt>
                <c:pt idx="42">
                  <c:v>0.315</c:v>
                </c:pt>
                <c:pt idx="43">
                  <c:v>0.32250000000000001</c:v>
                </c:pt>
                <c:pt idx="44">
                  <c:v>0.33</c:v>
                </c:pt>
                <c:pt idx="45">
                  <c:v>0.33750000000000002</c:v>
                </c:pt>
                <c:pt idx="46">
                  <c:v>0.34500000000000003</c:v>
                </c:pt>
                <c:pt idx="47">
                  <c:v>0.35249999999999998</c:v>
                </c:pt>
                <c:pt idx="48">
                  <c:v>0.36</c:v>
                </c:pt>
                <c:pt idx="49">
                  <c:v>0.36749999999999999</c:v>
                </c:pt>
                <c:pt idx="50">
                  <c:v>0.375</c:v>
                </c:pt>
                <c:pt idx="51">
                  <c:v>0.38250000000000001</c:v>
                </c:pt>
                <c:pt idx="52">
                  <c:v>0.39</c:v>
                </c:pt>
                <c:pt idx="53">
                  <c:v>0.39750000000000002</c:v>
                </c:pt>
                <c:pt idx="54">
                  <c:v>0.40500000000000003</c:v>
                </c:pt>
                <c:pt idx="55">
                  <c:v>0.41250000000000003</c:v>
                </c:pt>
                <c:pt idx="56">
                  <c:v>0.42000000000000004</c:v>
                </c:pt>
                <c:pt idx="57">
                  <c:v>0.42749999999999999</c:v>
                </c:pt>
                <c:pt idx="58">
                  <c:v>0.43499999999999994</c:v>
                </c:pt>
                <c:pt idx="59">
                  <c:v>0.4425</c:v>
                </c:pt>
                <c:pt idx="60">
                  <c:v>0.44999999999999996</c:v>
                </c:pt>
                <c:pt idx="61">
                  <c:v>0.45750000000000002</c:v>
                </c:pt>
                <c:pt idx="62">
                  <c:v>0.46499999999999997</c:v>
                </c:pt>
                <c:pt idx="63">
                  <c:v>0.47250000000000003</c:v>
                </c:pt>
                <c:pt idx="64">
                  <c:v>0.48</c:v>
                </c:pt>
                <c:pt idx="65">
                  <c:v>0.48750000000000004</c:v>
                </c:pt>
                <c:pt idx="66">
                  <c:v>0.495</c:v>
                </c:pt>
                <c:pt idx="67">
                  <c:v>0.50250000000000006</c:v>
                </c:pt>
                <c:pt idx="68">
                  <c:v>0.51</c:v>
                </c:pt>
                <c:pt idx="69">
                  <c:v>0.51749999999999996</c:v>
                </c:pt>
                <c:pt idx="70">
                  <c:v>0.52499999999999991</c:v>
                </c:pt>
                <c:pt idx="71">
                  <c:v>0.53249999999999997</c:v>
                </c:pt>
                <c:pt idx="72">
                  <c:v>0.54</c:v>
                </c:pt>
                <c:pt idx="73">
                  <c:v>0.54749999999999999</c:v>
                </c:pt>
                <c:pt idx="74">
                  <c:v>0.55499999999999994</c:v>
                </c:pt>
                <c:pt idx="75">
                  <c:v>0.5625</c:v>
                </c:pt>
                <c:pt idx="76">
                  <c:v>0.57000000000000006</c:v>
                </c:pt>
                <c:pt idx="77">
                  <c:v>0.57750000000000001</c:v>
                </c:pt>
                <c:pt idx="78">
                  <c:v>0.58499999999999996</c:v>
                </c:pt>
                <c:pt idx="79">
                  <c:v>0.59250000000000003</c:v>
                </c:pt>
                <c:pt idx="80">
                  <c:v>0.60000000000000009</c:v>
                </c:pt>
                <c:pt idx="81">
                  <c:v>0.60750000000000004</c:v>
                </c:pt>
                <c:pt idx="82">
                  <c:v>0.61499999999999999</c:v>
                </c:pt>
                <c:pt idx="83">
                  <c:v>0.62249999999999994</c:v>
                </c:pt>
                <c:pt idx="84">
                  <c:v>0.63</c:v>
                </c:pt>
                <c:pt idx="85">
                  <c:v>0.63749999999999996</c:v>
                </c:pt>
                <c:pt idx="86">
                  <c:v>0.64500000000000002</c:v>
                </c:pt>
                <c:pt idx="87">
                  <c:v>0.65249999999999997</c:v>
                </c:pt>
                <c:pt idx="88">
                  <c:v>0.66</c:v>
                </c:pt>
                <c:pt idx="89">
                  <c:v>0.66749999999999998</c:v>
                </c:pt>
                <c:pt idx="90">
                  <c:v>0.67500000000000004</c:v>
                </c:pt>
                <c:pt idx="91">
                  <c:v>0.6825</c:v>
                </c:pt>
                <c:pt idx="92">
                  <c:v>0.69000000000000006</c:v>
                </c:pt>
                <c:pt idx="93">
                  <c:v>0.69750000000000001</c:v>
                </c:pt>
                <c:pt idx="94">
                  <c:v>0.70499999999999996</c:v>
                </c:pt>
                <c:pt idx="95">
                  <c:v>0.71249999999999991</c:v>
                </c:pt>
                <c:pt idx="96">
                  <c:v>0.72</c:v>
                </c:pt>
                <c:pt idx="97">
                  <c:v>0.72750000000000004</c:v>
                </c:pt>
                <c:pt idx="98">
                  <c:v>0.73499999999999999</c:v>
                </c:pt>
                <c:pt idx="99">
                  <c:v>0.74249999999999994</c:v>
                </c:pt>
                <c:pt idx="100">
                  <c:v>0.75</c:v>
                </c:pt>
              </c:numCache>
            </c:numRef>
          </c:xVal>
          <c:yVal>
            <c:numRef>
              <c:f>Plots!$AA$5:$AA$105</c:f>
              <c:numCache>
                <c:formatCode>General</c:formatCode>
                <c:ptCount val="101"/>
                <c:pt idx="0">
                  <c:v>-0.21909868493568702</c:v>
                </c:pt>
                <c:pt idx="1">
                  <c:v>-0.30188528318143165</c:v>
                </c:pt>
                <c:pt idx="2">
                  <c:v>-0.3799109701738782</c:v>
                </c:pt>
                <c:pt idx="3">
                  <c:v>-0.45194523421886967</c:v>
                </c:pt>
                <c:pt idx="4">
                  <c:v>-0.51685205194123307</c:v>
                </c:pt>
                <c:pt idx="5">
                  <c:v>-0.57360780405203327</c:v>
                </c:pt>
                <c:pt idx="6">
                  <c:v>-0.62131741843623978</c:v>
                </c:pt>
                <c:pt idx="7">
                  <c:v>-0.65922848597467176</c:v>
                </c:pt>
                <c:pt idx="8">
                  <c:v>-0.68674312648527402</c:v>
                </c:pt>
                <c:pt idx="9">
                  <c:v>-0.7034274176507449</c:v>
                </c:pt>
                <c:pt idx="10">
                  <c:v>-0.70901823823269239</c:v>
                </c:pt>
                <c:pt idx="11">
                  <c:v>-0.7034274176507449</c:v>
                </c:pt>
                <c:pt idx="12">
                  <c:v>-0.68674312648527414</c:v>
                </c:pt>
                <c:pt idx="13">
                  <c:v>-0.65922848597467187</c:v>
                </c:pt>
                <c:pt idx="14">
                  <c:v>-0.62131741843623989</c:v>
                </c:pt>
                <c:pt idx="15">
                  <c:v>-0.57360780405203327</c:v>
                </c:pt>
                <c:pt idx="16">
                  <c:v>-0.51685205194123329</c:v>
                </c:pt>
                <c:pt idx="17">
                  <c:v>-0.45194523421886984</c:v>
                </c:pt>
                <c:pt idx="18">
                  <c:v>-0.37991097017387826</c:v>
                </c:pt>
                <c:pt idx="19">
                  <c:v>-0.30188528318143154</c:v>
                </c:pt>
                <c:pt idx="20">
                  <c:v>-0.2190986849356871</c:v>
                </c:pt>
                <c:pt idx="21">
                  <c:v>-0.13285676954529665</c:v>
                </c:pt>
                <c:pt idx="22">
                  <c:v>-4.4519623534389381E-2</c:v>
                </c:pt>
                <c:pt idx="23">
                  <c:v>4.4519623534389215E-2</c:v>
                </c:pt>
                <c:pt idx="24">
                  <c:v>0.13285676954529616</c:v>
                </c:pt>
                <c:pt idx="25">
                  <c:v>0.21909868493568693</c:v>
                </c:pt>
                <c:pt idx="26">
                  <c:v>0.30188528318143143</c:v>
                </c:pt>
                <c:pt idx="27">
                  <c:v>0.37991097017387809</c:v>
                </c:pt>
                <c:pt idx="28">
                  <c:v>0.45194523421886967</c:v>
                </c:pt>
                <c:pt idx="29">
                  <c:v>0.51685205194123274</c:v>
                </c:pt>
                <c:pt idx="30">
                  <c:v>0.57360780405203315</c:v>
                </c:pt>
                <c:pt idx="31">
                  <c:v>0.62131741843623955</c:v>
                </c:pt>
                <c:pt idx="32">
                  <c:v>0.65922848597467154</c:v>
                </c:pt>
                <c:pt idx="33">
                  <c:v>0.68674312648527391</c:v>
                </c:pt>
                <c:pt idx="34">
                  <c:v>0.7034274176507449</c:v>
                </c:pt>
                <c:pt idx="35">
                  <c:v>0.70901823823269239</c:v>
                </c:pt>
                <c:pt idx="36">
                  <c:v>0.7034274176507449</c:v>
                </c:pt>
                <c:pt idx="37">
                  <c:v>0.68674312648527414</c:v>
                </c:pt>
                <c:pt idx="38">
                  <c:v>0.65922848597467165</c:v>
                </c:pt>
                <c:pt idx="39">
                  <c:v>0.62131741843624033</c:v>
                </c:pt>
                <c:pt idx="40">
                  <c:v>0.57360780405203338</c:v>
                </c:pt>
                <c:pt idx="41">
                  <c:v>0.51685205194123351</c:v>
                </c:pt>
                <c:pt idx="42">
                  <c:v>0.45194523421887017</c:v>
                </c:pt>
                <c:pt idx="43">
                  <c:v>0.37991097017387859</c:v>
                </c:pt>
                <c:pt idx="44">
                  <c:v>0.30188528318143193</c:v>
                </c:pt>
                <c:pt idx="45">
                  <c:v>0.21909868493568718</c:v>
                </c:pt>
                <c:pt idx="46">
                  <c:v>0.13285676954529643</c:v>
                </c:pt>
                <c:pt idx="47">
                  <c:v>4.4519623534389784E-2</c:v>
                </c:pt>
                <c:pt idx="48">
                  <c:v>-4.4519623534388812E-2</c:v>
                </c:pt>
                <c:pt idx="49">
                  <c:v>-0.1328567695452961</c:v>
                </c:pt>
                <c:pt idx="50">
                  <c:v>-0.21909868493568685</c:v>
                </c:pt>
                <c:pt idx="51">
                  <c:v>-0.30188528318143104</c:v>
                </c:pt>
                <c:pt idx="52">
                  <c:v>-0.37991097017387782</c:v>
                </c:pt>
                <c:pt idx="53">
                  <c:v>-0.4519452342188694</c:v>
                </c:pt>
                <c:pt idx="54">
                  <c:v>-0.51685205194123296</c:v>
                </c:pt>
                <c:pt idx="55">
                  <c:v>-0.57360780405203304</c:v>
                </c:pt>
                <c:pt idx="56">
                  <c:v>-0.62131741843623978</c:v>
                </c:pt>
                <c:pt idx="57">
                  <c:v>-0.65922848597467154</c:v>
                </c:pt>
                <c:pt idx="58">
                  <c:v>-0.6867431264852738</c:v>
                </c:pt>
                <c:pt idx="59">
                  <c:v>-0.7034274176507449</c:v>
                </c:pt>
                <c:pt idx="60">
                  <c:v>-0.70901823823269239</c:v>
                </c:pt>
                <c:pt idx="61">
                  <c:v>-0.7034274176507449</c:v>
                </c:pt>
                <c:pt idx="62">
                  <c:v>-0.68674312648527436</c:v>
                </c:pt>
                <c:pt idx="63">
                  <c:v>-0.65922848597467198</c:v>
                </c:pt>
                <c:pt idx="64">
                  <c:v>-0.62131741843624033</c:v>
                </c:pt>
                <c:pt idx="65">
                  <c:v>-0.57360780405203338</c:v>
                </c:pt>
                <c:pt idx="66">
                  <c:v>-0.51685205194123363</c:v>
                </c:pt>
                <c:pt idx="67">
                  <c:v>-0.45194523421886978</c:v>
                </c:pt>
                <c:pt idx="68">
                  <c:v>-0.37991097017387865</c:v>
                </c:pt>
                <c:pt idx="69">
                  <c:v>-0.3018852831814326</c:v>
                </c:pt>
                <c:pt idx="70">
                  <c:v>-0.21909868493568846</c:v>
                </c:pt>
                <c:pt idx="71">
                  <c:v>-0.13285676954529713</c:v>
                </c:pt>
                <c:pt idx="72">
                  <c:v>-4.4519623534389242E-2</c:v>
                </c:pt>
                <c:pt idx="73">
                  <c:v>4.4519623534388722E-2</c:v>
                </c:pt>
                <c:pt idx="74">
                  <c:v>0.13285676954529538</c:v>
                </c:pt>
                <c:pt idx="75">
                  <c:v>0.21909868493568679</c:v>
                </c:pt>
                <c:pt idx="76">
                  <c:v>0.3018852831814321</c:v>
                </c:pt>
                <c:pt idx="77">
                  <c:v>0.3799109701738782</c:v>
                </c:pt>
                <c:pt idx="78">
                  <c:v>0.45194523421886834</c:v>
                </c:pt>
                <c:pt idx="79">
                  <c:v>0.5168520519412324</c:v>
                </c:pt>
                <c:pt idx="80">
                  <c:v>0.57360780405203304</c:v>
                </c:pt>
                <c:pt idx="81">
                  <c:v>0.62131741843623944</c:v>
                </c:pt>
                <c:pt idx="82">
                  <c:v>0.65922848597467132</c:v>
                </c:pt>
                <c:pt idx="83">
                  <c:v>0.68674312648527358</c:v>
                </c:pt>
                <c:pt idx="84">
                  <c:v>0.70342741765074479</c:v>
                </c:pt>
                <c:pt idx="85">
                  <c:v>0.70901823823269239</c:v>
                </c:pt>
                <c:pt idx="86">
                  <c:v>0.70342741765074501</c:v>
                </c:pt>
                <c:pt idx="87">
                  <c:v>0.68674312648527447</c:v>
                </c:pt>
                <c:pt idx="88">
                  <c:v>0.65922848597467198</c:v>
                </c:pt>
                <c:pt idx="89">
                  <c:v>0.62131741843624033</c:v>
                </c:pt>
                <c:pt idx="90">
                  <c:v>0.57360780405203338</c:v>
                </c:pt>
                <c:pt idx="91">
                  <c:v>0.51685205194123374</c:v>
                </c:pt>
                <c:pt idx="92">
                  <c:v>0.45194523421886978</c:v>
                </c:pt>
                <c:pt idx="93">
                  <c:v>0.37991097017387876</c:v>
                </c:pt>
                <c:pt idx="94">
                  <c:v>0.30188528318143265</c:v>
                </c:pt>
                <c:pt idx="95">
                  <c:v>0.21909868493568854</c:v>
                </c:pt>
                <c:pt idx="96">
                  <c:v>0.13285676954529721</c:v>
                </c:pt>
                <c:pt idx="97">
                  <c:v>4.4519623534389333E-2</c:v>
                </c:pt>
                <c:pt idx="98">
                  <c:v>-4.4519623534388632E-2</c:v>
                </c:pt>
                <c:pt idx="99">
                  <c:v>-0.13285676954529529</c:v>
                </c:pt>
                <c:pt idx="100">
                  <c:v>-0.21909868493568671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E-46BD-8E68-3219F29EF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856735"/>
        <c:axId val="935199711"/>
      </c:scatterChart>
      <c:valAx>
        <c:axId val="94085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199711"/>
        <c:crosses val="autoZero"/>
        <c:crossBetween val="midCat"/>
      </c:valAx>
      <c:valAx>
        <c:axId val="93519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856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Trunk COG Z  acceleration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Plots!$AB$4</c:f>
              <c:strCache>
                <c:ptCount val="1"/>
                <c:pt idx="0">
                  <c:v>Z measured [m/s^2]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Plots!$B$5:$B$105</c:f>
              <c:numCache>
                <c:formatCode>General</c:formatCode>
                <c:ptCount val="101"/>
                <c:pt idx="0">
                  <c:v>0</c:v>
                </c:pt>
                <c:pt idx="1">
                  <c:v>7.4999999999999997E-3</c:v>
                </c:pt>
                <c:pt idx="2">
                  <c:v>1.4999999999999999E-2</c:v>
                </c:pt>
                <c:pt idx="3">
                  <c:v>2.2499999999999999E-2</c:v>
                </c:pt>
                <c:pt idx="4">
                  <c:v>0.03</c:v>
                </c:pt>
                <c:pt idx="5">
                  <c:v>3.7500000000000006E-2</c:v>
                </c:pt>
                <c:pt idx="6">
                  <c:v>4.4999999999999998E-2</c:v>
                </c:pt>
                <c:pt idx="7">
                  <c:v>5.2500000000000005E-2</c:v>
                </c:pt>
                <c:pt idx="8">
                  <c:v>0.06</c:v>
                </c:pt>
                <c:pt idx="9">
                  <c:v>6.7500000000000004E-2</c:v>
                </c:pt>
                <c:pt idx="10">
                  <c:v>7.5000000000000011E-2</c:v>
                </c:pt>
                <c:pt idx="11">
                  <c:v>8.2500000000000004E-2</c:v>
                </c:pt>
                <c:pt idx="12">
                  <c:v>0.09</c:v>
                </c:pt>
                <c:pt idx="13">
                  <c:v>9.7500000000000003E-2</c:v>
                </c:pt>
                <c:pt idx="14">
                  <c:v>0.10500000000000001</c:v>
                </c:pt>
                <c:pt idx="15">
                  <c:v>0.11249999999999999</c:v>
                </c:pt>
                <c:pt idx="16">
                  <c:v>0.12</c:v>
                </c:pt>
                <c:pt idx="17">
                  <c:v>0.1275</c:v>
                </c:pt>
                <c:pt idx="18">
                  <c:v>0.13500000000000001</c:v>
                </c:pt>
                <c:pt idx="19">
                  <c:v>0.14250000000000002</c:v>
                </c:pt>
                <c:pt idx="20">
                  <c:v>0.15000000000000002</c:v>
                </c:pt>
                <c:pt idx="21">
                  <c:v>0.1575</c:v>
                </c:pt>
                <c:pt idx="22">
                  <c:v>0.16500000000000001</c:v>
                </c:pt>
                <c:pt idx="23">
                  <c:v>0.17250000000000001</c:v>
                </c:pt>
                <c:pt idx="24">
                  <c:v>0.18</c:v>
                </c:pt>
                <c:pt idx="25">
                  <c:v>0.1875</c:v>
                </c:pt>
                <c:pt idx="26">
                  <c:v>0.19500000000000001</c:v>
                </c:pt>
                <c:pt idx="27">
                  <c:v>0.20250000000000001</c:v>
                </c:pt>
                <c:pt idx="28">
                  <c:v>0.21000000000000002</c:v>
                </c:pt>
                <c:pt idx="29">
                  <c:v>0.21749999999999997</c:v>
                </c:pt>
                <c:pt idx="30">
                  <c:v>0.22499999999999998</c:v>
                </c:pt>
                <c:pt idx="31">
                  <c:v>0.23249999999999998</c:v>
                </c:pt>
                <c:pt idx="32">
                  <c:v>0.24</c:v>
                </c:pt>
                <c:pt idx="33">
                  <c:v>0.2475</c:v>
                </c:pt>
                <c:pt idx="34">
                  <c:v>0.255</c:v>
                </c:pt>
                <c:pt idx="35">
                  <c:v>0.26249999999999996</c:v>
                </c:pt>
                <c:pt idx="36">
                  <c:v>0.27</c:v>
                </c:pt>
                <c:pt idx="37">
                  <c:v>0.27749999999999997</c:v>
                </c:pt>
                <c:pt idx="38">
                  <c:v>0.28500000000000003</c:v>
                </c:pt>
                <c:pt idx="39">
                  <c:v>0.29249999999999998</c:v>
                </c:pt>
                <c:pt idx="40">
                  <c:v>0.30000000000000004</c:v>
                </c:pt>
                <c:pt idx="41">
                  <c:v>0.3075</c:v>
                </c:pt>
                <c:pt idx="42">
                  <c:v>0.315</c:v>
                </c:pt>
                <c:pt idx="43">
                  <c:v>0.32250000000000001</c:v>
                </c:pt>
                <c:pt idx="44">
                  <c:v>0.33</c:v>
                </c:pt>
                <c:pt idx="45">
                  <c:v>0.33750000000000002</c:v>
                </c:pt>
                <c:pt idx="46">
                  <c:v>0.34500000000000003</c:v>
                </c:pt>
                <c:pt idx="47">
                  <c:v>0.35249999999999998</c:v>
                </c:pt>
                <c:pt idx="48">
                  <c:v>0.36</c:v>
                </c:pt>
                <c:pt idx="49">
                  <c:v>0.36749999999999999</c:v>
                </c:pt>
                <c:pt idx="50">
                  <c:v>0.375</c:v>
                </c:pt>
                <c:pt idx="51">
                  <c:v>0.38250000000000001</c:v>
                </c:pt>
                <c:pt idx="52">
                  <c:v>0.39</c:v>
                </c:pt>
                <c:pt idx="53">
                  <c:v>0.39750000000000002</c:v>
                </c:pt>
                <c:pt idx="54">
                  <c:v>0.40500000000000003</c:v>
                </c:pt>
                <c:pt idx="55">
                  <c:v>0.41250000000000003</c:v>
                </c:pt>
                <c:pt idx="56">
                  <c:v>0.42000000000000004</c:v>
                </c:pt>
                <c:pt idx="57">
                  <c:v>0.42749999999999999</c:v>
                </c:pt>
                <c:pt idx="58">
                  <c:v>0.43499999999999994</c:v>
                </c:pt>
                <c:pt idx="59">
                  <c:v>0.4425</c:v>
                </c:pt>
                <c:pt idx="60">
                  <c:v>0.44999999999999996</c:v>
                </c:pt>
                <c:pt idx="61">
                  <c:v>0.45750000000000002</c:v>
                </c:pt>
                <c:pt idx="62">
                  <c:v>0.46499999999999997</c:v>
                </c:pt>
                <c:pt idx="63">
                  <c:v>0.47250000000000003</c:v>
                </c:pt>
                <c:pt idx="64">
                  <c:v>0.48</c:v>
                </c:pt>
                <c:pt idx="65">
                  <c:v>0.48750000000000004</c:v>
                </c:pt>
                <c:pt idx="66">
                  <c:v>0.495</c:v>
                </c:pt>
                <c:pt idx="67">
                  <c:v>0.50250000000000006</c:v>
                </c:pt>
                <c:pt idx="68">
                  <c:v>0.51</c:v>
                </c:pt>
                <c:pt idx="69">
                  <c:v>0.51749999999999996</c:v>
                </c:pt>
                <c:pt idx="70">
                  <c:v>0.52499999999999991</c:v>
                </c:pt>
                <c:pt idx="71">
                  <c:v>0.53249999999999997</c:v>
                </c:pt>
                <c:pt idx="72">
                  <c:v>0.54</c:v>
                </c:pt>
                <c:pt idx="73">
                  <c:v>0.54749999999999999</c:v>
                </c:pt>
                <c:pt idx="74">
                  <c:v>0.55499999999999994</c:v>
                </c:pt>
                <c:pt idx="75">
                  <c:v>0.5625</c:v>
                </c:pt>
                <c:pt idx="76">
                  <c:v>0.57000000000000006</c:v>
                </c:pt>
                <c:pt idx="77">
                  <c:v>0.57750000000000001</c:v>
                </c:pt>
                <c:pt idx="78">
                  <c:v>0.58499999999999996</c:v>
                </c:pt>
                <c:pt idx="79">
                  <c:v>0.59250000000000003</c:v>
                </c:pt>
                <c:pt idx="80">
                  <c:v>0.60000000000000009</c:v>
                </c:pt>
                <c:pt idx="81">
                  <c:v>0.60750000000000004</c:v>
                </c:pt>
                <c:pt idx="82">
                  <c:v>0.61499999999999999</c:v>
                </c:pt>
                <c:pt idx="83">
                  <c:v>0.62249999999999994</c:v>
                </c:pt>
                <c:pt idx="84">
                  <c:v>0.63</c:v>
                </c:pt>
                <c:pt idx="85">
                  <c:v>0.63749999999999996</c:v>
                </c:pt>
                <c:pt idx="86">
                  <c:v>0.64500000000000002</c:v>
                </c:pt>
                <c:pt idx="87">
                  <c:v>0.65249999999999997</c:v>
                </c:pt>
                <c:pt idx="88">
                  <c:v>0.66</c:v>
                </c:pt>
                <c:pt idx="89">
                  <c:v>0.66749999999999998</c:v>
                </c:pt>
                <c:pt idx="90">
                  <c:v>0.67500000000000004</c:v>
                </c:pt>
                <c:pt idx="91">
                  <c:v>0.6825</c:v>
                </c:pt>
                <c:pt idx="92">
                  <c:v>0.69000000000000006</c:v>
                </c:pt>
                <c:pt idx="93">
                  <c:v>0.69750000000000001</c:v>
                </c:pt>
                <c:pt idx="94">
                  <c:v>0.70499999999999996</c:v>
                </c:pt>
                <c:pt idx="95">
                  <c:v>0.71249999999999991</c:v>
                </c:pt>
                <c:pt idx="96">
                  <c:v>0.72</c:v>
                </c:pt>
                <c:pt idx="97">
                  <c:v>0.72750000000000004</c:v>
                </c:pt>
                <c:pt idx="98">
                  <c:v>0.73499999999999999</c:v>
                </c:pt>
                <c:pt idx="99">
                  <c:v>0.74249999999999994</c:v>
                </c:pt>
                <c:pt idx="100">
                  <c:v>0.75</c:v>
                </c:pt>
              </c:numCache>
            </c:numRef>
          </c:xVal>
          <c:yVal>
            <c:numRef>
              <c:f>Plots!$AB$5:$AB$105</c:f>
              <c:numCache>
                <c:formatCode>General</c:formatCode>
                <c:ptCount val="101"/>
                <c:pt idx="1">
                  <c:v>-8.6383774872521375</c:v>
                </c:pt>
                <c:pt idx="2">
                  <c:v>-8.6600057865531603</c:v>
                </c:pt>
                <c:pt idx="3">
                  <c:v>-8.7175718335459695</c:v>
                </c:pt>
                <c:pt idx="4">
                  <c:v>-8.7278884676208115</c:v>
                </c:pt>
                <c:pt idx="5">
                  <c:v>-8.6115801314795117</c:v>
                </c:pt>
                <c:pt idx="6">
                  <c:v>-8.2675452180792313</c:v>
                </c:pt>
                <c:pt idx="7">
                  <c:v>-7.5682988299462872</c:v>
                </c:pt>
                <c:pt idx="8">
                  <c:v>-6.3909166323916144</c:v>
                </c:pt>
                <c:pt idx="9">
                  <c:v>-4.6510900144697196</c:v>
                </c:pt>
                <c:pt idx="10">
                  <c:v>-2.3437202753094746</c:v>
                </c:pt>
                <c:pt idx="11">
                  <c:v>0.22201823295104445</c:v>
                </c:pt>
                <c:pt idx="12">
                  <c:v>2.4669211882328401</c:v>
                </c:pt>
                <c:pt idx="13">
                  <c:v>4.091502082257632</c:v>
                </c:pt>
                <c:pt idx="14">
                  <c:v>5.4549851267518141</c:v>
                </c:pt>
                <c:pt idx="15">
                  <c:v>7.1512619878415169</c:v>
                </c:pt>
                <c:pt idx="16">
                  <c:v>9.3453897144432787</c:v>
                </c:pt>
                <c:pt idx="17">
                  <c:v>11.530377140270193</c:v>
                </c:pt>
                <c:pt idx="18">
                  <c:v>12.988303658302874</c:v>
                </c:pt>
                <c:pt idx="19">
                  <c:v>13.527862755974878</c:v>
                </c:pt>
                <c:pt idx="20">
                  <c:v>13.580003552384486</c:v>
                </c:pt>
                <c:pt idx="21">
                  <c:v>13.58442712217826</c:v>
                </c:pt>
                <c:pt idx="22">
                  <c:v>13.435562309101392</c:v>
                </c:pt>
                <c:pt idx="23">
                  <c:v>12.971596402782833</c:v>
                </c:pt>
                <c:pt idx="24">
                  <c:v>12.208976986475465</c:v>
                </c:pt>
                <c:pt idx="25">
                  <c:v>11.224070201278153</c:v>
                </c:pt>
                <c:pt idx="26">
                  <c:v>10.134571614321205</c:v>
                </c:pt>
                <c:pt idx="27">
                  <c:v>9.0189663830875073</c:v>
                </c:pt>
                <c:pt idx="28">
                  <c:v>7.9367949395613158</c:v>
                </c:pt>
                <c:pt idx="29">
                  <c:v>6.8605953325841984</c:v>
                </c:pt>
                <c:pt idx="30">
                  <c:v>5.7238920519564376</c:v>
                </c:pt>
                <c:pt idx="31">
                  <c:v>4.483852534116445</c:v>
                </c:pt>
                <c:pt idx="32">
                  <c:v>3.1497657608197551</c:v>
                </c:pt>
                <c:pt idx="33">
                  <c:v>1.7405067246170296</c:v>
                </c:pt>
                <c:pt idx="34">
                  <c:v>0.29887794793416261</c:v>
                </c:pt>
                <c:pt idx="35">
                  <c:v>-1.092054636135328</c:v>
                </c:pt>
                <c:pt idx="36">
                  <c:v>-2.424139942338301</c:v>
                </c:pt>
                <c:pt idx="37">
                  <c:v>-3.6726381124152976</c:v>
                </c:pt>
                <c:pt idx="38">
                  <c:v>-4.8779031338510022</c:v>
                </c:pt>
                <c:pt idx="39">
                  <c:v>-5.984140119829819</c:v>
                </c:pt>
                <c:pt idx="40">
                  <c:v>-7.000672830068118</c:v>
                </c:pt>
                <c:pt idx="41">
                  <c:v>-7.9070434158811391</c:v>
                </c:pt>
                <c:pt idx="42">
                  <c:v>-8.6891904493941983</c:v>
                </c:pt>
                <c:pt idx="43">
                  <c:v>-9.3215794505691054</c:v>
                </c:pt>
                <c:pt idx="44">
                  <c:v>-9.7277067203037575</c:v>
                </c:pt>
                <c:pt idx="45">
                  <c:v>-9.8869164215446155</c:v>
                </c:pt>
                <c:pt idx="46">
                  <c:v>-9.8375930314929096</c:v>
                </c:pt>
                <c:pt idx="47">
                  <c:v>-9.6791693373738781</c:v>
                </c:pt>
                <c:pt idx="48">
                  <c:v>-9.4995933394037735</c:v>
                </c:pt>
                <c:pt idx="49">
                  <c:v>-9.3187688532210142</c:v>
                </c:pt>
                <c:pt idx="50">
                  <c:v>-9.1713464790256669</c:v>
                </c:pt>
                <c:pt idx="51">
                  <c:v>-9.0145748822827656</c:v>
                </c:pt>
                <c:pt idx="52">
                  <c:v>-8.9196321134994001</c:v>
                </c:pt>
                <c:pt idx="53">
                  <c:v>-8.8344288673232683</c:v>
                </c:pt>
                <c:pt idx="54">
                  <c:v>-8.7493277836145822</c:v>
                </c:pt>
                <c:pt idx="55">
                  <c:v>-8.5408539417112461</c:v>
                </c:pt>
                <c:pt idx="56">
                  <c:v>-8.1185136274439706</c:v>
                </c:pt>
                <c:pt idx="57">
                  <c:v>-7.3450267438400374</c:v>
                </c:pt>
                <c:pt idx="58">
                  <c:v>-6.0776824340347435</c:v>
                </c:pt>
                <c:pt idx="59">
                  <c:v>-4.2506534439403936</c:v>
                </c:pt>
                <c:pt idx="60">
                  <c:v>-1.9771254892369108</c:v>
                </c:pt>
                <c:pt idx="61">
                  <c:v>0.31146522254171904</c:v>
                </c:pt>
                <c:pt idx="62">
                  <c:v>2.1722683703104853</c:v>
                </c:pt>
                <c:pt idx="63">
                  <c:v>3.5783691353859095</c:v>
                </c:pt>
                <c:pt idx="64">
                  <c:v>5.0062769105658926</c:v>
                </c:pt>
                <c:pt idx="65">
                  <c:v>6.8026139369952761</c:v>
                </c:pt>
                <c:pt idx="66">
                  <c:v>8.8459155230224873</c:v>
                </c:pt>
                <c:pt idx="67">
                  <c:v>10.850829585906975</c:v>
                </c:pt>
                <c:pt idx="68">
                  <c:v>12.434582076296394</c:v>
                </c:pt>
                <c:pt idx="69">
                  <c:v>13.414685804899452</c:v>
                </c:pt>
                <c:pt idx="70">
                  <c:v>13.799397322337452</c:v>
                </c:pt>
                <c:pt idx="71">
                  <c:v>13.844470148547412</c:v>
                </c:pt>
                <c:pt idx="72">
                  <c:v>13.554220375637087</c:v>
                </c:pt>
                <c:pt idx="73">
                  <c:v>12.906552727818681</c:v>
                </c:pt>
                <c:pt idx="74">
                  <c:v>12.05842710803722</c:v>
                </c:pt>
                <c:pt idx="75">
                  <c:v>11.177608392200129</c:v>
                </c:pt>
                <c:pt idx="76">
                  <c:v>10.244542445167866</c:v>
                </c:pt>
                <c:pt idx="77">
                  <c:v>9.189465699770043</c:v>
                </c:pt>
                <c:pt idx="78">
                  <c:v>8.0013565790826107</c:v>
                </c:pt>
                <c:pt idx="79">
                  <c:v>6.7370796677403106</c:v>
                </c:pt>
                <c:pt idx="80">
                  <c:v>5.4110916133709779</c:v>
                </c:pt>
                <c:pt idx="81">
                  <c:v>4.0400171246292675</c:v>
                </c:pt>
                <c:pt idx="82">
                  <c:v>2.6400992331442552</c:v>
                </c:pt>
                <c:pt idx="83">
                  <c:v>1.2180415709718566</c:v>
                </c:pt>
                <c:pt idx="84">
                  <c:v>-0.19550132803228859</c:v>
                </c:pt>
                <c:pt idx="85">
                  <c:v>-1.5761639224803481</c:v>
                </c:pt>
                <c:pt idx="86">
                  <c:v>-2.9084652891090301</c:v>
                </c:pt>
                <c:pt idx="87">
                  <c:v>-4.1690409387622891</c:v>
                </c:pt>
                <c:pt idx="88">
                  <c:v>-5.3635646545499602</c:v>
                </c:pt>
                <c:pt idx="89">
                  <c:v>-6.4476647123380761</c:v>
                </c:pt>
                <c:pt idx="90">
                  <c:v>-7.4021371947342107</c:v>
                </c:pt>
                <c:pt idx="91">
                  <c:v>-8.1883817559519176</c:v>
                </c:pt>
                <c:pt idx="92">
                  <c:v>-8.8572818699981681</c:v>
                </c:pt>
                <c:pt idx="93">
                  <c:v>-9.3482382435525491</c:v>
                </c:pt>
                <c:pt idx="94">
                  <c:v>-9.6332774153831089</c:v>
                </c:pt>
                <c:pt idx="95">
                  <c:v>-9.6764203521244134</c:v>
                </c:pt>
                <c:pt idx="96">
                  <c:v>-9.5212381713820751</c:v>
                </c:pt>
                <c:pt idx="97">
                  <c:v>-9.2615258756067718</c:v>
                </c:pt>
                <c:pt idx="98">
                  <c:v>-8.9922118994234772</c:v>
                </c:pt>
                <c:pt idx="99">
                  <c:v>-8.7802336013450208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9-4CAC-B11B-FFD2B98C7463}"/>
            </c:ext>
          </c:extLst>
        </c:ser>
        <c:ser>
          <c:idx val="1"/>
          <c:order val="1"/>
          <c:tx>
            <c:strRef>
              <c:f>Plots!$AC$4</c:f>
              <c:strCache>
                <c:ptCount val="1"/>
                <c:pt idx="0">
                  <c:v>Z fundamental [m/s^2]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Plots!$B$5:$B$105</c:f>
              <c:numCache>
                <c:formatCode>General</c:formatCode>
                <c:ptCount val="101"/>
                <c:pt idx="0">
                  <c:v>0</c:v>
                </c:pt>
                <c:pt idx="1">
                  <c:v>7.4999999999999997E-3</c:v>
                </c:pt>
                <c:pt idx="2">
                  <c:v>1.4999999999999999E-2</c:v>
                </c:pt>
                <c:pt idx="3">
                  <c:v>2.2499999999999999E-2</c:v>
                </c:pt>
                <c:pt idx="4">
                  <c:v>0.03</c:v>
                </c:pt>
                <c:pt idx="5">
                  <c:v>3.7500000000000006E-2</c:v>
                </c:pt>
                <c:pt idx="6">
                  <c:v>4.4999999999999998E-2</c:v>
                </c:pt>
                <c:pt idx="7">
                  <c:v>5.2500000000000005E-2</c:v>
                </c:pt>
                <c:pt idx="8">
                  <c:v>0.06</c:v>
                </c:pt>
                <c:pt idx="9">
                  <c:v>6.7500000000000004E-2</c:v>
                </c:pt>
                <c:pt idx="10">
                  <c:v>7.5000000000000011E-2</c:v>
                </c:pt>
                <c:pt idx="11">
                  <c:v>8.2500000000000004E-2</c:v>
                </c:pt>
                <c:pt idx="12">
                  <c:v>0.09</c:v>
                </c:pt>
                <c:pt idx="13">
                  <c:v>9.7500000000000003E-2</c:v>
                </c:pt>
                <c:pt idx="14">
                  <c:v>0.10500000000000001</c:v>
                </c:pt>
                <c:pt idx="15">
                  <c:v>0.11249999999999999</c:v>
                </c:pt>
                <c:pt idx="16">
                  <c:v>0.12</c:v>
                </c:pt>
                <c:pt idx="17">
                  <c:v>0.1275</c:v>
                </c:pt>
                <c:pt idx="18">
                  <c:v>0.13500000000000001</c:v>
                </c:pt>
                <c:pt idx="19">
                  <c:v>0.14250000000000002</c:v>
                </c:pt>
                <c:pt idx="20">
                  <c:v>0.15000000000000002</c:v>
                </c:pt>
                <c:pt idx="21">
                  <c:v>0.1575</c:v>
                </c:pt>
                <c:pt idx="22">
                  <c:v>0.16500000000000001</c:v>
                </c:pt>
                <c:pt idx="23">
                  <c:v>0.17250000000000001</c:v>
                </c:pt>
                <c:pt idx="24">
                  <c:v>0.18</c:v>
                </c:pt>
                <c:pt idx="25">
                  <c:v>0.1875</c:v>
                </c:pt>
                <c:pt idx="26">
                  <c:v>0.19500000000000001</c:v>
                </c:pt>
                <c:pt idx="27">
                  <c:v>0.20250000000000001</c:v>
                </c:pt>
                <c:pt idx="28">
                  <c:v>0.21000000000000002</c:v>
                </c:pt>
                <c:pt idx="29">
                  <c:v>0.21749999999999997</c:v>
                </c:pt>
                <c:pt idx="30">
                  <c:v>0.22499999999999998</c:v>
                </c:pt>
                <c:pt idx="31">
                  <c:v>0.23249999999999998</c:v>
                </c:pt>
                <c:pt idx="32">
                  <c:v>0.24</c:v>
                </c:pt>
                <c:pt idx="33">
                  <c:v>0.2475</c:v>
                </c:pt>
                <c:pt idx="34">
                  <c:v>0.255</c:v>
                </c:pt>
                <c:pt idx="35">
                  <c:v>0.26249999999999996</c:v>
                </c:pt>
                <c:pt idx="36">
                  <c:v>0.27</c:v>
                </c:pt>
                <c:pt idx="37">
                  <c:v>0.27749999999999997</c:v>
                </c:pt>
                <c:pt idx="38">
                  <c:v>0.28500000000000003</c:v>
                </c:pt>
                <c:pt idx="39">
                  <c:v>0.29249999999999998</c:v>
                </c:pt>
                <c:pt idx="40">
                  <c:v>0.30000000000000004</c:v>
                </c:pt>
                <c:pt idx="41">
                  <c:v>0.3075</c:v>
                </c:pt>
                <c:pt idx="42">
                  <c:v>0.315</c:v>
                </c:pt>
                <c:pt idx="43">
                  <c:v>0.32250000000000001</c:v>
                </c:pt>
                <c:pt idx="44">
                  <c:v>0.33</c:v>
                </c:pt>
                <c:pt idx="45">
                  <c:v>0.33750000000000002</c:v>
                </c:pt>
                <c:pt idx="46">
                  <c:v>0.34500000000000003</c:v>
                </c:pt>
                <c:pt idx="47">
                  <c:v>0.35249999999999998</c:v>
                </c:pt>
                <c:pt idx="48">
                  <c:v>0.36</c:v>
                </c:pt>
                <c:pt idx="49">
                  <c:v>0.36749999999999999</c:v>
                </c:pt>
                <c:pt idx="50">
                  <c:v>0.375</c:v>
                </c:pt>
                <c:pt idx="51">
                  <c:v>0.38250000000000001</c:v>
                </c:pt>
                <c:pt idx="52">
                  <c:v>0.39</c:v>
                </c:pt>
                <c:pt idx="53">
                  <c:v>0.39750000000000002</c:v>
                </c:pt>
                <c:pt idx="54">
                  <c:v>0.40500000000000003</c:v>
                </c:pt>
                <c:pt idx="55">
                  <c:v>0.41250000000000003</c:v>
                </c:pt>
                <c:pt idx="56">
                  <c:v>0.42000000000000004</c:v>
                </c:pt>
                <c:pt idx="57">
                  <c:v>0.42749999999999999</c:v>
                </c:pt>
                <c:pt idx="58">
                  <c:v>0.43499999999999994</c:v>
                </c:pt>
                <c:pt idx="59">
                  <c:v>0.4425</c:v>
                </c:pt>
                <c:pt idx="60">
                  <c:v>0.44999999999999996</c:v>
                </c:pt>
                <c:pt idx="61">
                  <c:v>0.45750000000000002</c:v>
                </c:pt>
                <c:pt idx="62">
                  <c:v>0.46499999999999997</c:v>
                </c:pt>
                <c:pt idx="63">
                  <c:v>0.47250000000000003</c:v>
                </c:pt>
                <c:pt idx="64">
                  <c:v>0.48</c:v>
                </c:pt>
                <c:pt idx="65">
                  <c:v>0.48750000000000004</c:v>
                </c:pt>
                <c:pt idx="66">
                  <c:v>0.495</c:v>
                </c:pt>
                <c:pt idx="67">
                  <c:v>0.50250000000000006</c:v>
                </c:pt>
                <c:pt idx="68">
                  <c:v>0.51</c:v>
                </c:pt>
                <c:pt idx="69">
                  <c:v>0.51749999999999996</c:v>
                </c:pt>
                <c:pt idx="70">
                  <c:v>0.52499999999999991</c:v>
                </c:pt>
                <c:pt idx="71">
                  <c:v>0.53249999999999997</c:v>
                </c:pt>
                <c:pt idx="72">
                  <c:v>0.54</c:v>
                </c:pt>
                <c:pt idx="73">
                  <c:v>0.54749999999999999</c:v>
                </c:pt>
                <c:pt idx="74">
                  <c:v>0.55499999999999994</c:v>
                </c:pt>
                <c:pt idx="75">
                  <c:v>0.5625</c:v>
                </c:pt>
                <c:pt idx="76">
                  <c:v>0.57000000000000006</c:v>
                </c:pt>
                <c:pt idx="77">
                  <c:v>0.57750000000000001</c:v>
                </c:pt>
                <c:pt idx="78">
                  <c:v>0.58499999999999996</c:v>
                </c:pt>
                <c:pt idx="79">
                  <c:v>0.59250000000000003</c:v>
                </c:pt>
                <c:pt idx="80">
                  <c:v>0.60000000000000009</c:v>
                </c:pt>
                <c:pt idx="81">
                  <c:v>0.60750000000000004</c:v>
                </c:pt>
                <c:pt idx="82">
                  <c:v>0.61499999999999999</c:v>
                </c:pt>
                <c:pt idx="83">
                  <c:v>0.62249999999999994</c:v>
                </c:pt>
                <c:pt idx="84">
                  <c:v>0.63</c:v>
                </c:pt>
                <c:pt idx="85">
                  <c:v>0.63749999999999996</c:v>
                </c:pt>
                <c:pt idx="86">
                  <c:v>0.64500000000000002</c:v>
                </c:pt>
                <c:pt idx="87">
                  <c:v>0.65249999999999997</c:v>
                </c:pt>
                <c:pt idx="88">
                  <c:v>0.66</c:v>
                </c:pt>
                <c:pt idx="89">
                  <c:v>0.66749999999999998</c:v>
                </c:pt>
                <c:pt idx="90">
                  <c:v>0.67500000000000004</c:v>
                </c:pt>
                <c:pt idx="91">
                  <c:v>0.6825</c:v>
                </c:pt>
                <c:pt idx="92">
                  <c:v>0.69000000000000006</c:v>
                </c:pt>
                <c:pt idx="93">
                  <c:v>0.69750000000000001</c:v>
                </c:pt>
                <c:pt idx="94">
                  <c:v>0.70499999999999996</c:v>
                </c:pt>
                <c:pt idx="95">
                  <c:v>0.71249999999999991</c:v>
                </c:pt>
                <c:pt idx="96">
                  <c:v>0.72</c:v>
                </c:pt>
                <c:pt idx="97">
                  <c:v>0.72750000000000004</c:v>
                </c:pt>
                <c:pt idx="98">
                  <c:v>0.73499999999999999</c:v>
                </c:pt>
                <c:pt idx="99">
                  <c:v>0.74249999999999994</c:v>
                </c:pt>
                <c:pt idx="100">
                  <c:v>0.75</c:v>
                </c:pt>
              </c:numCache>
            </c:numRef>
          </c:xVal>
          <c:yVal>
            <c:numRef>
              <c:f>Plots!$AC$5:$AC$105</c:f>
              <c:numCache>
                <c:formatCode>General</c:formatCode>
                <c:ptCount val="101"/>
                <c:pt idx="0">
                  <c:v>-11.298279987093489</c:v>
                </c:pt>
                <c:pt idx="1">
                  <c:v>-10.749087150447522</c:v>
                </c:pt>
                <c:pt idx="2">
                  <c:v>-10.030374788245581</c:v>
                </c:pt>
                <c:pt idx="3">
                  <c:v>-9.1534774237775434</c:v>
                </c:pt>
                <c:pt idx="4">
                  <c:v>-8.1322242523141668</c:v>
                </c:pt>
                <c:pt idx="5">
                  <c:v>-6.9827210464364997</c:v>
                </c:pt>
                <c:pt idx="6">
                  <c:v>-5.7230961583811668</c:v>
                </c:pt>
                <c:pt idx="7">
                  <c:v>-4.3732146250962352</c:v>
                </c:pt>
                <c:pt idx="8">
                  <c:v>-2.954364884741747</c:v>
                </c:pt>
                <c:pt idx="9">
                  <c:v>-1.4889230453028428</c:v>
                </c:pt>
                <c:pt idx="10">
                  <c:v>-7.277206996716894E-16</c:v>
                </c:pt>
                <c:pt idx="11">
                  <c:v>1.4889230453028415</c:v>
                </c:pt>
                <c:pt idx="12">
                  <c:v>2.954364884741743</c:v>
                </c:pt>
                <c:pt idx="13">
                  <c:v>4.3732146250962307</c:v>
                </c:pt>
                <c:pt idx="14">
                  <c:v>5.7230961583811641</c:v>
                </c:pt>
                <c:pt idx="15">
                  <c:v>6.9827210464364988</c:v>
                </c:pt>
                <c:pt idx="16">
                  <c:v>8.1322242523141615</c:v>
                </c:pt>
                <c:pt idx="17">
                  <c:v>9.1534774237775416</c:v>
                </c:pt>
                <c:pt idx="18">
                  <c:v>10.030374788245579</c:v>
                </c:pt>
                <c:pt idx="19">
                  <c:v>10.749087150447522</c:v>
                </c:pt>
                <c:pt idx="20">
                  <c:v>11.298279987093489</c:v>
                </c:pt>
                <c:pt idx="21">
                  <c:v>11.669292199077677</c:v>
                </c:pt>
                <c:pt idx="22">
                  <c:v>11.856272702185143</c:v>
                </c:pt>
                <c:pt idx="23">
                  <c:v>11.856272702185143</c:v>
                </c:pt>
                <c:pt idx="24">
                  <c:v>11.669292199077677</c:v>
                </c:pt>
                <c:pt idx="25">
                  <c:v>11.29827998709349</c:v>
                </c:pt>
                <c:pt idx="26">
                  <c:v>10.749087150447524</c:v>
                </c:pt>
                <c:pt idx="27">
                  <c:v>10.030374788245581</c:v>
                </c:pt>
                <c:pt idx="28">
                  <c:v>9.1534774237775434</c:v>
                </c:pt>
                <c:pt idx="29">
                  <c:v>8.1322242523141721</c:v>
                </c:pt>
                <c:pt idx="30">
                  <c:v>6.9827210464365015</c:v>
                </c:pt>
                <c:pt idx="31">
                  <c:v>5.7230961583811757</c:v>
                </c:pt>
                <c:pt idx="32">
                  <c:v>4.3732146250962405</c:v>
                </c:pt>
                <c:pt idx="33">
                  <c:v>2.954364884741751</c:v>
                </c:pt>
                <c:pt idx="34">
                  <c:v>1.4889230453028468</c:v>
                </c:pt>
                <c:pt idx="35">
                  <c:v>1.2734468243635385E-14</c:v>
                </c:pt>
                <c:pt idx="36">
                  <c:v>-1.4889230453028424</c:v>
                </c:pt>
                <c:pt idx="37">
                  <c:v>-2.9543648847417363</c:v>
                </c:pt>
                <c:pt idx="38">
                  <c:v>-4.3732146250962369</c:v>
                </c:pt>
                <c:pt idx="39">
                  <c:v>-5.7230961583811535</c:v>
                </c:pt>
                <c:pt idx="40">
                  <c:v>-6.982721046436497</c:v>
                </c:pt>
                <c:pt idx="41">
                  <c:v>-8.1322242523141561</c:v>
                </c:pt>
                <c:pt idx="42">
                  <c:v>-9.1534774237775363</c:v>
                </c:pt>
                <c:pt idx="43">
                  <c:v>-10.030374788245576</c:v>
                </c:pt>
                <c:pt idx="44">
                  <c:v>-10.749087150447519</c:v>
                </c:pt>
                <c:pt idx="45">
                  <c:v>-11.298279987093489</c:v>
                </c:pt>
                <c:pt idx="46">
                  <c:v>-11.669292199077677</c:v>
                </c:pt>
                <c:pt idx="47">
                  <c:v>-11.856272702185143</c:v>
                </c:pt>
                <c:pt idx="48">
                  <c:v>-11.856272702185143</c:v>
                </c:pt>
                <c:pt idx="49">
                  <c:v>-11.669292199077677</c:v>
                </c:pt>
                <c:pt idx="50">
                  <c:v>-11.29827998709349</c:v>
                </c:pt>
                <c:pt idx="51">
                  <c:v>-10.749087150447526</c:v>
                </c:pt>
                <c:pt idx="52">
                  <c:v>-10.030374788245584</c:v>
                </c:pt>
                <c:pt idx="53">
                  <c:v>-9.1534774237775469</c:v>
                </c:pt>
                <c:pt idx="54">
                  <c:v>-8.1322242523141703</c:v>
                </c:pt>
                <c:pt idx="55">
                  <c:v>-6.9827210464365024</c:v>
                </c:pt>
                <c:pt idx="56">
                  <c:v>-5.7230961583811677</c:v>
                </c:pt>
                <c:pt idx="57">
                  <c:v>-4.3732146250962431</c:v>
                </c:pt>
                <c:pt idx="58">
                  <c:v>-2.954364884741763</c:v>
                </c:pt>
                <c:pt idx="59">
                  <c:v>-1.4889230453028484</c:v>
                </c:pt>
                <c:pt idx="60">
                  <c:v>-1.4189909642978764E-14</c:v>
                </c:pt>
                <c:pt idx="61">
                  <c:v>1.4889230453028413</c:v>
                </c:pt>
                <c:pt idx="62">
                  <c:v>2.9543648847417248</c:v>
                </c:pt>
                <c:pt idx="63">
                  <c:v>4.3732146250962254</c:v>
                </c:pt>
                <c:pt idx="64">
                  <c:v>5.7230961583811517</c:v>
                </c:pt>
                <c:pt idx="65">
                  <c:v>6.982721046436497</c:v>
                </c:pt>
                <c:pt idx="66">
                  <c:v>8.1322242523141561</c:v>
                </c:pt>
                <c:pt idx="67">
                  <c:v>9.1534774237775434</c:v>
                </c:pt>
                <c:pt idx="68">
                  <c:v>10.030374788245576</c:v>
                </c:pt>
                <c:pt idx="69">
                  <c:v>10.749087150447513</c:v>
                </c:pt>
                <c:pt idx="70">
                  <c:v>11.298279987093482</c:v>
                </c:pt>
                <c:pt idx="71">
                  <c:v>11.669292199077676</c:v>
                </c:pt>
                <c:pt idx="72">
                  <c:v>11.856272702185143</c:v>
                </c:pt>
                <c:pt idx="73">
                  <c:v>11.856272702185143</c:v>
                </c:pt>
                <c:pt idx="74">
                  <c:v>11.669292199077681</c:v>
                </c:pt>
                <c:pt idx="75">
                  <c:v>11.29827998709349</c:v>
                </c:pt>
                <c:pt idx="76">
                  <c:v>10.749087150447519</c:v>
                </c:pt>
                <c:pt idx="77">
                  <c:v>10.030374788245579</c:v>
                </c:pt>
                <c:pt idx="78">
                  <c:v>9.1534774237775611</c:v>
                </c:pt>
                <c:pt idx="79">
                  <c:v>8.1322242523141774</c:v>
                </c:pt>
                <c:pt idx="80">
                  <c:v>6.9827210464365033</c:v>
                </c:pt>
                <c:pt idx="81">
                  <c:v>5.7230961583811784</c:v>
                </c:pt>
                <c:pt idx="82">
                  <c:v>4.3732146250962529</c:v>
                </c:pt>
                <c:pt idx="83">
                  <c:v>2.9543648847417745</c:v>
                </c:pt>
                <c:pt idx="84">
                  <c:v>1.4889230453028603</c:v>
                </c:pt>
                <c:pt idx="85">
                  <c:v>2.6196657186942459E-14</c:v>
                </c:pt>
                <c:pt idx="86">
                  <c:v>-1.4889230453028293</c:v>
                </c:pt>
                <c:pt idx="87">
                  <c:v>-2.9543648847417234</c:v>
                </c:pt>
                <c:pt idx="88">
                  <c:v>-4.3732146250962245</c:v>
                </c:pt>
                <c:pt idx="89">
                  <c:v>-5.7230961583811508</c:v>
                </c:pt>
                <c:pt idx="90">
                  <c:v>-6.9827210464364962</c:v>
                </c:pt>
                <c:pt idx="91">
                  <c:v>-8.1322242523141561</c:v>
                </c:pt>
                <c:pt idx="92">
                  <c:v>-9.1534774237775416</c:v>
                </c:pt>
                <c:pt idx="93">
                  <c:v>-10.030374788245574</c:v>
                </c:pt>
                <c:pt idx="94">
                  <c:v>-10.749087150447513</c:v>
                </c:pt>
                <c:pt idx="95">
                  <c:v>-11.298279987093482</c:v>
                </c:pt>
                <c:pt idx="96">
                  <c:v>-11.669292199077676</c:v>
                </c:pt>
                <c:pt idx="97">
                  <c:v>-11.856272702185143</c:v>
                </c:pt>
                <c:pt idx="98">
                  <c:v>-11.856272702185144</c:v>
                </c:pt>
                <c:pt idx="99">
                  <c:v>-11.669292199077681</c:v>
                </c:pt>
                <c:pt idx="100">
                  <c:v>-11.298279987093492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99-4CAC-B11B-FFD2B98C7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538959"/>
        <c:axId val="854501695"/>
      </c:scatterChart>
      <c:valAx>
        <c:axId val="93153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501695"/>
        <c:crosses val="autoZero"/>
        <c:crossBetween val="midCat"/>
      </c:valAx>
      <c:valAx>
        <c:axId val="85450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53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Trunk Transverse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191597005690156E-2"/>
          <c:y val="0.32736299212598424"/>
          <c:w val="0.86619681399609327"/>
          <c:h val="0.64517440944881888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Plots!$C$4</c:f>
              <c:strCache>
                <c:ptCount val="1"/>
                <c:pt idx="0">
                  <c:v>Z measured (deg)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Plots!$B$5:$B$105</c:f>
              <c:numCache>
                <c:formatCode>General</c:formatCode>
                <c:ptCount val="101"/>
                <c:pt idx="0">
                  <c:v>0</c:v>
                </c:pt>
                <c:pt idx="1">
                  <c:v>7.4999999999999997E-3</c:v>
                </c:pt>
                <c:pt idx="2">
                  <c:v>1.4999999999999999E-2</c:v>
                </c:pt>
                <c:pt idx="3">
                  <c:v>2.2499999999999999E-2</c:v>
                </c:pt>
                <c:pt idx="4">
                  <c:v>0.03</c:v>
                </c:pt>
                <c:pt idx="5">
                  <c:v>3.7500000000000006E-2</c:v>
                </c:pt>
                <c:pt idx="6">
                  <c:v>4.4999999999999998E-2</c:v>
                </c:pt>
                <c:pt idx="7">
                  <c:v>5.2500000000000005E-2</c:v>
                </c:pt>
                <c:pt idx="8">
                  <c:v>0.06</c:v>
                </c:pt>
                <c:pt idx="9">
                  <c:v>6.7500000000000004E-2</c:v>
                </c:pt>
                <c:pt idx="10">
                  <c:v>7.5000000000000011E-2</c:v>
                </c:pt>
                <c:pt idx="11">
                  <c:v>8.2500000000000004E-2</c:v>
                </c:pt>
                <c:pt idx="12">
                  <c:v>0.09</c:v>
                </c:pt>
                <c:pt idx="13">
                  <c:v>9.7500000000000003E-2</c:v>
                </c:pt>
                <c:pt idx="14">
                  <c:v>0.10500000000000001</c:v>
                </c:pt>
                <c:pt idx="15">
                  <c:v>0.11249999999999999</c:v>
                </c:pt>
                <c:pt idx="16">
                  <c:v>0.12</c:v>
                </c:pt>
                <c:pt idx="17">
                  <c:v>0.1275</c:v>
                </c:pt>
                <c:pt idx="18">
                  <c:v>0.13500000000000001</c:v>
                </c:pt>
                <c:pt idx="19">
                  <c:v>0.14250000000000002</c:v>
                </c:pt>
                <c:pt idx="20">
                  <c:v>0.15000000000000002</c:v>
                </c:pt>
                <c:pt idx="21">
                  <c:v>0.1575</c:v>
                </c:pt>
                <c:pt idx="22">
                  <c:v>0.16500000000000001</c:v>
                </c:pt>
                <c:pt idx="23">
                  <c:v>0.17250000000000001</c:v>
                </c:pt>
                <c:pt idx="24">
                  <c:v>0.18</c:v>
                </c:pt>
                <c:pt idx="25">
                  <c:v>0.1875</c:v>
                </c:pt>
                <c:pt idx="26">
                  <c:v>0.19500000000000001</c:v>
                </c:pt>
                <c:pt idx="27">
                  <c:v>0.20250000000000001</c:v>
                </c:pt>
                <c:pt idx="28">
                  <c:v>0.21000000000000002</c:v>
                </c:pt>
                <c:pt idx="29">
                  <c:v>0.21749999999999997</c:v>
                </c:pt>
                <c:pt idx="30">
                  <c:v>0.22499999999999998</c:v>
                </c:pt>
                <c:pt idx="31">
                  <c:v>0.23249999999999998</c:v>
                </c:pt>
                <c:pt idx="32">
                  <c:v>0.24</c:v>
                </c:pt>
                <c:pt idx="33">
                  <c:v>0.2475</c:v>
                </c:pt>
                <c:pt idx="34">
                  <c:v>0.255</c:v>
                </c:pt>
                <c:pt idx="35">
                  <c:v>0.26249999999999996</c:v>
                </c:pt>
                <c:pt idx="36">
                  <c:v>0.27</c:v>
                </c:pt>
                <c:pt idx="37">
                  <c:v>0.27749999999999997</c:v>
                </c:pt>
                <c:pt idx="38">
                  <c:v>0.28500000000000003</c:v>
                </c:pt>
                <c:pt idx="39">
                  <c:v>0.29249999999999998</c:v>
                </c:pt>
                <c:pt idx="40">
                  <c:v>0.30000000000000004</c:v>
                </c:pt>
                <c:pt idx="41">
                  <c:v>0.3075</c:v>
                </c:pt>
                <c:pt idx="42">
                  <c:v>0.315</c:v>
                </c:pt>
                <c:pt idx="43">
                  <c:v>0.32250000000000001</c:v>
                </c:pt>
                <c:pt idx="44">
                  <c:v>0.33</c:v>
                </c:pt>
                <c:pt idx="45">
                  <c:v>0.33750000000000002</c:v>
                </c:pt>
                <c:pt idx="46">
                  <c:v>0.34500000000000003</c:v>
                </c:pt>
                <c:pt idx="47">
                  <c:v>0.35249999999999998</c:v>
                </c:pt>
                <c:pt idx="48">
                  <c:v>0.36</c:v>
                </c:pt>
                <c:pt idx="49">
                  <c:v>0.36749999999999999</c:v>
                </c:pt>
                <c:pt idx="50">
                  <c:v>0.375</c:v>
                </c:pt>
                <c:pt idx="51">
                  <c:v>0.38250000000000001</c:v>
                </c:pt>
                <c:pt idx="52">
                  <c:v>0.39</c:v>
                </c:pt>
                <c:pt idx="53">
                  <c:v>0.39750000000000002</c:v>
                </c:pt>
                <c:pt idx="54">
                  <c:v>0.40500000000000003</c:v>
                </c:pt>
                <c:pt idx="55">
                  <c:v>0.41250000000000003</c:v>
                </c:pt>
                <c:pt idx="56">
                  <c:v>0.42000000000000004</c:v>
                </c:pt>
                <c:pt idx="57">
                  <c:v>0.42749999999999999</c:v>
                </c:pt>
                <c:pt idx="58">
                  <c:v>0.43499999999999994</c:v>
                </c:pt>
                <c:pt idx="59">
                  <c:v>0.4425</c:v>
                </c:pt>
                <c:pt idx="60">
                  <c:v>0.44999999999999996</c:v>
                </c:pt>
                <c:pt idx="61">
                  <c:v>0.45750000000000002</c:v>
                </c:pt>
                <c:pt idx="62">
                  <c:v>0.46499999999999997</c:v>
                </c:pt>
                <c:pt idx="63">
                  <c:v>0.47250000000000003</c:v>
                </c:pt>
                <c:pt idx="64">
                  <c:v>0.48</c:v>
                </c:pt>
                <c:pt idx="65">
                  <c:v>0.48750000000000004</c:v>
                </c:pt>
                <c:pt idx="66">
                  <c:v>0.495</c:v>
                </c:pt>
                <c:pt idx="67">
                  <c:v>0.50250000000000006</c:v>
                </c:pt>
                <c:pt idx="68">
                  <c:v>0.51</c:v>
                </c:pt>
                <c:pt idx="69">
                  <c:v>0.51749999999999996</c:v>
                </c:pt>
                <c:pt idx="70">
                  <c:v>0.52499999999999991</c:v>
                </c:pt>
                <c:pt idx="71">
                  <c:v>0.53249999999999997</c:v>
                </c:pt>
                <c:pt idx="72">
                  <c:v>0.54</c:v>
                </c:pt>
                <c:pt idx="73">
                  <c:v>0.54749999999999999</c:v>
                </c:pt>
                <c:pt idx="74">
                  <c:v>0.55499999999999994</c:v>
                </c:pt>
                <c:pt idx="75">
                  <c:v>0.5625</c:v>
                </c:pt>
                <c:pt idx="76">
                  <c:v>0.57000000000000006</c:v>
                </c:pt>
                <c:pt idx="77">
                  <c:v>0.57750000000000001</c:v>
                </c:pt>
                <c:pt idx="78">
                  <c:v>0.58499999999999996</c:v>
                </c:pt>
                <c:pt idx="79">
                  <c:v>0.59250000000000003</c:v>
                </c:pt>
                <c:pt idx="80">
                  <c:v>0.60000000000000009</c:v>
                </c:pt>
                <c:pt idx="81">
                  <c:v>0.60750000000000004</c:v>
                </c:pt>
                <c:pt idx="82">
                  <c:v>0.61499999999999999</c:v>
                </c:pt>
                <c:pt idx="83">
                  <c:v>0.62249999999999994</c:v>
                </c:pt>
                <c:pt idx="84">
                  <c:v>0.63</c:v>
                </c:pt>
                <c:pt idx="85">
                  <c:v>0.63749999999999996</c:v>
                </c:pt>
                <c:pt idx="86">
                  <c:v>0.64500000000000002</c:v>
                </c:pt>
                <c:pt idx="87">
                  <c:v>0.65249999999999997</c:v>
                </c:pt>
                <c:pt idx="88">
                  <c:v>0.66</c:v>
                </c:pt>
                <c:pt idx="89">
                  <c:v>0.66749999999999998</c:v>
                </c:pt>
                <c:pt idx="90">
                  <c:v>0.67500000000000004</c:v>
                </c:pt>
                <c:pt idx="91">
                  <c:v>0.6825</c:v>
                </c:pt>
                <c:pt idx="92">
                  <c:v>0.69000000000000006</c:v>
                </c:pt>
                <c:pt idx="93">
                  <c:v>0.69750000000000001</c:v>
                </c:pt>
                <c:pt idx="94">
                  <c:v>0.70499999999999996</c:v>
                </c:pt>
                <c:pt idx="95">
                  <c:v>0.71249999999999991</c:v>
                </c:pt>
                <c:pt idx="96">
                  <c:v>0.72</c:v>
                </c:pt>
                <c:pt idx="97">
                  <c:v>0.72750000000000004</c:v>
                </c:pt>
                <c:pt idx="98">
                  <c:v>0.73499999999999999</c:v>
                </c:pt>
                <c:pt idx="99">
                  <c:v>0.74249999999999994</c:v>
                </c:pt>
                <c:pt idx="100">
                  <c:v>0.75</c:v>
                </c:pt>
              </c:numCache>
            </c:numRef>
          </c:xVal>
          <c:yVal>
            <c:numRef>
              <c:f>Plots!$C$5:$C$105</c:f>
              <c:numCache>
                <c:formatCode>General</c:formatCode>
                <c:ptCount val="101"/>
                <c:pt idx="0">
                  <c:v>-15.153308869742999</c:v>
                </c:pt>
                <c:pt idx="1">
                  <c:v>-14.896753232403247</c:v>
                </c:pt>
                <c:pt idx="2">
                  <c:v>-14.591618038203453</c:v>
                </c:pt>
                <c:pt idx="3">
                  <c:v>-14.245815069790051</c:v>
                </c:pt>
                <c:pt idx="4">
                  <c:v>-13.864738626196797</c:v>
                </c:pt>
                <c:pt idx="5">
                  <c:v>-13.45070910669506</c:v>
                </c:pt>
                <c:pt idx="6">
                  <c:v>-13.003872663586256</c:v>
                </c:pt>
                <c:pt idx="7">
                  <c:v>-12.524631832115697</c:v>
                </c:pt>
                <c:pt idx="8">
                  <c:v>-12.016172324582207</c:v>
                </c:pt>
                <c:pt idx="9">
                  <c:v>-11.483910609325038</c:v>
                </c:pt>
                <c:pt idx="10">
                  <c:v>-10.932522507157934</c:v>
                </c:pt>
                <c:pt idx="11">
                  <c:v>-10.363399646757921</c:v>
                </c:pt>
                <c:pt idx="12">
                  <c:v>-9.7743500186944541</c:v>
                </c:pt>
                <c:pt idx="13">
                  <c:v>-9.16054792124066</c:v>
                </c:pt>
                <c:pt idx="14">
                  <c:v>-8.5180142770642533</c:v>
                </c:pt>
                <c:pt idx="15">
                  <c:v>-7.848142101275009</c:v>
                </c:pt>
                <c:pt idx="16">
                  <c:v>-7.1582826780141877</c:v>
                </c:pt>
                <c:pt idx="17">
                  <c:v>-6.4565196130980853</c:v>
                </c:pt>
                <c:pt idx="18">
                  <c:v>-5.7454551475716924</c:v>
                </c:pt>
                <c:pt idx="19">
                  <c:v>-5.0205901340664241</c:v>
                </c:pt>
                <c:pt idx="20">
                  <c:v>-4.2732009957636086</c:v>
                </c:pt>
                <c:pt idx="21">
                  <c:v>-3.4934927697294249</c:v>
                </c:pt>
                <c:pt idx="22">
                  <c:v>-2.6751395966428224</c:v>
                </c:pt>
                <c:pt idx="23">
                  <c:v>-1.8177438200517435</c:v>
                </c:pt>
                <c:pt idx="24">
                  <c:v>-0.92475542225560836</c:v>
                </c:pt>
                <c:pt idx="25">
                  <c:v>3.2147469164668391E-4</c:v>
                </c:pt>
                <c:pt idx="26">
                  <c:v>0.95634434261288992</c:v>
                </c:pt>
                <c:pt idx="27">
                  <c:v>1.9429740788350616</c:v>
                </c:pt>
                <c:pt idx="28">
                  <c:v>2.9571643225738176</c:v>
                </c:pt>
                <c:pt idx="29">
                  <c:v>3.9907342120078795</c:v>
                </c:pt>
                <c:pt idx="30">
                  <c:v>5.0311316560507731</c:v>
                </c:pt>
                <c:pt idx="31">
                  <c:v>6.0651244477295014</c:v>
                </c:pt>
                <c:pt idx="32">
                  <c:v>7.081192994461734</c:v>
                </c:pt>
                <c:pt idx="33">
                  <c:v>8.0694998018684618</c:v>
                </c:pt>
                <c:pt idx="34">
                  <c:v>9.020729516695992</c:v>
                </c:pt>
                <c:pt idx="35">
                  <c:v>9.9262342967089356</c:v>
                </c:pt>
                <c:pt idx="36">
                  <c:v>10.778638807884404</c:v>
                </c:pt>
                <c:pt idx="37">
                  <c:v>11.57120828169182</c:v>
                </c:pt>
                <c:pt idx="38">
                  <c:v>12.297511278975932</c:v>
                </c:pt>
                <c:pt idx="39">
                  <c:v>12.951889349837614</c:v>
                </c:pt>
                <c:pt idx="40">
                  <c:v>13.530517711471852</c:v>
                </c:pt>
                <c:pt idx="41">
                  <c:v>14.032005975467881</c:v>
                </c:pt>
                <c:pt idx="42">
                  <c:v>14.455778383762489</c:v>
                </c:pt>
                <c:pt idx="43">
                  <c:v>14.800346645370034</c:v>
                </c:pt>
                <c:pt idx="44">
                  <c:v>15.063440756552941</c:v>
                </c:pt>
                <c:pt idx="45">
                  <c:v>15.243184439837453</c:v>
                </c:pt>
                <c:pt idx="46">
                  <c:v>15.339627692561061</c:v>
                </c:pt>
                <c:pt idx="47">
                  <c:v>15.355882789351087</c:v>
                </c:pt>
                <c:pt idx="48">
                  <c:v>15.297694753182595</c:v>
                </c:pt>
                <c:pt idx="49">
                  <c:v>15.172178564748355</c:v>
                </c:pt>
                <c:pt idx="50">
                  <c:v>14.986556149461673</c:v>
                </c:pt>
                <c:pt idx="51">
                  <c:v>14.747454182392723</c:v>
                </c:pt>
                <c:pt idx="52">
                  <c:v>14.460397276611813</c:v>
                </c:pt>
                <c:pt idx="53">
                  <c:v>14.129399276535494</c:v>
                </c:pt>
                <c:pt idx="54">
                  <c:v>13.756773627481644</c:v>
                </c:pt>
                <c:pt idx="55">
                  <c:v>13.343777513753709</c:v>
                </c:pt>
                <c:pt idx="56">
                  <c:v>12.891892770319467</c:v>
                </c:pt>
                <c:pt idx="57">
                  <c:v>12.404070239937036</c:v>
                </c:pt>
                <c:pt idx="58">
                  <c:v>11.885056936574545</c:v>
                </c:pt>
                <c:pt idx="59">
                  <c:v>11.33986859523864</c:v>
                </c:pt>
                <c:pt idx="60">
                  <c:v>10.771954700503899</c:v>
                </c:pt>
                <c:pt idx="61">
                  <c:v>10.182109199790276</c:v>
                </c:pt>
                <c:pt idx="62">
                  <c:v>9.5684969297617126</c:v>
                </c:pt>
                <c:pt idx="63">
                  <c:v>8.9296470487570367</c:v>
                </c:pt>
                <c:pt idx="64">
                  <c:v>8.2678863432022336</c:v>
                </c:pt>
                <c:pt idx="65">
                  <c:v>7.5883366000164845</c:v>
                </c:pt>
                <c:pt idx="66">
                  <c:v>6.895666036643763</c:v>
                </c:pt>
                <c:pt idx="67">
                  <c:v>6.192845971940212</c:v>
                </c:pt>
                <c:pt idx="68">
                  <c:v>5.4781833171522081</c:v>
                </c:pt>
                <c:pt idx="69">
                  <c:v>4.7427571110406941</c:v>
                </c:pt>
                <c:pt idx="70">
                  <c:v>3.9752405732920946</c:v>
                </c:pt>
                <c:pt idx="71">
                  <c:v>3.1704246924948549</c:v>
                </c:pt>
                <c:pt idx="72">
                  <c:v>2.3318940411347278</c:v>
                </c:pt>
                <c:pt idx="73">
                  <c:v>1.4678894108319465</c:v>
                </c:pt>
                <c:pt idx="74">
                  <c:v>0.58542470936888413</c:v>
                </c:pt>
                <c:pt idx="75">
                  <c:v>-0.3144991424685073</c:v>
                </c:pt>
                <c:pt idx="76">
                  <c:v>-1.2371264297483044</c:v>
                </c:pt>
                <c:pt idx="77">
                  <c:v>-2.1884389718171406</c:v>
                </c:pt>
                <c:pt idx="78">
                  <c:v>-3.1695152007516136</c:v>
                </c:pt>
                <c:pt idx="79">
                  <c:v>-4.1746985729083024</c:v>
                </c:pt>
                <c:pt idx="80">
                  <c:v>-5.1931935396114222</c:v>
                </c:pt>
                <c:pt idx="81">
                  <c:v>-6.2110176504534813</c:v>
                </c:pt>
                <c:pt idx="82">
                  <c:v>-7.2133918255976361</c:v>
                </c:pt>
                <c:pt idx="83">
                  <c:v>-8.1876251508975777</c:v>
                </c:pt>
                <c:pt idx="84">
                  <c:v>-9.1250844870080066</c:v>
                </c:pt>
                <c:pt idx="85">
                  <c:v>-10.019862311159644</c:v>
                </c:pt>
                <c:pt idx="86">
                  <c:v>-10.865933139878861</c:v>
                </c:pt>
                <c:pt idx="87">
                  <c:v>-11.656822211171821</c:v>
                </c:pt>
                <c:pt idx="88">
                  <c:v>-12.386643539353075</c:v>
                </c:pt>
                <c:pt idx="89">
                  <c:v>-13.050435917027212</c:v>
                </c:pt>
                <c:pt idx="90">
                  <c:v>-13.643596407676233</c:v>
                </c:pt>
                <c:pt idx="91">
                  <c:v>-14.161618099789598</c:v>
                </c:pt>
                <c:pt idx="92">
                  <c:v>-14.600546944940053</c:v>
                </c:pt>
                <c:pt idx="93">
                  <c:v>-14.957242813071586</c:v>
                </c:pt>
                <c:pt idx="94">
                  <c:v>-15.229210819840501</c:v>
                </c:pt>
                <c:pt idx="95">
                  <c:v>-15.414943581783147</c:v>
                </c:pt>
                <c:pt idx="96">
                  <c:v>-15.514604077668583</c:v>
                </c:pt>
                <c:pt idx="97">
                  <c:v>-15.531098523027188</c:v>
                </c:pt>
                <c:pt idx="98">
                  <c:v>-15.469634441596876</c:v>
                </c:pt>
                <c:pt idx="99">
                  <c:v>-15.336426948009434</c:v>
                </c:pt>
                <c:pt idx="100">
                  <c:v>-15.138207203020571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05-456E-B507-083C6B8F2C5B}"/>
            </c:ext>
          </c:extLst>
        </c:ser>
        <c:ser>
          <c:idx val="1"/>
          <c:order val="1"/>
          <c:tx>
            <c:strRef>
              <c:f>Plots!$D$4</c:f>
              <c:strCache>
                <c:ptCount val="1"/>
                <c:pt idx="0">
                  <c:v>Z fundamental [deg]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Plots!$B$5:$B$105</c:f>
              <c:numCache>
                <c:formatCode>General</c:formatCode>
                <c:ptCount val="101"/>
                <c:pt idx="0">
                  <c:v>0</c:v>
                </c:pt>
                <c:pt idx="1">
                  <c:v>7.4999999999999997E-3</c:v>
                </c:pt>
                <c:pt idx="2">
                  <c:v>1.4999999999999999E-2</c:v>
                </c:pt>
                <c:pt idx="3">
                  <c:v>2.2499999999999999E-2</c:v>
                </c:pt>
                <c:pt idx="4">
                  <c:v>0.03</c:v>
                </c:pt>
                <c:pt idx="5">
                  <c:v>3.7500000000000006E-2</c:v>
                </c:pt>
                <c:pt idx="6">
                  <c:v>4.4999999999999998E-2</c:v>
                </c:pt>
                <c:pt idx="7">
                  <c:v>5.2500000000000005E-2</c:v>
                </c:pt>
                <c:pt idx="8">
                  <c:v>0.06</c:v>
                </c:pt>
                <c:pt idx="9">
                  <c:v>6.7500000000000004E-2</c:v>
                </c:pt>
                <c:pt idx="10">
                  <c:v>7.5000000000000011E-2</c:v>
                </c:pt>
                <c:pt idx="11">
                  <c:v>8.2500000000000004E-2</c:v>
                </c:pt>
                <c:pt idx="12">
                  <c:v>0.09</c:v>
                </c:pt>
                <c:pt idx="13">
                  <c:v>9.7500000000000003E-2</c:v>
                </c:pt>
                <c:pt idx="14">
                  <c:v>0.10500000000000001</c:v>
                </c:pt>
                <c:pt idx="15">
                  <c:v>0.11249999999999999</c:v>
                </c:pt>
                <c:pt idx="16">
                  <c:v>0.12</c:v>
                </c:pt>
                <c:pt idx="17">
                  <c:v>0.1275</c:v>
                </c:pt>
                <c:pt idx="18">
                  <c:v>0.13500000000000001</c:v>
                </c:pt>
                <c:pt idx="19">
                  <c:v>0.14250000000000002</c:v>
                </c:pt>
                <c:pt idx="20">
                  <c:v>0.15000000000000002</c:v>
                </c:pt>
                <c:pt idx="21">
                  <c:v>0.1575</c:v>
                </c:pt>
                <c:pt idx="22">
                  <c:v>0.16500000000000001</c:v>
                </c:pt>
                <c:pt idx="23">
                  <c:v>0.17250000000000001</c:v>
                </c:pt>
                <c:pt idx="24">
                  <c:v>0.18</c:v>
                </c:pt>
                <c:pt idx="25">
                  <c:v>0.1875</c:v>
                </c:pt>
                <c:pt idx="26">
                  <c:v>0.19500000000000001</c:v>
                </c:pt>
                <c:pt idx="27">
                  <c:v>0.20250000000000001</c:v>
                </c:pt>
                <c:pt idx="28">
                  <c:v>0.21000000000000002</c:v>
                </c:pt>
                <c:pt idx="29">
                  <c:v>0.21749999999999997</c:v>
                </c:pt>
                <c:pt idx="30">
                  <c:v>0.22499999999999998</c:v>
                </c:pt>
                <c:pt idx="31">
                  <c:v>0.23249999999999998</c:v>
                </c:pt>
                <c:pt idx="32">
                  <c:v>0.24</c:v>
                </c:pt>
                <c:pt idx="33">
                  <c:v>0.2475</c:v>
                </c:pt>
                <c:pt idx="34">
                  <c:v>0.255</c:v>
                </c:pt>
                <c:pt idx="35">
                  <c:v>0.26249999999999996</c:v>
                </c:pt>
                <c:pt idx="36">
                  <c:v>0.27</c:v>
                </c:pt>
                <c:pt idx="37">
                  <c:v>0.27749999999999997</c:v>
                </c:pt>
                <c:pt idx="38">
                  <c:v>0.28500000000000003</c:v>
                </c:pt>
                <c:pt idx="39">
                  <c:v>0.29249999999999998</c:v>
                </c:pt>
                <c:pt idx="40">
                  <c:v>0.30000000000000004</c:v>
                </c:pt>
                <c:pt idx="41">
                  <c:v>0.3075</c:v>
                </c:pt>
                <c:pt idx="42">
                  <c:v>0.315</c:v>
                </c:pt>
                <c:pt idx="43">
                  <c:v>0.32250000000000001</c:v>
                </c:pt>
                <c:pt idx="44">
                  <c:v>0.33</c:v>
                </c:pt>
                <c:pt idx="45">
                  <c:v>0.33750000000000002</c:v>
                </c:pt>
                <c:pt idx="46">
                  <c:v>0.34500000000000003</c:v>
                </c:pt>
                <c:pt idx="47">
                  <c:v>0.35249999999999998</c:v>
                </c:pt>
                <c:pt idx="48">
                  <c:v>0.36</c:v>
                </c:pt>
                <c:pt idx="49">
                  <c:v>0.36749999999999999</c:v>
                </c:pt>
                <c:pt idx="50">
                  <c:v>0.375</c:v>
                </c:pt>
                <c:pt idx="51">
                  <c:v>0.38250000000000001</c:v>
                </c:pt>
                <c:pt idx="52">
                  <c:v>0.39</c:v>
                </c:pt>
                <c:pt idx="53">
                  <c:v>0.39750000000000002</c:v>
                </c:pt>
                <c:pt idx="54">
                  <c:v>0.40500000000000003</c:v>
                </c:pt>
                <c:pt idx="55">
                  <c:v>0.41250000000000003</c:v>
                </c:pt>
                <c:pt idx="56">
                  <c:v>0.42000000000000004</c:v>
                </c:pt>
                <c:pt idx="57">
                  <c:v>0.42749999999999999</c:v>
                </c:pt>
                <c:pt idx="58">
                  <c:v>0.43499999999999994</c:v>
                </c:pt>
                <c:pt idx="59">
                  <c:v>0.4425</c:v>
                </c:pt>
                <c:pt idx="60">
                  <c:v>0.44999999999999996</c:v>
                </c:pt>
                <c:pt idx="61">
                  <c:v>0.45750000000000002</c:v>
                </c:pt>
                <c:pt idx="62">
                  <c:v>0.46499999999999997</c:v>
                </c:pt>
                <c:pt idx="63">
                  <c:v>0.47250000000000003</c:v>
                </c:pt>
                <c:pt idx="64">
                  <c:v>0.48</c:v>
                </c:pt>
                <c:pt idx="65">
                  <c:v>0.48750000000000004</c:v>
                </c:pt>
                <c:pt idx="66">
                  <c:v>0.495</c:v>
                </c:pt>
                <c:pt idx="67">
                  <c:v>0.50250000000000006</c:v>
                </c:pt>
                <c:pt idx="68">
                  <c:v>0.51</c:v>
                </c:pt>
                <c:pt idx="69">
                  <c:v>0.51749999999999996</c:v>
                </c:pt>
                <c:pt idx="70">
                  <c:v>0.52499999999999991</c:v>
                </c:pt>
                <c:pt idx="71">
                  <c:v>0.53249999999999997</c:v>
                </c:pt>
                <c:pt idx="72">
                  <c:v>0.54</c:v>
                </c:pt>
                <c:pt idx="73">
                  <c:v>0.54749999999999999</c:v>
                </c:pt>
                <c:pt idx="74">
                  <c:v>0.55499999999999994</c:v>
                </c:pt>
                <c:pt idx="75">
                  <c:v>0.5625</c:v>
                </c:pt>
                <c:pt idx="76">
                  <c:v>0.57000000000000006</c:v>
                </c:pt>
                <c:pt idx="77">
                  <c:v>0.57750000000000001</c:v>
                </c:pt>
                <c:pt idx="78">
                  <c:v>0.58499999999999996</c:v>
                </c:pt>
                <c:pt idx="79">
                  <c:v>0.59250000000000003</c:v>
                </c:pt>
                <c:pt idx="80">
                  <c:v>0.60000000000000009</c:v>
                </c:pt>
                <c:pt idx="81">
                  <c:v>0.60750000000000004</c:v>
                </c:pt>
                <c:pt idx="82">
                  <c:v>0.61499999999999999</c:v>
                </c:pt>
                <c:pt idx="83">
                  <c:v>0.62249999999999994</c:v>
                </c:pt>
                <c:pt idx="84">
                  <c:v>0.63</c:v>
                </c:pt>
                <c:pt idx="85">
                  <c:v>0.63749999999999996</c:v>
                </c:pt>
                <c:pt idx="86">
                  <c:v>0.64500000000000002</c:v>
                </c:pt>
                <c:pt idx="87">
                  <c:v>0.65249999999999997</c:v>
                </c:pt>
                <c:pt idx="88">
                  <c:v>0.66</c:v>
                </c:pt>
                <c:pt idx="89">
                  <c:v>0.66749999999999998</c:v>
                </c:pt>
                <c:pt idx="90">
                  <c:v>0.67500000000000004</c:v>
                </c:pt>
                <c:pt idx="91">
                  <c:v>0.6825</c:v>
                </c:pt>
                <c:pt idx="92">
                  <c:v>0.69000000000000006</c:v>
                </c:pt>
                <c:pt idx="93">
                  <c:v>0.69750000000000001</c:v>
                </c:pt>
                <c:pt idx="94">
                  <c:v>0.70499999999999996</c:v>
                </c:pt>
                <c:pt idx="95">
                  <c:v>0.71249999999999991</c:v>
                </c:pt>
                <c:pt idx="96">
                  <c:v>0.72</c:v>
                </c:pt>
                <c:pt idx="97">
                  <c:v>0.72750000000000004</c:v>
                </c:pt>
                <c:pt idx="98">
                  <c:v>0.73499999999999999</c:v>
                </c:pt>
                <c:pt idx="99">
                  <c:v>0.74249999999999994</c:v>
                </c:pt>
                <c:pt idx="100">
                  <c:v>0.75</c:v>
                </c:pt>
              </c:numCache>
            </c:numRef>
          </c:xVal>
          <c:yVal>
            <c:numRef>
              <c:f>Plots!$D$5:$D$105</c:f>
              <c:numCache>
                <c:formatCode>General</c:formatCode>
                <c:ptCount val="101"/>
                <c:pt idx="0">
                  <c:v>-15.684676251665683</c:v>
                </c:pt>
                <c:pt idx="1">
                  <c:v>-15.654202050585571</c:v>
                </c:pt>
                <c:pt idx="2">
                  <c:v>-15.562899715094563</c:v>
                </c:pt>
                <c:pt idx="3">
                  <c:v>-15.411129573798767</c:v>
                </c:pt>
                <c:pt idx="4">
                  <c:v>-15.199490594108699</c:v>
                </c:pt>
                <c:pt idx="5">
                  <c:v>-14.928818018388544</c:v>
                </c:pt>
                <c:pt idx="6">
                  <c:v>-14.60018006763613</c:v>
                </c:pt>
                <c:pt idx="7">
                  <c:v>-14.214873725702676</c:v>
                </c:pt>
                <c:pt idx="8">
                  <c:v>-13.774419620690079</c:v>
                </c:pt>
                <c:pt idx="9">
                  <c:v>-13.280556023726476</c:v>
                </c:pt>
                <c:pt idx="10">
                  <c:v>-12.735231988804269</c:v>
                </c:pt>
                <c:pt idx="11">
                  <c:v>-12.14059966075444</c:v>
                </c:pt>
                <c:pt idx="12">
                  <c:v>-11.499005781714136</c:v>
                </c:pt>
                <c:pt idx="13">
                  <c:v>-10.812982429607569</c:v>
                </c:pt>
                <c:pt idx="14">
                  <c:v>-10.085237025191233</c:v>
                </c:pt>
                <c:pt idx="15">
                  <c:v>-9.3186416471011313</c:v>
                </c:pt>
                <c:pt idx="16">
                  <c:v>-8.5162216970704598</c:v>
                </c:pt>
                <c:pt idx="17">
                  <c:v>-7.6811439600511715</c:v>
                </c:pt>
                <c:pt idx="18">
                  <c:v>-6.8167041063605796</c:v>
                </c:pt>
                <c:pt idx="19">
                  <c:v>-5.9263136851761731</c:v>
                </c:pt>
                <c:pt idx="20">
                  <c:v>-5.0134866607096988</c:v>
                </c:pt>
                <c:pt idx="21">
                  <c:v>-4.081825544195719</c:v>
                </c:pt>
                <c:pt idx="22">
                  <c:v>-3.1350071764256211</c:v>
                </c:pt>
                <c:pt idx="23">
                  <c:v>-2.1767682169368543</c:v>
                </c:pt>
                <c:pt idx="24">
                  <c:v>-1.2108903971247555</c:v>
                </c:pt>
                <c:pt idx="25">
                  <c:v>-0.24118559547654833</c:v>
                </c:pt>
                <c:pt idx="26">
                  <c:v>0.72851920617165877</c:v>
                </c:pt>
                <c:pt idx="27">
                  <c:v>1.6943970259837577</c:v>
                </c:pt>
                <c:pt idx="28">
                  <c:v>2.6526359854725245</c:v>
                </c:pt>
                <c:pt idx="29">
                  <c:v>3.5994543532426091</c:v>
                </c:pt>
                <c:pt idx="30">
                  <c:v>4.5311154697566032</c:v>
                </c:pt>
                <c:pt idx="31">
                  <c:v>5.4439424942230765</c:v>
                </c:pt>
                <c:pt idx="32">
                  <c:v>6.3343329154074723</c:v>
                </c:pt>
                <c:pt idx="33">
                  <c:v>7.1987727690980758</c:v>
                </c:pt>
                <c:pt idx="34">
                  <c:v>8.0338505061173624</c:v>
                </c:pt>
                <c:pt idx="35">
                  <c:v>8.8362704561480339</c:v>
                </c:pt>
                <c:pt idx="36">
                  <c:v>9.6028658342381377</c:v>
                </c:pt>
                <c:pt idx="37">
                  <c:v>10.330611238654463</c:v>
                </c:pt>
                <c:pt idx="38">
                  <c:v>11.016634590761049</c:v>
                </c:pt>
                <c:pt idx="39">
                  <c:v>11.658228469801339</c:v>
                </c:pt>
                <c:pt idx="40">
                  <c:v>12.252860797851174</c:v>
                </c:pt>
                <c:pt idx="41">
                  <c:v>12.798184832773376</c:v>
                </c:pt>
                <c:pt idx="42">
                  <c:v>13.292048429736978</c:v>
                </c:pt>
                <c:pt idx="43">
                  <c:v>13.732502534749582</c:v>
                </c:pt>
                <c:pt idx="44">
                  <c:v>14.117808876683037</c:v>
                </c:pt>
                <c:pt idx="45">
                  <c:v>14.44644682743545</c:v>
                </c:pt>
                <c:pt idx="46">
                  <c:v>14.717119403155603</c:v>
                </c:pt>
                <c:pt idx="47">
                  <c:v>14.928758382845672</c:v>
                </c:pt>
                <c:pt idx="48">
                  <c:v>15.080528524141469</c:v>
                </c:pt>
                <c:pt idx="49">
                  <c:v>15.171830859632479</c:v>
                </c:pt>
                <c:pt idx="50">
                  <c:v>15.202305060712591</c:v>
                </c:pt>
                <c:pt idx="51">
                  <c:v>15.171830859632479</c:v>
                </c:pt>
                <c:pt idx="52">
                  <c:v>15.080528524141471</c:v>
                </c:pt>
                <c:pt idx="53">
                  <c:v>14.928758382845675</c:v>
                </c:pt>
                <c:pt idx="54">
                  <c:v>14.717119403155605</c:v>
                </c:pt>
                <c:pt idx="55">
                  <c:v>14.446446827435452</c:v>
                </c:pt>
                <c:pt idx="56">
                  <c:v>14.117808876683041</c:v>
                </c:pt>
                <c:pt idx="57">
                  <c:v>13.732502534749591</c:v>
                </c:pt>
                <c:pt idx="58">
                  <c:v>13.292048429736996</c:v>
                </c:pt>
                <c:pt idx="59">
                  <c:v>12.798184832773382</c:v>
                </c:pt>
                <c:pt idx="60">
                  <c:v>12.252860797851177</c:v>
                </c:pt>
                <c:pt idx="61">
                  <c:v>11.658228469801353</c:v>
                </c:pt>
                <c:pt idx="62">
                  <c:v>11.016634590761054</c:v>
                </c:pt>
                <c:pt idx="63">
                  <c:v>10.330611238654479</c:v>
                </c:pt>
                <c:pt idx="64">
                  <c:v>9.6028658342381537</c:v>
                </c:pt>
                <c:pt idx="65">
                  <c:v>8.836270456148041</c:v>
                </c:pt>
                <c:pt idx="66">
                  <c:v>8.0338505061173695</c:v>
                </c:pt>
                <c:pt idx="67">
                  <c:v>7.1987727690980829</c:v>
                </c:pt>
                <c:pt idx="68">
                  <c:v>6.334332915407491</c:v>
                </c:pt>
                <c:pt idx="69">
                  <c:v>5.443942494223097</c:v>
                </c:pt>
                <c:pt idx="70">
                  <c:v>4.5311154697566245</c:v>
                </c:pt>
                <c:pt idx="71">
                  <c:v>3.59945435324263</c:v>
                </c:pt>
                <c:pt idx="72">
                  <c:v>2.6526359854725317</c:v>
                </c:pt>
                <c:pt idx="73">
                  <c:v>1.6943970259837653</c:v>
                </c:pt>
                <c:pt idx="74">
                  <c:v>0.72851920617167998</c:v>
                </c:pt>
                <c:pt idx="75">
                  <c:v>-0.24118559547654078</c:v>
                </c:pt>
                <c:pt idx="76">
                  <c:v>-1.2108903971247615</c:v>
                </c:pt>
                <c:pt idx="77">
                  <c:v>-2.1767682169368467</c:v>
                </c:pt>
                <c:pt idx="78">
                  <c:v>-3.1350071764256002</c:v>
                </c:pt>
                <c:pt idx="79">
                  <c:v>-4.0818255441957119</c:v>
                </c:pt>
                <c:pt idx="80">
                  <c:v>-5.0134866607096926</c:v>
                </c:pt>
                <c:pt idx="81">
                  <c:v>-5.9263136851761651</c:v>
                </c:pt>
                <c:pt idx="82">
                  <c:v>-6.8167041063605609</c:v>
                </c:pt>
                <c:pt idx="83">
                  <c:v>-7.6811439600511529</c:v>
                </c:pt>
                <c:pt idx="84">
                  <c:v>-8.5162216970704296</c:v>
                </c:pt>
                <c:pt idx="85">
                  <c:v>-9.3186416471011047</c:v>
                </c:pt>
                <c:pt idx="86">
                  <c:v>-10.085237025191228</c:v>
                </c:pt>
                <c:pt idx="87">
                  <c:v>-10.812982429607555</c:v>
                </c:pt>
                <c:pt idx="88">
                  <c:v>-11.499005781714139</c:v>
                </c:pt>
                <c:pt idx="89">
                  <c:v>-12.14059966075444</c:v>
                </c:pt>
                <c:pt idx="90">
                  <c:v>-12.735231988804264</c:v>
                </c:pt>
                <c:pt idx="91">
                  <c:v>-13.280556023726469</c:v>
                </c:pt>
                <c:pt idx="92">
                  <c:v>-13.774419620690068</c:v>
                </c:pt>
                <c:pt idx="93">
                  <c:v>-14.214873725702667</c:v>
                </c:pt>
                <c:pt idx="94">
                  <c:v>-14.600180067636119</c:v>
                </c:pt>
                <c:pt idx="95">
                  <c:v>-14.928818018388531</c:v>
                </c:pt>
                <c:pt idx="96">
                  <c:v>-15.199490594108696</c:v>
                </c:pt>
                <c:pt idx="97">
                  <c:v>-15.411129573798769</c:v>
                </c:pt>
                <c:pt idx="98">
                  <c:v>-15.562899715094563</c:v>
                </c:pt>
                <c:pt idx="99">
                  <c:v>-15.654202050585571</c:v>
                </c:pt>
                <c:pt idx="100">
                  <c:v>-15.684676251665683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05-456E-B507-083C6B8F2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551039"/>
        <c:axId val="933719151"/>
      </c:scatterChart>
      <c:valAx>
        <c:axId val="84655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719151"/>
        <c:crosses val="autoZero"/>
        <c:crossBetween val="midCat"/>
      </c:valAx>
      <c:valAx>
        <c:axId val="93371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5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Trunk TRansverse Acceleration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Plots!$G$4</c:f>
              <c:strCache>
                <c:ptCount val="1"/>
                <c:pt idx="0">
                  <c:v>Z measured [deg/s^2]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Plots!$B$5:$B$105</c:f>
              <c:numCache>
                <c:formatCode>General</c:formatCode>
                <c:ptCount val="101"/>
                <c:pt idx="0">
                  <c:v>0</c:v>
                </c:pt>
                <c:pt idx="1">
                  <c:v>7.4999999999999997E-3</c:v>
                </c:pt>
                <c:pt idx="2">
                  <c:v>1.4999999999999999E-2</c:v>
                </c:pt>
                <c:pt idx="3">
                  <c:v>2.2499999999999999E-2</c:v>
                </c:pt>
                <c:pt idx="4">
                  <c:v>0.03</c:v>
                </c:pt>
                <c:pt idx="5">
                  <c:v>3.7500000000000006E-2</c:v>
                </c:pt>
                <c:pt idx="6">
                  <c:v>4.4999999999999998E-2</c:v>
                </c:pt>
                <c:pt idx="7">
                  <c:v>5.2500000000000005E-2</c:v>
                </c:pt>
                <c:pt idx="8">
                  <c:v>0.06</c:v>
                </c:pt>
                <c:pt idx="9">
                  <c:v>6.7500000000000004E-2</c:v>
                </c:pt>
                <c:pt idx="10">
                  <c:v>7.5000000000000011E-2</c:v>
                </c:pt>
                <c:pt idx="11">
                  <c:v>8.2500000000000004E-2</c:v>
                </c:pt>
                <c:pt idx="12">
                  <c:v>0.09</c:v>
                </c:pt>
                <c:pt idx="13">
                  <c:v>9.7500000000000003E-2</c:v>
                </c:pt>
                <c:pt idx="14">
                  <c:v>0.10500000000000001</c:v>
                </c:pt>
                <c:pt idx="15">
                  <c:v>0.11249999999999999</c:v>
                </c:pt>
                <c:pt idx="16">
                  <c:v>0.12</c:v>
                </c:pt>
                <c:pt idx="17">
                  <c:v>0.1275</c:v>
                </c:pt>
                <c:pt idx="18">
                  <c:v>0.13500000000000001</c:v>
                </c:pt>
                <c:pt idx="19">
                  <c:v>0.14250000000000002</c:v>
                </c:pt>
                <c:pt idx="20">
                  <c:v>0.15000000000000002</c:v>
                </c:pt>
                <c:pt idx="21">
                  <c:v>0.1575</c:v>
                </c:pt>
                <c:pt idx="22">
                  <c:v>0.16500000000000001</c:v>
                </c:pt>
                <c:pt idx="23">
                  <c:v>0.17250000000000001</c:v>
                </c:pt>
                <c:pt idx="24">
                  <c:v>0.18</c:v>
                </c:pt>
                <c:pt idx="25">
                  <c:v>0.1875</c:v>
                </c:pt>
                <c:pt idx="26">
                  <c:v>0.19500000000000001</c:v>
                </c:pt>
                <c:pt idx="27">
                  <c:v>0.20250000000000001</c:v>
                </c:pt>
                <c:pt idx="28">
                  <c:v>0.21000000000000002</c:v>
                </c:pt>
                <c:pt idx="29">
                  <c:v>0.21749999999999997</c:v>
                </c:pt>
                <c:pt idx="30">
                  <c:v>0.22499999999999998</c:v>
                </c:pt>
                <c:pt idx="31">
                  <c:v>0.23249999999999998</c:v>
                </c:pt>
                <c:pt idx="32">
                  <c:v>0.24</c:v>
                </c:pt>
                <c:pt idx="33">
                  <c:v>0.2475</c:v>
                </c:pt>
                <c:pt idx="34">
                  <c:v>0.255</c:v>
                </c:pt>
                <c:pt idx="35">
                  <c:v>0.26249999999999996</c:v>
                </c:pt>
                <c:pt idx="36">
                  <c:v>0.27</c:v>
                </c:pt>
                <c:pt idx="37">
                  <c:v>0.27749999999999997</c:v>
                </c:pt>
                <c:pt idx="38">
                  <c:v>0.28500000000000003</c:v>
                </c:pt>
                <c:pt idx="39">
                  <c:v>0.29249999999999998</c:v>
                </c:pt>
                <c:pt idx="40">
                  <c:v>0.30000000000000004</c:v>
                </c:pt>
                <c:pt idx="41">
                  <c:v>0.3075</c:v>
                </c:pt>
                <c:pt idx="42">
                  <c:v>0.315</c:v>
                </c:pt>
                <c:pt idx="43">
                  <c:v>0.32250000000000001</c:v>
                </c:pt>
                <c:pt idx="44">
                  <c:v>0.33</c:v>
                </c:pt>
                <c:pt idx="45">
                  <c:v>0.33750000000000002</c:v>
                </c:pt>
                <c:pt idx="46">
                  <c:v>0.34500000000000003</c:v>
                </c:pt>
                <c:pt idx="47">
                  <c:v>0.35249999999999998</c:v>
                </c:pt>
                <c:pt idx="48">
                  <c:v>0.36</c:v>
                </c:pt>
                <c:pt idx="49">
                  <c:v>0.36749999999999999</c:v>
                </c:pt>
                <c:pt idx="50">
                  <c:v>0.375</c:v>
                </c:pt>
                <c:pt idx="51">
                  <c:v>0.38250000000000001</c:v>
                </c:pt>
                <c:pt idx="52">
                  <c:v>0.39</c:v>
                </c:pt>
                <c:pt idx="53">
                  <c:v>0.39750000000000002</c:v>
                </c:pt>
                <c:pt idx="54">
                  <c:v>0.40500000000000003</c:v>
                </c:pt>
                <c:pt idx="55">
                  <c:v>0.41250000000000003</c:v>
                </c:pt>
                <c:pt idx="56">
                  <c:v>0.42000000000000004</c:v>
                </c:pt>
                <c:pt idx="57">
                  <c:v>0.42749999999999999</c:v>
                </c:pt>
                <c:pt idx="58">
                  <c:v>0.43499999999999994</c:v>
                </c:pt>
                <c:pt idx="59">
                  <c:v>0.4425</c:v>
                </c:pt>
                <c:pt idx="60">
                  <c:v>0.44999999999999996</c:v>
                </c:pt>
                <c:pt idx="61">
                  <c:v>0.45750000000000002</c:v>
                </c:pt>
                <c:pt idx="62">
                  <c:v>0.46499999999999997</c:v>
                </c:pt>
                <c:pt idx="63">
                  <c:v>0.47250000000000003</c:v>
                </c:pt>
                <c:pt idx="64">
                  <c:v>0.48</c:v>
                </c:pt>
                <c:pt idx="65">
                  <c:v>0.48750000000000004</c:v>
                </c:pt>
                <c:pt idx="66">
                  <c:v>0.495</c:v>
                </c:pt>
                <c:pt idx="67">
                  <c:v>0.50250000000000006</c:v>
                </c:pt>
                <c:pt idx="68">
                  <c:v>0.51</c:v>
                </c:pt>
                <c:pt idx="69">
                  <c:v>0.51749999999999996</c:v>
                </c:pt>
                <c:pt idx="70">
                  <c:v>0.52499999999999991</c:v>
                </c:pt>
                <c:pt idx="71">
                  <c:v>0.53249999999999997</c:v>
                </c:pt>
                <c:pt idx="72">
                  <c:v>0.54</c:v>
                </c:pt>
                <c:pt idx="73">
                  <c:v>0.54749999999999999</c:v>
                </c:pt>
                <c:pt idx="74">
                  <c:v>0.55499999999999994</c:v>
                </c:pt>
                <c:pt idx="75">
                  <c:v>0.5625</c:v>
                </c:pt>
                <c:pt idx="76">
                  <c:v>0.57000000000000006</c:v>
                </c:pt>
                <c:pt idx="77">
                  <c:v>0.57750000000000001</c:v>
                </c:pt>
                <c:pt idx="78">
                  <c:v>0.58499999999999996</c:v>
                </c:pt>
                <c:pt idx="79">
                  <c:v>0.59250000000000003</c:v>
                </c:pt>
                <c:pt idx="80">
                  <c:v>0.60000000000000009</c:v>
                </c:pt>
                <c:pt idx="81">
                  <c:v>0.60750000000000004</c:v>
                </c:pt>
                <c:pt idx="82">
                  <c:v>0.61499999999999999</c:v>
                </c:pt>
                <c:pt idx="83">
                  <c:v>0.62249999999999994</c:v>
                </c:pt>
                <c:pt idx="84">
                  <c:v>0.63</c:v>
                </c:pt>
                <c:pt idx="85">
                  <c:v>0.63749999999999996</c:v>
                </c:pt>
                <c:pt idx="86">
                  <c:v>0.64500000000000002</c:v>
                </c:pt>
                <c:pt idx="87">
                  <c:v>0.65249999999999997</c:v>
                </c:pt>
                <c:pt idx="88">
                  <c:v>0.66</c:v>
                </c:pt>
                <c:pt idx="89">
                  <c:v>0.66749999999999998</c:v>
                </c:pt>
                <c:pt idx="90">
                  <c:v>0.67500000000000004</c:v>
                </c:pt>
                <c:pt idx="91">
                  <c:v>0.6825</c:v>
                </c:pt>
                <c:pt idx="92">
                  <c:v>0.69000000000000006</c:v>
                </c:pt>
                <c:pt idx="93">
                  <c:v>0.69750000000000001</c:v>
                </c:pt>
                <c:pt idx="94">
                  <c:v>0.70499999999999996</c:v>
                </c:pt>
                <c:pt idx="95">
                  <c:v>0.71249999999999991</c:v>
                </c:pt>
                <c:pt idx="96">
                  <c:v>0.72</c:v>
                </c:pt>
                <c:pt idx="97">
                  <c:v>0.72750000000000004</c:v>
                </c:pt>
                <c:pt idx="98">
                  <c:v>0.73499999999999999</c:v>
                </c:pt>
                <c:pt idx="99">
                  <c:v>0.74249999999999994</c:v>
                </c:pt>
                <c:pt idx="100">
                  <c:v>0.75</c:v>
                </c:pt>
              </c:numCache>
            </c:numRef>
          </c:xVal>
          <c:yVal>
            <c:numRef>
              <c:f>Plots!$G$5:$G$105</c:f>
              <c:numCache>
                <c:formatCode>General</c:formatCode>
                <c:ptCount val="101"/>
                <c:pt idx="1">
                  <c:v>863.63656640075862</c:v>
                </c:pt>
                <c:pt idx="2">
                  <c:v>722.98265268636271</c:v>
                </c:pt>
                <c:pt idx="3">
                  <c:v>627.08400319738507</c:v>
                </c:pt>
                <c:pt idx="4">
                  <c:v>585.83246059523867</c:v>
                </c:pt>
                <c:pt idx="5">
                  <c:v>583.2341974589707</c:v>
                </c:pt>
                <c:pt idx="6">
                  <c:v>576.07801532008739</c:v>
                </c:pt>
                <c:pt idx="7">
                  <c:v>519.44313000764839</c:v>
                </c:pt>
                <c:pt idx="8">
                  <c:v>423.1503595320882</c:v>
                </c:pt>
                <c:pt idx="9">
                  <c:v>340.02465617662477</c:v>
                </c:pt>
                <c:pt idx="10">
                  <c:v>315.28459080725946</c:v>
                </c:pt>
                <c:pt idx="11">
                  <c:v>354.2536473503024</c:v>
                </c:pt>
                <c:pt idx="12">
                  <c:v>440.04390027247973</c:v>
                </c:pt>
                <c:pt idx="13">
                  <c:v>510.78305284644489</c:v>
                </c:pt>
                <c:pt idx="14">
                  <c:v>486.01833978377891</c:v>
                </c:pt>
                <c:pt idx="15">
                  <c:v>355.32884393913258</c:v>
                </c:pt>
                <c:pt idx="16">
                  <c:v>211.62029609388634</c:v>
                </c:pt>
                <c:pt idx="17">
                  <c:v>165.35823307183082</c:v>
                </c:pt>
                <c:pt idx="18">
                  <c:v>245.34307518000705</c:v>
                </c:pt>
                <c:pt idx="19">
                  <c:v>400.42888528972679</c:v>
                </c:pt>
                <c:pt idx="20">
                  <c:v>574.56155966876622</c:v>
                </c:pt>
                <c:pt idx="21">
                  <c:v>687.02128093190208</c:v>
                </c:pt>
                <c:pt idx="22">
                  <c:v>694.0907289684684</c:v>
                </c:pt>
                <c:pt idx="23">
                  <c:v>632.75771031210786</c:v>
                </c:pt>
                <c:pt idx="24">
                  <c:v>570.46220713102343</c:v>
                </c:pt>
                <c:pt idx="25">
                  <c:v>550.15059509312277</c:v>
                </c:pt>
                <c:pt idx="26">
                  <c:v>544.12210312761522</c:v>
                </c:pt>
                <c:pt idx="27">
                  <c:v>489.96457807260964</c:v>
                </c:pt>
                <c:pt idx="28">
                  <c:v>344.52703458321582</c:v>
                </c:pt>
                <c:pt idx="29">
                  <c:v>121.37874860145341</c:v>
                </c:pt>
                <c:pt idx="30">
                  <c:v>-113.86048647404795</c:v>
                </c:pt>
                <c:pt idx="31">
                  <c:v>-318.65324349325817</c:v>
                </c:pt>
                <c:pt idx="32">
                  <c:v>-493.54203245341677</c:v>
                </c:pt>
                <c:pt idx="33">
                  <c:v>-659.14831251906844</c:v>
                </c:pt>
                <c:pt idx="34">
                  <c:v>-812.88773003709196</c:v>
                </c:pt>
                <c:pt idx="35">
                  <c:v>-944.00477933291074</c:v>
                </c:pt>
                <c:pt idx="36">
                  <c:v>-1063.7339976542296</c:v>
                </c:pt>
                <c:pt idx="37">
                  <c:v>-1178.0706937476593</c:v>
                </c:pt>
                <c:pt idx="38">
                  <c:v>-1278.6653586209484</c:v>
                </c:pt>
                <c:pt idx="39">
                  <c:v>-1346.6614973768146</c:v>
                </c:pt>
                <c:pt idx="40">
                  <c:v>-1371.3795135681305</c:v>
                </c:pt>
                <c:pt idx="41">
                  <c:v>-1381.6152124697135</c:v>
                </c:pt>
                <c:pt idx="42">
                  <c:v>-1408.0737188811213</c:v>
                </c:pt>
                <c:pt idx="43">
                  <c:v>-1448.4293408824531</c:v>
                </c:pt>
                <c:pt idx="44">
                  <c:v>-1481.7853848603563</c:v>
                </c:pt>
                <c:pt idx="45">
                  <c:v>-1480.896543304953</c:v>
                </c:pt>
                <c:pt idx="46">
                  <c:v>-1425.5672165970143</c:v>
                </c:pt>
                <c:pt idx="47">
                  <c:v>-1323.4334748181072</c:v>
                </c:pt>
                <c:pt idx="48">
                  <c:v>-1196.9449291688563</c:v>
                </c:pt>
                <c:pt idx="49">
                  <c:v>-1068.5551440434103</c:v>
                </c:pt>
                <c:pt idx="50">
                  <c:v>-950.74758724033677</c:v>
                </c:pt>
                <c:pt idx="51">
                  <c:v>-852.53224376815251</c:v>
                </c:pt>
                <c:pt idx="52">
                  <c:v>-781.17500969615935</c:v>
                </c:pt>
                <c:pt idx="53">
                  <c:v>-740.04709293388942</c:v>
                </c:pt>
                <c:pt idx="54">
                  <c:v>-717.69714976151386</c:v>
                </c:pt>
                <c:pt idx="55">
                  <c:v>-691.35341700100651</c:v>
                </c:pt>
                <c:pt idx="56">
                  <c:v>-638.89399019002451</c:v>
                </c:pt>
                <c:pt idx="57">
                  <c:v>-554.50263075664543</c:v>
                </c:pt>
                <c:pt idx="58">
                  <c:v>-465.33400841623967</c:v>
                </c:pt>
                <c:pt idx="59">
                  <c:v>-404.00983820151384</c:v>
                </c:pt>
                <c:pt idx="60">
                  <c:v>-389.89521740237734</c:v>
                </c:pt>
                <c:pt idx="61">
                  <c:v>-422.52034337668704</c:v>
                </c:pt>
                <c:pt idx="62">
                  <c:v>-448.66863957534787</c:v>
                </c:pt>
                <c:pt idx="63">
                  <c:v>-407.30354755781144</c:v>
                </c:pt>
                <c:pt idx="64">
                  <c:v>-316.24955788348802</c:v>
                </c:pt>
                <c:pt idx="65">
                  <c:v>-233.25902554615561</c:v>
                </c:pt>
                <c:pt idx="66">
                  <c:v>-180.43557921474866</c:v>
                </c:pt>
                <c:pt idx="67">
                  <c:v>-210.53493483471627</c:v>
                </c:pt>
                <c:pt idx="68">
                  <c:v>-369.12980130685003</c:v>
                </c:pt>
                <c:pt idx="69">
                  <c:v>-570.4947846593135</c:v>
                </c:pt>
                <c:pt idx="70">
                  <c:v>-663.09943197583323</c:v>
                </c:pt>
                <c:pt idx="71">
                  <c:v>-599.37369889576814</c:v>
                </c:pt>
                <c:pt idx="72">
                  <c:v>-452.87073675828418</c:v>
                </c:pt>
                <c:pt idx="73">
                  <c:v>-328.17904284944291</c:v>
                </c:pt>
                <c:pt idx="74">
                  <c:v>-310.38489554363252</c:v>
                </c:pt>
                <c:pt idx="75">
                  <c:v>-403.61663008720603</c:v>
                </c:pt>
                <c:pt idx="76">
                  <c:v>-509.96008513846351</c:v>
                </c:pt>
                <c:pt idx="77">
                  <c:v>-529.1322109446611</c:v>
                </c:pt>
                <c:pt idx="78">
                  <c:v>-428.57143506161879</c:v>
                </c:pt>
                <c:pt idx="79">
                  <c:v>-236.65056971432583</c:v>
                </c:pt>
                <c:pt idx="80">
                  <c:v>11.926326418855579</c:v>
                </c:pt>
                <c:pt idx="81">
                  <c:v>274.66552351830251</c:v>
                </c:pt>
                <c:pt idx="82">
                  <c:v>500.28177500824256</c:v>
                </c:pt>
                <c:pt idx="83">
                  <c:v>653.75980781356748</c:v>
                </c:pt>
                <c:pt idx="84">
                  <c:v>758.78243482295227</c:v>
                </c:pt>
                <c:pt idx="85">
                  <c:v>865.90214102081461</c:v>
                </c:pt>
                <c:pt idx="86">
                  <c:v>981.00902091120304</c:v>
                </c:pt>
                <c:pt idx="87">
                  <c:v>1085.6487664303577</c:v>
                </c:pt>
                <c:pt idx="88">
                  <c:v>1173.8480090154055</c:v>
                </c:pt>
                <c:pt idx="89">
                  <c:v>1255.6779915576208</c:v>
                </c:pt>
                <c:pt idx="90">
                  <c:v>1335.8008628560879</c:v>
                </c:pt>
                <c:pt idx="91">
                  <c:v>1406.0950571184139</c:v>
                </c:pt>
                <c:pt idx="92">
                  <c:v>1461.9195914474792</c:v>
                </c:pt>
                <c:pt idx="93">
                  <c:v>1506.2730908910005</c:v>
                </c:pt>
                <c:pt idx="94">
                  <c:v>1533.0710191337046</c:v>
                </c:pt>
                <c:pt idx="95">
                  <c:v>1530.17361879486</c:v>
                </c:pt>
                <c:pt idx="96">
                  <c:v>1478.5075649214157</c:v>
                </c:pt>
                <c:pt idx="97">
                  <c:v>1385.9293651362814</c:v>
                </c:pt>
                <c:pt idx="98">
                  <c:v>1275.4384383489842</c:v>
                </c:pt>
                <c:pt idx="99">
                  <c:v>1155.7733582475128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37-4ACC-BD42-248564775582}"/>
            </c:ext>
          </c:extLst>
        </c:ser>
        <c:ser>
          <c:idx val="1"/>
          <c:order val="1"/>
          <c:tx>
            <c:strRef>
              <c:f>Plots!$H$4</c:f>
              <c:strCache>
                <c:ptCount val="1"/>
                <c:pt idx="0">
                  <c:v>Z fundamental [deg/s^2]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Plots!$B$5:$B$105</c:f>
              <c:numCache>
                <c:formatCode>General</c:formatCode>
                <c:ptCount val="101"/>
                <c:pt idx="0">
                  <c:v>0</c:v>
                </c:pt>
                <c:pt idx="1">
                  <c:v>7.4999999999999997E-3</c:v>
                </c:pt>
                <c:pt idx="2">
                  <c:v>1.4999999999999999E-2</c:v>
                </c:pt>
                <c:pt idx="3">
                  <c:v>2.2499999999999999E-2</c:v>
                </c:pt>
                <c:pt idx="4">
                  <c:v>0.03</c:v>
                </c:pt>
                <c:pt idx="5">
                  <c:v>3.7500000000000006E-2</c:v>
                </c:pt>
                <c:pt idx="6">
                  <c:v>4.4999999999999998E-2</c:v>
                </c:pt>
                <c:pt idx="7">
                  <c:v>5.2500000000000005E-2</c:v>
                </c:pt>
                <c:pt idx="8">
                  <c:v>0.06</c:v>
                </c:pt>
                <c:pt idx="9">
                  <c:v>6.7500000000000004E-2</c:v>
                </c:pt>
                <c:pt idx="10">
                  <c:v>7.5000000000000011E-2</c:v>
                </c:pt>
                <c:pt idx="11">
                  <c:v>8.2500000000000004E-2</c:v>
                </c:pt>
                <c:pt idx="12">
                  <c:v>0.09</c:v>
                </c:pt>
                <c:pt idx="13">
                  <c:v>9.7500000000000003E-2</c:v>
                </c:pt>
                <c:pt idx="14">
                  <c:v>0.10500000000000001</c:v>
                </c:pt>
                <c:pt idx="15">
                  <c:v>0.11249999999999999</c:v>
                </c:pt>
                <c:pt idx="16">
                  <c:v>0.12</c:v>
                </c:pt>
                <c:pt idx="17">
                  <c:v>0.1275</c:v>
                </c:pt>
                <c:pt idx="18">
                  <c:v>0.13500000000000001</c:v>
                </c:pt>
                <c:pt idx="19">
                  <c:v>0.14250000000000002</c:v>
                </c:pt>
                <c:pt idx="20">
                  <c:v>0.15000000000000002</c:v>
                </c:pt>
                <c:pt idx="21">
                  <c:v>0.1575</c:v>
                </c:pt>
                <c:pt idx="22">
                  <c:v>0.16500000000000001</c:v>
                </c:pt>
                <c:pt idx="23">
                  <c:v>0.17250000000000001</c:v>
                </c:pt>
                <c:pt idx="24">
                  <c:v>0.18</c:v>
                </c:pt>
                <c:pt idx="25">
                  <c:v>0.1875</c:v>
                </c:pt>
                <c:pt idx="26">
                  <c:v>0.19500000000000001</c:v>
                </c:pt>
                <c:pt idx="27">
                  <c:v>0.20250000000000001</c:v>
                </c:pt>
                <c:pt idx="28">
                  <c:v>0.21000000000000002</c:v>
                </c:pt>
                <c:pt idx="29">
                  <c:v>0.21749999999999997</c:v>
                </c:pt>
                <c:pt idx="30">
                  <c:v>0.22499999999999998</c:v>
                </c:pt>
                <c:pt idx="31">
                  <c:v>0.23249999999999998</c:v>
                </c:pt>
                <c:pt idx="32">
                  <c:v>0.24</c:v>
                </c:pt>
                <c:pt idx="33">
                  <c:v>0.2475</c:v>
                </c:pt>
                <c:pt idx="34">
                  <c:v>0.255</c:v>
                </c:pt>
                <c:pt idx="35">
                  <c:v>0.26249999999999996</c:v>
                </c:pt>
                <c:pt idx="36">
                  <c:v>0.27</c:v>
                </c:pt>
                <c:pt idx="37">
                  <c:v>0.27749999999999997</c:v>
                </c:pt>
                <c:pt idx="38">
                  <c:v>0.28500000000000003</c:v>
                </c:pt>
                <c:pt idx="39">
                  <c:v>0.29249999999999998</c:v>
                </c:pt>
                <c:pt idx="40">
                  <c:v>0.30000000000000004</c:v>
                </c:pt>
                <c:pt idx="41">
                  <c:v>0.3075</c:v>
                </c:pt>
                <c:pt idx="42">
                  <c:v>0.315</c:v>
                </c:pt>
                <c:pt idx="43">
                  <c:v>0.32250000000000001</c:v>
                </c:pt>
                <c:pt idx="44">
                  <c:v>0.33</c:v>
                </c:pt>
                <c:pt idx="45">
                  <c:v>0.33750000000000002</c:v>
                </c:pt>
                <c:pt idx="46">
                  <c:v>0.34500000000000003</c:v>
                </c:pt>
                <c:pt idx="47">
                  <c:v>0.35249999999999998</c:v>
                </c:pt>
                <c:pt idx="48">
                  <c:v>0.36</c:v>
                </c:pt>
                <c:pt idx="49">
                  <c:v>0.36749999999999999</c:v>
                </c:pt>
                <c:pt idx="50">
                  <c:v>0.375</c:v>
                </c:pt>
                <c:pt idx="51">
                  <c:v>0.38250000000000001</c:v>
                </c:pt>
                <c:pt idx="52">
                  <c:v>0.39</c:v>
                </c:pt>
                <c:pt idx="53">
                  <c:v>0.39750000000000002</c:v>
                </c:pt>
                <c:pt idx="54">
                  <c:v>0.40500000000000003</c:v>
                </c:pt>
                <c:pt idx="55">
                  <c:v>0.41250000000000003</c:v>
                </c:pt>
                <c:pt idx="56">
                  <c:v>0.42000000000000004</c:v>
                </c:pt>
                <c:pt idx="57">
                  <c:v>0.42749999999999999</c:v>
                </c:pt>
                <c:pt idx="58">
                  <c:v>0.43499999999999994</c:v>
                </c:pt>
                <c:pt idx="59">
                  <c:v>0.4425</c:v>
                </c:pt>
                <c:pt idx="60">
                  <c:v>0.44999999999999996</c:v>
                </c:pt>
                <c:pt idx="61">
                  <c:v>0.45750000000000002</c:v>
                </c:pt>
                <c:pt idx="62">
                  <c:v>0.46499999999999997</c:v>
                </c:pt>
                <c:pt idx="63">
                  <c:v>0.47250000000000003</c:v>
                </c:pt>
                <c:pt idx="64">
                  <c:v>0.48</c:v>
                </c:pt>
                <c:pt idx="65">
                  <c:v>0.48750000000000004</c:v>
                </c:pt>
                <c:pt idx="66">
                  <c:v>0.495</c:v>
                </c:pt>
                <c:pt idx="67">
                  <c:v>0.50250000000000006</c:v>
                </c:pt>
                <c:pt idx="68">
                  <c:v>0.51</c:v>
                </c:pt>
                <c:pt idx="69">
                  <c:v>0.51749999999999996</c:v>
                </c:pt>
                <c:pt idx="70">
                  <c:v>0.52499999999999991</c:v>
                </c:pt>
                <c:pt idx="71">
                  <c:v>0.53249999999999997</c:v>
                </c:pt>
                <c:pt idx="72">
                  <c:v>0.54</c:v>
                </c:pt>
                <c:pt idx="73">
                  <c:v>0.54749999999999999</c:v>
                </c:pt>
                <c:pt idx="74">
                  <c:v>0.55499999999999994</c:v>
                </c:pt>
                <c:pt idx="75">
                  <c:v>0.5625</c:v>
                </c:pt>
                <c:pt idx="76">
                  <c:v>0.57000000000000006</c:v>
                </c:pt>
                <c:pt idx="77">
                  <c:v>0.57750000000000001</c:v>
                </c:pt>
                <c:pt idx="78">
                  <c:v>0.58499999999999996</c:v>
                </c:pt>
                <c:pt idx="79">
                  <c:v>0.59250000000000003</c:v>
                </c:pt>
                <c:pt idx="80">
                  <c:v>0.60000000000000009</c:v>
                </c:pt>
                <c:pt idx="81">
                  <c:v>0.60750000000000004</c:v>
                </c:pt>
                <c:pt idx="82">
                  <c:v>0.61499999999999999</c:v>
                </c:pt>
                <c:pt idx="83">
                  <c:v>0.62249999999999994</c:v>
                </c:pt>
                <c:pt idx="84">
                  <c:v>0.63</c:v>
                </c:pt>
                <c:pt idx="85">
                  <c:v>0.63749999999999996</c:v>
                </c:pt>
                <c:pt idx="86">
                  <c:v>0.64500000000000002</c:v>
                </c:pt>
                <c:pt idx="87">
                  <c:v>0.65249999999999997</c:v>
                </c:pt>
                <c:pt idx="88">
                  <c:v>0.66</c:v>
                </c:pt>
                <c:pt idx="89">
                  <c:v>0.66749999999999998</c:v>
                </c:pt>
                <c:pt idx="90">
                  <c:v>0.67500000000000004</c:v>
                </c:pt>
                <c:pt idx="91">
                  <c:v>0.6825</c:v>
                </c:pt>
                <c:pt idx="92">
                  <c:v>0.69000000000000006</c:v>
                </c:pt>
                <c:pt idx="93">
                  <c:v>0.69750000000000001</c:v>
                </c:pt>
                <c:pt idx="94">
                  <c:v>0.70499999999999996</c:v>
                </c:pt>
                <c:pt idx="95">
                  <c:v>0.71249999999999991</c:v>
                </c:pt>
                <c:pt idx="96">
                  <c:v>0.72</c:v>
                </c:pt>
                <c:pt idx="97">
                  <c:v>0.72750000000000004</c:v>
                </c:pt>
                <c:pt idx="98">
                  <c:v>0.73499999999999999</c:v>
                </c:pt>
                <c:pt idx="99">
                  <c:v>0.74249999999999994</c:v>
                </c:pt>
                <c:pt idx="100">
                  <c:v>0.75</c:v>
                </c:pt>
              </c:numCache>
            </c:numRef>
          </c:xVal>
          <c:yVal>
            <c:numRef>
              <c:f>Plots!$H$5:$H$105</c:f>
              <c:numCache>
                <c:formatCode>General</c:formatCode>
                <c:ptCount val="101"/>
                <c:pt idx="0">
                  <c:v>1083.8836860338251</c:v>
                </c:pt>
                <c:pt idx="1">
                  <c:v>1081.7448891691145</c:v>
                </c:pt>
                <c:pt idx="2">
                  <c:v>1075.3369394290837</c:v>
                </c:pt>
                <c:pt idx="3">
                  <c:v>1064.6851260638434</c:v>
                </c:pt>
                <c:pt idx="4">
                  <c:v>1049.8314869143951</c:v>
                </c:pt>
                <c:pt idx="5">
                  <c:v>1030.8346425084799</c:v>
                </c:pt>
                <c:pt idx="6">
                  <c:v>1007.7695647121348</c:v>
                </c:pt>
                <c:pt idx="7">
                  <c:v>980.72728084999051</c:v>
                </c:pt>
                <c:pt idx="8">
                  <c:v>949.81451446200685</c:v>
                </c:pt>
                <c:pt idx="9">
                  <c:v>915.15326411441708</c:v>
                </c:pt>
                <c:pt idx="10">
                  <c:v>876.88032192712456</c:v>
                </c:pt>
                <c:pt idx="11">
                  <c:v>835.146733717698</c:v>
                </c:pt>
                <c:pt idx="12">
                  <c:v>790.11720289253765</c:v>
                </c:pt>
                <c:pt idx="13">
                  <c:v>741.96944043777478</c:v>
                </c:pt>
                <c:pt idx="14">
                  <c:v>690.89346357519673</c:v>
                </c:pt>
                <c:pt idx="15">
                  <c:v>637.09084585108781</c:v>
                </c:pt>
                <c:pt idx="16">
                  <c:v>580.77392161752607</c:v>
                </c:pt>
                <c:pt idx="17">
                  <c:v>522.16494804570527</c:v>
                </c:pt>
                <c:pt idx="18">
                  <c:v>461.49522797842201</c:v>
                </c:pt>
                <c:pt idx="19">
                  <c:v>399.00419708342162</c:v>
                </c:pt>
                <c:pt idx="20">
                  <c:v>334.93847891021198</c:v>
                </c:pt>
                <c:pt idx="21">
                  <c:v>269.55091157957941</c:v>
                </c:pt>
                <c:pt idx="22">
                  <c:v>203.09954994703898</c:v>
                </c:pt>
                <c:pt idx="23">
                  <c:v>135.84664717821678</c:v>
                </c:pt>
                <c:pt idx="24">
                  <c:v>68.057619755410883</c:v>
                </c:pt>
                <c:pt idx="25">
                  <c:v>1.9918776348675011E-13</c:v>
                </c:pt>
                <c:pt idx="26">
                  <c:v>-68.057619755410471</c:v>
                </c:pt>
                <c:pt idx="27">
                  <c:v>-135.84664717821641</c:v>
                </c:pt>
                <c:pt idx="28">
                  <c:v>-203.09954994703858</c:v>
                </c:pt>
                <c:pt idx="29">
                  <c:v>-269.5509115795781</c:v>
                </c:pt>
                <c:pt idx="30">
                  <c:v>-334.93847891021159</c:v>
                </c:pt>
                <c:pt idx="31">
                  <c:v>-399.00419708342122</c:v>
                </c:pt>
                <c:pt idx="32">
                  <c:v>-461.49522797842081</c:v>
                </c:pt>
                <c:pt idx="33">
                  <c:v>-522.16494804570493</c:v>
                </c:pt>
                <c:pt idx="34">
                  <c:v>-580.77392161752573</c:v>
                </c:pt>
                <c:pt idx="35">
                  <c:v>-637.09084585108747</c:v>
                </c:pt>
                <c:pt idx="36">
                  <c:v>-690.89346357519651</c:v>
                </c:pt>
                <c:pt idx="37">
                  <c:v>-741.96944043777364</c:v>
                </c:pt>
                <c:pt idx="38">
                  <c:v>-790.1172028925381</c:v>
                </c:pt>
                <c:pt idx="39">
                  <c:v>-835.14673371769743</c:v>
                </c:pt>
                <c:pt idx="40">
                  <c:v>-876.88032192712433</c:v>
                </c:pt>
                <c:pt idx="41">
                  <c:v>-915.15326411441663</c:v>
                </c:pt>
                <c:pt idx="42">
                  <c:v>-949.81451446200617</c:v>
                </c:pt>
                <c:pt idx="43">
                  <c:v>-980.72728084999039</c:v>
                </c:pt>
                <c:pt idx="44">
                  <c:v>-1007.7695647121348</c:v>
                </c:pt>
                <c:pt idx="45">
                  <c:v>-1030.8346425084796</c:v>
                </c:pt>
                <c:pt idx="46">
                  <c:v>-1049.8314869143949</c:v>
                </c:pt>
                <c:pt idx="47">
                  <c:v>-1064.685126063843</c:v>
                </c:pt>
                <c:pt idx="48">
                  <c:v>-1075.3369394290837</c:v>
                </c:pt>
                <c:pt idx="49">
                  <c:v>-1081.7448891691145</c:v>
                </c:pt>
                <c:pt idx="50">
                  <c:v>-1083.8836860338251</c:v>
                </c:pt>
                <c:pt idx="51">
                  <c:v>-1081.7448891691145</c:v>
                </c:pt>
                <c:pt idx="52">
                  <c:v>-1075.3369394290839</c:v>
                </c:pt>
                <c:pt idx="53">
                  <c:v>-1064.6851260638434</c:v>
                </c:pt>
                <c:pt idx="54">
                  <c:v>-1049.8314869143951</c:v>
                </c:pt>
                <c:pt idx="55">
                  <c:v>-1030.8346425084799</c:v>
                </c:pt>
                <c:pt idx="56">
                  <c:v>-1007.7695647121351</c:v>
                </c:pt>
                <c:pt idx="57">
                  <c:v>-980.72728084999096</c:v>
                </c:pt>
                <c:pt idx="58">
                  <c:v>-949.81451446200742</c:v>
                </c:pt>
                <c:pt idx="59">
                  <c:v>-915.15326411441697</c:v>
                </c:pt>
                <c:pt idx="60">
                  <c:v>-876.88032192712456</c:v>
                </c:pt>
                <c:pt idx="61">
                  <c:v>-835.14673371769845</c:v>
                </c:pt>
                <c:pt idx="62">
                  <c:v>-790.11720289253844</c:v>
                </c:pt>
                <c:pt idx="63">
                  <c:v>-741.96944043777489</c:v>
                </c:pt>
                <c:pt idx="64">
                  <c:v>-690.89346357519764</c:v>
                </c:pt>
                <c:pt idx="65">
                  <c:v>-637.09084585108792</c:v>
                </c:pt>
                <c:pt idx="66">
                  <c:v>-580.77392161752618</c:v>
                </c:pt>
                <c:pt idx="67">
                  <c:v>-522.16494804570539</c:v>
                </c:pt>
                <c:pt idx="68">
                  <c:v>-461.49522797842212</c:v>
                </c:pt>
                <c:pt idx="69">
                  <c:v>-399.00419708342264</c:v>
                </c:pt>
                <c:pt idx="70">
                  <c:v>-334.93847891021306</c:v>
                </c:pt>
                <c:pt idx="71">
                  <c:v>-269.55091157957958</c:v>
                </c:pt>
                <c:pt idx="72">
                  <c:v>-203.09954994703909</c:v>
                </c:pt>
                <c:pt idx="73">
                  <c:v>-135.84664717821695</c:v>
                </c:pt>
                <c:pt idx="74">
                  <c:v>-68.057619755411963</c:v>
                </c:pt>
                <c:pt idx="75">
                  <c:v>-3.3197960581125015E-13</c:v>
                </c:pt>
                <c:pt idx="76">
                  <c:v>68.057619755411309</c:v>
                </c:pt>
                <c:pt idx="77">
                  <c:v>135.84664717821627</c:v>
                </c:pt>
                <c:pt idx="78">
                  <c:v>203.0995499470375</c:v>
                </c:pt>
                <c:pt idx="79">
                  <c:v>269.55091157957889</c:v>
                </c:pt>
                <c:pt idx="80">
                  <c:v>334.93847891021147</c:v>
                </c:pt>
                <c:pt idx="81">
                  <c:v>399.0041970834211</c:v>
                </c:pt>
                <c:pt idx="82">
                  <c:v>461.4952279784207</c:v>
                </c:pt>
                <c:pt idx="83">
                  <c:v>522.16494804570391</c:v>
                </c:pt>
                <c:pt idx="84">
                  <c:v>580.77392161752391</c:v>
                </c:pt>
                <c:pt idx="85">
                  <c:v>637.09084585108587</c:v>
                </c:pt>
                <c:pt idx="86">
                  <c:v>690.89346357519639</c:v>
                </c:pt>
                <c:pt idx="87">
                  <c:v>741.96944043777364</c:v>
                </c:pt>
                <c:pt idx="88">
                  <c:v>790.11720289253799</c:v>
                </c:pt>
                <c:pt idx="89">
                  <c:v>835.146733717698</c:v>
                </c:pt>
                <c:pt idx="90">
                  <c:v>876.88032192712421</c:v>
                </c:pt>
                <c:pt idx="91">
                  <c:v>915.15326411441663</c:v>
                </c:pt>
                <c:pt idx="92">
                  <c:v>949.81451446200606</c:v>
                </c:pt>
                <c:pt idx="93">
                  <c:v>980.72728084998982</c:v>
                </c:pt>
                <c:pt idx="94">
                  <c:v>1007.7695647121341</c:v>
                </c:pt>
                <c:pt idx="95">
                  <c:v>1030.834642508479</c:v>
                </c:pt>
                <c:pt idx="96">
                  <c:v>1049.8314869143949</c:v>
                </c:pt>
                <c:pt idx="97">
                  <c:v>1064.6851260638434</c:v>
                </c:pt>
                <c:pt idx="98">
                  <c:v>1075.3369394290837</c:v>
                </c:pt>
                <c:pt idx="99">
                  <c:v>1081.7448891691145</c:v>
                </c:pt>
                <c:pt idx="100">
                  <c:v>1083.8836860338251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37-4ACC-BD42-248564775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689919"/>
        <c:axId val="935106415"/>
      </c:scatterChart>
      <c:valAx>
        <c:axId val="114468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106415"/>
        <c:crosses val="autoZero"/>
        <c:crossBetween val="midCat"/>
      </c:valAx>
      <c:valAx>
        <c:axId val="93510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89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Trunk frontal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Plots!$J$4</c:f>
              <c:strCache>
                <c:ptCount val="1"/>
                <c:pt idx="0">
                  <c:v>X measured (deg)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Plots!$B$5:$B$105</c:f>
              <c:numCache>
                <c:formatCode>General</c:formatCode>
                <c:ptCount val="101"/>
                <c:pt idx="0">
                  <c:v>0</c:v>
                </c:pt>
                <c:pt idx="1">
                  <c:v>7.4999999999999997E-3</c:v>
                </c:pt>
                <c:pt idx="2">
                  <c:v>1.4999999999999999E-2</c:v>
                </c:pt>
                <c:pt idx="3">
                  <c:v>2.2499999999999999E-2</c:v>
                </c:pt>
                <c:pt idx="4">
                  <c:v>0.03</c:v>
                </c:pt>
                <c:pt idx="5">
                  <c:v>3.7500000000000006E-2</c:v>
                </c:pt>
                <c:pt idx="6">
                  <c:v>4.4999999999999998E-2</c:v>
                </c:pt>
                <c:pt idx="7">
                  <c:v>5.2500000000000005E-2</c:v>
                </c:pt>
                <c:pt idx="8">
                  <c:v>0.06</c:v>
                </c:pt>
                <c:pt idx="9">
                  <c:v>6.7500000000000004E-2</c:v>
                </c:pt>
                <c:pt idx="10">
                  <c:v>7.5000000000000011E-2</c:v>
                </c:pt>
                <c:pt idx="11">
                  <c:v>8.2500000000000004E-2</c:v>
                </c:pt>
                <c:pt idx="12">
                  <c:v>0.09</c:v>
                </c:pt>
                <c:pt idx="13">
                  <c:v>9.7500000000000003E-2</c:v>
                </c:pt>
                <c:pt idx="14">
                  <c:v>0.10500000000000001</c:v>
                </c:pt>
                <c:pt idx="15">
                  <c:v>0.11249999999999999</c:v>
                </c:pt>
                <c:pt idx="16">
                  <c:v>0.12</c:v>
                </c:pt>
                <c:pt idx="17">
                  <c:v>0.1275</c:v>
                </c:pt>
                <c:pt idx="18">
                  <c:v>0.13500000000000001</c:v>
                </c:pt>
                <c:pt idx="19">
                  <c:v>0.14250000000000002</c:v>
                </c:pt>
                <c:pt idx="20">
                  <c:v>0.15000000000000002</c:v>
                </c:pt>
                <c:pt idx="21">
                  <c:v>0.1575</c:v>
                </c:pt>
                <c:pt idx="22">
                  <c:v>0.16500000000000001</c:v>
                </c:pt>
                <c:pt idx="23">
                  <c:v>0.17250000000000001</c:v>
                </c:pt>
                <c:pt idx="24">
                  <c:v>0.18</c:v>
                </c:pt>
                <c:pt idx="25">
                  <c:v>0.1875</c:v>
                </c:pt>
                <c:pt idx="26">
                  <c:v>0.19500000000000001</c:v>
                </c:pt>
                <c:pt idx="27">
                  <c:v>0.20250000000000001</c:v>
                </c:pt>
                <c:pt idx="28">
                  <c:v>0.21000000000000002</c:v>
                </c:pt>
                <c:pt idx="29">
                  <c:v>0.21749999999999997</c:v>
                </c:pt>
                <c:pt idx="30">
                  <c:v>0.22499999999999998</c:v>
                </c:pt>
                <c:pt idx="31">
                  <c:v>0.23249999999999998</c:v>
                </c:pt>
                <c:pt idx="32">
                  <c:v>0.24</c:v>
                </c:pt>
                <c:pt idx="33">
                  <c:v>0.2475</c:v>
                </c:pt>
                <c:pt idx="34">
                  <c:v>0.255</c:v>
                </c:pt>
                <c:pt idx="35">
                  <c:v>0.26249999999999996</c:v>
                </c:pt>
                <c:pt idx="36">
                  <c:v>0.27</c:v>
                </c:pt>
                <c:pt idx="37">
                  <c:v>0.27749999999999997</c:v>
                </c:pt>
                <c:pt idx="38">
                  <c:v>0.28500000000000003</c:v>
                </c:pt>
                <c:pt idx="39">
                  <c:v>0.29249999999999998</c:v>
                </c:pt>
                <c:pt idx="40">
                  <c:v>0.30000000000000004</c:v>
                </c:pt>
                <c:pt idx="41">
                  <c:v>0.3075</c:v>
                </c:pt>
                <c:pt idx="42">
                  <c:v>0.315</c:v>
                </c:pt>
                <c:pt idx="43">
                  <c:v>0.32250000000000001</c:v>
                </c:pt>
                <c:pt idx="44">
                  <c:v>0.33</c:v>
                </c:pt>
                <c:pt idx="45">
                  <c:v>0.33750000000000002</c:v>
                </c:pt>
                <c:pt idx="46">
                  <c:v>0.34500000000000003</c:v>
                </c:pt>
                <c:pt idx="47">
                  <c:v>0.35249999999999998</c:v>
                </c:pt>
                <c:pt idx="48">
                  <c:v>0.36</c:v>
                </c:pt>
                <c:pt idx="49">
                  <c:v>0.36749999999999999</c:v>
                </c:pt>
                <c:pt idx="50">
                  <c:v>0.375</c:v>
                </c:pt>
                <c:pt idx="51">
                  <c:v>0.38250000000000001</c:v>
                </c:pt>
                <c:pt idx="52">
                  <c:v>0.39</c:v>
                </c:pt>
                <c:pt idx="53">
                  <c:v>0.39750000000000002</c:v>
                </c:pt>
                <c:pt idx="54">
                  <c:v>0.40500000000000003</c:v>
                </c:pt>
                <c:pt idx="55">
                  <c:v>0.41250000000000003</c:v>
                </c:pt>
                <c:pt idx="56">
                  <c:v>0.42000000000000004</c:v>
                </c:pt>
                <c:pt idx="57">
                  <c:v>0.42749999999999999</c:v>
                </c:pt>
                <c:pt idx="58">
                  <c:v>0.43499999999999994</c:v>
                </c:pt>
                <c:pt idx="59">
                  <c:v>0.4425</c:v>
                </c:pt>
                <c:pt idx="60">
                  <c:v>0.44999999999999996</c:v>
                </c:pt>
                <c:pt idx="61">
                  <c:v>0.45750000000000002</c:v>
                </c:pt>
                <c:pt idx="62">
                  <c:v>0.46499999999999997</c:v>
                </c:pt>
                <c:pt idx="63">
                  <c:v>0.47250000000000003</c:v>
                </c:pt>
                <c:pt idx="64">
                  <c:v>0.48</c:v>
                </c:pt>
                <c:pt idx="65">
                  <c:v>0.48750000000000004</c:v>
                </c:pt>
                <c:pt idx="66">
                  <c:v>0.495</c:v>
                </c:pt>
                <c:pt idx="67">
                  <c:v>0.50250000000000006</c:v>
                </c:pt>
                <c:pt idx="68">
                  <c:v>0.51</c:v>
                </c:pt>
                <c:pt idx="69">
                  <c:v>0.51749999999999996</c:v>
                </c:pt>
                <c:pt idx="70">
                  <c:v>0.52499999999999991</c:v>
                </c:pt>
                <c:pt idx="71">
                  <c:v>0.53249999999999997</c:v>
                </c:pt>
                <c:pt idx="72">
                  <c:v>0.54</c:v>
                </c:pt>
                <c:pt idx="73">
                  <c:v>0.54749999999999999</c:v>
                </c:pt>
                <c:pt idx="74">
                  <c:v>0.55499999999999994</c:v>
                </c:pt>
                <c:pt idx="75">
                  <c:v>0.5625</c:v>
                </c:pt>
                <c:pt idx="76">
                  <c:v>0.57000000000000006</c:v>
                </c:pt>
                <c:pt idx="77">
                  <c:v>0.57750000000000001</c:v>
                </c:pt>
                <c:pt idx="78">
                  <c:v>0.58499999999999996</c:v>
                </c:pt>
                <c:pt idx="79">
                  <c:v>0.59250000000000003</c:v>
                </c:pt>
                <c:pt idx="80">
                  <c:v>0.60000000000000009</c:v>
                </c:pt>
                <c:pt idx="81">
                  <c:v>0.60750000000000004</c:v>
                </c:pt>
                <c:pt idx="82">
                  <c:v>0.61499999999999999</c:v>
                </c:pt>
                <c:pt idx="83">
                  <c:v>0.62249999999999994</c:v>
                </c:pt>
                <c:pt idx="84">
                  <c:v>0.63</c:v>
                </c:pt>
                <c:pt idx="85">
                  <c:v>0.63749999999999996</c:v>
                </c:pt>
                <c:pt idx="86">
                  <c:v>0.64500000000000002</c:v>
                </c:pt>
                <c:pt idx="87">
                  <c:v>0.65249999999999997</c:v>
                </c:pt>
                <c:pt idx="88">
                  <c:v>0.66</c:v>
                </c:pt>
                <c:pt idx="89">
                  <c:v>0.66749999999999998</c:v>
                </c:pt>
                <c:pt idx="90">
                  <c:v>0.67500000000000004</c:v>
                </c:pt>
                <c:pt idx="91">
                  <c:v>0.6825</c:v>
                </c:pt>
                <c:pt idx="92">
                  <c:v>0.69000000000000006</c:v>
                </c:pt>
                <c:pt idx="93">
                  <c:v>0.69750000000000001</c:v>
                </c:pt>
                <c:pt idx="94">
                  <c:v>0.70499999999999996</c:v>
                </c:pt>
                <c:pt idx="95">
                  <c:v>0.71249999999999991</c:v>
                </c:pt>
                <c:pt idx="96">
                  <c:v>0.72</c:v>
                </c:pt>
                <c:pt idx="97">
                  <c:v>0.72750000000000004</c:v>
                </c:pt>
                <c:pt idx="98">
                  <c:v>0.73499999999999999</c:v>
                </c:pt>
                <c:pt idx="99">
                  <c:v>0.74249999999999994</c:v>
                </c:pt>
                <c:pt idx="100">
                  <c:v>0.75</c:v>
                </c:pt>
              </c:numCache>
            </c:numRef>
          </c:xVal>
          <c:yVal>
            <c:numRef>
              <c:f>Plots!$J$5:$J$105</c:f>
              <c:numCache>
                <c:formatCode>General</c:formatCode>
                <c:ptCount val="101"/>
                <c:pt idx="0">
                  <c:v>2.7438398077681692</c:v>
                </c:pt>
                <c:pt idx="1">
                  <c:v>2.8141015639534253</c:v>
                </c:pt>
                <c:pt idx="2">
                  <c:v>2.8843754032252673</c:v>
                </c:pt>
                <c:pt idx="3">
                  <c:v>2.9518827726418704</c:v>
                </c:pt>
                <c:pt idx="4">
                  <c:v>3.0123130831426992</c:v>
                </c:pt>
                <c:pt idx="5">
                  <c:v>3.0608795674877212</c:v>
                </c:pt>
                <c:pt idx="6">
                  <c:v>3.0943116420896981</c:v>
                </c:pt>
                <c:pt idx="7">
                  <c:v>3.1132446290885989</c:v>
                </c:pt>
                <c:pt idx="8">
                  <c:v>3.1230710048281369</c:v>
                </c:pt>
                <c:pt idx="9">
                  <c:v>3.1336635965485997</c:v>
                </c:pt>
                <c:pt idx="10">
                  <c:v>3.1572570079809412</c:v>
                </c:pt>
                <c:pt idx="11">
                  <c:v>3.2036340683103495</c:v>
                </c:pt>
                <c:pt idx="12">
                  <c:v>3.2737405980694612</c:v>
                </c:pt>
                <c:pt idx="13">
                  <c:v>3.3573053864960962</c:v>
                </c:pt>
                <c:pt idx="14">
                  <c:v>3.4383917909826955</c:v>
                </c:pt>
                <c:pt idx="15">
                  <c:v>3.505357840424153</c:v>
                </c:pt>
                <c:pt idx="16">
                  <c:v>3.5565271128152873</c:v>
                </c:pt>
                <c:pt idx="17">
                  <c:v>3.5974030364390064</c:v>
                </c:pt>
                <c:pt idx="18">
                  <c:v>3.6311210712672981</c:v>
                </c:pt>
                <c:pt idx="19">
                  <c:v>3.6523391318087408</c:v>
                </c:pt>
                <c:pt idx="20">
                  <c:v>3.6507860352794674</c:v>
                </c:pt>
                <c:pt idx="21">
                  <c:v>3.6183814457993773</c:v>
                </c:pt>
                <c:pt idx="22">
                  <c:v>3.5535564850640302</c:v>
                </c:pt>
                <c:pt idx="23">
                  <c:v>3.4620629111689945</c:v>
                </c:pt>
                <c:pt idx="24">
                  <c:v>3.3539524471822082</c:v>
                </c:pt>
                <c:pt idx="25">
                  <c:v>3.237572455023058</c:v>
                </c:pt>
                <c:pt idx="26">
                  <c:v>3.1141928058923614</c:v>
                </c:pt>
                <c:pt idx="27">
                  <c:v>2.9772321385960288</c:v>
                </c:pt>
                <c:pt idx="28">
                  <c:v>2.8171994203636435</c:v>
                </c:pt>
                <c:pt idx="29">
                  <c:v>2.6280269604693749</c:v>
                </c:pt>
                <c:pt idx="30">
                  <c:v>2.4094890531983846</c:v>
                </c:pt>
                <c:pt idx="31">
                  <c:v>2.1660584821187716</c:v>
                </c:pt>
                <c:pt idx="32">
                  <c:v>1.9046673986043776</c:v>
                </c:pt>
                <c:pt idx="33">
                  <c:v>1.632964878918034</c:v>
                </c:pt>
                <c:pt idx="34">
                  <c:v>1.3579340968464078</c:v>
                </c:pt>
                <c:pt idx="35">
                  <c:v>1.0854832099516778</c:v>
                </c:pt>
                <c:pt idx="36">
                  <c:v>0.8208909768476077</c:v>
                </c:pt>
                <c:pt idx="37">
                  <c:v>0.56908070710431369</c:v>
                </c:pt>
                <c:pt idx="38">
                  <c:v>0.33451805670514195</c:v>
                </c:pt>
                <c:pt idx="39">
                  <c:v>0.12083791626880609</c:v>
                </c:pt>
                <c:pt idx="40">
                  <c:v>-6.9425272668392712E-2</c:v>
                </c:pt>
                <c:pt idx="41">
                  <c:v>-0.23529927024191891</c:v>
                </c:pt>
                <c:pt idx="42">
                  <c:v>-0.37694576408992986</c:v>
                </c:pt>
                <c:pt idx="43">
                  <c:v>-0.49486993017127606</c:v>
                </c:pt>
                <c:pt idx="44">
                  <c:v>-0.5901630931917865</c:v>
                </c:pt>
                <c:pt idx="45">
                  <c:v>-0.66528315980677732</c:v>
                </c:pt>
                <c:pt idx="46">
                  <c:v>-0.72434952166869437</c:v>
                </c:pt>
                <c:pt idx="47">
                  <c:v>-0.77300985779347942</c:v>
                </c:pt>
                <c:pt idx="48">
                  <c:v>-0.81781551806272446</c:v>
                </c:pt>
                <c:pt idx="49">
                  <c:v>-0.86488336633514884</c:v>
                </c:pt>
                <c:pt idx="50">
                  <c:v>-0.91850520430027427</c:v>
                </c:pt>
                <c:pt idx="51">
                  <c:v>-0.98010911776678478</c:v>
                </c:pt>
                <c:pt idx="52">
                  <c:v>-1.0480216644860021</c:v>
                </c:pt>
                <c:pt idx="53">
                  <c:v>-1.1182929212572144</c:v>
                </c:pt>
                <c:pt idx="54">
                  <c:v>-1.1862070251831023</c:v>
                </c:pt>
                <c:pt idx="55">
                  <c:v>-1.2477572176369924</c:v>
                </c:pt>
                <c:pt idx="56">
                  <c:v>-1.3007051254557556</c:v>
                </c:pt>
                <c:pt idx="57">
                  <c:v>-1.3458970932177923</c:v>
                </c:pt>
                <c:pt idx="58">
                  <c:v>-1.3885289942414107</c:v>
                </c:pt>
                <c:pt idx="59">
                  <c:v>-1.4378458589465146</c:v>
                </c:pt>
                <c:pt idx="60">
                  <c:v>-1.5045957169642119</c:v>
                </c:pt>
                <c:pt idx="61">
                  <c:v>-1.5963004119266913</c:v>
                </c:pt>
                <c:pt idx="62">
                  <c:v>-1.7120598513435699</c:v>
                </c:pt>
                <c:pt idx="63">
                  <c:v>-1.8408343814951471</c:v>
                </c:pt>
                <c:pt idx="64">
                  <c:v>-1.9663591944140997</c:v>
                </c:pt>
                <c:pt idx="65">
                  <c:v>-2.0753987392336652</c:v>
                </c:pt>
                <c:pt idx="66">
                  <c:v>-2.1623100429000379</c:v>
                </c:pt>
                <c:pt idx="67">
                  <c:v>-2.2288292570023081</c:v>
                </c:pt>
                <c:pt idx="68">
                  <c:v>-2.2798831764087644</c:v>
                </c:pt>
                <c:pt idx="69">
                  <c:v>-2.3164974210869054</c:v>
                </c:pt>
                <c:pt idx="70">
                  <c:v>-2.3338081729880016</c:v>
                </c:pt>
                <c:pt idx="71">
                  <c:v>-2.3264436928845504</c:v>
                </c:pt>
                <c:pt idx="72">
                  <c:v>-2.2920825675679519</c:v>
                </c:pt>
                <c:pt idx="73">
                  <c:v>-2.2304650637085106</c:v>
                </c:pt>
                <c:pt idx="74">
                  <c:v>-2.1414262351857558</c:v>
                </c:pt>
                <c:pt idx="75">
                  <c:v>-2.0237475541129992</c:v>
                </c:pt>
                <c:pt idx="76">
                  <c:v>-1.8746073182744862</c:v>
                </c:pt>
                <c:pt idx="77">
                  <c:v>-1.6911195455964088</c:v>
                </c:pt>
                <c:pt idx="78">
                  <c:v>-1.4725908802631005</c:v>
                </c:pt>
                <c:pt idx="79">
                  <c:v>-1.2222219094189679</c:v>
                </c:pt>
                <c:pt idx="80">
                  <c:v>-0.94774515522941083</c:v>
                </c:pt>
                <c:pt idx="81">
                  <c:v>-0.65947450139492814</c:v>
                </c:pt>
                <c:pt idx="82">
                  <c:v>-0.36667076383565955</c:v>
                </c:pt>
                <c:pt idx="83">
                  <c:v>-7.5217966150292012E-2</c:v>
                </c:pt>
                <c:pt idx="84">
                  <c:v>0.2121444178683293</c:v>
                </c:pt>
                <c:pt idx="85">
                  <c:v>0.49376311132989809</c:v>
                </c:pt>
                <c:pt idx="86">
                  <c:v>0.76743030693202285</c:v>
                </c:pt>
                <c:pt idx="87">
                  <c:v>1.0296122973433721</c:v>
                </c:pt>
                <c:pt idx="88">
                  <c:v>1.2757857250678506</c:v>
                </c:pt>
                <c:pt idx="89">
                  <c:v>1.5017454588048305</c:v>
                </c:pt>
                <c:pt idx="90">
                  <c:v>1.7048723302758872</c:v>
                </c:pt>
                <c:pt idx="91">
                  <c:v>1.8843170571182961</c:v>
                </c:pt>
                <c:pt idx="92">
                  <c:v>2.040506002925623</c:v>
                </c:pt>
                <c:pt idx="93">
                  <c:v>2.1746446258397572</c:v>
                </c:pt>
                <c:pt idx="94">
                  <c:v>2.2890443382905952</c:v>
                </c:pt>
                <c:pt idx="95">
                  <c:v>2.3872904580950873</c:v>
                </c:pt>
                <c:pt idx="96">
                  <c:v>2.4734433151046229</c:v>
                </c:pt>
                <c:pt idx="97">
                  <c:v>2.550937421522514</c:v>
                </c:pt>
                <c:pt idx="98">
                  <c:v>2.6227733485531224</c:v>
                </c:pt>
                <c:pt idx="99">
                  <c:v>2.6919664162693606</c:v>
                </c:pt>
                <c:pt idx="100">
                  <c:v>2.7611089976316925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7-4225-AE8D-BA05FEC5ACB0}"/>
            </c:ext>
          </c:extLst>
        </c:ser>
        <c:ser>
          <c:idx val="1"/>
          <c:order val="1"/>
          <c:tx>
            <c:strRef>
              <c:f>Plots!$K$4</c:f>
              <c:strCache>
                <c:ptCount val="1"/>
                <c:pt idx="0">
                  <c:v>X fundamental [deg]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Plots!$B$5:$B$105</c:f>
              <c:numCache>
                <c:formatCode>General</c:formatCode>
                <c:ptCount val="101"/>
                <c:pt idx="0">
                  <c:v>0</c:v>
                </c:pt>
                <c:pt idx="1">
                  <c:v>7.4999999999999997E-3</c:v>
                </c:pt>
                <c:pt idx="2">
                  <c:v>1.4999999999999999E-2</c:v>
                </c:pt>
                <c:pt idx="3">
                  <c:v>2.2499999999999999E-2</c:v>
                </c:pt>
                <c:pt idx="4">
                  <c:v>0.03</c:v>
                </c:pt>
                <c:pt idx="5">
                  <c:v>3.7500000000000006E-2</c:v>
                </c:pt>
                <c:pt idx="6">
                  <c:v>4.4999999999999998E-2</c:v>
                </c:pt>
                <c:pt idx="7">
                  <c:v>5.2500000000000005E-2</c:v>
                </c:pt>
                <c:pt idx="8">
                  <c:v>0.06</c:v>
                </c:pt>
                <c:pt idx="9">
                  <c:v>6.7500000000000004E-2</c:v>
                </c:pt>
                <c:pt idx="10">
                  <c:v>7.5000000000000011E-2</c:v>
                </c:pt>
                <c:pt idx="11">
                  <c:v>8.2500000000000004E-2</c:v>
                </c:pt>
                <c:pt idx="12">
                  <c:v>0.09</c:v>
                </c:pt>
                <c:pt idx="13">
                  <c:v>9.7500000000000003E-2</c:v>
                </c:pt>
                <c:pt idx="14">
                  <c:v>0.10500000000000001</c:v>
                </c:pt>
                <c:pt idx="15">
                  <c:v>0.11249999999999999</c:v>
                </c:pt>
                <c:pt idx="16">
                  <c:v>0.12</c:v>
                </c:pt>
                <c:pt idx="17">
                  <c:v>0.1275</c:v>
                </c:pt>
                <c:pt idx="18">
                  <c:v>0.13500000000000001</c:v>
                </c:pt>
                <c:pt idx="19">
                  <c:v>0.14250000000000002</c:v>
                </c:pt>
                <c:pt idx="20">
                  <c:v>0.15000000000000002</c:v>
                </c:pt>
                <c:pt idx="21">
                  <c:v>0.1575</c:v>
                </c:pt>
                <c:pt idx="22">
                  <c:v>0.16500000000000001</c:v>
                </c:pt>
                <c:pt idx="23">
                  <c:v>0.17250000000000001</c:v>
                </c:pt>
                <c:pt idx="24">
                  <c:v>0.18</c:v>
                </c:pt>
                <c:pt idx="25">
                  <c:v>0.1875</c:v>
                </c:pt>
                <c:pt idx="26">
                  <c:v>0.19500000000000001</c:v>
                </c:pt>
                <c:pt idx="27">
                  <c:v>0.20250000000000001</c:v>
                </c:pt>
                <c:pt idx="28">
                  <c:v>0.21000000000000002</c:v>
                </c:pt>
                <c:pt idx="29">
                  <c:v>0.21749999999999997</c:v>
                </c:pt>
                <c:pt idx="30">
                  <c:v>0.22499999999999998</c:v>
                </c:pt>
                <c:pt idx="31">
                  <c:v>0.23249999999999998</c:v>
                </c:pt>
                <c:pt idx="32">
                  <c:v>0.24</c:v>
                </c:pt>
                <c:pt idx="33">
                  <c:v>0.2475</c:v>
                </c:pt>
                <c:pt idx="34">
                  <c:v>0.255</c:v>
                </c:pt>
                <c:pt idx="35">
                  <c:v>0.26249999999999996</c:v>
                </c:pt>
                <c:pt idx="36">
                  <c:v>0.27</c:v>
                </c:pt>
                <c:pt idx="37">
                  <c:v>0.27749999999999997</c:v>
                </c:pt>
                <c:pt idx="38">
                  <c:v>0.28500000000000003</c:v>
                </c:pt>
                <c:pt idx="39">
                  <c:v>0.29249999999999998</c:v>
                </c:pt>
                <c:pt idx="40">
                  <c:v>0.30000000000000004</c:v>
                </c:pt>
                <c:pt idx="41">
                  <c:v>0.3075</c:v>
                </c:pt>
                <c:pt idx="42">
                  <c:v>0.315</c:v>
                </c:pt>
                <c:pt idx="43">
                  <c:v>0.32250000000000001</c:v>
                </c:pt>
                <c:pt idx="44">
                  <c:v>0.33</c:v>
                </c:pt>
                <c:pt idx="45">
                  <c:v>0.33750000000000002</c:v>
                </c:pt>
                <c:pt idx="46">
                  <c:v>0.34500000000000003</c:v>
                </c:pt>
                <c:pt idx="47">
                  <c:v>0.35249999999999998</c:v>
                </c:pt>
                <c:pt idx="48">
                  <c:v>0.36</c:v>
                </c:pt>
                <c:pt idx="49">
                  <c:v>0.36749999999999999</c:v>
                </c:pt>
                <c:pt idx="50">
                  <c:v>0.375</c:v>
                </c:pt>
                <c:pt idx="51">
                  <c:v>0.38250000000000001</c:v>
                </c:pt>
                <c:pt idx="52">
                  <c:v>0.39</c:v>
                </c:pt>
                <c:pt idx="53">
                  <c:v>0.39750000000000002</c:v>
                </c:pt>
                <c:pt idx="54">
                  <c:v>0.40500000000000003</c:v>
                </c:pt>
                <c:pt idx="55">
                  <c:v>0.41250000000000003</c:v>
                </c:pt>
                <c:pt idx="56">
                  <c:v>0.42000000000000004</c:v>
                </c:pt>
                <c:pt idx="57">
                  <c:v>0.42749999999999999</c:v>
                </c:pt>
                <c:pt idx="58">
                  <c:v>0.43499999999999994</c:v>
                </c:pt>
                <c:pt idx="59">
                  <c:v>0.4425</c:v>
                </c:pt>
                <c:pt idx="60">
                  <c:v>0.44999999999999996</c:v>
                </c:pt>
                <c:pt idx="61">
                  <c:v>0.45750000000000002</c:v>
                </c:pt>
                <c:pt idx="62">
                  <c:v>0.46499999999999997</c:v>
                </c:pt>
                <c:pt idx="63">
                  <c:v>0.47250000000000003</c:v>
                </c:pt>
                <c:pt idx="64">
                  <c:v>0.48</c:v>
                </c:pt>
                <c:pt idx="65">
                  <c:v>0.48750000000000004</c:v>
                </c:pt>
                <c:pt idx="66">
                  <c:v>0.495</c:v>
                </c:pt>
                <c:pt idx="67">
                  <c:v>0.50250000000000006</c:v>
                </c:pt>
                <c:pt idx="68">
                  <c:v>0.51</c:v>
                </c:pt>
                <c:pt idx="69">
                  <c:v>0.51749999999999996</c:v>
                </c:pt>
                <c:pt idx="70">
                  <c:v>0.52499999999999991</c:v>
                </c:pt>
                <c:pt idx="71">
                  <c:v>0.53249999999999997</c:v>
                </c:pt>
                <c:pt idx="72">
                  <c:v>0.54</c:v>
                </c:pt>
                <c:pt idx="73">
                  <c:v>0.54749999999999999</c:v>
                </c:pt>
                <c:pt idx="74">
                  <c:v>0.55499999999999994</c:v>
                </c:pt>
                <c:pt idx="75">
                  <c:v>0.5625</c:v>
                </c:pt>
                <c:pt idx="76">
                  <c:v>0.57000000000000006</c:v>
                </c:pt>
                <c:pt idx="77">
                  <c:v>0.57750000000000001</c:v>
                </c:pt>
                <c:pt idx="78">
                  <c:v>0.58499999999999996</c:v>
                </c:pt>
                <c:pt idx="79">
                  <c:v>0.59250000000000003</c:v>
                </c:pt>
                <c:pt idx="80">
                  <c:v>0.60000000000000009</c:v>
                </c:pt>
                <c:pt idx="81">
                  <c:v>0.60750000000000004</c:v>
                </c:pt>
                <c:pt idx="82">
                  <c:v>0.61499999999999999</c:v>
                </c:pt>
                <c:pt idx="83">
                  <c:v>0.62249999999999994</c:v>
                </c:pt>
                <c:pt idx="84">
                  <c:v>0.63</c:v>
                </c:pt>
                <c:pt idx="85">
                  <c:v>0.63749999999999996</c:v>
                </c:pt>
                <c:pt idx="86">
                  <c:v>0.64500000000000002</c:v>
                </c:pt>
                <c:pt idx="87">
                  <c:v>0.65249999999999997</c:v>
                </c:pt>
                <c:pt idx="88">
                  <c:v>0.66</c:v>
                </c:pt>
                <c:pt idx="89">
                  <c:v>0.66749999999999998</c:v>
                </c:pt>
                <c:pt idx="90">
                  <c:v>0.67500000000000004</c:v>
                </c:pt>
                <c:pt idx="91">
                  <c:v>0.6825</c:v>
                </c:pt>
                <c:pt idx="92">
                  <c:v>0.69000000000000006</c:v>
                </c:pt>
                <c:pt idx="93">
                  <c:v>0.69750000000000001</c:v>
                </c:pt>
                <c:pt idx="94">
                  <c:v>0.70499999999999996</c:v>
                </c:pt>
                <c:pt idx="95">
                  <c:v>0.71249999999999991</c:v>
                </c:pt>
                <c:pt idx="96">
                  <c:v>0.72</c:v>
                </c:pt>
                <c:pt idx="97">
                  <c:v>0.72750000000000004</c:v>
                </c:pt>
                <c:pt idx="98">
                  <c:v>0.73499999999999999</c:v>
                </c:pt>
                <c:pt idx="99">
                  <c:v>0.74249999999999994</c:v>
                </c:pt>
                <c:pt idx="100">
                  <c:v>0.75</c:v>
                </c:pt>
              </c:numCache>
            </c:numRef>
          </c:xVal>
          <c:yVal>
            <c:numRef>
              <c:f>Plots!$K$5:$K$105</c:f>
              <c:numCache>
                <c:formatCode>General</c:formatCode>
                <c:ptCount val="101"/>
                <c:pt idx="0">
                  <c:v>2.9189615784772682</c:v>
                </c:pt>
                <c:pt idx="1">
                  <c:v>3.0476765811588802</c:v>
                </c:pt>
                <c:pt idx="2">
                  <c:v>3.1675310511277797</c:v>
                </c:pt>
                <c:pt idx="3">
                  <c:v>3.2780519775472969</c:v>
                </c:pt>
                <c:pt idx="4">
                  <c:v>3.3788031848130631</c:v>
                </c:pt>
                <c:pt idx="5">
                  <c:v>3.4693870539388483</c:v>
                </c:pt>
                <c:pt idx="6">
                  <c:v>3.5494460917770452</c:v>
                </c:pt>
                <c:pt idx="7">
                  <c:v>3.6186643418808035</c:v>
                </c:pt>
                <c:pt idx="8">
                  <c:v>3.6767686314397734</c:v>
                </c:pt>
                <c:pt idx="9">
                  <c:v>3.7235296493683903</c:v>
                </c:pt>
                <c:pt idx="10">
                  <c:v>3.7587628512919675</c:v>
                </c:pt>
                <c:pt idx="11">
                  <c:v>3.7823291878590304</c:v>
                </c:pt>
                <c:pt idx="12">
                  <c:v>3.7941356535055855</c:v>
                </c:pt>
                <c:pt idx="13">
                  <c:v>3.7941356535055855</c:v>
                </c:pt>
                <c:pt idx="14">
                  <c:v>3.7823291878590304</c:v>
                </c:pt>
                <c:pt idx="15">
                  <c:v>3.7587628512919675</c:v>
                </c:pt>
                <c:pt idx="16">
                  <c:v>3.7235296493683903</c:v>
                </c:pt>
                <c:pt idx="17">
                  <c:v>3.6767686314397734</c:v>
                </c:pt>
                <c:pt idx="18">
                  <c:v>3.6186643418808035</c:v>
                </c:pt>
                <c:pt idx="19">
                  <c:v>3.5494460917770452</c:v>
                </c:pt>
                <c:pt idx="20">
                  <c:v>3.4693870539388483</c:v>
                </c:pt>
                <c:pt idx="21">
                  <c:v>3.3788031848130631</c:v>
                </c:pt>
                <c:pt idx="22">
                  <c:v>3.2780519775472969</c:v>
                </c:pt>
                <c:pt idx="23">
                  <c:v>3.1675310511277797</c:v>
                </c:pt>
                <c:pt idx="24">
                  <c:v>3.0476765811588802</c:v>
                </c:pt>
                <c:pt idx="25">
                  <c:v>2.9189615784772682</c:v>
                </c:pt>
                <c:pt idx="26">
                  <c:v>2.7818940223942352</c:v>
                </c:pt>
                <c:pt idx="27">
                  <c:v>2.6370148559334314</c:v>
                </c:pt>
                <c:pt idx="28">
                  <c:v>2.4848958509758825</c:v>
                </c:pt>
                <c:pt idx="29">
                  <c:v>2.3261373517375947</c:v>
                </c:pt>
                <c:pt idx="30">
                  <c:v>2.1613659054851997</c:v>
                </c:pt>
                <c:pt idx="31">
                  <c:v>1.9912317898401448</c:v>
                </c:pt>
                <c:pt idx="32">
                  <c:v>1.8164064464299954</c:v>
                </c:pt>
                <c:pt idx="33">
                  <c:v>1.6375798310150897</c:v>
                </c:pt>
                <c:pt idx="34">
                  <c:v>1.4554576905483616</c:v>
                </c:pt>
                <c:pt idx="35">
                  <c:v>1.2707587779145426</c:v>
                </c:pt>
                <c:pt idx="36">
                  <c:v>1.0842120153408878</c:v>
                </c:pt>
                <c:pt idx="37">
                  <c:v>0.89655361767417174</c:v>
                </c:pt>
                <c:pt idx="38">
                  <c:v>0.70852418687701268</c:v>
                </c:pt>
                <c:pt idx="39">
                  <c:v>0.5208657892102978</c:v>
                </c:pt>
                <c:pt idx="40">
                  <c:v>0.33431902663664304</c:v>
                </c:pt>
                <c:pt idx="41">
                  <c:v>0.14962011400282405</c:v>
                </c:pt>
                <c:pt idx="42">
                  <c:v>-3.250202646390421E-2</c:v>
                </c:pt>
                <c:pt idx="43">
                  <c:v>-0.21132864187880984</c:v>
                </c:pt>
                <c:pt idx="44">
                  <c:v>-0.38615398528895928</c:v>
                </c:pt>
                <c:pt idx="45">
                  <c:v>-0.55628810093401482</c:v>
                </c:pt>
                <c:pt idx="46">
                  <c:v>-0.72105954718640963</c:v>
                </c:pt>
                <c:pt idx="47">
                  <c:v>-0.87981804642469763</c:v>
                </c:pt>
                <c:pt idx="48">
                  <c:v>-1.0319370513822461</c:v>
                </c:pt>
                <c:pt idx="49">
                  <c:v>-1.1768162178430499</c:v>
                </c:pt>
                <c:pt idx="50">
                  <c:v>-1.3138837739260836</c:v>
                </c:pt>
                <c:pt idx="51">
                  <c:v>-1.4425987766076955</c:v>
                </c:pt>
                <c:pt idx="52">
                  <c:v>-1.5624532465765955</c:v>
                </c:pt>
                <c:pt idx="53">
                  <c:v>-1.6729741729961127</c:v>
                </c:pt>
                <c:pt idx="54">
                  <c:v>-1.7737253802618789</c:v>
                </c:pt>
                <c:pt idx="55">
                  <c:v>-1.8643092493876636</c:v>
                </c:pt>
                <c:pt idx="56">
                  <c:v>-1.9443682872258614</c:v>
                </c:pt>
                <c:pt idx="57">
                  <c:v>-2.0135865373296191</c:v>
                </c:pt>
                <c:pt idx="58">
                  <c:v>-2.071690826888589</c:v>
                </c:pt>
                <c:pt idx="59">
                  <c:v>-2.1184518448172058</c:v>
                </c:pt>
                <c:pt idx="60">
                  <c:v>-2.1536850467407831</c:v>
                </c:pt>
                <c:pt idx="61">
                  <c:v>-2.1772513833078468</c:v>
                </c:pt>
                <c:pt idx="62">
                  <c:v>-2.189057848954401</c:v>
                </c:pt>
                <c:pt idx="63">
                  <c:v>-2.189057848954401</c:v>
                </c:pt>
                <c:pt idx="64">
                  <c:v>-2.1772513833078468</c:v>
                </c:pt>
                <c:pt idx="65">
                  <c:v>-2.1536850467407831</c:v>
                </c:pt>
                <c:pt idx="66">
                  <c:v>-2.1184518448172067</c:v>
                </c:pt>
                <c:pt idx="67">
                  <c:v>-2.0716908268885899</c:v>
                </c:pt>
                <c:pt idx="68">
                  <c:v>-2.01358653732962</c:v>
                </c:pt>
                <c:pt idx="69">
                  <c:v>-1.9443682872258623</c:v>
                </c:pt>
                <c:pt idx="70">
                  <c:v>-1.8643092493876654</c:v>
                </c:pt>
                <c:pt idx="71">
                  <c:v>-1.7737253802618798</c:v>
                </c:pt>
                <c:pt idx="72">
                  <c:v>-1.6729741729961132</c:v>
                </c:pt>
                <c:pt idx="73">
                  <c:v>-1.5624532465765963</c:v>
                </c:pt>
                <c:pt idx="74">
                  <c:v>-1.4425987766076978</c:v>
                </c:pt>
                <c:pt idx="75">
                  <c:v>-1.313883773926084</c:v>
                </c:pt>
                <c:pt idx="76">
                  <c:v>-1.1768162178430497</c:v>
                </c:pt>
                <c:pt idx="77">
                  <c:v>-1.0319370513822468</c:v>
                </c:pt>
                <c:pt idx="78">
                  <c:v>-0.87981804642470118</c:v>
                </c:pt>
                <c:pt idx="79">
                  <c:v>-0.72105954718641141</c:v>
                </c:pt>
                <c:pt idx="80">
                  <c:v>-0.55628810093401548</c:v>
                </c:pt>
                <c:pt idx="81">
                  <c:v>-0.38615398528896128</c:v>
                </c:pt>
                <c:pt idx="82">
                  <c:v>-0.21132864187881295</c:v>
                </c:pt>
                <c:pt idx="83">
                  <c:v>-3.2502026463908762E-2</c:v>
                </c:pt>
                <c:pt idx="84">
                  <c:v>0.14962011400282083</c:v>
                </c:pt>
                <c:pt idx="85">
                  <c:v>0.3343190266366397</c:v>
                </c:pt>
                <c:pt idx="86">
                  <c:v>0.52086578921029447</c:v>
                </c:pt>
                <c:pt idx="87">
                  <c:v>0.70852418687701058</c:v>
                </c:pt>
                <c:pt idx="88">
                  <c:v>0.89655361767416963</c:v>
                </c:pt>
                <c:pt idx="89">
                  <c:v>1.0842120153408858</c:v>
                </c:pt>
                <c:pt idx="90">
                  <c:v>1.2707587779145406</c:v>
                </c:pt>
                <c:pt idx="91">
                  <c:v>1.4554576905483594</c:v>
                </c:pt>
                <c:pt idx="92">
                  <c:v>1.6375798310150891</c:v>
                </c:pt>
                <c:pt idx="93">
                  <c:v>1.8164064464299934</c:v>
                </c:pt>
                <c:pt idx="94">
                  <c:v>1.9912317898401417</c:v>
                </c:pt>
                <c:pt idx="95">
                  <c:v>2.1613659054851961</c:v>
                </c:pt>
                <c:pt idx="96">
                  <c:v>2.3261373517375921</c:v>
                </c:pt>
                <c:pt idx="97">
                  <c:v>2.4848958509758825</c:v>
                </c:pt>
                <c:pt idx="98">
                  <c:v>2.6370148559334297</c:v>
                </c:pt>
                <c:pt idx="99">
                  <c:v>2.7818940223942326</c:v>
                </c:pt>
                <c:pt idx="100">
                  <c:v>2.9189615784772673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87-4225-AE8D-BA05FEC5A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166127"/>
        <c:axId val="338420399"/>
      </c:scatterChart>
      <c:valAx>
        <c:axId val="84116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420399"/>
        <c:crosses val="autoZero"/>
        <c:crossBetween val="midCat"/>
      </c:valAx>
      <c:valAx>
        <c:axId val="33842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166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Trunk frontal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Plots!$L$4</c:f>
              <c:strCache>
                <c:ptCount val="1"/>
                <c:pt idx="0">
                  <c:v>X measured [deg/s]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Plots!$B$5:$B$105</c:f>
              <c:numCache>
                <c:formatCode>General</c:formatCode>
                <c:ptCount val="101"/>
                <c:pt idx="0">
                  <c:v>0</c:v>
                </c:pt>
                <c:pt idx="1">
                  <c:v>7.4999999999999997E-3</c:v>
                </c:pt>
                <c:pt idx="2">
                  <c:v>1.4999999999999999E-2</c:v>
                </c:pt>
                <c:pt idx="3">
                  <c:v>2.2499999999999999E-2</c:v>
                </c:pt>
                <c:pt idx="4">
                  <c:v>0.03</c:v>
                </c:pt>
                <c:pt idx="5">
                  <c:v>3.7500000000000006E-2</c:v>
                </c:pt>
                <c:pt idx="6">
                  <c:v>4.4999999999999998E-2</c:v>
                </c:pt>
                <c:pt idx="7">
                  <c:v>5.2500000000000005E-2</c:v>
                </c:pt>
                <c:pt idx="8">
                  <c:v>0.06</c:v>
                </c:pt>
                <c:pt idx="9">
                  <c:v>6.7500000000000004E-2</c:v>
                </c:pt>
                <c:pt idx="10">
                  <c:v>7.5000000000000011E-2</c:v>
                </c:pt>
                <c:pt idx="11">
                  <c:v>8.2500000000000004E-2</c:v>
                </c:pt>
                <c:pt idx="12">
                  <c:v>0.09</c:v>
                </c:pt>
                <c:pt idx="13">
                  <c:v>9.7500000000000003E-2</c:v>
                </c:pt>
                <c:pt idx="14">
                  <c:v>0.10500000000000001</c:v>
                </c:pt>
                <c:pt idx="15">
                  <c:v>0.11249999999999999</c:v>
                </c:pt>
                <c:pt idx="16">
                  <c:v>0.12</c:v>
                </c:pt>
                <c:pt idx="17">
                  <c:v>0.1275</c:v>
                </c:pt>
                <c:pt idx="18">
                  <c:v>0.13500000000000001</c:v>
                </c:pt>
                <c:pt idx="19">
                  <c:v>0.14250000000000002</c:v>
                </c:pt>
                <c:pt idx="20">
                  <c:v>0.15000000000000002</c:v>
                </c:pt>
                <c:pt idx="21">
                  <c:v>0.1575</c:v>
                </c:pt>
                <c:pt idx="22">
                  <c:v>0.16500000000000001</c:v>
                </c:pt>
                <c:pt idx="23">
                  <c:v>0.17250000000000001</c:v>
                </c:pt>
                <c:pt idx="24">
                  <c:v>0.18</c:v>
                </c:pt>
                <c:pt idx="25">
                  <c:v>0.1875</c:v>
                </c:pt>
                <c:pt idx="26">
                  <c:v>0.19500000000000001</c:v>
                </c:pt>
                <c:pt idx="27">
                  <c:v>0.20250000000000001</c:v>
                </c:pt>
                <c:pt idx="28">
                  <c:v>0.21000000000000002</c:v>
                </c:pt>
                <c:pt idx="29">
                  <c:v>0.21749999999999997</c:v>
                </c:pt>
                <c:pt idx="30">
                  <c:v>0.22499999999999998</c:v>
                </c:pt>
                <c:pt idx="31">
                  <c:v>0.23249999999999998</c:v>
                </c:pt>
                <c:pt idx="32">
                  <c:v>0.24</c:v>
                </c:pt>
                <c:pt idx="33">
                  <c:v>0.2475</c:v>
                </c:pt>
                <c:pt idx="34">
                  <c:v>0.255</c:v>
                </c:pt>
                <c:pt idx="35">
                  <c:v>0.26249999999999996</c:v>
                </c:pt>
                <c:pt idx="36">
                  <c:v>0.27</c:v>
                </c:pt>
                <c:pt idx="37">
                  <c:v>0.27749999999999997</c:v>
                </c:pt>
                <c:pt idx="38">
                  <c:v>0.28500000000000003</c:v>
                </c:pt>
                <c:pt idx="39">
                  <c:v>0.29249999999999998</c:v>
                </c:pt>
                <c:pt idx="40">
                  <c:v>0.30000000000000004</c:v>
                </c:pt>
                <c:pt idx="41">
                  <c:v>0.3075</c:v>
                </c:pt>
                <c:pt idx="42">
                  <c:v>0.315</c:v>
                </c:pt>
                <c:pt idx="43">
                  <c:v>0.32250000000000001</c:v>
                </c:pt>
                <c:pt idx="44">
                  <c:v>0.33</c:v>
                </c:pt>
                <c:pt idx="45">
                  <c:v>0.33750000000000002</c:v>
                </c:pt>
                <c:pt idx="46">
                  <c:v>0.34500000000000003</c:v>
                </c:pt>
                <c:pt idx="47">
                  <c:v>0.35249999999999998</c:v>
                </c:pt>
                <c:pt idx="48">
                  <c:v>0.36</c:v>
                </c:pt>
                <c:pt idx="49">
                  <c:v>0.36749999999999999</c:v>
                </c:pt>
                <c:pt idx="50">
                  <c:v>0.375</c:v>
                </c:pt>
                <c:pt idx="51">
                  <c:v>0.38250000000000001</c:v>
                </c:pt>
                <c:pt idx="52">
                  <c:v>0.39</c:v>
                </c:pt>
                <c:pt idx="53">
                  <c:v>0.39750000000000002</c:v>
                </c:pt>
                <c:pt idx="54">
                  <c:v>0.40500000000000003</c:v>
                </c:pt>
                <c:pt idx="55">
                  <c:v>0.41250000000000003</c:v>
                </c:pt>
                <c:pt idx="56">
                  <c:v>0.42000000000000004</c:v>
                </c:pt>
                <c:pt idx="57">
                  <c:v>0.42749999999999999</c:v>
                </c:pt>
                <c:pt idx="58">
                  <c:v>0.43499999999999994</c:v>
                </c:pt>
                <c:pt idx="59">
                  <c:v>0.4425</c:v>
                </c:pt>
                <c:pt idx="60">
                  <c:v>0.44999999999999996</c:v>
                </c:pt>
                <c:pt idx="61">
                  <c:v>0.45750000000000002</c:v>
                </c:pt>
                <c:pt idx="62">
                  <c:v>0.46499999999999997</c:v>
                </c:pt>
                <c:pt idx="63">
                  <c:v>0.47250000000000003</c:v>
                </c:pt>
                <c:pt idx="64">
                  <c:v>0.48</c:v>
                </c:pt>
                <c:pt idx="65">
                  <c:v>0.48750000000000004</c:v>
                </c:pt>
                <c:pt idx="66">
                  <c:v>0.495</c:v>
                </c:pt>
                <c:pt idx="67">
                  <c:v>0.50250000000000006</c:v>
                </c:pt>
                <c:pt idx="68">
                  <c:v>0.51</c:v>
                </c:pt>
                <c:pt idx="69">
                  <c:v>0.51749999999999996</c:v>
                </c:pt>
                <c:pt idx="70">
                  <c:v>0.52499999999999991</c:v>
                </c:pt>
                <c:pt idx="71">
                  <c:v>0.53249999999999997</c:v>
                </c:pt>
                <c:pt idx="72">
                  <c:v>0.54</c:v>
                </c:pt>
                <c:pt idx="73">
                  <c:v>0.54749999999999999</c:v>
                </c:pt>
                <c:pt idx="74">
                  <c:v>0.55499999999999994</c:v>
                </c:pt>
                <c:pt idx="75">
                  <c:v>0.5625</c:v>
                </c:pt>
                <c:pt idx="76">
                  <c:v>0.57000000000000006</c:v>
                </c:pt>
                <c:pt idx="77">
                  <c:v>0.57750000000000001</c:v>
                </c:pt>
                <c:pt idx="78">
                  <c:v>0.58499999999999996</c:v>
                </c:pt>
                <c:pt idx="79">
                  <c:v>0.59250000000000003</c:v>
                </c:pt>
                <c:pt idx="80">
                  <c:v>0.60000000000000009</c:v>
                </c:pt>
                <c:pt idx="81">
                  <c:v>0.60750000000000004</c:v>
                </c:pt>
                <c:pt idx="82">
                  <c:v>0.61499999999999999</c:v>
                </c:pt>
                <c:pt idx="83">
                  <c:v>0.62249999999999994</c:v>
                </c:pt>
                <c:pt idx="84">
                  <c:v>0.63</c:v>
                </c:pt>
                <c:pt idx="85">
                  <c:v>0.63749999999999996</c:v>
                </c:pt>
                <c:pt idx="86">
                  <c:v>0.64500000000000002</c:v>
                </c:pt>
                <c:pt idx="87">
                  <c:v>0.65249999999999997</c:v>
                </c:pt>
                <c:pt idx="88">
                  <c:v>0.66</c:v>
                </c:pt>
                <c:pt idx="89">
                  <c:v>0.66749999999999998</c:v>
                </c:pt>
                <c:pt idx="90">
                  <c:v>0.67500000000000004</c:v>
                </c:pt>
                <c:pt idx="91">
                  <c:v>0.6825</c:v>
                </c:pt>
                <c:pt idx="92">
                  <c:v>0.69000000000000006</c:v>
                </c:pt>
                <c:pt idx="93">
                  <c:v>0.69750000000000001</c:v>
                </c:pt>
                <c:pt idx="94">
                  <c:v>0.70499999999999996</c:v>
                </c:pt>
                <c:pt idx="95">
                  <c:v>0.71249999999999991</c:v>
                </c:pt>
                <c:pt idx="96">
                  <c:v>0.72</c:v>
                </c:pt>
                <c:pt idx="97">
                  <c:v>0.72750000000000004</c:v>
                </c:pt>
                <c:pt idx="98">
                  <c:v>0.73499999999999999</c:v>
                </c:pt>
                <c:pt idx="99">
                  <c:v>0.74249999999999994</c:v>
                </c:pt>
                <c:pt idx="100">
                  <c:v>0.75</c:v>
                </c:pt>
              </c:numCache>
            </c:numRef>
          </c:xVal>
          <c:yVal>
            <c:numRef>
              <c:f>Plots!$L$5:$L$105</c:f>
              <c:numCache>
                <c:formatCode>General</c:formatCode>
                <c:ptCount val="101"/>
                <c:pt idx="1">
                  <c:v>9.3690396971398773</c:v>
                </c:pt>
                <c:pt idx="2">
                  <c:v>9.1854139125630088</c:v>
                </c:pt>
                <c:pt idx="3">
                  <c:v>8.5291786611621259</c:v>
                </c:pt>
                <c:pt idx="4">
                  <c:v>7.2664529897233825</c:v>
                </c:pt>
                <c:pt idx="5">
                  <c:v>5.4665705964665952</c:v>
                </c:pt>
                <c:pt idx="6">
                  <c:v>3.4910041067251818</c:v>
                </c:pt>
                <c:pt idx="7">
                  <c:v>1.9172908492292549</c:v>
                </c:pt>
                <c:pt idx="8">
                  <c:v>1.3612644973333885</c:v>
                </c:pt>
                <c:pt idx="9">
                  <c:v>2.2790668768536171</c:v>
                </c:pt>
                <c:pt idx="10">
                  <c:v>4.6646981174499835</c:v>
                </c:pt>
                <c:pt idx="11">
                  <c:v>7.7655726725680037</c:v>
                </c:pt>
                <c:pt idx="12">
                  <c:v>10.24475454571645</c:v>
                </c:pt>
                <c:pt idx="13">
                  <c:v>10.976746194215616</c:v>
                </c:pt>
                <c:pt idx="14">
                  <c:v>9.8701635952037936</c:v>
                </c:pt>
                <c:pt idx="15">
                  <c:v>7.8756881221727939</c:v>
                </c:pt>
                <c:pt idx="16">
                  <c:v>6.1363464009902211</c:v>
                </c:pt>
                <c:pt idx="17">
                  <c:v>4.972930563467381</c:v>
                </c:pt>
                <c:pt idx="18">
                  <c:v>3.6624063579822921</c:v>
                </c:pt>
                <c:pt idx="19">
                  <c:v>1.3109976008112874</c:v>
                </c:pt>
                <c:pt idx="20">
                  <c:v>-2.2638457339575724</c:v>
                </c:pt>
                <c:pt idx="21">
                  <c:v>-6.4819700143624877</c:v>
                </c:pt>
                <c:pt idx="22">
                  <c:v>-10.421235642025511</c:v>
                </c:pt>
                <c:pt idx="23">
                  <c:v>-13.306935858788147</c:v>
                </c:pt>
                <c:pt idx="24">
                  <c:v>-14.966030409729109</c:v>
                </c:pt>
                <c:pt idx="25">
                  <c:v>-15.983976085989775</c:v>
                </c:pt>
                <c:pt idx="26">
                  <c:v>-17.356021095135269</c:v>
                </c:pt>
                <c:pt idx="27">
                  <c:v>-19.799559035247842</c:v>
                </c:pt>
                <c:pt idx="28">
                  <c:v>-23.280345208443656</c:v>
                </c:pt>
                <c:pt idx="29">
                  <c:v>-27.180691144350668</c:v>
                </c:pt>
                <c:pt idx="30">
                  <c:v>-30.797898556706858</c:v>
                </c:pt>
                <c:pt idx="31">
                  <c:v>-33.654776972933767</c:v>
                </c:pt>
                <c:pt idx="32">
                  <c:v>-35.539573546715808</c:v>
                </c:pt>
                <c:pt idx="33">
                  <c:v>-36.448886783864623</c:v>
                </c:pt>
                <c:pt idx="34">
                  <c:v>-36.498777931090515</c:v>
                </c:pt>
                <c:pt idx="35">
                  <c:v>-35.802874666586639</c:v>
                </c:pt>
                <c:pt idx="36">
                  <c:v>-34.426833523157576</c:v>
                </c:pt>
                <c:pt idx="37">
                  <c:v>-32.424861342831022</c:v>
                </c:pt>
                <c:pt idx="38">
                  <c:v>-29.882852722367147</c:v>
                </c:pt>
                <c:pt idx="39">
                  <c:v>-26.929555291568953</c:v>
                </c:pt>
                <c:pt idx="40">
                  <c:v>-23.742479100714981</c:v>
                </c:pt>
                <c:pt idx="41">
                  <c:v>-20.5013660947692</c:v>
                </c:pt>
                <c:pt idx="42">
                  <c:v>-17.304710661957127</c:v>
                </c:pt>
                <c:pt idx="43">
                  <c:v>-14.214488606790431</c:v>
                </c:pt>
                <c:pt idx="44">
                  <c:v>-11.360881975700075</c:v>
                </c:pt>
                <c:pt idx="45">
                  <c:v>-8.9457618984605176</c:v>
                </c:pt>
                <c:pt idx="46">
                  <c:v>-7.1817798657801593</c:v>
                </c:pt>
                <c:pt idx="47">
                  <c:v>-6.2310664262686899</c:v>
                </c:pt>
                <c:pt idx="48">
                  <c:v>-6.1249005694446232</c:v>
                </c:pt>
                <c:pt idx="49">
                  <c:v>-6.7126457491699814</c:v>
                </c:pt>
                <c:pt idx="50">
                  <c:v>-7.6817167621090556</c:v>
                </c:pt>
                <c:pt idx="51">
                  <c:v>-8.6344306790485135</c:v>
                </c:pt>
                <c:pt idx="52">
                  <c:v>-9.2122535660286307</c:v>
                </c:pt>
                <c:pt idx="53">
                  <c:v>-9.2123573798066705</c:v>
                </c:pt>
                <c:pt idx="54">
                  <c:v>-8.630953091985198</c:v>
                </c:pt>
                <c:pt idx="55">
                  <c:v>-7.6332066848435449</c:v>
                </c:pt>
                <c:pt idx="56">
                  <c:v>-6.5426583720533413</c:v>
                </c:pt>
                <c:pt idx="57">
                  <c:v>-5.8549245857103838</c:v>
                </c:pt>
                <c:pt idx="58">
                  <c:v>-6.1299177152481512</c:v>
                </c:pt>
                <c:pt idx="59">
                  <c:v>-7.7377815148534044</c:v>
                </c:pt>
                <c:pt idx="60">
                  <c:v>-10.563636865345099</c:v>
                </c:pt>
                <c:pt idx="61">
                  <c:v>-13.830942291957184</c:v>
                </c:pt>
                <c:pt idx="62">
                  <c:v>-16.302264637897043</c:v>
                </c:pt>
                <c:pt idx="63">
                  <c:v>-16.953289538035307</c:v>
                </c:pt>
                <c:pt idx="64">
                  <c:v>-15.637623849234529</c:v>
                </c:pt>
                <c:pt idx="65">
                  <c:v>-13.063389899062537</c:v>
                </c:pt>
                <c:pt idx="66">
                  <c:v>-10.228701184576177</c:v>
                </c:pt>
                <c:pt idx="67">
                  <c:v>-7.8382089005817557</c:v>
                </c:pt>
                <c:pt idx="68">
                  <c:v>-5.8445442723065266</c:v>
                </c:pt>
                <c:pt idx="69">
                  <c:v>-3.5949997719491713</c:v>
                </c:pt>
                <c:pt idx="70">
                  <c:v>-0.66308478650967062</c:v>
                </c:pt>
                <c:pt idx="71">
                  <c:v>2.7817070280032876</c:v>
                </c:pt>
                <c:pt idx="72">
                  <c:v>6.3985752784026495</c:v>
                </c:pt>
                <c:pt idx="73">
                  <c:v>10.043755492146472</c:v>
                </c:pt>
                <c:pt idx="74">
                  <c:v>13.781167306367413</c:v>
                </c:pt>
                <c:pt idx="75">
                  <c:v>17.787927794084492</c:v>
                </c:pt>
                <c:pt idx="76">
                  <c:v>22.175200567772677</c:v>
                </c:pt>
                <c:pt idx="77">
                  <c:v>26.801095867425893</c:v>
                </c:pt>
                <c:pt idx="78">
                  <c:v>31.259842411829361</c:v>
                </c:pt>
                <c:pt idx="79">
                  <c:v>34.989715002245688</c:v>
                </c:pt>
                <c:pt idx="80">
                  <c:v>37.516493868269286</c:v>
                </c:pt>
                <c:pt idx="81">
                  <c:v>38.738292759583672</c:v>
                </c:pt>
                <c:pt idx="82">
                  <c:v>38.950435682976</c:v>
                </c:pt>
                <c:pt idx="83">
                  <c:v>38.58767878026589</c:v>
                </c:pt>
                <c:pt idx="84">
                  <c:v>37.932071832012639</c:v>
                </c:pt>
                <c:pt idx="85">
                  <c:v>37.019059270912869</c:v>
                </c:pt>
                <c:pt idx="86">
                  <c:v>35.723279067564903</c:v>
                </c:pt>
                <c:pt idx="87">
                  <c:v>33.89036120905515</c:v>
                </c:pt>
                <c:pt idx="88">
                  <c:v>31.475544097430529</c:v>
                </c:pt>
                <c:pt idx="89">
                  <c:v>28.605773680535751</c:v>
                </c:pt>
                <c:pt idx="90">
                  <c:v>25.504773220897686</c:v>
                </c:pt>
                <c:pt idx="91">
                  <c:v>22.375578176649032</c:v>
                </c:pt>
                <c:pt idx="92">
                  <c:v>19.355171248097385</c:v>
                </c:pt>
                <c:pt idx="93">
                  <c:v>16.56922235766492</c:v>
                </c:pt>
                <c:pt idx="94">
                  <c:v>14.176388817022104</c:v>
                </c:pt>
                <c:pt idx="95">
                  <c:v>12.293265120935171</c:v>
                </c:pt>
                <c:pt idx="96">
                  <c:v>10.909797561828356</c:v>
                </c:pt>
                <c:pt idx="97">
                  <c:v>9.9553355632332909</c:v>
                </c:pt>
                <c:pt idx="98">
                  <c:v>9.4019329831231673</c:v>
                </c:pt>
                <c:pt idx="99">
                  <c:v>9.222376605237999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69-4EB7-A4B9-C11CC2B7DF57}"/>
            </c:ext>
          </c:extLst>
        </c:ser>
        <c:ser>
          <c:idx val="1"/>
          <c:order val="1"/>
          <c:tx>
            <c:strRef>
              <c:f>Plots!$M$4</c:f>
              <c:strCache>
                <c:ptCount val="1"/>
                <c:pt idx="0">
                  <c:v>X fundamental [deg/s]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Plots!$B$5:$B$105</c:f>
              <c:numCache>
                <c:formatCode>General</c:formatCode>
                <c:ptCount val="101"/>
                <c:pt idx="0">
                  <c:v>0</c:v>
                </c:pt>
                <c:pt idx="1">
                  <c:v>7.4999999999999997E-3</c:v>
                </c:pt>
                <c:pt idx="2">
                  <c:v>1.4999999999999999E-2</c:v>
                </c:pt>
                <c:pt idx="3">
                  <c:v>2.2499999999999999E-2</c:v>
                </c:pt>
                <c:pt idx="4">
                  <c:v>0.03</c:v>
                </c:pt>
                <c:pt idx="5">
                  <c:v>3.7500000000000006E-2</c:v>
                </c:pt>
                <c:pt idx="6">
                  <c:v>4.4999999999999998E-2</c:v>
                </c:pt>
                <c:pt idx="7">
                  <c:v>5.2500000000000005E-2</c:v>
                </c:pt>
                <c:pt idx="8">
                  <c:v>0.06</c:v>
                </c:pt>
                <c:pt idx="9">
                  <c:v>6.7500000000000004E-2</c:v>
                </c:pt>
                <c:pt idx="10">
                  <c:v>7.5000000000000011E-2</c:v>
                </c:pt>
                <c:pt idx="11">
                  <c:v>8.2500000000000004E-2</c:v>
                </c:pt>
                <c:pt idx="12">
                  <c:v>0.09</c:v>
                </c:pt>
                <c:pt idx="13">
                  <c:v>9.7500000000000003E-2</c:v>
                </c:pt>
                <c:pt idx="14">
                  <c:v>0.10500000000000001</c:v>
                </c:pt>
                <c:pt idx="15">
                  <c:v>0.11249999999999999</c:v>
                </c:pt>
                <c:pt idx="16">
                  <c:v>0.12</c:v>
                </c:pt>
                <c:pt idx="17">
                  <c:v>0.1275</c:v>
                </c:pt>
                <c:pt idx="18">
                  <c:v>0.13500000000000001</c:v>
                </c:pt>
                <c:pt idx="19">
                  <c:v>0.14250000000000002</c:v>
                </c:pt>
                <c:pt idx="20">
                  <c:v>0.15000000000000002</c:v>
                </c:pt>
                <c:pt idx="21">
                  <c:v>0.1575</c:v>
                </c:pt>
                <c:pt idx="22">
                  <c:v>0.16500000000000001</c:v>
                </c:pt>
                <c:pt idx="23">
                  <c:v>0.17250000000000001</c:v>
                </c:pt>
                <c:pt idx="24">
                  <c:v>0.18</c:v>
                </c:pt>
                <c:pt idx="25">
                  <c:v>0.1875</c:v>
                </c:pt>
                <c:pt idx="26">
                  <c:v>0.19500000000000001</c:v>
                </c:pt>
                <c:pt idx="27">
                  <c:v>0.20250000000000001</c:v>
                </c:pt>
                <c:pt idx="28">
                  <c:v>0.21000000000000002</c:v>
                </c:pt>
                <c:pt idx="29">
                  <c:v>0.21749999999999997</c:v>
                </c:pt>
                <c:pt idx="30">
                  <c:v>0.22499999999999998</c:v>
                </c:pt>
                <c:pt idx="31">
                  <c:v>0.23249999999999998</c:v>
                </c:pt>
                <c:pt idx="32">
                  <c:v>0.24</c:v>
                </c:pt>
                <c:pt idx="33">
                  <c:v>0.2475</c:v>
                </c:pt>
                <c:pt idx="34">
                  <c:v>0.255</c:v>
                </c:pt>
                <c:pt idx="35">
                  <c:v>0.26249999999999996</c:v>
                </c:pt>
                <c:pt idx="36">
                  <c:v>0.27</c:v>
                </c:pt>
                <c:pt idx="37">
                  <c:v>0.27749999999999997</c:v>
                </c:pt>
                <c:pt idx="38">
                  <c:v>0.28500000000000003</c:v>
                </c:pt>
                <c:pt idx="39">
                  <c:v>0.29249999999999998</c:v>
                </c:pt>
                <c:pt idx="40">
                  <c:v>0.30000000000000004</c:v>
                </c:pt>
                <c:pt idx="41">
                  <c:v>0.3075</c:v>
                </c:pt>
                <c:pt idx="42">
                  <c:v>0.315</c:v>
                </c:pt>
                <c:pt idx="43">
                  <c:v>0.32250000000000001</c:v>
                </c:pt>
                <c:pt idx="44">
                  <c:v>0.33</c:v>
                </c:pt>
                <c:pt idx="45">
                  <c:v>0.33750000000000002</c:v>
                </c:pt>
                <c:pt idx="46">
                  <c:v>0.34500000000000003</c:v>
                </c:pt>
                <c:pt idx="47">
                  <c:v>0.35249999999999998</c:v>
                </c:pt>
                <c:pt idx="48">
                  <c:v>0.36</c:v>
                </c:pt>
                <c:pt idx="49">
                  <c:v>0.36749999999999999</c:v>
                </c:pt>
                <c:pt idx="50">
                  <c:v>0.375</c:v>
                </c:pt>
                <c:pt idx="51">
                  <c:v>0.38250000000000001</c:v>
                </c:pt>
                <c:pt idx="52">
                  <c:v>0.39</c:v>
                </c:pt>
                <c:pt idx="53">
                  <c:v>0.39750000000000002</c:v>
                </c:pt>
                <c:pt idx="54">
                  <c:v>0.40500000000000003</c:v>
                </c:pt>
                <c:pt idx="55">
                  <c:v>0.41250000000000003</c:v>
                </c:pt>
                <c:pt idx="56">
                  <c:v>0.42000000000000004</c:v>
                </c:pt>
                <c:pt idx="57">
                  <c:v>0.42749999999999999</c:v>
                </c:pt>
                <c:pt idx="58">
                  <c:v>0.43499999999999994</c:v>
                </c:pt>
                <c:pt idx="59">
                  <c:v>0.4425</c:v>
                </c:pt>
                <c:pt idx="60">
                  <c:v>0.44999999999999996</c:v>
                </c:pt>
                <c:pt idx="61">
                  <c:v>0.45750000000000002</c:v>
                </c:pt>
                <c:pt idx="62">
                  <c:v>0.46499999999999997</c:v>
                </c:pt>
                <c:pt idx="63">
                  <c:v>0.47250000000000003</c:v>
                </c:pt>
                <c:pt idx="64">
                  <c:v>0.48</c:v>
                </c:pt>
                <c:pt idx="65">
                  <c:v>0.48750000000000004</c:v>
                </c:pt>
                <c:pt idx="66">
                  <c:v>0.495</c:v>
                </c:pt>
                <c:pt idx="67">
                  <c:v>0.50250000000000006</c:v>
                </c:pt>
                <c:pt idx="68">
                  <c:v>0.51</c:v>
                </c:pt>
                <c:pt idx="69">
                  <c:v>0.51749999999999996</c:v>
                </c:pt>
                <c:pt idx="70">
                  <c:v>0.52499999999999991</c:v>
                </c:pt>
                <c:pt idx="71">
                  <c:v>0.53249999999999997</c:v>
                </c:pt>
                <c:pt idx="72">
                  <c:v>0.54</c:v>
                </c:pt>
                <c:pt idx="73">
                  <c:v>0.54749999999999999</c:v>
                </c:pt>
                <c:pt idx="74">
                  <c:v>0.55499999999999994</c:v>
                </c:pt>
                <c:pt idx="75">
                  <c:v>0.5625</c:v>
                </c:pt>
                <c:pt idx="76">
                  <c:v>0.57000000000000006</c:v>
                </c:pt>
                <c:pt idx="77">
                  <c:v>0.57750000000000001</c:v>
                </c:pt>
                <c:pt idx="78">
                  <c:v>0.58499999999999996</c:v>
                </c:pt>
                <c:pt idx="79">
                  <c:v>0.59250000000000003</c:v>
                </c:pt>
                <c:pt idx="80">
                  <c:v>0.60000000000000009</c:v>
                </c:pt>
                <c:pt idx="81">
                  <c:v>0.60750000000000004</c:v>
                </c:pt>
                <c:pt idx="82">
                  <c:v>0.61499999999999999</c:v>
                </c:pt>
                <c:pt idx="83">
                  <c:v>0.62249999999999994</c:v>
                </c:pt>
                <c:pt idx="84">
                  <c:v>0.63</c:v>
                </c:pt>
                <c:pt idx="85">
                  <c:v>0.63749999999999996</c:v>
                </c:pt>
                <c:pt idx="86">
                  <c:v>0.64500000000000002</c:v>
                </c:pt>
                <c:pt idx="87">
                  <c:v>0.65249999999999997</c:v>
                </c:pt>
                <c:pt idx="88">
                  <c:v>0.66</c:v>
                </c:pt>
                <c:pt idx="89">
                  <c:v>0.66749999999999998</c:v>
                </c:pt>
                <c:pt idx="90">
                  <c:v>0.67500000000000004</c:v>
                </c:pt>
                <c:pt idx="91">
                  <c:v>0.6825</c:v>
                </c:pt>
                <c:pt idx="92">
                  <c:v>0.69000000000000006</c:v>
                </c:pt>
                <c:pt idx="93">
                  <c:v>0.69750000000000001</c:v>
                </c:pt>
                <c:pt idx="94">
                  <c:v>0.70499999999999996</c:v>
                </c:pt>
                <c:pt idx="95">
                  <c:v>0.71249999999999991</c:v>
                </c:pt>
                <c:pt idx="96">
                  <c:v>0.72</c:v>
                </c:pt>
                <c:pt idx="97">
                  <c:v>0.72750000000000004</c:v>
                </c:pt>
                <c:pt idx="98">
                  <c:v>0.73499999999999999</c:v>
                </c:pt>
                <c:pt idx="99">
                  <c:v>0.74249999999999994</c:v>
                </c:pt>
                <c:pt idx="100">
                  <c:v>0.75</c:v>
                </c:pt>
              </c:numCache>
            </c:numRef>
          </c:xVal>
          <c:yVal>
            <c:numRef>
              <c:f>Plots!$M$5:$M$105</c:f>
              <c:numCache>
                <c:formatCode>General</c:formatCode>
                <c:ptCount val="101"/>
                <c:pt idx="0">
                  <c:v>17.730501150522752</c:v>
                </c:pt>
                <c:pt idx="1">
                  <c:v>16.582206677893517</c:v>
                </c:pt>
                <c:pt idx="2">
                  <c:v>15.368469811196254</c:v>
                </c:pt>
                <c:pt idx="3">
                  <c:v>14.094080615340191</c:v>
                </c:pt>
                <c:pt idx="4">
                  <c:v>12.76406852226833</c:v>
                </c:pt>
                <c:pt idx="5">
                  <c:v>11.383682482087293</c:v>
                </c:pt>
                <c:pt idx="6">
                  <c:v>9.958370247859289</c:v>
                </c:pt>
                <c:pt idx="7">
                  <c:v>8.4937568758095878</c:v>
                </c:pt>
                <c:pt idx="8">
                  <c:v>6.9956225257994742</c:v>
                </c:pt>
                <c:pt idx="9">
                  <c:v>5.4698796496759483</c:v>
                </c:pt>
                <c:pt idx="10">
                  <c:v>3.9225496575254639</c:v>
                </c:pt>
                <c:pt idx="11">
                  <c:v>2.3597391539192025</c:v>
                </c:pt>
                <c:pt idx="12">
                  <c:v>0.78761583793469481</c:v>
                </c:pt>
                <c:pt idx="13">
                  <c:v>-0.78761583793469214</c:v>
                </c:pt>
                <c:pt idx="14">
                  <c:v>-2.3597391539192025</c:v>
                </c:pt>
                <c:pt idx="15">
                  <c:v>-3.9225496575254613</c:v>
                </c:pt>
                <c:pt idx="16">
                  <c:v>-5.4698796496759465</c:v>
                </c:pt>
                <c:pt idx="17">
                  <c:v>-6.9956225257994715</c:v>
                </c:pt>
                <c:pt idx="18">
                  <c:v>-8.4937568758095896</c:v>
                </c:pt>
                <c:pt idx="19">
                  <c:v>-9.9583702478592908</c:v>
                </c:pt>
                <c:pt idx="20">
                  <c:v>-11.383682482087293</c:v>
                </c:pt>
                <c:pt idx="21">
                  <c:v>-12.764068522268326</c:v>
                </c:pt>
                <c:pt idx="22">
                  <c:v>-14.094080615340191</c:v>
                </c:pt>
                <c:pt idx="23">
                  <c:v>-15.368469811196254</c:v>
                </c:pt>
                <c:pt idx="24">
                  <c:v>-16.582206677893517</c:v>
                </c:pt>
                <c:pt idx="25">
                  <c:v>-17.730501150522752</c:v>
                </c:pt>
                <c:pt idx="26">
                  <c:v>-18.80882143540634</c:v>
                </c:pt>
                <c:pt idx="27">
                  <c:v>-19.812911895017521</c:v>
                </c:pt>
                <c:pt idx="28">
                  <c:v>-20.738809843037505</c:v>
                </c:pt>
                <c:pt idx="29">
                  <c:v>-21.582861183267987</c:v>
                </c:pt>
                <c:pt idx="30">
                  <c:v>-22.341734830679471</c:v>
                </c:pt>
                <c:pt idx="31">
                  <c:v>-23.012435857682</c:v>
                </c:pt>
                <c:pt idx="32">
                  <c:v>-23.592317313736153</c:v>
                </c:pt>
                <c:pt idx="33">
                  <c:v>-24.079090671657525</c:v>
                </c:pt>
                <c:pt idx="34">
                  <c:v>-24.470834859387988</c:v>
                </c:pt>
                <c:pt idx="35">
                  <c:v>-24.766003841589466</c:v>
                </c:pt>
                <c:pt idx="36">
                  <c:v>-24.963432721139096</c:v>
                </c:pt>
                <c:pt idx="37">
                  <c:v>-25.062342336445969</c:v>
                </c:pt>
                <c:pt idx="38">
                  <c:v>-25.062342336445969</c:v>
                </c:pt>
                <c:pt idx="39">
                  <c:v>-24.9634327211391</c:v>
                </c:pt>
                <c:pt idx="40">
                  <c:v>-24.76600384158947</c:v>
                </c:pt>
                <c:pt idx="41">
                  <c:v>-24.470834859387992</c:v>
                </c:pt>
                <c:pt idx="42">
                  <c:v>-24.079090671657529</c:v>
                </c:pt>
                <c:pt idx="43">
                  <c:v>-23.59231731373616</c:v>
                </c:pt>
                <c:pt idx="44">
                  <c:v>-23.012435857682007</c:v>
                </c:pt>
                <c:pt idx="45">
                  <c:v>-22.341734830679474</c:v>
                </c:pt>
                <c:pt idx="46">
                  <c:v>-21.582861183267994</c:v>
                </c:pt>
                <c:pt idx="47">
                  <c:v>-20.738809843037512</c:v>
                </c:pt>
                <c:pt idx="48">
                  <c:v>-19.812911895017525</c:v>
                </c:pt>
                <c:pt idx="49">
                  <c:v>-18.808821435406347</c:v>
                </c:pt>
                <c:pt idx="50">
                  <c:v>-17.730501150522755</c:v>
                </c:pt>
                <c:pt idx="51">
                  <c:v>-16.582206677893524</c:v>
                </c:pt>
                <c:pt idx="52">
                  <c:v>-15.368469811196263</c:v>
                </c:pt>
                <c:pt idx="53">
                  <c:v>-14.094080615340197</c:v>
                </c:pt>
                <c:pt idx="54">
                  <c:v>-12.764068522268332</c:v>
                </c:pt>
                <c:pt idx="55">
                  <c:v>-11.383682482087297</c:v>
                </c:pt>
                <c:pt idx="56">
                  <c:v>-9.958370247859289</c:v>
                </c:pt>
                <c:pt idx="57">
                  <c:v>-8.4937568758095985</c:v>
                </c:pt>
                <c:pt idx="58">
                  <c:v>-6.9956225257994893</c:v>
                </c:pt>
                <c:pt idx="59">
                  <c:v>-5.4698796496759545</c:v>
                </c:pt>
                <c:pt idx="60">
                  <c:v>-3.9225496575254777</c:v>
                </c:pt>
                <c:pt idx="61">
                  <c:v>-2.359739153919203</c:v>
                </c:pt>
                <c:pt idx="62">
                  <c:v>-0.78761583793471457</c:v>
                </c:pt>
                <c:pt idx="63">
                  <c:v>0.78761583793468626</c:v>
                </c:pt>
                <c:pt idx="64">
                  <c:v>2.3597391539191857</c:v>
                </c:pt>
                <c:pt idx="65">
                  <c:v>3.9225496575254604</c:v>
                </c:pt>
                <c:pt idx="66">
                  <c:v>5.4698796496759376</c:v>
                </c:pt>
                <c:pt idx="67">
                  <c:v>6.9956225257994724</c:v>
                </c:pt>
                <c:pt idx="68">
                  <c:v>8.4937568758095807</c:v>
                </c:pt>
                <c:pt idx="69">
                  <c:v>9.9583702478592731</c:v>
                </c:pt>
                <c:pt idx="70">
                  <c:v>11.383682482087272</c:v>
                </c:pt>
                <c:pt idx="71">
                  <c:v>12.764068522268319</c:v>
                </c:pt>
                <c:pt idx="72">
                  <c:v>14.094080615340191</c:v>
                </c:pt>
                <c:pt idx="73">
                  <c:v>15.368469811196249</c:v>
                </c:pt>
                <c:pt idx="74">
                  <c:v>16.582206677893506</c:v>
                </c:pt>
                <c:pt idx="75">
                  <c:v>17.730501150522752</c:v>
                </c:pt>
                <c:pt idx="76">
                  <c:v>18.808821435406351</c:v>
                </c:pt>
                <c:pt idx="77">
                  <c:v>19.812911895017525</c:v>
                </c:pt>
                <c:pt idx="78">
                  <c:v>20.73880984303749</c:v>
                </c:pt>
                <c:pt idx="79">
                  <c:v>21.582861183267983</c:v>
                </c:pt>
                <c:pt idx="80">
                  <c:v>22.341734830679471</c:v>
                </c:pt>
                <c:pt idx="81">
                  <c:v>23.012435857681997</c:v>
                </c:pt>
                <c:pt idx="82">
                  <c:v>23.592317313736149</c:v>
                </c:pt>
                <c:pt idx="83">
                  <c:v>24.079090671657518</c:v>
                </c:pt>
                <c:pt idx="84">
                  <c:v>24.470834859387985</c:v>
                </c:pt>
                <c:pt idx="85">
                  <c:v>24.766003841589466</c:v>
                </c:pt>
                <c:pt idx="86">
                  <c:v>24.963432721139096</c:v>
                </c:pt>
                <c:pt idx="87">
                  <c:v>25.062342336445965</c:v>
                </c:pt>
                <c:pt idx="88">
                  <c:v>25.062342336445969</c:v>
                </c:pt>
                <c:pt idx="89">
                  <c:v>24.9634327211391</c:v>
                </c:pt>
                <c:pt idx="90">
                  <c:v>24.76600384158947</c:v>
                </c:pt>
                <c:pt idx="91">
                  <c:v>24.470834859387992</c:v>
                </c:pt>
                <c:pt idx="92">
                  <c:v>24.079090671657525</c:v>
                </c:pt>
                <c:pt idx="93">
                  <c:v>23.59231731373616</c:v>
                </c:pt>
                <c:pt idx="94">
                  <c:v>23.012435857682011</c:v>
                </c:pt>
                <c:pt idx="95">
                  <c:v>22.341734830679485</c:v>
                </c:pt>
                <c:pt idx="96">
                  <c:v>21.582861183268001</c:v>
                </c:pt>
                <c:pt idx="97">
                  <c:v>20.738809843037505</c:v>
                </c:pt>
                <c:pt idx="98">
                  <c:v>19.812911895017528</c:v>
                </c:pt>
                <c:pt idx="99">
                  <c:v>18.808821435406355</c:v>
                </c:pt>
                <c:pt idx="100">
                  <c:v>17.730501150522759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69-4EB7-A4B9-C11CC2B7D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903471"/>
        <c:axId val="1362246767"/>
      </c:scatterChart>
      <c:valAx>
        <c:axId val="136790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246767"/>
        <c:crosses val="autoZero"/>
        <c:crossBetween val="midCat"/>
      </c:valAx>
      <c:valAx>
        <c:axId val="136224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903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Trunk frontal accelerat</a:t>
            </a:r>
          </a:p>
          <a:p>
            <a:pPr>
              <a:defRPr/>
            </a:pPr>
            <a:r>
              <a:rPr lang="en-US"/>
              <a:t>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Plots!$N$4</c:f>
              <c:strCache>
                <c:ptCount val="1"/>
                <c:pt idx="0">
                  <c:v>X measured [deg/s^2]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Plots!$B$5:$B$105</c:f>
              <c:numCache>
                <c:formatCode>General</c:formatCode>
                <c:ptCount val="101"/>
                <c:pt idx="0">
                  <c:v>0</c:v>
                </c:pt>
                <c:pt idx="1">
                  <c:v>7.4999999999999997E-3</c:v>
                </c:pt>
                <c:pt idx="2">
                  <c:v>1.4999999999999999E-2</c:v>
                </c:pt>
                <c:pt idx="3">
                  <c:v>2.2499999999999999E-2</c:v>
                </c:pt>
                <c:pt idx="4">
                  <c:v>0.03</c:v>
                </c:pt>
                <c:pt idx="5">
                  <c:v>3.7500000000000006E-2</c:v>
                </c:pt>
                <c:pt idx="6">
                  <c:v>4.4999999999999998E-2</c:v>
                </c:pt>
                <c:pt idx="7">
                  <c:v>5.2500000000000005E-2</c:v>
                </c:pt>
                <c:pt idx="8">
                  <c:v>0.06</c:v>
                </c:pt>
                <c:pt idx="9">
                  <c:v>6.7500000000000004E-2</c:v>
                </c:pt>
                <c:pt idx="10">
                  <c:v>7.5000000000000011E-2</c:v>
                </c:pt>
                <c:pt idx="11">
                  <c:v>8.2500000000000004E-2</c:v>
                </c:pt>
                <c:pt idx="12">
                  <c:v>0.09</c:v>
                </c:pt>
                <c:pt idx="13">
                  <c:v>9.7500000000000003E-2</c:v>
                </c:pt>
                <c:pt idx="14">
                  <c:v>0.10500000000000001</c:v>
                </c:pt>
                <c:pt idx="15">
                  <c:v>0.11249999999999999</c:v>
                </c:pt>
                <c:pt idx="16">
                  <c:v>0.12</c:v>
                </c:pt>
                <c:pt idx="17">
                  <c:v>0.1275</c:v>
                </c:pt>
                <c:pt idx="18">
                  <c:v>0.13500000000000001</c:v>
                </c:pt>
                <c:pt idx="19">
                  <c:v>0.14250000000000002</c:v>
                </c:pt>
                <c:pt idx="20">
                  <c:v>0.15000000000000002</c:v>
                </c:pt>
                <c:pt idx="21">
                  <c:v>0.1575</c:v>
                </c:pt>
                <c:pt idx="22">
                  <c:v>0.16500000000000001</c:v>
                </c:pt>
                <c:pt idx="23">
                  <c:v>0.17250000000000001</c:v>
                </c:pt>
                <c:pt idx="24">
                  <c:v>0.18</c:v>
                </c:pt>
                <c:pt idx="25">
                  <c:v>0.1875</c:v>
                </c:pt>
                <c:pt idx="26">
                  <c:v>0.19500000000000001</c:v>
                </c:pt>
                <c:pt idx="27">
                  <c:v>0.20250000000000001</c:v>
                </c:pt>
                <c:pt idx="28">
                  <c:v>0.21000000000000002</c:v>
                </c:pt>
                <c:pt idx="29">
                  <c:v>0.21749999999999997</c:v>
                </c:pt>
                <c:pt idx="30">
                  <c:v>0.22499999999999998</c:v>
                </c:pt>
                <c:pt idx="31">
                  <c:v>0.23249999999999998</c:v>
                </c:pt>
                <c:pt idx="32">
                  <c:v>0.24</c:v>
                </c:pt>
                <c:pt idx="33">
                  <c:v>0.2475</c:v>
                </c:pt>
                <c:pt idx="34">
                  <c:v>0.255</c:v>
                </c:pt>
                <c:pt idx="35">
                  <c:v>0.26249999999999996</c:v>
                </c:pt>
                <c:pt idx="36">
                  <c:v>0.27</c:v>
                </c:pt>
                <c:pt idx="37">
                  <c:v>0.27749999999999997</c:v>
                </c:pt>
                <c:pt idx="38">
                  <c:v>0.28500000000000003</c:v>
                </c:pt>
                <c:pt idx="39">
                  <c:v>0.29249999999999998</c:v>
                </c:pt>
                <c:pt idx="40">
                  <c:v>0.30000000000000004</c:v>
                </c:pt>
                <c:pt idx="41">
                  <c:v>0.3075</c:v>
                </c:pt>
                <c:pt idx="42">
                  <c:v>0.315</c:v>
                </c:pt>
                <c:pt idx="43">
                  <c:v>0.32250000000000001</c:v>
                </c:pt>
                <c:pt idx="44">
                  <c:v>0.33</c:v>
                </c:pt>
                <c:pt idx="45">
                  <c:v>0.33750000000000002</c:v>
                </c:pt>
                <c:pt idx="46">
                  <c:v>0.34500000000000003</c:v>
                </c:pt>
                <c:pt idx="47">
                  <c:v>0.35249999999999998</c:v>
                </c:pt>
                <c:pt idx="48">
                  <c:v>0.36</c:v>
                </c:pt>
                <c:pt idx="49">
                  <c:v>0.36749999999999999</c:v>
                </c:pt>
                <c:pt idx="50">
                  <c:v>0.375</c:v>
                </c:pt>
                <c:pt idx="51">
                  <c:v>0.38250000000000001</c:v>
                </c:pt>
                <c:pt idx="52">
                  <c:v>0.39</c:v>
                </c:pt>
                <c:pt idx="53">
                  <c:v>0.39750000000000002</c:v>
                </c:pt>
                <c:pt idx="54">
                  <c:v>0.40500000000000003</c:v>
                </c:pt>
                <c:pt idx="55">
                  <c:v>0.41250000000000003</c:v>
                </c:pt>
                <c:pt idx="56">
                  <c:v>0.42000000000000004</c:v>
                </c:pt>
                <c:pt idx="57">
                  <c:v>0.42749999999999999</c:v>
                </c:pt>
                <c:pt idx="58">
                  <c:v>0.43499999999999994</c:v>
                </c:pt>
                <c:pt idx="59">
                  <c:v>0.4425</c:v>
                </c:pt>
                <c:pt idx="60">
                  <c:v>0.44999999999999996</c:v>
                </c:pt>
                <c:pt idx="61">
                  <c:v>0.45750000000000002</c:v>
                </c:pt>
                <c:pt idx="62">
                  <c:v>0.46499999999999997</c:v>
                </c:pt>
                <c:pt idx="63">
                  <c:v>0.47250000000000003</c:v>
                </c:pt>
                <c:pt idx="64">
                  <c:v>0.48</c:v>
                </c:pt>
                <c:pt idx="65">
                  <c:v>0.48750000000000004</c:v>
                </c:pt>
                <c:pt idx="66">
                  <c:v>0.495</c:v>
                </c:pt>
                <c:pt idx="67">
                  <c:v>0.50250000000000006</c:v>
                </c:pt>
                <c:pt idx="68">
                  <c:v>0.51</c:v>
                </c:pt>
                <c:pt idx="69">
                  <c:v>0.51749999999999996</c:v>
                </c:pt>
                <c:pt idx="70">
                  <c:v>0.52499999999999991</c:v>
                </c:pt>
                <c:pt idx="71">
                  <c:v>0.53249999999999997</c:v>
                </c:pt>
                <c:pt idx="72">
                  <c:v>0.54</c:v>
                </c:pt>
                <c:pt idx="73">
                  <c:v>0.54749999999999999</c:v>
                </c:pt>
                <c:pt idx="74">
                  <c:v>0.55499999999999994</c:v>
                </c:pt>
                <c:pt idx="75">
                  <c:v>0.5625</c:v>
                </c:pt>
                <c:pt idx="76">
                  <c:v>0.57000000000000006</c:v>
                </c:pt>
                <c:pt idx="77">
                  <c:v>0.57750000000000001</c:v>
                </c:pt>
                <c:pt idx="78">
                  <c:v>0.58499999999999996</c:v>
                </c:pt>
                <c:pt idx="79">
                  <c:v>0.59250000000000003</c:v>
                </c:pt>
                <c:pt idx="80">
                  <c:v>0.60000000000000009</c:v>
                </c:pt>
                <c:pt idx="81">
                  <c:v>0.60750000000000004</c:v>
                </c:pt>
                <c:pt idx="82">
                  <c:v>0.61499999999999999</c:v>
                </c:pt>
                <c:pt idx="83">
                  <c:v>0.62249999999999994</c:v>
                </c:pt>
                <c:pt idx="84">
                  <c:v>0.63</c:v>
                </c:pt>
                <c:pt idx="85">
                  <c:v>0.63749999999999996</c:v>
                </c:pt>
                <c:pt idx="86">
                  <c:v>0.64500000000000002</c:v>
                </c:pt>
                <c:pt idx="87">
                  <c:v>0.65249999999999997</c:v>
                </c:pt>
                <c:pt idx="88">
                  <c:v>0.66</c:v>
                </c:pt>
                <c:pt idx="89">
                  <c:v>0.66749999999999998</c:v>
                </c:pt>
                <c:pt idx="90">
                  <c:v>0.67500000000000004</c:v>
                </c:pt>
                <c:pt idx="91">
                  <c:v>0.6825</c:v>
                </c:pt>
                <c:pt idx="92">
                  <c:v>0.69000000000000006</c:v>
                </c:pt>
                <c:pt idx="93">
                  <c:v>0.69750000000000001</c:v>
                </c:pt>
                <c:pt idx="94">
                  <c:v>0.70499999999999996</c:v>
                </c:pt>
                <c:pt idx="95">
                  <c:v>0.71249999999999991</c:v>
                </c:pt>
                <c:pt idx="96">
                  <c:v>0.72</c:v>
                </c:pt>
                <c:pt idx="97">
                  <c:v>0.72750000000000004</c:v>
                </c:pt>
                <c:pt idx="98">
                  <c:v>0.73499999999999999</c:v>
                </c:pt>
                <c:pt idx="99">
                  <c:v>0.74249999999999994</c:v>
                </c:pt>
                <c:pt idx="100">
                  <c:v>0.75</c:v>
                </c:pt>
              </c:numCache>
            </c:numRef>
          </c:xVal>
          <c:yVal>
            <c:numRef>
              <c:f>Plots!$N$5:$N$105</c:f>
              <c:numCache>
                <c:formatCode>General</c:formatCode>
                <c:ptCount val="101"/>
                <c:pt idx="1">
                  <c:v>0.21481042819478566</c:v>
                </c:pt>
                <c:pt idx="2">
                  <c:v>-49.181686315359727</c:v>
                </c:pt>
                <c:pt idx="3">
                  <c:v>-125.81438072487572</c:v>
                </c:pt>
                <c:pt idx="4">
                  <c:v>-210.9124649921215</c:v>
                </c:pt>
                <c:pt idx="5">
                  <c:v>-269.05617320968895</c:v>
                </c:pt>
                <c:pt idx="6">
                  <c:v>-257.76155738802123</c:v>
                </c:pt>
                <c:pt idx="7">
                  <c:v>-161.89531127755953</c:v>
                </c:pt>
                <c:pt idx="8">
                  <c:v>13.621617438662158</c:v>
                </c:pt>
                <c:pt idx="9">
                  <c:v>231.12568376673238</c:v>
                </c:pt>
                <c:pt idx="10">
                  <c:v>405.04264705896361</c:v>
                </c:pt>
                <c:pt idx="11">
                  <c:v>421.85723430583982</c:v>
                </c:pt>
                <c:pt idx="12">
                  <c:v>239.25793186708262</c:v>
                </c:pt>
                <c:pt idx="13">
                  <c:v>-44.060158933968708</c:v>
                </c:pt>
                <c:pt idx="14">
                  <c:v>-251.0285341358549</c:v>
                </c:pt>
                <c:pt idx="15">
                  <c:v>-280.8315920057459</c:v>
                </c:pt>
                <c:pt idx="16">
                  <c:v>-182.99286697627127</c:v>
                </c:pt>
                <c:pt idx="17">
                  <c:v>-127.25135636315242</c:v>
                </c:pt>
                <c:pt idx="18">
                  <c:v>-222.22176509953763</c:v>
                </c:pt>
                <c:pt idx="19">
                  <c:v>-404.82057014606301</c:v>
                </c:pt>
                <c:pt idx="20">
                  <c:v>-548.4709857922976</c:v>
                </c:pt>
                <c:pt idx="21">
                  <c:v>-576.36215564901431</c:v>
                </c:pt>
                <c:pt idx="22">
                  <c:v>-474.10867839446519</c:v>
                </c:pt>
                <c:pt idx="23">
                  <c:v>-295.41137940889712</c:v>
                </c:pt>
                <c:pt idx="24">
                  <c:v>-147.01383417535951</c:v>
                </c:pt>
                <c:pt idx="25">
                  <c:v>-124.438346160826</c:v>
                </c:pt>
                <c:pt idx="26">
                  <c:v>-241.44032294463867</c:v>
                </c:pt>
                <c:pt idx="27">
                  <c:v>-410.16979441871376</c:v>
                </c:pt>
                <c:pt idx="28">
                  <c:v>-518.03985176681272</c:v>
                </c:pt>
                <c:pt idx="29">
                  <c:v>-522.05239780839349</c:v>
                </c:pt>
                <c:pt idx="30">
                  <c:v>-442.53624548662413</c:v>
                </c:pt>
                <c:pt idx="31">
                  <c:v>-319.29799884054711</c:v>
                </c:pt>
                <c:pt idx="32">
                  <c:v>-183.31442083465578</c:v>
                </c:pt>
                <c:pt idx="33">
                  <c:v>-59.169109071690734</c:v>
                </c:pt>
                <c:pt idx="34">
                  <c:v>45.864803144822567</c:v>
                </c:pt>
                <c:pt idx="35">
                  <c:v>139.70940072284188</c:v>
                </c:pt>
                <c:pt idx="36">
                  <c:v>227.23490419156906</c:v>
                </c:pt>
                <c:pt idx="37">
                  <c:v>306.62434389551214</c:v>
                </c:pt>
                <c:pt idx="38">
                  <c:v>371.24462156152123</c:v>
                </c:pt>
                <c:pt idx="39">
                  <c:v>416.30135998466471</c:v>
                </c:pt>
                <c:pt idx="40">
                  <c:v>433.58562424306143</c:v>
                </c:pt>
                <c:pt idx="41">
                  <c:v>430.71117734249884</c:v>
                </c:pt>
                <c:pt idx="42">
                  <c:v>421.73027140737253</c:v>
                </c:pt>
                <c:pt idx="43">
                  <c:v>402.3289433037462</c:v>
                </c:pt>
                <c:pt idx="44">
                  <c:v>358.63282498701483</c:v>
                </c:pt>
                <c:pt idx="45">
                  <c:v>285.39919561019991</c:v>
                </c:pt>
                <c:pt idx="46">
                  <c:v>184.9960131045687</c:v>
                </c:pt>
                <c:pt idx="47">
                  <c:v>68.527570765156483</c:v>
                </c:pt>
                <c:pt idx="48">
                  <c:v>-40.216675612077154</c:v>
                </c:pt>
                <c:pt idx="49">
                  <c:v>-116.51537231468505</c:v>
                </c:pt>
                <c:pt idx="50">
                  <c:v>-141.90356446906779</c:v>
                </c:pt>
                <c:pt idx="51">
                  <c:v>-112.15348004812083</c:v>
                </c:pt>
                <c:pt idx="52">
                  <c:v>-41.932623146576816</c:v>
                </c:pt>
                <c:pt idx="53">
                  <c:v>41.904939472432631</c:v>
                </c:pt>
                <c:pt idx="54">
                  <c:v>113.13620394662689</c:v>
                </c:pt>
                <c:pt idx="55">
                  <c:v>152.92950462448013</c:v>
                </c:pt>
                <c:pt idx="56">
                  <c:v>137.88337878624719</c:v>
                </c:pt>
                <c:pt idx="57">
                  <c:v>45.512297571880467</c:v>
                </c:pt>
                <c:pt idx="58">
                  <c:v>-118.84379878196442</c:v>
                </c:pt>
                <c:pt idx="59">
                  <c:v>-309.91988111276646</c:v>
                </c:pt>
                <c:pt idx="60">
                  <c:v>-443.64154568502028</c:v>
                </c:pt>
                <c:pt idx="61">
                  <c:v>-427.63990141153528</c:v>
                </c:pt>
                <c:pt idx="62">
                  <c:v>-231.37939083908998</c:v>
                </c:pt>
                <c:pt idx="63">
                  <c:v>57.772750802215619</c:v>
                </c:pt>
                <c:pt idx="64">
                  <c:v>293.07143287799488</c:v>
                </c:pt>
                <c:pt idx="65">
                  <c:v>393.39095383453383</c:v>
                </c:pt>
                <c:pt idx="66">
                  <c:v>362.52603669516105</c:v>
                </c:pt>
                <c:pt idx="67">
                  <c:v>274.93857237001879</c:v>
                </c:pt>
                <c:pt idx="68">
                  <c:v>256.70532850338662</c:v>
                </c:pt>
                <c:pt idx="69">
                  <c:v>343.17320492524527</c:v>
                </c:pt>
                <c:pt idx="70">
                  <c:v>438.6707911919587</c:v>
                </c:pt>
                <c:pt idx="71">
                  <c:v>479.94035934483423</c:v>
                </c:pt>
                <c:pt idx="72">
                  <c:v>484.55784076164167</c:v>
                </c:pt>
                <c:pt idx="73">
                  <c:v>487.49021623669051</c:v>
                </c:pt>
                <c:pt idx="74">
                  <c:v>509.15293422226063</c:v>
                </c:pt>
                <c:pt idx="75">
                  <c:v>559.31652916899748</c:v>
                </c:pt>
                <c:pt idx="76">
                  <c:v>610.62287714779904</c:v>
                </c:pt>
                <c:pt idx="77">
                  <c:v>622.94920275966683</c:v>
                </c:pt>
                <c:pt idx="78">
                  <c:v>566.04987574799463</c:v>
                </c:pt>
                <c:pt idx="79">
                  <c:v>428.58281502976007</c:v>
                </c:pt>
                <c:pt idx="80">
                  <c:v>245.22488257645125</c:v>
                </c:pt>
                <c:pt idx="81">
                  <c:v>80.588155107305781</c:v>
                </c:pt>
                <c:pt idx="82">
                  <c:v>-24.016708869351469</c:v>
                </c:pt>
                <c:pt idx="83">
                  <c:v>-72.718465186600568</c:v>
                </c:pt>
                <c:pt idx="84">
                  <c:v>-102.11005434759875</c:v>
                </c:pt>
                <c:pt idx="85">
                  <c:v>-141.35996194567326</c:v>
                </c:pt>
                <c:pt idx="86">
                  <c:v>-204.18142561378338</c:v>
                </c:pt>
                <c:pt idx="87">
                  <c:v>-284.59666998881767</c:v>
                </c:pt>
                <c:pt idx="88">
                  <c:v>-359.35455977774723</c:v>
                </c:pt>
                <c:pt idx="89">
                  <c:v>-405.9175513941932</c:v>
                </c:pt>
                <c:pt idx="90">
                  <c:v>-421.0159045092895</c:v>
                </c:pt>
                <c:pt idx="91">
                  <c:v>-413.43610729035152</c:v>
                </c:pt>
                <c:pt idx="92">
                  <c:v>-392.00574032342024</c:v>
                </c:pt>
                <c:pt idx="93">
                  <c:v>-350.91396379193566</c:v>
                </c:pt>
                <c:pt idx="94">
                  <c:v>-287.1749803794857</c:v>
                </c:pt>
                <c:pt idx="95">
                  <c:v>-214.99133857700892</c:v>
                </c:pt>
                <c:pt idx="96">
                  <c:v>-153.93334385145431</c:v>
                </c:pt>
                <c:pt idx="97">
                  <c:v>-100.58985577391383</c:v>
                </c:pt>
                <c:pt idx="98">
                  <c:v>-46.984165588803073</c:v>
                </c:pt>
                <c:pt idx="99">
                  <c:v>-0.89753518055761017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41-40D7-ACA5-A425E34BFB0E}"/>
            </c:ext>
          </c:extLst>
        </c:ser>
        <c:ser>
          <c:idx val="1"/>
          <c:order val="1"/>
          <c:tx>
            <c:strRef>
              <c:f>Plots!$O$4</c:f>
              <c:strCache>
                <c:ptCount val="1"/>
                <c:pt idx="0">
                  <c:v>X fundamental [deg/s^2]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Plots!$B$5:$B$105</c:f>
              <c:numCache>
                <c:formatCode>General</c:formatCode>
                <c:ptCount val="101"/>
                <c:pt idx="0">
                  <c:v>0</c:v>
                </c:pt>
                <c:pt idx="1">
                  <c:v>7.4999999999999997E-3</c:v>
                </c:pt>
                <c:pt idx="2">
                  <c:v>1.4999999999999999E-2</c:v>
                </c:pt>
                <c:pt idx="3">
                  <c:v>2.2499999999999999E-2</c:v>
                </c:pt>
                <c:pt idx="4">
                  <c:v>0.03</c:v>
                </c:pt>
                <c:pt idx="5">
                  <c:v>3.7500000000000006E-2</c:v>
                </c:pt>
                <c:pt idx="6">
                  <c:v>4.4999999999999998E-2</c:v>
                </c:pt>
                <c:pt idx="7">
                  <c:v>5.2500000000000005E-2</c:v>
                </c:pt>
                <c:pt idx="8">
                  <c:v>0.06</c:v>
                </c:pt>
                <c:pt idx="9">
                  <c:v>6.7500000000000004E-2</c:v>
                </c:pt>
                <c:pt idx="10">
                  <c:v>7.5000000000000011E-2</c:v>
                </c:pt>
                <c:pt idx="11">
                  <c:v>8.2500000000000004E-2</c:v>
                </c:pt>
                <c:pt idx="12">
                  <c:v>0.09</c:v>
                </c:pt>
                <c:pt idx="13">
                  <c:v>9.7500000000000003E-2</c:v>
                </c:pt>
                <c:pt idx="14">
                  <c:v>0.10500000000000001</c:v>
                </c:pt>
                <c:pt idx="15">
                  <c:v>0.11249999999999999</c:v>
                </c:pt>
                <c:pt idx="16">
                  <c:v>0.12</c:v>
                </c:pt>
                <c:pt idx="17">
                  <c:v>0.1275</c:v>
                </c:pt>
                <c:pt idx="18">
                  <c:v>0.13500000000000001</c:v>
                </c:pt>
                <c:pt idx="19">
                  <c:v>0.14250000000000002</c:v>
                </c:pt>
                <c:pt idx="20">
                  <c:v>0.15000000000000002</c:v>
                </c:pt>
                <c:pt idx="21">
                  <c:v>0.1575</c:v>
                </c:pt>
                <c:pt idx="22">
                  <c:v>0.16500000000000001</c:v>
                </c:pt>
                <c:pt idx="23">
                  <c:v>0.17250000000000001</c:v>
                </c:pt>
                <c:pt idx="24">
                  <c:v>0.18</c:v>
                </c:pt>
                <c:pt idx="25">
                  <c:v>0.1875</c:v>
                </c:pt>
                <c:pt idx="26">
                  <c:v>0.19500000000000001</c:v>
                </c:pt>
                <c:pt idx="27">
                  <c:v>0.20250000000000001</c:v>
                </c:pt>
                <c:pt idx="28">
                  <c:v>0.21000000000000002</c:v>
                </c:pt>
                <c:pt idx="29">
                  <c:v>0.21749999999999997</c:v>
                </c:pt>
                <c:pt idx="30">
                  <c:v>0.22499999999999998</c:v>
                </c:pt>
                <c:pt idx="31">
                  <c:v>0.23249999999999998</c:v>
                </c:pt>
                <c:pt idx="32">
                  <c:v>0.24</c:v>
                </c:pt>
                <c:pt idx="33">
                  <c:v>0.2475</c:v>
                </c:pt>
                <c:pt idx="34">
                  <c:v>0.255</c:v>
                </c:pt>
                <c:pt idx="35">
                  <c:v>0.26249999999999996</c:v>
                </c:pt>
                <c:pt idx="36">
                  <c:v>0.27</c:v>
                </c:pt>
                <c:pt idx="37">
                  <c:v>0.27749999999999997</c:v>
                </c:pt>
                <c:pt idx="38">
                  <c:v>0.28500000000000003</c:v>
                </c:pt>
                <c:pt idx="39">
                  <c:v>0.29249999999999998</c:v>
                </c:pt>
                <c:pt idx="40">
                  <c:v>0.30000000000000004</c:v>
                </c:pt>
                <c:pt idx="41">
                  <c:v>0.3075</c:v>
                </c:pt>
                <c:pt idx="42">
                  <c:v>0.315</c:v>
                </c:pt>
                <c:pt idx="43">
                  <c:v>0.32250000000000001</c:v>
                </c:pt>
                <c:pt idx="44">
                  <c:v>0.33</c:v>
                </c:pt>
                <c:pt idx="45">
                  <c:v>0.33750000000000002</c:v>
                </c:pt>
                <c:pt idx="46">
                  <c:v>0.34500000000000003</c:v>
                </c:pt>
                <c:pt idx="47">
                  <c:v>0.35249999999999998</c:v>
                </c:pt>
                <c:pt idx="48">
                  <c:v>0.36</c:v>
                </c:pt>
                <c:pt idx="49">
                  <c:v>0.36749999999999999</c:v>
                </c:pt>
                <c:pt idx="50">
                  <c:v>0.375</c:v>
                </c:pt>
                <c:pt idx="51">
                  <c:v>0.38250000000000001</c:v>
                </c:pt>
                <c:pt idx="52">
                  <c:v>0.39</c:v>
                </c:pt>
                <c:pt idx="53">
                  <c:v>0.39750000000000002</c:v>
                </c:pt>
                <c:pt idx="54">
                  <c:v>0.40500000000000003</c:v>
                </c:pt>
                <c:pt idx="55">
                  <c:v>0.41250000000000003</c:v>
                </c:pt>
                <c:pt idx="56">
                  <c:v>0.42000000000000004</c:v>
                </c:pt>
                <c:pt idx="57">
                  <c:v>0.42749999999999999</c:v>
                </c:pt>
                <c:pt idx="58">
                  <c:v>0.43499999999999994</c:v>
                </c:pt>
                <c:pt idx="59">
                  <c:v>0.4425</c:v>
                </c:pt>
                <c:pt idx="60">
                  <c:v>0.44999999999999996</c:v>
                </c:pt>
                <c:pt idx="61">
                  <c:v>0.45750000000000002</c:v>
                </c:pt>
                <c:pt idx="62">
                  <c:v>0.46499999999999997</c:v>
                </c:pt>
                <c:pt idx="63">
                  <c:v>0.47250000000000003</c:v>
                </c:pt>
                <c:pt idx="64">
                  <c:v>0.48</c:v>
                </c:pt>
                <c:pt idx="65">
                  <c:v>0.48750000000000004</c:v>
                </c:pt>
                <c:pt idx="66">
                  <c:v>0.495</c:v>
                </c:pt>
                <c:pt idx="67">
                  <c:v>0.50250000000000006</c:v>
                </c:pt>
                <c:pt idx="68">
                  <c:v>0.51</c:v>
                </c:pt>
                <c:pt idx="69">
                  <c:v>0.51749999999999996</c:v>
                </c:pt>
                <c:pt idx="70">
                  <c:v>0.52499999999999991</c:v>
                </c:pt>
                <c:pt idx="71">
                  <c:v>0.53249999999999997</c:v>
                </c:pt>
                <c:pt idx="72">
                  <c:v>0.54</c:v>
                </c:pt>
                <c:pt idx="73">
                  <c:v>0.54749999999999999</c:v>
                </c:pt>
                <c:pt idx="74">
                  <c:v>0.55499999999999994</c:v>
                </c:pt>
                <c:pt idx="75">
                  <c:v>0.5625</c:v>
                </c:pt>
                <c:pt idx="76">
                  <c:v>0.57000000000000006</c:v>
                </c:pt>
                <c:pt idx="77">
                  <c:v>0.57750000000000001</c:v>
                </c:pt>
                <c:pt idx="78">
                  <c:v>0.58499999999999996</c:v>
                </c:pt>
                <c:pt idx="79">
                  <c:v>0.59250000000000003</c:v>
                </c:pt>
                <c:pt idx="80">
                  <c:v>0.60000000000000009</c:v>
                </c:pt>
                <c:pt idx="81">
                  <c:v>0.60750000000000004</c:v>
                </c:pt>
                <c:pt idx="82">
                  <c:v>0.61499999999999999</c:v>
                </c:pt>
                <c:pt idx="83">
                  <c:v>0.62249999999999994</c:v>
                </c:pt>
                <c:pt idx="84">
                  <c:v>0.63</c:v>
                </c:pt>
                <c:pt idx="85">
                  <c:v>0.63749999999999996</c:v>
                </c:pt>
                <c:pt idx="86">
                  <c:v>0.64500000000000002</c:v>
                </c:pt>
                <c:pt idx="87">
                  <c:v>0.65249999999999997</c:v>
                </c:pt>
                <c:pt idx="88">
                  <c:v>0.66</c:v>
                </c:pt>
                <c:pt idx="89">
                  <c:v>0.66749999999999998</c:v>
                </c:pt>
                <c:pt idx="90">
                  <c:v>0.67500000000000004</c:v>
                </c:pt>
                <c:pt idx="91">
                  <c:v>0.6825</c:v>
                </c:pt>
                <c:pt idx="92">
                  <c:v>0.69000000000000006</c:v>
                </c:pt>
                <c:pt idx="93">
                  <c:v>0.69750000000000001</c:v>
                </c:pt>
                <c:pt idx="94">
                  <c:v>0.70499999999999996</c:v>
                </c:pt>
                <c:pt idx="95">
                  <c:v>0.71249999999999991</c:v>
                </c:pt>
                <c:pt idx="96">
                  <c:v>0.72</c:v>
                </c:pt>
                <c:pt idx="97">
                  <c:v>0.72750000000000004</c:v>
                </c:pt>
                <c:pt idx="98">
                  <c:v>0.73499999999999999</c:v>
                </c:pt>
                <c:pt idx="99">
                  <c:v>0.74249999999999994</c:v>
                </c:pt>
                <c:pt idx="100">
                  <c:v>0.75</c:v>
                </c:pt>
              </c:numCache>
            </c:numRef>
          </c:xVal>
          <c:yVal>
            <c:numRef>
              <c:f>Plots!$O$5:$O$105</c:f>
              <c:numCache>
                <c:formatCode>General</c:formatCode>
                <c:ptCount val="101"/>
                <c:pt idx="0">
                  <c:v>-148.5386990905271</c:v>
                </c:pt>
                <c:pt idx="1">
                  <c:v>-157.57241398441278</c:v>
                </c:pt>
                <c:pt idx="2">
                  <c:v>-165.9842625482903</c:v>
                </c:pt>
                <c:pt idx="3">
                  <c:v>-173.74104705888618</c:v>
                </c:pt>
                <c:pt idx="4">
                  <c:v>-180.81215503147476</c:v>
                </c:pt>
                <c:pt idx="5">
                  <c:v>-187.16968003337021</c:v>
                </c:pt>
                <c:pt idx="6">
                  <c:v>-192.78853181786695</c:v>
                </c:pt>
                <c:pt idx="7">
                  <c:v>-197.64653534398076</c:v>
                </c:pt>
                <c:pt idx="8">
                  <c:v>-201.72451829120479</c:v>
                </c:pt>
                <c:pt idx="9">
                  <c:v>-205.00638672389954</c:v>
                </c:pt>
                <c:pt idx="10">
                  <c:v>-207.47918860670418</c:v>
                </c:pt>
                <c:pt idx="11">
                  <c:v>-209.13316492030305</c:v>
                </c:pt>
                <c:pt idx="12">
                  <c:v>-209.96178817581628</c:v>
                </c:pt>
                <c:pt idx="13">
                  <c:v>-209.96178817581628</c:v>
                </c:pt>
                <c:pt idx="14">
                  <c:v>-209.13316492030305</c:v>
                </c:pt>
                <c:pt idx="15">
                  <c:v>-207.47918860670418</c:v>
                </c:pt>
                <c:pt idx="16">
                  <c:v>-205.00638672389954</c:v>
                </c:pt>
                <c:pt idx="17">
                  <c:v>-201.72451829120479</c:v>
                </c:pt>
                <c:pt idx="18">
                  <c:v>-197.64653534398076</c:v>
                </c:pt>
                <c:pt idx="19">
                  <c:v>-192.78853181786695</c:v>
                </c:pt>
                <c:pt idx="20">
                  <c:v>-187.16968003337021</c:v>
                </c:pt>
                <c:pt idx="21">
                  <c:v>-180.81215503147479</c:v>
                </c:pt>
                <c:pt idx="22">
                  <c:v>-173.74104705888618</c:v>
                </c:pt>
                <c:pt idx="23">
                  <c:v>-165.9842625482903</c:v>
                </c:pt>
                <c:pt idx="24">
                  <c:v>-157.57241398441278</c:v>
                </c:pt>
                <c:pt idx="25">
                  <c:v>-148.5386990905271</c:v>
                </c:pt>
                <c:pt idx="26">
                  <c:v>-138.91876981220773</c:v>
                </c:pt>
                <c:pt idx="27">
                  <c:v>-128.75059161538846</c:v>
                </c:pt>
                <c:pt idx="28">
                  <c:v>-118.07429365401347</c:v>
                </c:pt>
                <c:pt idx="29">
                  <c:v>-106.93201039859983</c:v>
                </c:pt>
                <c:pt idx="30">
                  <c:v>-95.36771535073143</c:v>
                </c:pt>
                <c:pt idx="31">
                  <c:v>-83.427047499738507</c:v>
                </c:pt>
                <c:pt idx="32">
                  <c:v>-71.157131206456583</c:v>
                </c:pt>
                <c:pt idx="33">
                  <c:v>-58.60639022490377</c:v>
                </c:pt>
                <c:pt idx="34">
                  <c:v>-45.824356595846091</c:v>
                </c:pt>
                <c:pt idx="35">
                  <c:v>-32.861475166461851</c:v>
                </c:pt>
                <c:pt idx="36">
                  <c:v>-19.76890450757535</c:v>
                </c:pt>
                <c:pt idx="37">
                  <c:v>-6.5983150141510096</c:v>
                </c:pt>
                <c:pt idx="38">
                  <c:v>6.5983150141509848</c:v>
                </c:pt>
                <c:pt idx="39">
                  <c:v>19.768904507575233</c:v>
                </c:pt>
                <c:pt idx="40">
                  <c:v>32.861475166461737</c:v>
                </c:pt>
                <c:pt idx="41">
                  <c:v>45.824356595845977</c:v>
                </c:pt>
                <c:pt idx="42">
                  <c:v>58.606390224903649</c:v>
                </c:pt>
                <c:pt idx="43">
                  <c:v>71.157131206456469</c:v>
                </c:pt>
                <c:pt idx="44">
                  <c:v>83.427047499738379</c:v>
                </c:pt>
                <c:pt idx="45">
                  <c:v>95.367715350731359</c:v>
                </c:pt>
                <c:pt idx="46">
                  <c:v>106.93201039859976</c:v>
                </c:pt>
                <c:pt idx="47">
                  <c:v>118.07429365401343</c:v>
                </c:pt>
                <c:pt idx="48">
                  <c:v>128.7505916153884</c:v>
                </c:pt>
                <c:pt idx="49">
                  <c:v>138.91876981220764</c:v>
                </c:pt>
                <c:pt idx="50">
                  <c:v>148.53869909052707</c:v>
                </c:pt>
                <c:pt idx="51">
                  <c:v>157.57241398441272</c:v>
                </c:pt>
                <c:pt idx="52">
                  <c:v>165.98426254829027</c:v>
                </c:pt>
                <c:pt idx="53">
                  <c:v>173.74104705888615</c:v>
                </c:pt>
                <c:pt idx="54">
                  <c:v>180.81215503147473</c:v>
                </c:pt>
                <c:pt idx="55">
                  <c:v>187.16968003337018</c:v>
                </c:pt>
                <c:pt idx="56">
                  <c:v>192.78853181786695</c:v>
                </c:pt>
                <c:pt idx="57">
                  <c:v>197.64653534398073</c:v>
                </c:pt>
                <c:pt idx="58">
                  <c:v>201.72451829120476</c:v>
                </c:pt>
                <c:pt idx="59">
                  <c:v>205.00638672389951</c:v>
                </c:pt>
                <c:pt idx="60">
                  <c:v>207.47918860670416</c:v>
                </c:pt>
                <c:pt idx="61">
                  <c:v>209.13316492030305</c:v>
                </c:pt>
                <c:pt idx="62">
                  <c:v>209.96178817581625</c:v>
                </c:pt>
                <c:pt idx="63">
                  <c:v>209.96178817581628</c:v>
                </c:pt>
                <c:pt idx="64">
                  <c:v>209.13316492030307</c:v>
                </c:pt>
                <c:pt idx="65">
                  <c:v>207.47918860670418</c:v>
                </c:pt>
                <c:pt idx="66">
                  <c:v>205.00638672389957</c:v>
                </c:pt>
                <c:pt idx="67">
                  <c:v>201.72451829120479</c:v>
                </c:pt>
                <c:pt idx="68">
                  <c:v>197.64653534398079</c:v>
                </c:pt>
                <c:pt idx="69">
                  <c:v>192.78853181786701</c:v>
                </c:pt>
                <c:pt idx="70">
                  <c:v>187.16968003337033</c:v>
                </c:pt>
                <c:pt idx="71">
                  <c:v>180.81215503147482</c:v>
                </c:pt>
                <c:pt idx="72">
                  <c:v>173.74104705888618</c:v>
                </c:pt>
                <c:pt idx="73">
                  <c:v>165.98426254829036</c:v>
                </c:pt>
                <c:pt idx="74">
                  <c:v>157.57241398441289</c:v>
                </c:pt>
                <c:pt idx="75">
                  <c:v>148.53869909052713</c:v>
                </c:pt>
                <c:pt idx="76">
                  <c:v>138.91876981220764</c:v>
                </c:pt>
                <c:pt idx="77">
                  <c:v>128.75059161538846</c:v>
                </c:pt>
                <c:pt idx="78">
                  <c:v>118.07429365401369</c:v>
                </c:pt>
                <c:pt idx="79">
                  <c:v>106.93201039859987</c:v>
                </c:pt>
                <c:pt idx="80">
                  <c:v>95.367715350731402</c:v>
                </c:pt>
                <c:pt idx="81">
                  <c:v>83.427047499738521</c:v>
                </c:pt>
                <c:pt idx="82">
                  <c:v>71.157131206456697</c:v>
                </c:pt>
                <c:pt idx="83">
                  <c:v>58.606390224903969</c:v>
                </c:pt>
                <c:pt idx="84">
                  <c:v>45.824356595846204</c:v>
                </c:pt>
                <c:pt idx="85">
                  <c:v>32.861475166461972</c:v>
                </c:pt>
                <c:pt idx="86">
                  <c:v>19.768904507575471</c:v>
                </c:pt>
                <c:pt idx="87">
                  <c:v>6.5983150141511286</c:v>
                </c:pt>
                <c:pt idx="88">
                  <c:v>-6.5983150141508649</c:v>
                </c:pt>
                <c:pt idx="89">
                  <c:v>-19.768904507575208</c:v>
                </c:pt>
                <c:pt idx="90">
                  <c:v>-32.861475166461709</c:v>
                </c:pt>
                <c:pt idx="91">
                  <c:v>-45.824356595845948</c:v>
                </c:pt>
                <c:pt idx="92">
                  <c:v>-58.606390224903713</c:v>
                </c:pt>
                <c:pt idx="93">
                  <c:v>-71.157131206456441</c:v>
                </c:pt>
                <c:pt idx="94">
                  <c:v>-83.427047499738279</c:v>
                </c:pt>
                <c:pt idx="95">
                  <c:v>-95.36771535073116</c:v>
                </c:pt>
                <c:pt idx="96">
                  <c:v>-106.93201039859966</c:v>
                </c:pt>
                <c:pt idx="97">
                  <c:v>-118.07429365401347</c:v>
                </c:pt>
                <c:pt idx="98">
                  <c:v>-128.75059161538837</c:v>
                </c:pt>
                <c:pt idx="99">
                  <c:v>-138.91876981220756</c:v>
                </c:pt>
                <c:pt idx="100">
                  <c:v>-148.53869909052705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41-40D7-ACA5-A425E34BF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904271"/>
        <c:axId val="1362250511"/>
      </c:scatterChart>
      <c:valAx>
        <c:axId val="136790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250511"/>
        <c:crosses val="autoZero"/>
        <c:crossBetween val="midCat"/>
      </c:valAx>
      <c:valAx>
        <c:axId val="136225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904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Trunk Sagital position</a:t>
            </a:r>
          </a:p>
        </c:rich>
      </c:tx>
      <c:layout>
        <c:manualLayout>
          <c:xMode val="edge"/>
          <c:yMode val="edge"/>
          <c:x val="0.30597900262467193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Plots!$Q$4</c:f>
              <c:strCache>
                <c:ptCount val="1"/>
                <c:pt idx="0">
                  <c:v>Y measured (deg)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Plots!$B$5:$B$105</c:f>
              <c:numCache>
                <c:formatCode>General</c:formatCode>
                <c:ptCount val="101"/>
                <c:pt idx="0">
                  <c:v>0</c:v>
                </c:pt>
                <c:pt idx="1">
                  <c:v>7.4999999999999997E-3</c:v>
                </c:pt>
                <c:pt idx="2">
                  <c:v>1.4999999999999999E-2</c:v>
                </c:pt>
                <c:pt idx="3">
                  <c:v>2.2499999999999999E-2</c:v>
                </c:pt>
                <c:pt idx="4">
                  <c:v>0.03</c:v>
                </c:pt>
                <c:pt idx="5">
                  <c:v>3.7500000000000006E-2</c:v>
                </c:pt>
                <c:pt idx="6">
                  <c:v>4.4999999999999998E-2</c:v>
                </c:pt>
                <c:pt idx="7">
                  <c:v>5.2500000000000005E-2</c:v>
                </c:pt>
                <c:pt idx="8">
                  <c:v>0.06</c:v>
                </c:pt>
                <c:pt idx="9">
                  <c:v>6.7500000000000004E-2</c:v>
                </c:pt>
                <c:pt idx="10">
                  <c:v>7.5000000000000011E-2</c:v>
                </c:pt>
                <c:pt idx="11">
                  <c:v>8.2500000000000004E-2</c:v>
                </c:pt>
                <c:pt idx="12">
                  <c:v>0.09</c:v>
                </c:pt>
                <c:pt idx="13">
                  <c:v>9.7500000000000003E-2</c:v>
                </c:pt>
                <c:pt idx="14">
                  <c:v>0.10500000000000001</c:v>
                </c:pt>
                <c:pt idx="15">
                  <c:v>0.11249999999999999</c:v>
                </c:pt>
                <c:pt idx="16">
                  <c:v>0.12</c:v>
                </c:pt>
                <c:pt idx="17">
                  <c:v>0.1275</c:v>
                </c:pt>
                <c:pt idx="18">
                  <c:v>0.13500000000000001</c:v>
                </c:pt>
                <c:pt idx="19">
                  <c:v>0.14250000000000002</c:v>
                </c:pt>
                <c:pt idx="20">
                  <c:v>0.15000000000000002</c:v>
                </c:pt>
                <c:pt idx="21">
                  <c:v>0.1575</c:v>
                </c:pt>
                <c:pt idx="22">
                  <c:v>0.16500000000000001</c:v>
                </c:pt>
                <c:pt idx="23">
                  <c:v>0.17250000000000001</c:v>
                </c:pt>
                <c:pt idx="24">
                  <c:v>0.18</c:v>
                </c:pt>
                <c:pt idx="25">
                  <c:v>0.1875</c:v>
                </c:pt>
                <c:pt idx="26">
                  <c:v>0.19500000000000001</c:v>
                </c:pt>
                <c:pt idx="27">
                  <c:v>0.20250000000000001</c:v>
                </c:pt>
                <c:pt idx="28">
                  <c:v>0.21000000000000002</c:v>
                </c:pt>
                <c:pt idx="29">
                  <c:v>0.21749999999999997</c:v>
                </c:pt>
                <c:pt idx="30">
                  <c:v>0.22499999999999998</c:v>
                </c:pt>
                <c:pt idx="31">
                  <c:v>0.23249999999999998</c:v>
                </c:pt>
                <c:pt idx="32">
                  <c:v>0.24</c:v>
                </c:pt>
                <c:pt idx="33">
                  <c:v>0.2475</c:v>
                </c:pt>
                <c:pt idx="34">
                  <c:v>0.255</c:v>
                </c:pt>
                <c:pt idx="35">
                  <c:v>0.26249999999999996</c:v>
                </c:pt>
                <c:pt idx="36">
                  <c:v>0.27</c:v>
                </c:pt>
                <c:pt idx="37">
                  <c:v>0.27749999999999997</c:v>
                </c:pt>
                <c:pt idx="38">
                  <c:v>0.28500000000000003</c:v>
                </c:pt>
                <c:pt idx="39">
                  <c:v>0.29249999999999998</c:v>
                </c:pt>
                <c:pt idx="40">
                  <c:v>0.30000000000000004</c:v>
                </c:pt>
                <c:pt idx="41">
                  <c:v>0.3075</c:v>
                </c:pt>
                <c:pt idx="42">
                  <c:v>0.315</c:v>
                </c:pt>
                <c:pt idx="43">
                  <c:v>0.32250000000000001</c:v>
                </c:pt>
                <c:pt idx="44">
                  <c:v>0.33</c:v>
                </c:pt>
                <c:pt idx="45">
                  <c:v>0.33750000000000002</c:v>
                </c:pt>
                <c:pt idx="46">
                  <c:v>0.34500000000000003</c:v>
                </c:pt>
                <c:pt idx="47">
                  <c:v>0.35249999999999998</c:v>
                </c:pt>
                <c:pt idx="48">
                  <c:v>0.36</c:v>
                </c:pt>
                <c:pt idx="49">
                  <c:v>0.36749999999999999</c:v>
                </c:pt>
                <c:pt idx="50">
                  <c:v>0.375</c:v>
                </c:pt>
                <c:pt idx="51">
                  <c:v>0.38250000000000001</c:v>
                </c:pt>
                <c:pt idx="52">
                  <c:v>0.39</c:v>
                </c:pt>
                <c:pt idx="53">
                  <c:v>0.39750000000000002</c:v>
                </c:pt>
                <c:pt idx="54">
                  <c:v>0.40500000000000003</c:v>
                </c:pt>
                <c:pt idx="55">
                  <c:v>0.41250000000000003</c:v>
                </c:pt>
                <c:pt idx="56">
                  <c:v>0.42000000000000004</c:v>
                </c:pt>
                <c:pt idx="57">
                  <c:v>0.42749999999999999</c:v>
                </c:pt>
                <c:pt idx="58">
                  <c:v>0.43499999999999994</c:v>
                </c:pt>
                <c:pt idx="59">
                  <c:v>0.4425</c:v>
                </c:pt>
                <c:pt idx="60">
                  <c:v>0.44999999999999996</c:v>
                </c:pt>
                <c:pt idx="61">
                  <c:v>0.45750000000000002</c:v>
                </c:pt>
                <c:pt idx="62">
                  <c:v>0.46499999999999997</c:v>
                </c:pt>
                <c:pt idx="63">
                  <c:v>0.47250000000000003</c:v>
                </c:pt>
                <c:pt idx="64">
                  <c:v>0.48</c:v>
                </c:pt>
                <c:pt idx="65">
                  <c:v>0.48750000000000004</c:v>
                </c:pt>
                <c:pt idx="66">
                  <c:v>0.495</c:v>
                </c:pt>
                <c:pt idx="67">
                  <c:v>0.50250000000000006</c:v>
                </c:pt>
                <c:pt idx="68">
                  <c:v>0.51</c:v>
                </c:pt>
                <c:pt idx="69">
                  <c:v>0.51749999999999996</c:v>
                </c:pt>
                <c:pt idx="70">
                  <c:v>0.52499999999999991</c:v>
                </c:pt>
                <c:pt idx="71">
                  <c:v>0.53249999999999997</c:v>
                </c:pt>
                <c:pt idx="72">
                  <c:v>0.54</c:v>
                </c:pt>
                <c:pt idx="73">
                  <c:v>0.54749999999999999</c:v>
                </c:pt>
                <c:pt idx="74">
                  <c:v>0.55499999999999994</c:v>
                </c:pt>
                <c:pt idx="75">
                  <c:v>0.5625</c:v>
                </c:pt>
                <c:pt idx="76">
                  <c:v>0.57000000000000006</c:v>
                </c:pt>
                <c:pt idx="77">
                  <c:v>0.57750000000000001</c:v>
                </c:pt>
                <c:pt idx="78">
                  <c:v>0.58499999999999996</c:v>
                </c:pt>
                <c:pt idx="79">
                  <c:v>0.59250000000000003</c:v>
                </c:pt>
                <c:pt idx="80">
                  <c:v>0.60000000000000009</c:v>
                </c:pt>
                <c:pt idx="81">
                  <c:v>0.60750000000000004</c:v>
                </c:pt>
                <c:pt idx="82">
                  <c:v>0.61499999999999999</c:v>
                </c:pt>
                <c:pt idx="83">
                  <c:v>0.62249999999999994</c:v>
                </c:pt>
                <c:pt idx="84">
                  <c:v>0.63</c:v>
                </c:pt>
                <c:pt idx="85">
                  <c:v>0.63749999999999996</c:v>
                </c:pt>
                <c:pt idx="86">
                  <c:v>0.64500000000000002</c:v>
                </c:pt>
                <c:pt idx="87">
                  <c:v>0.65249999999999997</c:v>
                </c:pt>
                <c:pt idx="88">
                  <c:v>0.66</c:v>
                </c:pt>
                <c:pt idx="89">
                  <c:v>0.66749999999999998</c:v>
                </c:pt>
                <c:pt idx="90">
                  <c:v>0.67500000000000004</c:v>
                </c:pt>
                <c:pt idx="91">
                  <c:v>0.6825</c:v>
                </c:pt>
                <c:pt idx="92">
                  <c:v>0.69000000000000006</c:v>
                </c:pt>
                <c:pt idx="93">
                  <c:v>0.69750000000000001</c:v>
                </c:pt>
                <c:pt idx="94">
                  <c:v>0.70499999999999996</c:v>
                </c:pt>
                <c:pt idx="95">
                  <c:v>0.71249999999999991</c:v>
                </c:pt>
                <c:pt idx="96">
                  <c:v>0.72</c:v>
                </c:pt>
                <c:pt idx="97">
                  <c:v>0.72750000000000004</c:v>
                </c:pt>
                <c:pt idx="98">
                  <c:v>0.73499999999999999</c:v>
                </c:pt>
                <c:pt idx="99">
                  <c:v>0.74249999999999994</c:v>
                </c:pt>
                <c:pt idx="100">
                  <c:v>0.75</c:v>
                </c:pt>
              </c:numCache>
            </c:numRef>
          </c:xVal>
          <c:yVal>
            <c:numRef>
              <c:f>Plots!$Q$5:$Q$105</c:f>
              <c:numCache>
                <c:formatCode>General</c:formatCode>
                <c:ptCount val="101"/>
                <c:pt idx="0">
                  <c:v>-9.030808257301759</c:v>
                </c:pt>
                <c:pt idx="1">
                  <c:v>-9.0950443330764852</c:v>
                </c:pt>
                <c:pt idx="2">
                  <c:v>-9.1793378221183008</c:v>
                </c:pt>
                <c:pt idx="3">
                  <c:v>-9.2772665171774857</c:v>
                </c:pt>
                <c:pt idx="4">
                  <c:v>-9.3823153226077523</c:v>
                </c:pt>
                <c:pt idx="5">
                  <c:v>-9.4882772315201169</c:v>
                </c:pt>
                <c:pt idx="6">
                  <c:v>-9.5894355867685768</c:v>
                </c:pt>
                <c:pt idx="7">
                  <c:v>-9.6816040126441756</c:v>
                </c:pt>
                <c:pt idx="8">
                  <c:v>-9.7644160518792429</c:v>
                </c:pt>
                <c:pt idx="9">
                  <c:v>-9.8436415349549478</c:v>
                </c:pt>
                <c:pt idx="10">
                  <c:v>-9.9325534213458315</c:v>
                </c:pt>
                <c:pt idx="11">
                  <c:v>-10.051937763352543</c:v>
                </c:pt>
                <c:pt idx="12">
                  <c:v>-10.224542025307855</c:v>
                </c:pt>
                <c:pt idx="13">
                  <c:v>-10.464510331660337</c:v>
                </c:pt>
                <c:pt idx="14">
                  <c:v>-10.769163022599944</c:v>
                </c:pt>
                <c:pt idx="15">
                  <c:v>-11.121698503464577</c:v>
                </c:pt>
                <c:pt idx="16">
                  <c:v>-11.500992005991106</c:v>
                </c:pt>
                <c:pt idx="17">
                  <c:v>-11.887564409884464</c:v>
                </c:pt>
                <c:pt idx="18">
                  <c:v>-12.263657447598458</c:v>
                </c:pt>
                <c:pt idx="19">
                  <c:v>-12.611151498062467</c:v>
                </c:pt>
                <c:pt idx="20">
                  <c:v>-12.913789352318311</c:v>
                </c:pt>
                <c:pt idx="21">
                  <c:v>-13.162764014868459</c:v>
                </c:pt>
                <c:pt idx="22">
                  <c:v>-13.355489272590511</c:v>
                </c:pt>
                <c:pt idx="23">
                  <c:v>-13.489664091113884</c:v>
                </c:pt>
                <c:pt idx="24">
                  <c:v>-13.562094064260545</c:v>
                </c:pt>
                <c:pt idx="25">
                  <c:v>-13.572583019390262</c:v>
                </c:pt>
                <c:pt idx="26">
                  <c:v>-13.525404553414775</c:v>
                </c:pt>
                <c:pt idx="27">
                  <c:v>-13.427377839331315</c:v>
                </c:pt>
                <c:pt idx="28">
                  <c:v>-13.285432284152884</c:v>
                </c:pt>
                <c:pt idx="29">
                  <c:v>-13.105355734874337</c:v>
                </c:pt>
                <c:pt idx="30">
                  <c:v>-12.892121301561595</c:v>
                </c:pt>
                <c:pt idx="31">
                  <c:v>-12.650690816234309</c:v>
                </c:pt>
                <c:pt idx="32">
                  <c:v>-12.386304108951004</c:v>
                </c:pt>
                <c:pt idx="33">
                  <c:v>-12.104238722205698</c:v>
                </c:pt>
                <c:pt idx="34">
                  <c:v>-11.809655320123611</c:v>
                </c:pt>
                <c:pt idx="35">
                  <c:v>-11.507893352662569</c:v>
                </c:pt>
                <c:pt idx="36">
                  <c:v>-11.204693236497198</c:v>
                </c:pt>
                <c:pt idx="37">
                  <c:v>-10.906052149095903</c:v>
                </c:pt>
                <c:pt idx="38">
                  <c:v>-10.617570431724475</c:v>
                </c:pt>
                <c:pt idx="39">
                  <c:v>-10.343697036696307</c:v>
                </c:pt>
                <c:pt idx="40">
                  <c:v>-10.087787533834767</c:v>
                </c:pt>
                <c:pt idx="41">
                  <c:v>-9.8526095011753174</c:v>
                </c:pt>
                <c:pt idx="42">
                  <c:v>-9.6403942594957854</c:v>
                </c:pt>
                <c:pt idx="43">
                  <c:v>-9.4524077688064203</c:v>
                </c:pt>
                <c:pt idx="44">
                  <c:v>-9.2893282997133024</c:v>
                </c:pt>
                <c:pt idx="45">
                  <c:v>-9.1523644442361451</c:v>
                </c:pt>
                <c:pt idx="46">
                  <c:v>-9.0442468631109154</c:v>
                </c:pt>
                <c:pt idx="47">
                  <c:v>-8.9684781585054267</c:v>
                </c:pt>
                <c:pt idx="48">
                  <c:v>-8.927536525309467</c:v>
                </c:pt>
                <c:pt idx="49">
                  <c:v>-8.9216319282713403</c:v>
                </c:pt>
                <c:pt idx="50">
                  <c:v>-8.9486622524382238</c:v>
                </c:pt>
                <c:pt idx="51">
                  <c:v>-9.0047394540746879</c:v>
                </c:pt>
                <c:pt idx="52">
                  <c:v>-9.0847513936660782</c:v>
                </c:pt>
                <c:pt idx="53">
                  <c:v>-9.1826872034254663</c:v>
                </c:pt>
                <c:pt idx="54">
                  <c:v>-9.2923899062617004</c:v>
                </c:pt>
                <c:pt idx="55">
                  <c:v>-9.4077818841178029</c:v>
                </c:pt>
                <c:pt idx="56">
                  <c:v>-9.5230182145031055</c:v>
                </c:pt>
                <c:pt idx="57">
                  <c:v>-9.6339988480271366</c:v>
                </c:pt>
                <c:pt idx="58">
                  <c:v>-9.7406451695737086</c:v>
                </c:pt>
                <c:pt idx="59">
                  <c:v>-9.8487720363837266</c:v>
                </c:pt>
                <c:pt idx="60">
                  <c:v>-9.9707640440641097</c:v>
                </c:pt>
                <c:pt idx="61">
                  <c:v>-10.123860539390213</c:v>
                </c:pt>
                <c:pt idx="62">
                  <c:v>-10.325251048810037</c:v>
                </c:pt>
                <c:pt idx="63">
                  <c:v>-10.584828197772767</c:v>
                </c:pt>
                <c:pt idx="64">
                  <c:v>-10.900896418348069</c:v>
                </c:pt>
                <c:pt idx="65">
                  <c:v>-11.263303172721722</c:v>
                </c:pt>
                <c:pt idx="66">
                  <c:v>-11.658396672917299</c:v>
                </c:pt>
                <c:pt idx="67">
                  <c:v>-12.06998520865616</c:v>
                </c:pt>
                <c:pt idx="68">
                  <c:v>-12.478247094009236</c:v>
                </c:pt>
                <c:pt idx="69">
                  <c:v>-12.860763287997088</c:v>
                </c:pt>
                <c:pt idx="70">
                  <c:v>-13.198093572744357</c:v>
                </c:pt>
                <c:pt idx="71">
                  <c:v>-13.478724309354387</c:v>
                </c:pt>
                <c:pt idx="72">
                  <c:v>-13.696415178314282</c:v>
                </c:pt>
                <c:pt idx="73">
                  <c:v>-13.844996755597331</c:v>
                </c:pt>
                <c:pt idx="74">
                  <c:v>-13.919287927865962</c:v>
                </c:pt>
                <c:pt idx="75">
                  <c:v>-13.919619635863585</c:v>
                </c:pt>
                <c:pt idx="76">
                  <c:v>-13.85295272697441</c:v>
                </c:pt>
                <c:pt idx="77">
                  <c:v>-13.729126464047438</c:v>
                </c:pt>
                <c:pt idx="78">
                  <c:v>-13.556609372027324</c:v>
                </c:pt>
                <c:pt idx="79">
                  <c:v>-13.341407326329687</c:v>
                </c:pt>
                <c:pt idx="80">
                  <c:v>-13.088944619115116</c:v>
                </c:pt>
                <c:pt idx="81">
                  <c:v>-12.805664861864441</c:v>
                </c:pt>
                <c:pt idx="82">
                  <c:v>-12.498832869971015</c:v>
                </c:pt>
                <c:pt idx="83">
                  <c:v>-12.176075919740985</c:v>
                </c:pt>
                <c:pt idx="84">
                  <c:v>-11.844897689546913</c:v>
                </c:pt>
                <c:pt idx="85">
                  <c:v>-11.51215985893432</c:v>
                </c:pt>
                <c:pt idx="86">
                  <c:v>-11.183905925873791</c:v>
                </c:pt>
                <c:pt idx="87">
                  <c:v>-10.865779420522713</c:v>
                </c:pt>
                <c:pt idx="88">
                  <c:v>-10.562867993211444</c:v>
                </c:pt>
                <c:pt idx="89">
                  <c:v>-10.279716965134705</c:v>
                </c:pt>
                <c:pt idx="90">
                  <c:v>-10.020533130965115</c:v>
                </c:pt>
                <c:pt idx="91">
                  <c:v>-9.7886621307662249</c:v>
                </c:pt>
                <c:pt idx="92">
                  <c:v>-9.5856381463790239</c:v>
                </c:pt>
                <c:pt idx="93">
                  <c:v>-9.4112772904271207</c:v>
                </c:pt>
                <c:pt idx="94">
                  <c:v>-9.2648018453069909</c:v>
                </c:pt>
                <c:pt idx="95">
                  <c:v>-9.1463448788699804</c:v>
                </c:pt>
                <c:pt idx="96">
                  <c:v>-9.057477118532292</c:v>
                </c:pt>
                <c:pt idx="97">
                  <c:v>-9.0004553289085791</c:v>
                </c:pt>
                <c:pt idx="98">
                  <c:v>-8.9765065041914429</c:v>
                </c:pt>
                <c:pt idx="99">
                  <c:v>-8.9851638157110898</c:v>
                </c:pt>
                <c:pt idx="100">
                  <c:v>-9.0238892452780117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F-4E2A-9FDA-00CA8E51B035}"/>
            </c:ext>
          </c:extLst>
        </c:ser>
        <c:ser>
          <c:idx val="1"/>
          <c:order val="1"/>
          <c:tx>
            <c:strRef>
              <c:f>Plots!$R$4</c:f>
              <c:strCache>
                <c:ptCount val="1"/>
                <c:pt idx="0">
                  <c:v>Y fundamental [deg]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Plots!$B$5:$B$105</c:f>
              <c:numCache>
                <c:formatCode>General</c:formatCode>
                <c:ptCount val="101"/>
                <c:pt idx="0">
                  <c:v>0</c:v>
                </c:pt>
                <c:pt idx="1">
                  <c:v>7.4999999999999997E-3</c:v>
                </c:pt>
                <c:pt idx="2">
                  <c:v>1.4999999999999999E-2</c:v>
                </c:pt>
                <c:pt idx="3">
                  <c:v>2.2499999999999999E-2</c:v>
                </c:pt>
                <c:pt idx="4">
                  <c:v>0.03</c:v>
                </c:pt>
                <c:pt idx="5">
                  <c:v>3.7500000000000006E-2</c:v>
                </c:pt>
                <c:pt idx="6">
                  <c:v>4.4999999999999998E-2</c:v>
                </c:pt>
                <c:pt idx="7">
                  <c:v>5.2500000000000005E-2</c:v>
                </c:pt>
                <c:pt idx="8">
                  <c:v>0.06</c:v>
                </c:pt>
                <c:pt idx="9">
                  <c:v>6.7500000000000004E-2</c:v>
                </c:pt>
                <c:pt idx="10">
                  <c:v>7.5000000000000011E-2</c:v>
                </c:pt>
                <c:pt idx="11">
                  <c:v>8.2500000000000004E-2</c:v>
                </c:pt>
                <c:pt idx="12">
                  <c:v>0.09</c:v>
                </c:pt>
                <c:pt idx="13">
                  <c:v>9.7500000000000003E-2</c:v>
                </c:pt>
                <c:pt idx="14">
                  <c:v>0.10500000000000001</c:v>
                </c:pt>
                <c:pt idx="15">
                  <c:v>0.11249999999999999</c:v>
                </c:pt>
                <c:pt idx="16">
                  <c:v>0.12</c:v>
                </c:pt>
                <c:pt idx="17">
                  <c:v>0.1275</c:v>
                </c:pt>
                <c:pt idx="18">
                  <c:v>0.13500000000000001</c:v>
                </c:pt>
                <c:pt idx="19">
                  <c:v>0.14250000000000002</c:v>
                </c:pt>
                <c:pt idx="20">
                  <c:v>0.15000000000000002</c:v>
                </c:pt>
                <c:pt idx="21">
                  <c:v>0.1575</c:v>
                </c:pt>
                <c:pt idx="22">
                  <c:v>0.16500000000000001</c:v>
                </c:pt>
                <c:pt idx="23">
                  <c:v>0.17250000000000001</c:v>
                </c:pt>
                <c:pt idx="24">
                  <c:v>0.18</c:v>
                </c:pt>
                <c:pt idx="25">
                  <c:v>0.1875</c:v>
                </c:pt>
                <c:pt idx="26">
                  <c:v>0.19500000000000001</c:v>
                </c:pt>
                <c:pt idx="27">
                  <c:v>0.20250000000000001</c:v>
                </c:pt>
                <c:pt idx="28">
                  <c:v>0.21000000000000002</c:v>
                </c:pt>
                <c:pt idx="29">
                  <c:v>0.21749999999999997</c:v>
                </c:pt>
                <c:pt idx="30">
                  <c:v>0.22499999999999998</c:v>
                </c:pt>
                <c:pt idx="31">
                  <c:v>0.23249999999999998</c:v>
                </c:pt>
                <c:pt idx="32">
                  <c:v>0.24</c:v>
                </c:pt>
                <c:pt idx="33">
                  <c:v>0.2475</c:v>
                </c:pt>
                <c:pt idx="34">
                  <c:v>0.255</c:v>
                </c:pt>
                <c:pt idx="35">
                  <c:v>0.26249999999999996</c:v>
                </c:pt>
                <c:pt idx="36">
                  <c:v>0.27</c:v>
                </c:pt>
                <c:pt idx="37">
                  <c:v>0.27749999999999997</c:v>
                </c:pt>
                <c:pt idx="38">
                  <c:v>0.28500000000000003</c:v>
                </c:pt>
                <c:pt idx="39">
                  <c:v>0.29249999999999998</c:v>
                </c:pt>
                <c:pt idx="40">
                  <c:v>0.30000000000000004</c:v>
                </c:pt>
                <c:pt idx="41">
                  <c:v>0.3075</c:v>
                </c:pt>
                <c:pt idx="42">
                  <c:v>0.315</c:v>
                </c:pt>
                <c:pt idx="43">
                  <c:v>0.32250000000000001</c:v>
                </c:pt>
                <c:pt idx="44">
                  <c:v>0.33</c:v>
                </c:pt>
                <c:pt idx="45">
                  <c:v>0.33750000000000002</c:v>
                </c:pt>
                <c:pt idx="46">
                  <c:v>0.34500000000000003</c:v>
                </c:pt>
                <c:pt idx="47">
                  <c:v>0.35249999999999998</c:v>
                </c:pt>
                <c:pt idx="48">
                  <c:v>0.36</c:v>
                </c:pt>
                <c:pt idx="49">
                  <c:v>0.36749999999999999</c:v>
                </c:pt>
                <c:pt idx="50">
                  <c:v>0.375</c:v>
                </c:pt>
                <c:pt idx="51">
                  <c:v>0.38250000000000001</c:v>
                </c:pt>
                <c:pt idx="52">
                  <c:v>0.39</c:v>
                </c:pt>
                <c:pt idx="53">
                  <c:v>0.39750000000000002</c:v>
                </c:pt>
                <c:pt idx="54">
                  <c:v>0.40500000000000003</c:v>
                </c:pt>
                <c:pt idx="55">
                  <c:v>0.41250000000000003</c:v>
                </c:pt>
                <c:pt idx="56">
                  <c:v>0.42000000000000004</c:v>
                </c:pt>
                <c:pt idx="57">
                  <c:v>0.42749999999999999</c:v>
                </c:pt>
                <c:pt idx="58">
                  <c:v>0.43499999999999994</c:v>
                </c:pt>
                <c:pt idx="59">
                  <c:v>0.4425</c:v>
                </c:pt>
                <c:pt idx="60">
                  <c:v>0.44999999999999996</c:v>
                </c:pt>
                <c:pt idx="61">
                  <c:v>0.45750000000000002</c:v>
                </c:pt>
                <c:pt idx="62">
                  <c:v>0.46499999999999997</c:v>
                </c:pt>
                <c:pt idx="63">
                  <c:v>0.47250000000000003</c:v>
                </c:pt>
                <c:pt idx="64">
                  <c:v>0.48</c:v>
                </c:pt>
                <c:pt idx="65">
                  <c:v>0.48750000000000004</c:v>
                </c:pt>
                <c:pt idx="66">
                  <c:v>0.495</c:v>
                </c:pt>
                <c:pt idx="67">
                  <c:v>0.50250000000000006</c:v>
                </c:pt>
                <c:pt idx="68">
                  <c:v>0.51</c:v>
                </c:pt>
                <c:pt idx="69">
                  <c:v>0.51749999999999996</c:v>
                </c:pt>
                <c:pt idx="70">
                  <c:v>0.52499999999999991</c:v>
                </c:pt>
                <c:pt idx="71">
                  <c:v>0.53249999999999997</c:v>
                </c:pt>
                <c:pt idx="72">
                  <c:v>0.54</c:v>
                </c:pt>
                <c:pt idx="73">
                  <c:v>0.54749999999999999</c:v>
                </c:pt>
                <c:pt idx="74">
                  <c:v>0.55499999999999994</c:v>
                </c:pt>
                <c:pt idx="75">
                  <c:v>0.5625</c:v>
                </c:pt>
                <c:pt idx="76">
                  <c:v>0.57000000000000006</c:v>
                </c:pt>
                <c:pt idx="77">
                  <c:v>0.57750000000000001</c:v>
                </c:pt>
                <c:pt idx="78">
                  <c:v>0.58499999999999996</c:v>
                </c:pt>
                <c:pt idx="79">
                  <c:v>0.59250000000000003</c:v>
                </c:pt>
                <c:pt idx="80">
                  <c:v>0.60000000000000009</c:v>
                </c:pt>
                <c:pt idx="81">
                  <c:v>0.60750000000000004</c:v>
                </c:pt>
                <c:pt idx="82">
                  <c:v>0.61499999999999999</c:v>
                </c:pt>
                <c:pt idx="83">
                  <c:v>0.62249999999999994</c:v>
                </c:pt>
                <c:pt idx="84">
                  <c:v>0.63</c:v>
                </c:pt>
                <c:pt idx="85">
                  <c:v>0.63749999999999996</c:v>
                </c:pt>
                <c:pt idx="86">
                  <c:v>0.64500000000000002</c:v>
                </c:pt>
                <c:pt idx="87">
                  <c:v>0.65249999999999997</c:v>
                </c:pt>
                <c:pt idx="88">
                  <c:v>0.66</c:v>
                </c:pt>
                <c:pt idx="89">
                  <c:v>0.66749999999999998</c:v>
                </c:pt>
                <c:pt idx="90">
                  <c:v>0.67500000000000004</c:v>
                </c:pt>
                <c:pt idx="91">
                  <c:v>0.6825</c:v>
                </c:pt>
                <c:pt idx="92">
                  <c:v>0.69000000000000006</c:v>
                </c:pt>
                <c:pt idx="93">
                  <c:v>0.69750000000000001</c:v>
                </c:pt>
                <c:pt idx="94">
                  <c:v>0.70499999999999996</c:v>
                </c:pt>
                <c:pt idx="95">
                  <c:v>0.71249999999999991</c:v>
                </c:pt>
                <c:pt idx="96">
                  <c:v>0.72</c:v>
                </c:pt>
                <c:pt idx="97">
                  <c:v>0.72750000000000004</c:v>
                </c:pt>
                <c:pt idx="98">
                  <c:v>0.73499999999999999</c:v>
                </c:pt>
                <c:pt idx="99">
                  <c:v>0.74249999999999994</c:v>
                </c:pt>
                <c:pt idx="100">
                  <c:v>0.75</c:v>
                </c:pt>
              </c:numCache>
            </c:numRef>
          </c:xVal>
          <c:yVal>
            <c:numRef>
              <c:f>Plots!$R$5:$R$105</c:f>
              <c:numCache>
                <c:formatCode>General</c:formatCode>
                <c:ptCount val="101"/>
                <c:pt idx="0">
                  <c:v>-8.4895224230293387</c:v>
                </c:pt>
                <c:pt idx="1">
                  <c:v>-8.5092277359798061</c:v>
                </c:pt>
                <c:pt idx="2">
                  <c:v>-8.5680329102745922</c:v>
                </c:pt>
                <c:pt idx="3">
                  <c:v>-8.6650105531865638</c:v>
                </c:pt>
                <c:pt idx="4">
                  <c:v>-8.7986312693553614</c:v>
                </c:pt>
                <c:pt idx="5">
                  <c:v>-8.9667877802658555</c:v>
                </c:pt>
                <c:pt idx="6">
                  <c:v>-9.1668281572891583</c:v>
                </c:pt>
                <c:pt idx="7">
                  <c:v>-9.395597644181283</c:v>
                </c:pt>
                <c:pt idx="8">
                  <c:v>-9.6494884094736726</c:v>
                </c:pt>
                <c:pt idx="9">
                  <c:v>-9.9244964441306767</c:v>
                </c:pt>
                <c:pt idx="10">
                  <c:v>-10.216284707163917</c:v>
                </c:pt>
                <c:pt idx="11">
                  <c:v>-10.520251523359498</c:v>
                </c:pt>
                <c:pt idx="12">
                  <c:v>-10.831603154445041</c:v>
                </c:pt>
                <c:pt idx="13">
                  <c:v>-11.145429399205881</c:v>
                </c:pt>
                <c:pt idx="14">
                  <c:v>-11.456781030291424</c:v>
                </c:pt>
                <c:pt idx="15">
                  <c:v>-11.760747846487005</c:v>
                </c:pt>
                <c:pt idx="16">
                  <c:v>-12.052536109520243</c:v>
                </c:pt>
                <c:pt idx="17">
                  <c:v>-12.327544144177248</c:v>
                </c:pt>
                <c:pt idx="18">
                  <c:v>-12.581434909469639</c:v>
                </c:pt>
                <c:pt idx="19">
                  <c:v>-12.810204396361764</c:v>
                </c:pt>
                <c:pt idx="20">
                  <c:v>-13.010244773385066</c:v>
                </c:pt>
                <c:pt idx="21">
                  <c:v>-13.17840128429556</c:v>
                </c:pt>
                <c:pt idx="22">
                  <c:v>-13.312022000464358</c:v>
                </c:pt>
                <c:pt idx="23">
                  <c:v>-13.40899964337633</c:v>
                </c:pt>
                <c:pt idx="24">
                  <c:v>-13.467804817671116</c:v>
                </c:pt>
                <c:pt idx="25">
                  <c:v>-13.487510130621583</c:v>
                </c:pt>
                <c:pt idx="26">
                  <c:v>-13.467804817671116</c:v>
                </c:pt>
                <c:pt idx="27">
                  <c:v>-13.40899964337633</c:v>
                </c:pt>
                <c:pt idx="28">
                  <c:v>-13.312022000464358</c:v>
                </c:pt>
                <c:pt idx="29">
                  <c:v>-13.178401284295562</c:v>
                </c:pt>
                <c:pt idx="30">
                  <c:v>-13.010244773385068</c:v>
                </c:pt>
                <c:pt idx="31">
                  <c:v>-12.810204396361765</c:v>
                </c:pt>
                <c:pt idx="32">
                  <c:v>-12.581434909469641</c:v>
                </c:pt>
                <c:pt idx="33">
                  <c:v>-12.327544144177249</c:v>
                </c:pt>
                <c:pt idx="34">
                  <c:v>-12.052536109520245</c:v>
                </c:pt>
                <c:pt idx="35">
                  <c:v>-11.760747846487009</c:v>
                </c:pt>
                <c:pt idx="36">
                  <c:v>-11.456781030291424</c:v>
                </c:pt>
                <c:pt idx="37">
                  <c:v>-11.145429399205883</c:v>
                </c:pt>
                <c:pt idx="38">
                  <c:v>-10.831603154445041</c:v>
                </c:pt>
                <c:pt idx="39">
                  <c:v>-10.5202515233595</c:v>
                </c:pt>
                <c:pt idx="40">
                  <c:v>-10.216284707163917</c:v>
                </c:pt>
                <c:pt idx="41">
                  <c:v>-9.9244964441306784</c:v>
                </c:pt>
                <c:pt idx="42">
                  <c:v>-9.6494884094736744</c:v>
                </c:pt>
                <c:pt idx="43">
                  <c:v>-9.395597644181283</c:v>
                </c:pt>
                <c:pt idx="44">
                  <c:v>-9.1668281572891583</c:v>
                </c:pt>
                <c:pt idx="45">
                  <c:v>-8.9667877802658555</c:v>
                </c:pt>
                <c:pt idx="46">
                  <c:v>-8.7986312693553614</c:v>
                </c:pt>
                <c:pt idx="47">
                  <c:v>-8.6650105531865638</c:v>
                </c:pt>
                <c:pt idx="48">
                  <c:v>-8.5680329102745922</c:v>
                </c:pt>
                <c:pt idx="49">
                  <c:v>-8.5092277359798061</c:v>
                </c:pt>
                <c:pt idx="50">
                  <c:v>-8.4895224230293387</c:v>
                </c:pt>
                <c:pt idx="51">
                  <c:v>-8.5092277359798043</c:v>
                </c:pt>
                <c:pt idx="52">
                  <c:v>-8.5680329102745922</c:v>
                </c:pt>
                <c:pt idx="53">
                  <c:v>-8.665010553186562</c:v>
                </c:pt>
                <c:pt idx="54">
                  <c:v>-8.7986312693553597</c:v>
                </c:pt>
                <c:pt idx="55">
                  <c:v>-8.9667877802658555</c:v>
                </c:pt>
                <c:pt idx="56">
                  <c:v>-9.1668281572891583</c:v>
                </c:pt>
                <c:pt idx="57">
                  <c:v>-9.3955976441812812</c:v>
                </c:pt>
                <c:pt idx="58">
                  <c:v>-9.6494884094736708</c:v>
                </c:pt>
                <c:pt idx="59">
                  <c:v>-9.9244964441306767</c:v>
                </c:pt>
                <c:pt idx="60">
                  <c:v>-10.216284707163913</c:v>
                </c:pt>
                <c:pt idx="61">
                  <c:v>-10.520251523359498</c:v>
                </c:pt>
                <c:pt idx="62">
                  <c:v>-10.831603154445038</c:v>
                </c:pt>
                <c:pt idx="63">
                  <c:v>-11.145429399205879</c:v>
                </c:pt>
                <c:pt idx="64">
                  <c:v>-11.45678103029142</c:v>
                </c:pt>
                <c:pt idx="65">
                  <c:v>-11.760747846487005</c:v>
                </c:pt>
                <c:pt idx="66">
                  <c:v>-12.052536109520242</c:v>
                </c:pt>
                <c:pt idx="67">
                  <c:v>-12.327544144177249</c:v>
                </c:pt>
                <c:pt idx="68">
                  <c:v>-12.581434909469637</c:v>
                </c:pt>
                <c:pt idx="69">
                  <c:v>-12.810204396361762</c:v>
                </c:pt>
                <c:pt idx="70">
                  <c:v>-13.010244773385065</c:v>
                </c:pt>
                <c:pt idx="71">
                  <c:v>-13.17840128429556</c:v>
                </c:pt>
                <c:pt idx="72">
                  <c:v>-13.312022000464358</c:v>
                </c:pt>
                <c:pt idx="73">
                  <c:v>-13.40899964337633</c:v>
                </c:pt>
                <c:pt idx="74">
                  <c:v>-13.467804817671116</c:v>
                </c:pt>
                <c:pt idx="75">
                  <c:v>-13.487510130621583</c:v>
                </c:pt>
                <c:pt idx="76">
                  <c:v>-13.467804817671116</c:v>
                </c:pt>
                <c:pt idx="77">
                  <c:v>-13.40899964337633</c:v>
                </c:pt>
                <c:pt idx="78">
                  <c:v>-13.31202200046436</c:v>
                </c:pt>
                <c:pt idx="79">
                  <c:v>-13.178401284295562</c:v>
                </c:pt>
                <c:pt idx="80">
                  <c:v>-13.010244773385068</c:v>
                </c:pt>
                <c:pt idx="81">
                  <c:v>-12.810204396361765</c:v>
                </c:pt>
                <c:pt idx="82">
                  <c:v>-12.581434909469642</c:v>
                </c:pt>
                <c:pt idx="83">
                  <c:v>-12.327544144177253</c:v>
                </c:pt>
                <c:pt idx="84">
                  <c:v>-12.052536109520247</c:v>
                </c:pt>
                <c:pt idx="85">
                  <c:v>-11.760747846487011</c:v>
                </c:pt>
                <c:pt idx="86">
                  <c:v>-11.456781030291427</c:v>
                </c:pt>
                <c:pt idx="87">
                  <c:v>-11.145429399205884</c:v>
                </c:pt>
                <c:pt idx="88">
                  <c:v>-10.831603154445043</c:v>
                </c:pt>
                <c:pt idx="89">
                  <c:v>-10.520251523359502</c:v>
                </c:pt>
                <c:pt idx="90">
                  <c:v>-10.216284707163917</c:v>
                </c:pt>
                <c:pt idx="91">
                  <c:v>-9.9244964441306802</c:v>
                </c:pt>
                <c:pt idx="92">
                  <c:v>-9.6494884094736744</c:v>
                </c:pt>
                <c:pt idx="93">
                  <c:v>-9.3955976441812847</c:v>
                </c:pt>
                <c:pt idx="94">
                  <c:v>-9.1668281572891601</c:v>
                </c:pt>
                <c:pt idx="95">
                  <c:v>-8.9667877802658591</c:v>
                </c:pt>
                <c:pt idx="96">
                  <c:v>-8.7986312693553614</c:v>
                </c:pt>
                <c:pt idx="97">
                  <c:v>-8.6650105531865638</c:v>
                </c:pt>
                <c:pt idx="98">
                  <c:v>-8.5680329102745922</c:v>
                </c:pt>
                <c:pt idx="99">
                  <c:v>-8.5092277359798061</c:v>
                </c:pt>
                <c:pt idx="100">
                  <c:v>-8.4895224230293387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BF-4E2A-9FDA-00CA8E51B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225087"/>
        <c:axId val="1146099871"/>
      </c:scatterChart>
      <c:valAx>
        <c:axId val="136422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99871"/>
        <c:crosses val="autoZero"/>
        <c:crossBetween val="midCat"/>
      </c:valAx>
      <c:valAx>
        <c:axId val="114609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225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Trunk Sagital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Plots!$S$4</c:f>
              <c:strCache>
                <c:ptCount val="1"/>
                <c:pt idx="0">
                  <c:v>Y measured [deg/s]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Plots!$B$5:$B$105</c:f>
              <c:numCache>
                <c:formatCode>General</c:formatCode>
                <c:ptCount val="101"/>
                <c:pt idx="0">
                  <c:v>0</c:v>
                </c:pt>
                <c:pt idx="1">
                  <c:v>7.4999999999999997E-3</c:v>
                </c:pt>
                <c:pt idx="2">
                  <c:v>1.4999999999999999E-2</c:v>
                </c:pt>
                <c:pt idx="3">
                  <c:v>2.2499999999999999E-2</c:v>
                </c:pt>
                <c:pt idx="4">
                  <c:v>0.03</c:v>
                </c:pt>
                <c:pt idx="5">
                  <c:v>3.7500000000000006E-2</c:v>
                </c:pt>
                <c:pt idx="6">
                  <c:v>4.4999999999999998E-2</c:v>
                </c:pt>
                <c:pt idx="7">
                  <c:v>5.2500000000000005E-2</c:v>
                </c:pt>
                <c:pt idx="8">
                  <c:v>0.06</c:v>
                </c:pt>
                <c:pt idx="9">
                  <c:v>6.7500000000000004E-2</c:v>
                </c:pt>
                <c:pt idx="10">
                  <c:v>7.5000000000000011E-2</c:v>
                </c:pt>
                <c:pt idx="11">
                  <c:v>8.2500000000000004E-2</c:v>
                </c:pt>
                <c:pt idx="12">
                  <c:v>0.09</c:v>
                </c:pt>
                <c:pt idx="13">
                  <c:v>9.7500000000000003E-2</c:v>
                </c:pt>
                <c:pt idx="14">
                  <c:v>0.10500000000000001</c:v>
                </c:pt>
                <c:pt idx="15">
                  <c:v>0.11249999999999999</c:v>
                </c:pt>
                <c:pt idx="16">
                  <c:v>0.12</c:v>
                </c:pt>
                <c:pt idx="17">
                  <c:v>0.1275</c:v>
                </c:pt>
                <c:pt idx="18">
                  <c:v>0.13500000000000001</c:v>
                </c:pt>
                <c:pt idx="19">
                  <c:v>0.14250000000000002</c:v>
                </c:pt>
                <c:pt idx="20">
                  <c:v>0.15000000000000002</c:v>
                </c:pt>
                <c:pt idx="21">
                  <c:v>0.1575</c:v>
                </c:pt>
                <c:pt idx="22">
                  <c:v>0.16500000000000001</c:v>
                </c:pt>
                <c:pt idx="23">
                  <c:v>0.17250000000000001</c:v>
                </c:pt>
                <c:pt idx="24">
                  <c:v>0.18</c:v>
                </c:pt>
                <c:pt idx="25">
                  <c:v>0.1875</c:v>
                </c:pt>
                <c:pt idx="26">
                  <c:v>0.19500000000000001</c:v>
                </c:pt>
                <c:pt idx="27">
                  <c:v>0.20250000000000001</c:v>
                </c:pt>
                <c:pt idx="28">
                  <c:v>0.21000000000000002</c:v>
                </c:pt>
                <c:pt idx="29">
                  <c:v>0.21749999999999997</c:v>
                </c:pt>
                <c:pt idx="30">
                  <c:v>0.22499999999999998</c:v>
                </c:pt>
                <c:pt idx="31">
                  <c:v>0.23249999999999998</c:v>
                </c:pt>
                <c:pt idx="32">
                  <c:v>0.24</c:v>
                </c:pt>
                <c:pt idx="33">
                  <c:v>0.2475</c:v>
                </c:pt>
                <c:pt idx="34">
                  <c:v>0.255</c:v>
                </c:pt>
                <c:pt idx="35">
                  <c:v>0.26249999999999996</c:v>
                </c:pt>
                <c:pt idx="36">
                  <c:v>0.27</c:v>
                </c:pt>
                <c:pt idx="37">
                  <c:v>0.27749999999999997</c:v>
                </c:pt>
                <c:pt idx="38">
                  <c:v>0.28500000000000003</c:v>
                </c:pt>
                <c:pt idx="39">
                  <c:v>0.29249999999999998</c:v>
                </c:pt>
                <c:pt idx="40">
                  <c:v>0.30000000000000004</c:v>
                </c:pt>
                <c:pt idx="41">
                  <c:v>0.3075</c:v>
                </c:pt>
                <c:pt idx="42">
                  <c:v>0.315</c:v>
                </c:pt>
                <c:pt idx="43">
                  <c:v>0.32250000000000001</c:v>
                </c:pt>
                <c:pt idx="44">
                  <c:v>0.33</c:v>
                </c:pt>
                <c:pt idx="45">
                  <c:v>0.33750000000000002</c:v>
                </c:pt>
                <c:pt idx="46">
                  <c:v>0.34500000000000003</c:v>
                </c:pt>
                <c:pt idx="47">
                  <c:v>0.35249999999999998</c:v>
                </c:pt>
                <c:pt idx="48">
                  <c:v>0.36</c:v>
                </c:pt>
                <c:pt idx="49">
                  <c:v>0.36749999999999999</c:v>
                </c:pt>
                <c:pt idx="50">
                  <c:v>0.375</c:v>
                </c:pt>
                <c:pt idx="51">
                  <c:v>0.38250000000000001</c:v>
                </c:pt>
                <c:pt idx="52">
                  <c:v>0.39</c:v>
                </c:pt>
                <c:pt idx="53">
                  <c:v>0.39750000000000002</c:v>
                </c:pt>
                <c:pt idx="54">
                  <c:v>0.40500000000000003</c:v>
                </c:pt>
                <c:pt idx="55">
                  <c:v>0.41250000000000003</c:v>
                </c:pt>
                <c:pt idx="56">
                  <c:v>0.42000000000000004</c:v>
                </c:pt>
                <c:pt idx="57">
                  <c:v>0.42749999999999999</c:v>
                </c:pt>
                <c:pt idx="58">
                  <c:v>0.43499999999999994</c:v>
                </c:pt>
                <c:pt idx="59">
                  <c:v>0.4425</c:v>
                </c:pt>
                <c:pt idx="60">
                  <c:v>0.44999999999999996</c:v>
                </c:pt>
                <c:pt idx="61">
                  <c:v>0.45750000000000002</c:v>
                </c:pt>
                <c:pt idx="62">
                  <c:v>0.46499999999999997</c:v>
                </c:pt>
                <c:pt idx="63">
                  <c:v>0.47250000000000003</c:v>
                </c:pt>
                <c:pt idx="64">
                  <c:v>0.48</c:v>
                </c:pt>
                <c:pt idx="65">
                  <c:v>0.48750000000000004</c:v>
                </c:pt>
                <c:pt idx="66">
                  <c:v>0.495</c:v>
                </c:pt>
                <c:pt idx="67">
                  <c:v>0.50250000000000006</c:v>
                </c:pt>
                <c:pt idx="68">
                  <c:v>0.51</c:v>
                </c:pt>
                <c:pt idx="69">
                  <c:v>0.51749999999999996</c:v>
                </c:pt>
                <c:pt idx="70">
                  <c:v>0.52499999999999991</c:v>
                </c:pt>
                <c:pt idx="71">
                  <c:v>0.53249999999999997</c:v>
                </c:pt>
                <c:pt idx="72">
                  <c:v>0.54</c:v>
                </c:pt>
                <c:pt idx="73">
                  <c:v>0.54749999999999999</c:v>
                </c:pt>
                <c:pt idx="74">
                  <c:v>0.55499999999999994</c:v>
                </c:pt>
                <c:pt idx="75">
                  <c:v>0.5625</c:v>
                </c:pt>
                <c:pt idx="76">
                  <c:v>0.57000000000000006</c:v>
                </c:pt>
                <c:pt idx="77">
                  <c:v>0.57750000000000001</c:v>
                </c:pt>
                <c:pt idx="78">
                  <c:v>0.58499999999999996</c:v>
                </c:pt>
                <c:pt idx="79">
                  <c:v>0.59250000000000003</c:v>
                </c:pt>
                <c:pt idx="80">
                  <c:v>0.60000000000000009</c:v>
                </c:pt>
                <c:pt idx="81">
                  <c:v>0.60750000000000004</c:v>
                </c:pt>
                <c:pt idx="82">
                  <c:v>0.61499999999999999</c:v>
                </c:pt>
                <c:pt idx="83">
                  <c:v>0.62249999999999994</c:v>
                </c:pt>
                <c:pt idx="84">
                  <c:v>0.63</c:v>
                </c:pt>
                <c:pt idx="85">
                  <c:v>0.63749999999999996</c:v>
                </c:pt>
                <c:pt idx="86">
                  <c:v>0.64500000000000002</c:v>
                </c:pt>
                <c:pt idx="87">
                  <c:v>0.65249999999999997</c:v>
                </c:pt>
                <c:pt idx="88">
                  <c:v>0.66</c:v>
                </c:pt>
                <c:pt idx="89">
                  <c:v>0.66749999999999998</c:v>
                </c:pt>
                <c:pt idx="90">
                  <c:v>0.67500000000000004</c:v>
                </c:pt>
                <c:pt idx="91">
                  <c:v>0.6825</c:v>
                </c:pt>
                <c:pt idx="92">
                  <c:v>0.69000000000000006</c:v>
                </c:pt>
                <c:pt idx="93">
                  <c:v>0.69750000000000001</c:v>
                </c:pt>
                <c:pt idx="94">
                  <c:v>0.70499999999999996</c:v>
                </c:pt>
                <c:pt idx="95">
                  <c:v>0.71249999999999991</c:v>
                </c:pt>
                <c:pt idx="96">
                  <c:v>0.72</c:v>
                </c:pt>
                <c:pt idx="97">
                  <c:v>0.72750000000000004</c:v>
                </c:pt>
                <c:pt idx="98">
                  <c:v>0.73499999999999999</c:v>
                </c:pt>
                <c:pt idx="99">
                  <c:v>0.74249999999999994</c:v>
                </c:pt>
                <c:pt idx="100">
                  <c:v>0.75</c:v>
                </c:pt>
              </c:numCache>
            </c:numRef>
          </c:xVal>
          <c:yVal>
            <c:numRef>
              <c:f>Plots!$S$5:$S$105</c:f>
              <c:numCache>
                <c:formatCode>General</c:formatCode>
                <c:ptCount val="101"/>
                <c:pt idx="1">
                  <c:v>-9.9019709877694595</c:v>
                </c:pt>
                <c:pt idx="2">
                  <c:v>-12.148145606733371</c:v>
                </c:pt>
                <c:pt idx="3">
                  <c:v>-13.531833365963427</c:v>
                </c:pt>
                <c:pt idx="4">
                  <c:v>-14.067380956175407</c:v>
                </c:pt>
                <c:pt idx="5">
                  <c:v>-13.808017610721635</c:v>
                </c:pt>
                <c:pt idx="6">
                  <c:v>-12.888452074937245</c:v>
                </c:pt>
                <c:pt idx="7">
                  <c:v>-11.665364340711076</c:v>
                </c:pt>
                <c:pt idx="8">
                  <c:v>-10.802501487384813</c:v>
                </c:pt>
                <c:pt idx="9">
                  <c:v>-11.209157964439232</c:v>
                </c:pt>
                <c:pt idx="10">
                  <c:v>-13.886415226506326</c:v>
                </c:pt>
                <c:pt idx="11">
                  <c:v>-19.46590693080158</c:v>
                </c:pt>
                <c:pt idx="12">
                  <c:v>-27.504837887186305</c:v>
                </c:pt>
                <c:pt idx="13">
                  <c:v>-36.308066486139232</c:v>
                </c:pt>
                <c:pt idx="14">
                  <c:v>-43.812544786949367</c:v>
                </c:pt>
                <c:pt idx="15">
                  <c:v>-48.788598892744211</c:v>
                </c:pt>
                <c:pt idx="16">
                  <c:v>-51.057727094659057</c:v>
                </c:pt>
                <c:pt idx="17">
                  <c:v>-50.844362773823406</c:v>
                </c:pt>
                <c:pt idx="18">
                  <c:v>-48.239139211866878</c:v>
                </c:pt>
                <c:pt idx="19">
                  <c:v>-43.342126981323482</c:v>
                </c:pt>
                <c:pt idx="20">
                  <c:v>-36.774167787066183</c:v>
                </c:pt>
                <c:pt idx="21">
                  <c:v>-29.446661351480003</c:v>
                </c:pt>
                <c:pt idx="22">
                  <c:v>-21.793338416361607</c:v>
                </c:pt>
                <c:pt idx="23">
                  <c:v>-13.773652778002338</c:v>
                </c:pt>
                <c:pt idx="24">
                  <c:v>-5.5279285517585262</c:v>
                </c:pt>
                <c:pt idx="25">
                  <c:v>2.4459673897180045</c:v>
                </c:pt>
                <c:pt idx="26">
                  <c:v>9.6803453372630734</c:v>
                </c:pt>
                <c:pt idx="27">
                  <c:v>15.998151284126044</c:v>
                </c:pt>
                <c:pt idx="28">
                  <c:v>21.468140297131971</c:v>
                </c:pt>
                <c:pt idx="29">
                  <c:v>26.220732172752722</c:v>
                </c:pt>
                <c:pt idx="30">
                  <c:v>30.310994576001796</c:v>
                </c:pt>
                <c:pt idx="31">
                  <c:v>33.721146174039369</c:v>
                </c:pt>
                <c:pt idx="32">
                  <c:v>36.430139601907371</c:v>
                </c:pt>
                <c:pt idx="33">
                  <c:v>38.443252588492847</c:v>
                </c:pt>
                <c:pt idx="34">
                  <c:v>39.756357969542094</c:v>
                </c:pt>
                <c:pt idx="35">
                  <c:v>40.330805575094161</c:v>
                </c:pt>
                <c:pt idx="36">
                  <c:v>40.122746904444369</c:v>
                </c:pt>
                <c:pt idx="37">
                  <c:v>39.141520318181442</c:v>
                </c:pt>
                <c:pt idx="38">
                  <c:v>37.490340826639674</c:v>
                </c:pt>
                <c:pt idx="39">
                  <c:v>35.318859859313861</c:v>
                </c:pt>
                <c:pt idx="40">
                  <c:v>32.739169034732612</c:v>
                </c:pt>
                <c:pt idx="41">
                  <c:v>29.82621828926553</c:v>
                </c:pt>
                <c:pt idx="42">
                  <c:v>26.680115491259784</c:v>
                </c:pt>
                <c:pt idx="43">
                  <c:v>23.404397318832178</c:v>
                </c:pt>
                <c:pt idx="44">
                  <c:v>20.002888304684994</c:v>
                </c:pt>
                <c:pt idx="45">
                  <c:v>16.338762440159119</c:v>
                </c:pt>
                <c:pt idx="46">
                  <c:v>12.259085715381262</c:v>
                </c:pt>
                <c:pt idx="47">
                  <c:v>7.7806891867632526</c:v>
                </c:pt>
                <c:pt idx="48">
                  <c:v>3.1230820156057577</c:v>
                </c:pt>
                <c:pt idx="49">
                  <c:v>-1.4083818085837869</c:v>
                </c:pt>
                <c:pt idx="50">
                  <c:v>-5.5405017202231663</c:v>
                </c:pt>
                <c:pt idx="51">
                  <c:v>-9.0726094151902874</c:v>
                </c:pt>
                <c:pt idx="52">
                  <c:v>-11.863183290051882</c:v>
                </c:pt>
                <c:pt idx="53">
                  <c:v>-13.842567506374799</c:v>
                </c:pt>
                <c:pt idx="54">
                  <c:v>-15.006312046155761</c:v>
                </c:pt>
                <c:pt idx="55">
                  <c:v>-15.375220549426995</c:v>
                </c:pt>
                <c:pt idx="56">
                  <c:v>-15.081130927288953</c:v>
                </c:pt>
                <c:pt idx="57">
                  <c:v>-14.508463671373638</c:v>
                </c:pt>
                <c:pt idx="58">
                  <c:v>-14.318212557105987</c:v>
                </c:pt>
                <c:pt idx="59">
                  <c:v>-15.341258299360055</c:v>
                </c:pt>
                <c:pt idx="60">
                  <c:v>-18.339233533765746</c:v>
                </c:pt>
                <c:pt idx="61">
                  <c:v>-23.632466983061779</c:v>
                </c:pt>
                <c:pt idx="62">
                  <c:v>-30.731177225503568</c:v>
                </c:pt>
                <c:pt idx="63">
                  <c:v>-38.376357969202097</c:v>
                </c:pt>
                <c:pt idx="64">
                  <c:v>-45.231664996596955</c:v>
                </c:pt>
                <c:pt idx="65">
                  <c:v>-50.500016971281951</c:v>
                </c:pt>
                <c:pt idx="66">
                  <c:v>-53.77880239562915</c:v>
                </c:pt>
                <c:pt idx="67">
                  <c:v>-54.656694739462424</c:v>
                </c:pt>
                <c:pt idx="68">
                  <c:v>-52.718538622728879</c:v>
                </c:pt>
                <c:pt idx="69">
                  <c:v>-47.9897652490084</c:v>
                </c:pt>
                <c:pt idx="70">
                  <c:v>-41.197401423819912</c:v>
                </c:pt>
                <c:pt idx="71">
                  <c:v>-33.221440371328093</c:v>
                </c:pt>
                <c:pt idx="72">
                  <c:v>-24.418163082862872</c:v>
                </c:pt>
                <c:pt idx="73">
                  <c:v>-14.858183303445431</c:v>
                </c:pt>
                <c:pt idx="74">
                  <c:v>-4.9748586844169491</c:v>
                </c:pt>
                <c:pt idx="75">
                  <c:v>4.4223467261034806</c:v>
                </c:pt>
                <c:pt idx="76">
                  <c:v>12.699544787743129</c:v>
                </c:pt>
                <c:pt idx="77">
                  <c:v>19.756223663139149</c:v>
                </c:pt>
                <c:pt idx="78">
                  <c:v>25.847942514516689</c:v>
                </c:pt>
                <c:pt idx="79">
                  <c:v>31.177650194146956</c:v>
                </c:pt>
                <c:pt idx="80">
                  <c:v>35.716164297683022</c:v>
                </c:pt>
                <c:pt idx="81">
                  <c:v>39.340783276273704</c:v>
                </c:pt>
                <c:pt idx="82">
                  <c:v>41.972596141564047</c:v>
                </c:pt>
                <c:pt idx="83">
                  <c:v>43.595678694940041</c:v>
                </c:pt>
                <c:pt idx="84">
                  <c:v>44.261070720444295</c:v>
                </c:pt>
                <c:pt idx="85">
                  <c:v>44.066117578208107</c:v>
                </c:pt>
                <c:pt idx="86">
                  <c:v>43.092029227440385</c:v>
                </c:pt>
                <c:pt idx="87">
                  <c:v>41.402528844156414</c:v>
                </c:pt>
                <c:pt idx="88">
                  <c:v>39.070830359200514</c:v>
                </c:pt>
                <c:pt idx="89">
                  <c:v>36.155657483088618</c:v>
                </c:pt>
                <c:pt idx="90">
                  <c:v>32.736988957898653</c:v>
                </c:pt>
                <c:pt idx="91">
                  <c:v>28.992998972406024</c:v>
                </c:pt>
                <c:pt idx="92">
                  <c:v>25.15898935594026</c:v>
                </c:pt>
                <c:pt idx="93">
                  <c:v>21.389086738135671</c:v>
                </c:pt>
                <c:pt idx="94">
                  <c:v>17.662160770476135</c:v>
                </c:pt>
                <c:pt idx="95">
                  <c:v>13.821648451646583</c:v>
                </c:pt>
                <c:pt idx="96">
                  <c:v>9.7259699974266685</c:v>
                </c:pt>
                <c:pt idx="97">
                  <c:v>5.3980409560566001</c:v>
                </c:pt>
                <c:pt idx="98">
                  <c:v>1.0194342131659624</c:v>
                </c:pt>
                <c:pt idx="99">
                  <c:v>-3.1588494057712513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04-4F27-8DAE-BABFCEA851CD}"/>
            </c:ext>
          </c:extLst>
        </c:ser>
        <c:ser>
          <c:idx val="1"/>
          <c:order val="1"/>
          <c:tx>
            <c:strRef>
              <c:f>Plots!$T$4</c:f>
              <c:strCache>
                <c:ptCount val="1"/>
                <c:pt idx="0">
                  <c:v>Y fundamental [deg/s]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Plots!$B$5:$B$105</c:f>
              <c:numCache>
                <c:formatCode>General</c:formatCode>
                <c:ptCount val="101"/>
                <c:pt idx="0">
                  <c:v>0</c:v>
                </c:pt>
                <c:pt idx="1">
                  <c:v>7.4999999999999997E-3</c:v>
                </c:pt>
                <c:pt idx="2">
                  <c:v>1.4999999999999999E-2</c:v>
                </c:pt>
                <c:pt idx="3">
                  <c:v>2.2499999999999999E-2</c:v>
                </c:pt>
                <c:pt idx="4">
                  <c:v>0.03</c:v>
                </c:pt>
                <c:pt idx="5">
                  <c:v>3.7500000000000006E-2</c:v>
                </c:pt>
                <c:pt idx="6">
                  <c:v>4.4999999999999998E-2</c:v>
                </c:pt>
                <c:pt idx="7">
                  <c:v>5.2500000000000005E-2</c:v>
                </c:pt>
                <c:pt idx="8">
                  <c:v>0.06</c:v>
                </c:pt>
                <c:pt idx="9">
                  <c:v>6.7500000000000004E-2</c:v>
                </c:pt>
                <c:pt idx="10">
                  <c:v>7.5000000000000011E-2</c:v>
                </c:pt>
                <c:pt idx="11">
                  <c:v>8.2500000000000004E-2</c:v>
                </c:pt>
                <c:pt idx="12">
                  <c:v>0.09</c:v>
                </c:pt>
                <c:pt idx="13">
                  <c:v>9.7500000000000003E-2</c:v>
                </c:pt>
                <c:pt idx="14">
                  <c:v>0.10500000000000001</c:v>
                </c:pt>
                <c:pt idx="15">
                  <c:v>0.11249999999999999</c:v>
                </c:pt>
                <c:pt idx="16">
                  <c:v>0.12</c:v>
                </c:pt>
                <c:pt idx="17">
                  <c:v>0.1275</c:v>
                </c:pt>
                <c:pt idx="18">
                  <c:v>0.13500000000000001</c:v>
                </c:pt>
                <c:pt idx="19">
                  <c:v>0.14250000000000002</c:v>
                </c:pt>
                <c:pt idx="20">
                  <c:v>0.15000000000000002</c:v>
                </c:pt>
                <c:pt idx="21">
                  <c:v>0.1575</c:v>
                </c:pt>
                <c:pt idx="22">
                  <c:v>0.16500000000000001</c:v>
                </c:pt>
                <c:pt idx="23">
                  <c:v>0.17250000000000001</c:v>
                </c:pt>
                <c:pt idx="24">
                  <c:v>0.18</c:v>
                </c:pt>
                <c:pt idx="25">
                  <c:v>0.1875</c:v>
                </c:pt>
                <c:pt idx="26">
                  <c:v>0.19500000000000001</c:v>
                </c:pt>
                <c:pt idx="27">
                  <c:v>0.20250000000000001</c:v>
                </c:pt>
                <c:pt idx="28">
                  <c:v>0.21000000000000002</c:v>
                </c:pt>
                <c:pt idx="29">
                  <c:v>0.21749999999999997</c:v>
                </c:pt>
                <c:pt idx="30">
                  <c:v>0.22499999999999998</c:v>
                </c:pt>
                <c:pt idx="31">
                  <c:v>0.23249999999999998</c:v>
                </c:pt>
                <c:pt idx="32">
                  <c:v>0.24</c:v>
                </c:pt>
                <c:pt idx="33">
                  <c:v>0.2475</c:v>
                </c:pt>
                <c:pt idx="34">
                  <c:v>0.255</c:v>
                </c:pt>
                <c:pt idx="35">
                  <c:v>0.26249999999999996</c:v>
                </c:pt>
                <c:pt idx="36">
                  <c:v>0.27</c:v>
                </c:pt>
                <c:pt idx="37">
                  <c:v>0.27749999999999997</c:v>
                </c:pt>
                <c:pt idx="38">
                  <c:v>0.28500000000000003</c:v>
                </c:pt>
                <c:pt idx="39">
                  <c:v>0.29249999999999998</c:v>
                </c:pt>
                <c:pt idx="40">
                  <c:v>0.30000000000000004</c:v>
                </c:pt>
                <c:pt idx="41">
                  <c:v>0.3075</c:v>
                </c:pt>
                <c:pt idx="42">
                  <c:v>0.315</c:v>
                </c:pt>
                <c:pt idx="43">
                  <c:v>0.32250000000000001</c:v>
                </c:pt>
                <c:pt idx="44">
                  <c:v>0.33</c:v>
                </c:pt>
                <c:pt idx="45">
                  <c:v>0.33750000000000002</c:v>
                </c:pt>
                <c:pt idx="46">
                  <c:v>0.34500000000000003</c:v>
                </c:pt>
                <c:pt idx="47">
                  <c:v>0.35249999999999998</c:v>
                </c:pt>
                <c:pt idx="48">
                  <c:v>0.36</c:v>
                </c:pt>
                <c:pt idx="49">
                  <c:v>0.36749999999999999</c:v>
                </c:pt>
                <c:pt idx="50">
                  <c:v>0.375</c:v>
                </c:pt>
                <c:pt idx="51">
                  <c:v>0.38250000000000001</c:v>
                </c:pt>
                <c:pt idx="52">
                  <c:v>0.39</c:v>
                </c:pt>
                <c:pt idx="53">
                  <c:v>0.39750000000000002</c:v>
                </c:pt>
                <c:pt idx="54">
                  <c:v>0.40500000000000003</c:v>
                </c:pt>
                <c:pt idx="55">
                  <c:v>0.41250000000000003</c:v>
                </c:pt>
                <c:pt idx="56">
                  <c:v>0.42000000000000004</c:v>
                </c:pt>
                <c:pt idx="57">
                  <c:v>0.42749999999999999</c:v>
                </c:pt>
                <c:pt idx="58">
                  <c:v>0.43499999999999994</c:v>
                </c:pt>
                <c:pt idx="59">
                  <c:v>0.4425</c:v>
                </c:pt>
                <c:pt idx="60">
                  <c:v>0.44999999999999996</c:v>
                </c:pt>
                <c:pt idx="61">
                  <c:v>0.45750000000000002</c:v>
                </c:pt>
                <c:pt idx="62">
                  <c:v>0.46499999999999997</c:v>
                </c:pt>
                <c:pt idx="63">
                  <c:v>0.47250000000000003</c:v>
                </c:pt>
                <c:pt idx="64">
                  <c:v>0.48</c:v>
                </c:pt>
                <c:pt idx="65">
                  <c:v>0.48750000000000004</c:v>
                </c:pt>
                <c:pt idx="66">
                  <c:v>0.495</c:v>
                </c:pt>
                <c:pt idx="67">
                  <c:v>0.50250000000000006</c:v>
                </c:pt>
                <c:pt idx="68">
                  <c:v>0.51</c:v>
                </c:pt>
                <c:pt idx="69">
                  <c:v>0.51749999999999996</c:v>
                </c:pt>
                <c:pt idx="70">
                  <c:v>0.52499999999999991</c:v>
                </c:pt>
                <c:pt idx="71">
                  <c:v>0.53249999999999997</c:v>
                </c:pt>
                <c:pt idx="72">
                  <c:v>0.54</c:v>
                </c:pt>
                <c:pt idx="73">
                  <c:v>0.54749999999999999</c:v>
                </c:pt>
                <c:pt idx="74">
                  <c:v>0.55499999999999994</c:v>
                </c:pt>
                <c:pt idx="75">
                  <c:v>0.5625</c:v>
                </c:pt>
                <c:pt idx="76">
                  <c:v>0.57000000000000006</c:v>
                </c:pt>
                <c:pt idx="77">
                  <c:v>0.57750000000000001</c:v>
                </c:pt>
                <c:pt idx="78">
                  <c:v>0.58499999999999996</c:v>
                </c:pt>
                <c:pt idx="79">
                  <c:v>0.59250000000000003</c:v>
                </c:pt>
                <c:pt idx="80">
                  <c:v>0.60000000000000009</c:v>
                </c:pt>
                <c:pt idx="81">
                  <c:v>0.60750000000000004</c:v>
                </c:pt>
                <c:pt idx="82">
                  <c:v>0.61499999999999999</c:v>
                </c:pt>
                <c:pt idx="83">
                  <c:v>0.62249999999999994</c:v>
                </c:pt>
                <c:pt idx="84">
                  <c:v>0.63</c:v>
                </c:pt>
                <c:pt idx="85">
                  <c:v>0.63749999999999996</c:v>
                </c:pt>
                <c:pt idx="86">
                  <c:v>0.64500000000000002</c:v>
                </c:pt>
                <c:pt idx="87">
                  <c:v>0.65249999999999997</c:v>
                </c:pt>
                <c:pt idx="88">
                  <c:v>0.66</c:v>
                </c:pt>
                <c:pt idx="89">
                  <c:v>0.66749999999999998</c:v>
                </c:pt>
                <c:pt idx="90">
                  <c:v>0.67500000000000004</c:v>
                </c:pt>
                <c:pt idx="91">
                  <c:v>0.6825</c:v>
                </c:pt>
                <c:pt idx="92">
                  <c:v>0.69000000000000006</c:v>
                </c:pt>
                <c:pt idx="93">
                  <c:v>0.69750000000000001</c:v>
                </c:pt>
                <c:pt idx="94">
                  <c:v>0.70499999999999996</c:v>
                </c:pt>
                <c:pt idx="95">
                  <c:v>0.71249999999999991</c:v>
                </c:pt>
                <c:pt idx="96">
                  <c:v>0.72</c:v>
                </c:pt>
                <c:pt idx="97">
                  <c:v>0.72750000000000004</c:v>
                </c:pt>
                <c:pt idx="98">
                  <c:v>0.73499999999999999</c:v>
                </c:pt>
                <c:pt idx="99">
                  <c:v>0.74249999999999994</c:v>
                </c:pt>
                <c:pt idx="100">
                  <c:v>0.75</c:v>
                </c:pt>
              </c:numCache>
            </c:numRef>
          </c:xVal>
          <c:yVal>
            <c:numRef>
              <c:f>Plots!$T$5:$T$105</c:f>
              <c:numCache>
                <c:formatCode>General</c:formatCode>
                <c:ptCount val="101"/>
                <c:pt idx="0">
                  <c:v>0</c:v>
                </c:pt>
                <c:pt idx="1">
                  <c:v>-5.2478333255033673</c:v>
                </c:pt>
                <c:pt idx="2">
                  <c:v>-10.412905184559872</c:v>
                </c:pt>
                <c:pt idx="3">
                  <c:v>-15.413759308487824</c:v>
                </c:pt>
                <c:pt idx="4">
                  <c:v>-20.171529240387429</c:v>
                </c:pt>
                <c:pt idx="5">
                  <c:v>-24.611182106278637</c:v>
                </c:pt>
                <c:pt idx="6">
                  <c:v>-28.662701928346266</c:v>
                </c:pt>
                <c:pt idx="7">
                  <c:v>-32.262193818735703</c:v>
                </c:pt>
                <c:pt idx="8">
                  <c:v>-35.352891640103245</c:v>
                </c:pt>
                <c:pt idx="9">
                  <c:v>-37.886053241512577</c:v>
                </c:pt>
                <c:pt idx="10">
                  <c:v>-39.821729151272059</c:v>
                </c:pt>
                <c:pt idx="11">
                  <c:v>-41.12939260396805</c:v>
                </c:pt>
                <c:pt idx="12">
                  <c:v>-41.788420965791254</c:v>
                </c:pt>
                <c:pt idx="13">
                  <c:v>-41.788420965791254</c:v>
                </c:pt>
                <c:pt idx="14">
                  <c:v>-41.12939260396805</c:v>
                </c:pt>
                <c:pt idx="15">
                  <c:v>-39.821729151272059</c:v>
                </c:pt>
                <c:pt idx="16">
                  <c:v>-37.886053241512585</c:v>
                </c:pt>
                <c:pt idx="17">
                  <c:v>-35.352891640103259</c:v>
                </c:pt>
                <c:pt idx="18">
                  <c:v>-32.262193818735703</c:v>
                </c:pt>
                <c:pt idx="19">
                  <c:v>-28.662701928346262</c:v>
                </c:pt>
                <c:pt idx="20">
                  <c:v>-24.61118210627864</c:v>
                </c:pt>
                <c:pt idx="21">
                  <c:v>-20.171529240387443</c:v>
                </c:pt>
                <c:pt idx="22">
                  <c:v>-15.413759308487833</c:v>
                </c:pt>
                <c:pt idx="23">
                  <c:v>-10.412905184559875</c:v>
                </c:pt>
                <c:pt idx="24">
                  <c:v>-5.2478333255033807</c:v>
                </c:pt>
                <c:pt idx="25">
                  <c:v>-5.129824474734965E-15</c:v>
                </c:pt>
                <c:pt idx="26">
                  <c:v>5.2478333255033514</c:v>
                </c:pt>
                <c:pt idx="27">
                  <c:v>10.412905184559865</c:v>
                </c:pt>
                <c:pt idx="28">
                  <c:v>15.413759308487824</c:v>
                </c:pt>
                <c:pt idx="29">
                  <c:v>20.1715292403874</c:v>
                </c:pt>
                <c:pt idx="30">
                  <c:v>24.611182106278616</c:v>
                </c:pt>
                <c:pt idx="31">
                  <c:v>28.662701928346245</c:v>
                </c:pt>
                <c:pt idx="32">
                  <c:v>32.262193818735682</c:v>
                </c:pt>
                <c:pt idx="33">
                  <c:v>35.352891640103245</c:v>
                </c:pt>
                <c:pt idx="34">
                  <c:v>37.88605324151257</c:v>
                </c:pt>
                <c:pt idx="35">
                  <c:v>39.821729151272045</c:v>
                </c:pt>
                <c:pt idx="36">
                  <c:v>41.12939260396805</c:v>
                </c:pt>
                <c:pt idx="37">
                  <c:v>41.788420965791254</c:v>
                </c:pt>
                <c:pt idx="38">
                  <c:v>41.788420965791254</c:v>
                </c:pt>
                <c:pt idx="39">
                  <c:v>41.129392603968057</c:v>
                </c:pt>
                <c:pt idx="40">
                  <c:v>39.821729151272059</c:v>
                </c:pt>
                <c:pt idx="41">
                  <c:v>37.886053241512592</c:v>
                </c:pt>
                <c:pt idx="42">
                  <c:v>35.352891640103273</c:v>
                </c:pt>
                <c:pt idx="43">
                  <c:v>32.262193818735717</c:v>
                </c:pt>
                <c:pt idx="44">
                  <c:v>28.66270192834628</c:v>
                </c:pt>
                <c:pt idx="45">
                  <c:v>24.611182106278644</c:v>
                </c:pt>
                <c:pt idx="46">
                  <c:v>20.171529240387432</c:v>
                </c:pt>
                <c:pt idx="47">
                  <c:v>15.413759308487856</c:v>
                </c:pt>
                <c:pt idx="48">
                  <c:v>10.412905184559898</c:v>
                </c:pt>
                <c:pt idx="49">
                  <c:v>5.2478333255033851</c:v>
                </c:pt>
                <c:pt idx="50">
                  <c:v>1.025964894946993E-14</c:v>
                </c:pt>
                <c:pt idx="51">
                  <c:v>-5.2478333255033283</c:v>
                </c:pt>
                <c:pt idx="52">
                  <c:v>-10.412905184559841</c:v>
                </c:pt>
                <c:pt idx="53">
                  <c:v>-15.413759308487801</c:v>
                </c:pt>
                <c:pt idx="54">
                  <c:v>-20.171529240387414</c:v>
                </c:pt>
                <c:pt idx="55">
                  <c:v>-24.611182106278626</c:v>
                </c:pt>
                <c:pt idx="56">
                  <c:v>-28.662701928346266</c:v>
                </c:pt>
                <c:pt idx="57">
                  <c:v>-32.262193818735675</c:v>
                </c:pt>
                <c:pt idx="58">
                  <c:v>-35.352891640103216</c:v>
                </c:pt>
                <c:pt idx="59">
                  <c:v>-37.88605324151257</c:v>
                </c:pt>
                <c:pt idx="60">
                  <c:v>-39.821729151272045</c:v>
                </c:pt>
                <c:pt idx="61">
                  <c:v>-41.12939260396805</c:v>
                </c:pt>
                <c:pt idx="62">
                  <c:v>-41.788420965791246</c:v>
                </c:pt>
                <c:pt idx="63">
                  <c:v>-41.788420965791254</c:v>
                </c:pt>
                <c:pt idx="64">
                  <c:v>-41.129392603968057</c:v>
                </c:pt>
                <c:pt idx="65">
                  <c:v>-39.821729151272059</c:v>
                </c:pt>
                <c:pt idx="66">
                  <c:v>-37.886053241512599</c:v>
                </c:pt>
                <c:pt idx="67">
                  <c:v>-35.352891640103252</c:v>
                </c:pt>
                <c:pt idx="68">
                  <c:v>-32.262193818735717</c:v>
                </c:pt>
                <c:pt idx="69">
                  <c:v>-28.662701928346312</c:v>
                </c:pt>
                <c:pt idx="70">
                  <c:v>-24.611182106278704</c:v>
                </c:pt>
                <c:pt idx="71">
                  <c:v>-20.171529240387468</c:v>
                </c:pt>
                <c:pt idx="72">
                  <c:v>-15.413759308487826</c:v>
                </c:pt>
                <c:pt idx="73">
                  <c:v>-10.412905184559904</c:v>
                </c:pt>
                <c:pt idx="74">
                  <c:v>-5.2478333255034277</c:v>
                </c:pt>
                <c:pt idx="75">
                  <c:v>-1.5389473424204895E-14</c:v>
                </c:pt>
                <c:pt idx="76">
                  <c:v>5.2478333255033967</c:v>
                </c:pt>
                <c:pt idx="77">
                  <c:v>10.412905184559873</c:v>
                </c:pt>
                <c:pt idx="78">
                  <c:v>15.413759308487728</c:v>
                </c:pt>
                <c:pt idx="79">
                  <c:v>20.171529240387375</c:v>
                </c:pt>
                <c:pt idx="80">
                  <c:v>24.611182106278623</c:v>
                </c:pt>
                <c:pt idx="81">
                  <c:v>28.662701928346234</c:v>
                </c:pt>
                <c:pt idx="82">
                  <c:v>32.262193818735646</c:v>
                </c:pt>
                <c:pt idx="83">
                  <c:v>35.352891640103195</c:v>
                </c:pt>
                <c:pt idx="84">
                  <c:v>37.886053241512549</c:v>
                </c:pt>
                <c:pt idx="85">
                  <c:v>39.821729151272031</c:v>
                </c:pt>
                <c:pt idx="86">
                  <c:v>41.129392603968043</c:v>
                </c:pt>
                <c:pt idx="87">
                  <c:v>41.788420965791246</c:v>
                </c:pt>
                <c:pt idx="88">
                  <c:v>41.788420965791254</c:v>
                </c:pt>
                <c:pt idx="89">
                  <c:v>41.129392603968057</c:v>
                </c:pt>
                <c:pt idx="90">
                  <c:v>39.821729151272066</c:v>
                </c:pt>
                <c:pt idx="91">
                  <c:v>37.886053241512599</c:v>
                </c:pt>
                <c:pt idx="92">
                  <c:v>35.352891640103252</c:v>
                </c:pt>
                <c:pt idx="93">
                  <c:v>32.262193818735717</c:v>
                </c:pt>
                <c:pt idx="94">
                  <c:v>28.662701928346319</c:v>
                </c:pt>
                <c:pt idx="95">
                  <c:v>24.611182106278712</c:v>
                </c:pt>
                <c:pt idx="96">
                  <c:v>20.171529240387475</c:v>
                </c:pt>
                <c:pt idx="97">
                  <c:v>15.413759308487831</c:v>
                </c:pt>
                <c:pt idx="98">
                  <c:v>10.412905184559907</c:v>
                </c:pt>
                <c:pt idx="99">
                  <c:v>5.2478333255034331</c:v>
                </c:pt>
                <c:pt idx="100">
                  <c:v>2.051929789893986E-14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04-4F27-8DAE-BABFCEA85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491487"/>
        <c:axId val="1150898431"/>
      </c:scatterChart>
      <c:valAx>
        <c:axId val="136349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898431"/>
        <c:crosses val="autoZero"/>
        <c:crossBetween val="midCat"/>
      </c:valAx>
      <c:valAx>
        <c:axId val="115089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491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Trunk Sagital acceleration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Plots!$U$4</c:f>
              <c:strCache>
                <c:ptCount val="1"/>
                <c:pt idx="0">
                  <c:v>Y measured [deg/s^2]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Plots!$B$5:$B$105</c:f>
              <c:numCache>
                <c:formatCode>General</c:formatCode>
                <c:ptCount val="101"/>
                <c:pt idx="0">
                  <c:v>0</c:v>
                </c:pt>
                <c:pt idx="1">
                  <c:v>7.4999999999999997E-3</c:v>
                </c:pt>
                <c:pt idx="2">
                  <c:v>1.4999999999999999E-2</c:v>
                </c:pt>
                <c:pt idx="3">
                  <c:v>2.2499999999999999E-2</c:v>
                </c:pt>
                <c:pt idx="4">
                  <c:v>0.03</c:v>
                </c:pt>
                <c:pt idx="5">
                  <c:v>3.7500000000000006E-2</c:v>
                </c:pt>
                <c:pt idx="6">
                  <c:v>4.4999999999999998E-2</c:v>
                </c:pt>
                <c:pt idx="7">
                  <c:v>5.2500000000000005E-2</c:v>
                </c:pt>
                <c:pt idx="8">
                  <c:v>0.06</c:v>
                </c:pt>
                <c:pt idx="9">
                  <c:v>6.7500000000000004E-2</c:v>
                </c:pt>
                <c:pt idx="10">
                  <c:v>7.5000000000000011E-2</c:v>
                </c:pt>
                <c:pt idx="11">
                  <c:v>8.2500000000000004E-2</c:v>
                </c:pt>
                <c:pt idx="12">
                  <c:v>0.09</c:v>
                </c:pt>
                <c:pt idx="13">
                  <c:v>9.7500000000000003E-2</c:v>
                </c:pt>
                <c:pt idx="14">
                  <c:v>0.10500000000000001</c:v>
                </c:pt>
                <c:pt idx="15">
                  <c:v>0.11249999999999999</c:v>
                </c:pt>
                <c:pt idx="16">
                  <c:v>0.12</c:v>
                </c:pt>
                <c:pt idx="17">
                  <c:v>0.1275</c:v>
                </c:pt>
                <c:pt idx="18">
                  <c:v>0.13500000000000001</c:v>
                </c:pt>
                <c:pt idx="19">
                  <c:v>0.14250000000000002</c:v>
                </c:pt>
                <c:pt idx="20">
                  <c:v>0.15000000000000002</c:v>
                </c:pt>
                <c:pt idx="21">
                  <c:v>0.1575</c:v>
                </c:pt>
                <c:pt idx="22">
                  <c:v>0.16500000000000001</c:v>
                </c:pt>
                <c:pt idx="23">
                  <c:v>0.17250000000000001</c:v>
                </c:pt>
                <c:pt idx="24">
                  <c:v>0.18</c:v>
                </c:pt>
                <c:pt idx="25">
                  <c:v>0.1875</c:v>
                </c:pt>
                <c:pt idx="26">
                  <c:v>0.19500000000000001</c:v>
                </c:pt>
                <c:pt idx="27">
                  <c:v>0.20250000000000001</c:v>
                </c:pt>
                <c:pt idx="28">
                  <c:v>0.21000000000000002</c:v>
                </c:pt>
                <c:pt idx="29">
                  <c:v>0.21749999999999997</c:v>
                </c:pt>
                <c:pt idx="30">
                  <c:v>0.22499999999999998</c:v>
                </c:pt>
                <c:pt idx="31">
                  <c:v>0.23249999999999998</c:v>
                </c:pt>
                <c:pt idx="32">
                  <c:v>0.24</c:v>
                </c:pt>
                <c:pt idx="33">
                  <c:v>0.2475</c:v>
                </c:pt>
                <c:pt idx="34">
                  <c:v>0.255</c:v>
                </c:pt>
                <c:pt idx="35">
                  <c:v>0.26249999999999996</c:v>
                </c:pt>
                <c:pt idx="36">
                  <c:v>0.27</c:v>
                </c:pt>
                <c:pt idx="37">
                  <c:v>0.27749999999999997</c:v>
                </c:pt>
                <c:pt idx="38">
                  <c:v>0.28500000000000003</c:v>
                </c:pt>
                <c:pt idx="39">
                  <c:v>0.29249999999999998</c:v>
                </c:pt>
                <c:pt idx="40">
                  <c:v>0.30000000000000004</c:v>
                </c:pt>
                <c:pt idx="41">
                  <c:v>0.3075</c:v>
                </c:pt>
                <c:pt idx="42">
                  <c:v>0.315</c:v>
                </c:pt>
                <c:pt idx="43">
                  <c:v>0.32250000000000001</c:v>
                </c:pt>
                <c:pt idx="44">
                  <c:v>0.33</c:v>
                </c:pt>
                <c:pt idx="45">
                  <c:v>0.33750000000000002</c:v>
                </c:pt>
                <c:pt idx="46">
                  <c:v>0.34500000000000003</c:v>
                </c:pt>
                <c:pt idx="47">
                  <c:v>0.35249999999999998</c:v>
                </c:pt>
                <c:pt idx="48">
                  <c:v>0.36</c:v>
                </c:pt>
                <c:pt idx="49">
                  <c:v>0.36749999999999999</c:v>
                </c:pt>
                <c:pt idx="50">
                  <c:v>0.375</c:v>
                </c:pt>
                <c:pt idx="51">
                  <c:v>0.38250000000000001</c:v>
                </c:pt>
                <c:pt idx="52">
                  <c:v>0.39</c:v>
                </c:pt>
                <c:pt idx="53">
                  <c:v>0.39750000000000002</c:v>
                </c:pt>
                <c:pt idx="54">
                  <c:v>0.40500000000000003</c:v>
                </c:pt>
                <c:pt idx="55">
                  <c:v>0.41250000000000003</c:v>
                </c:pt>
                <c:pt idx="56">
                  <c:v>0.42000000000000004</c:v>
                </c:pt>
                <c:pt idx="57">
                  <c:v>0.42749999999999999</c:v>
                </c:pt>
                <c:pt idx="58">
                  <c:v>0.43499999999999994</c:v>
                </c:pt>
                <c:pt idx="59">
                  <c:v>0.4425</c:v>
                </c:pt>
                <c:pt idx="60">
                  <c:v>0.44999999999999996</c:v>
                </c:pt>
                <c:pt idx="61">
                  <c:v>0.45750000000000002</c:v>
                </c:pt>
                <c:pt idx="62">
                  <c:v>0.46499999999999997</c:v>
                </c:pt>
                <c:pt idx="63">
                  <c:v>0.47250000000000003</c:v>
                </c:pt>
                <c:pt idx="64">
                  <c:v>0.48</c:v>
                </c:pt>
                <c:pt idx="65">
                  <c:v>0.48750000000000004</c:v>
                </c:pt>
                <c:pt idx="66">
                  <c:v>0.495</c:v>
                </c:pt>
                <c:pt idx="67">
                  <c:v>0.50250000000000006</c:v>
                </c:pt>
                <c:pt idx="68">
                  <c:v>0.51</c:v>
                </c:pt>
                <c:pt idx="69">
                  <c:v>0.51749999999999996</c:v>
                </c:pt>
                <c:pt idx="70">
                  <c:v>0.52499999999999991</c:v>
                </c:pt>
                <c:pt idx="71">
                  <c:v>0.53249999999999997</c:v>
                </c:pt>
                <c:pt idx="72">
                  <c:v>0.54</c:v>
                </c:pt>
                <c:pt idx="73">
                  <c:v>0.54749999999999999</c:v>
                </c:pt>
                <c:pt idx="74">
                  <c:v>0.55499999999999994</c:v>
                </c:pt>
                <c:pt idx="75">
                  <c:v>0.5625</c:v>
                </c:pt>
                <c:pt idx="76">
                  <c:v>0.57000000000000006</c:v>
                </c:pt>
                <c:pt idx="77">
                  <c:v>0.57750000000000001</c:v>
                </c:pt>
                <c:pt idx="78">
                  <c:v>0.58499999999999996</c:v>
                </c:pt>
                <c:pt idx="79">
                  <c:v>0.59250000000000003</c:v>
                </c:pt>
                <c:pt idx="80">
                  <c:v>0.60000000000000009</c:v>
                </c:pt>
                <c:pt idx="81">
                  <c:v>0.60750000000000004</c:v>
                </c:pt>
                <c:pt idx="82">
                  <c:v>0.61499999999999999</c:v>
                </c:pt>
                <c:pt idx="83">
                  <c:v>0.62249999999999994</c:v>
                </c:pt>
                <c:pt idx="84">
                  <c:v>0.63</c:v>
                </c:pt>
                <c:pt idx="85">
                  <c:v>0.63749999999999996</c:v>
                </c:pt>
                <c:pt idx="86">
                  <c:v>0.64500000000000002</c:v>
                </c:pt>
                <c:pt idx="87">
                  <c:v>0.65249999999999997</c:v>
                </c:pt>
                <c:pt idx="88">
                  <c:v>0.66</c:v>
                </c:pt>
                <c:pt idx="89">
                  <c:v>0.66749999999999998</c:v>
                </c:pt>
                <c:pt idx="90">
                  <c:v>0.67500000000000004</c:v>
                </c:pt>
                <c:pt idx="91">
                  <c:v>0.6825</c:v>
                </c:pt>
                <c:pt idx="92">
                  <c:v>0.69000000000000006</c:v>
                </c:pt>
                <c:pt idx="93">
                  <c:v>0.69750000000000001</c:v>
                </c:pt>
                <c:pt idx="94">
                  <c:v>0.70499999999999996</c:v>
                </c:pt>
                <c:pt idx="95">
                  <c:v>0.71249999999999991</c:v>
                </c:pt>
                <c:pt idx="96">
                  <c:v>0.72</c:v>
                </c:pt>
                <c:pt idx="97">
                  <c:v>0.72750000000000004</c:v>
                </c:pt>
                <c:pt idx="98">
                  <c:v>0.73499999999999999</c:v>
                </c:pt>
                <c:pt idx="99">
                  <c:v>0.74249999999999994</c:v>
                </c:pt>
                <c:pt idx="100">
                  <c:v>0.75</c:v>
                </c:pt>
              </c:numCache>
            </c:numRef>
          </c:xVal>
          <c:yVal>
            <c:numRef>
              <c:f>Plots!$U$5:$U$105</c:f>
              <c:numCache>
                <c:formatCode>General</c:formatCode>
                <c:ptCount val="101"/>
                <c:pt idx="1">
                  <c:v>-356.57623585936767</c:v>
                </c:pt>
                <c:pt idx="2">
                  <c:v>-242.40366253100851</c:v>
                </c:pt>
                <c:pt idx="3">
                  <c:v>-126.57973993033997</c:v>
                </c:pt>
                <c:pt idx="4">
                  <c:v>-16.232950792856276</c:v>
                </c:pt>
                <c:pt idx="5">
                  <c:v>85.396509580530264</c:v>
                </c:pt>
                <c:pt idx="6">
                  <c:v>159.8209666286408</c:v>
                </c:pt>
                <c:pt idx="7">
                  <c:v>166.33576249833769</c:v>
                </c:pt>
                <c:pt idx="8">
                  <c:v>63.760998388665556</c:v>
                </c:pt>
                <c:pt idx="9">
                  <c:v>-172.20272560318003</c:v>
                </c:pt>
                <c:pt idx="10">
                  <c:v>-541.73254428137398</c:v>
                </c:pt>
                <c:pt idx="11">
                  <c:v>-946.13191019735655</c:v>
                </c:pt>
                <c:pt idx="12">
                  <c:v>-1197.5830115052454</c:v>
                </c:pt>
                <c:pt idx="13">
                  <c:v>-1149.9446148822124</c:v>
                </c:pt>
                <c:pt idx="14">
                  <c:v>-851.24959866713198</c:v>
                </c:pt>
                <c:pt idx="15">
                  <c:v>-475.69816287815974</c:v>
                </c:pt>
                <c:pt idx="16">
                  <c:v>-129.40269096582625</c:v>
                </c:pt>
                <c:pt idx="17">
                  <c:v>186.29984318866659</c:v>
                </c:pt>
                <c:pt idx="18">
                  <c:v>508.4264399997403</c:v>
                </c:pt>
                <c:pt idx="19">
                  <c:v>797.44348814516297</c:v>
                </c:pt>
                <c:pt idx="20">
                  <c:v>954.01229699013368</c:v>
                </c:pt>
                <c:pt idx="21">
                  <c:v>999.98941916618298</c:v>
                </c:pt>
                <c:pt idx="22">
                  <c:v>1040.8966968653804</c:v>
                </c:pt>
                <c:pt idx="23">
                  <c:v>1097.6861400304294</c:v>
                </c:pt>
                <c:pt idx="24">
                  <c:v>1101.1736536345891</c:v>
                </c:pt>
                <c:pt idx="25">
                  <c:v>1025.1985974258225</c:v>
                </c:pt>
                <c:pt idx="26">
                  <c:v>903.96885525286064</c:v>
                </c:pt>
                <c:pt idx="27">
                  <c:v>780.77939724392979</c:v>
                </c:pt>
                <c:pt idx="28">
                  <c:v>677.88433955762844</c:v>
                </c:pt>
                <c:pt idx="29">
                  <c:v>589.47349394124137</c:v>
                </c:pt>
                <c:pt idx="30">
                  <c:v>501.26314692521203</c:v>
                </c:pt>
                <c:pt idx="31">
                  <c:v>408.11061255147354</c:v>
                </c:pt>
                <c:pt idx="32">
                  <c:v>314.28763487999294</c:v>
                </c:pt>
                <c:pt idx="33">
                  <c:v>222.54249487613365</c:v>
                </c:pt>
                <c:pt idx="34">
                  <c:v>127.61894007029319</c:v>
                </c:pt>
                <c:pt idx="35">
                  <c:v>25.56708807696252</c:v>
                </c:pt>
                <c:pt idx="36">
                  <c:v>-81.049400250238477</c:v>
                </c:pt>
                <c:pt idx="37">
                  <c:v>-180.61102275320923</c:v>
                </c:pt>
                <c:pt idx="38">
                  <c:v>-259.70350832459491</c:v>
                </c:pt>
                <c:pt idx="39">
                  <c:v>-319.35808296228907</c:v>
                </c:pt>
                <c:pt idx="40">
                  <c:v>-368.55947025937536</c:v>
                </c:pt>
                <c:pt idx="41">
                  <c:v>-408.22739519854247</c:v>
                </c:pt>
                <c:pt idx="42">
                  <c:v>-430.73335093629896</c:v>
                </c:pt>
                <c:pt idx="43">
                  <c:v>-442.79149504439471</c:v>
                </c:pt>
                <c:pt idx="44">
                  <c:v>-464.27757539485424</c:v>
                </c:pt>
                <c:pt idx="45">
                  <c:v>-512.82265514537767</c:v>
                </c:pt>
                <c:pt idx="46">
                  <c:v>-575.09113812872886</c:v>
                </c:pt>
                <c:pt idx="47">
                  <c:v>-619.14793616941074</c:v>
                </c:pt>
                <c:pt idx="48">
                  <c:v>-622.88064280592164</c:v>
                </c:pt>
                <c:pt idx="49">
                  <c:v>-585.50971031128915</c:v>
                </c:pt>
                <c:pt idx="50">
                  <c:v>-516.38893279254444</c:v>
                </c:pt>
                <c:pt idx="51">
                  <c:v>-425.50645253202015</c:v>
                </c:pt>
                <c:pt idx="52">
                  <c:v>-318.64658076440458</c:v>
                </c:pt>
                <c:pt idx="53">
                  <c:v>-209.18921025503917</c:v>
                </c:pt>
                <c:pt idx="54">
                  <c:v>-101.14266701988407</c:v>
                </c:pt>
                <c:pt idx="55">
                  <c:v>2.7670661475553922</c:v>
                </c:pt>
                <c:pt idx="56">
                  <c:v>75.656833089270521</c:v>
                </c:pt>
                <c:pt idx="57">
                  <c:v>77.05443515482834</c:v>
                </c:pt>
                <c:pt idx="58">
                  <c:v>-26.320804683482582</c:v>
                </c:pt>
                <c:pt idx="59">
                  <c:v>-246.49139325093222</c:v>
                </c:pt>
                <c:pt idx="60">
                  <c:v>-552.96866925725647</c:v>
                </c:pt>
                <c:pt idx="61">
                  <c:v>-858.56025055501243</c:v>
                </c:pt>
                <c:pt idx="62">
                  <c:v>-1034.429147429466</c:v>
                </c:pt>
                <c:pt idx="63">
                  <c:v>-1004.285717556806</c:v>
                </c:pt>
                <c:pt idx="64">
                  <c:v>-823.79615641515261</c:v>
                </c:pt>
                <c:pt idx="65">
                  <c:v>-581.09770350084943</c:v>
                </c:pt>
                <c:pt idx="66">
                  <c:v>-293.24507632506493</c:v>
                </c:pt>
                <c:pt idx="67">
                  <c:v>59.140451302854345</c:v>
                </c:pt>
                <c:pt idx="68">
                  <c:v>457.70117982620013</c:v>
                </c:pt>
                <c:pt idx="69">
                  <c:v>803.30505316593576</c:v>
                </c:pt>
                <c:pt idx="70">
                  <c:v>1007.9919668842579</c:v>
                </c:pt>
                <c:pt idx="71">
                  <c:v>1118.9309804468246</c:v>
                </c:pt>
                <c:pt idx="72">
                  <c:v>1228.6096298105965</c:v>
                </c:pt>
                <c:pt idx="73">
                  <c:v>1320.7183113674162</c:v>
                </c:pt>
                <c:pt idx="74">
                  <c:v>1314.8349203735197</c:v>
                </c:pt>
                <c:pt idx="75">
                  <c:v>1191.0865224319364</c:v>
                </c:pt>
                <c:pt idx="76">
                  <c:v>1016.1662940052598</c:v>
                </c:pt>
                <c:pt idx="77">
                  <c:v>865.61473943363569</c:v>
                </c:pt>
                <c:pt idx="78">
                  <c:v>758.84362093377001</c:v>
                </c:pt>
                <c:pt idx="79">
                  <c:v>662.4117603010294</c:v>
                </c:pt>
                <c:pt idx="80">
                  <c:v>547.85866730850682</c:v>
                </c:pt>
                <c:pt idx="81">
                  <c:v>418.70639364892833</c:v>
                </c:pt>
                <c:pt idx="82">
                  <c:v>283.11037042850171</c:v>
                </c:pt>
                <c:pt idx="83">
                  <c:v>149.71164380518448</c:v>
                </c:pt>
                <c:pt idx="84">
                  <c:v>27.7262296626186</c:v>
                </c:pt>
                <c:pt idx="85">
                  <c:v>-79.713734258936682</c:v>
                </c:pt>
                <c:pt idx="86">
                  <c:v>-180.04315927912131</c:v>
                </c:pt>
                <c:pt idx="87">
                  <c:v>-270.49027626327137</c:v>
                </c:pt>
                <c:pt idx="88">
                  <c:v>-351.29598639163254</c:v>
                </c:pt>
                <c:pt idx="89">
                  <c:v>-426.08344723820738</c:v>
                </c:pt>
                <c:pt idx="90">
                  <c:v>-485.56149281244922</c:v>
                </c:pt>
                <c:pt idx="91">
                  <c:v>-512.83583665225012</c:v>
                </c:pt>
                <c:pt idx="92">
                  <c:v>-509.5667277386197</c:v>
                </c:pt>
                <c:pt idx="93">
                  <c:v>-495.74063700931185</c:v>
                </c:pt>
                <c:pt idx="94">
                  <c:v>-498.1062876999041</c:v>
                </c:pt>
                <c:pt idx="95">
                  <c:v>-526.03033065462273</c:v>
                </c:pt>
                <c:pt idx="96">
                  <c:v>-566.150590470667</c:v>
                </c:pt>
                <c:pt idx="97">
                  <c:v>-587.96382056135258</c:v>
                </c:pt>
                <c:pt idx="98">
                  <c:v>-579.66464420948489</c:v>
                </c:pt>
                <c:pt idx="99">
                  <c:v>-534.54432084045231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08-4E9D-9D0E-83AB357E78D6}"/>
            </c:ext>
          </c:extLst>
        </c:ser>
        <c:ser>
          <c:idx val="1"/>
          <c:order val="1"/>
          <c:tx>
            <c:strRef>
              <c:f>Plots!$V$4</c:f>
              <c:strCache>
                <c:ptCount val="1"/>
                <c:pt idx="0">
                  <c:v>Y fundamental [deg/s^2]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Plots!$B$5:$B$105</c:f>
              <c:numCache>
                <c:formatCode>General</c:formatCode>
                <c:ptCount val="101"/>
                <c:pt idx="0">
                  <c:v>0</c:v>
                </c:pt>
                <c:pt idx="1">
                  <c:v>7.4999999999999997E-3</c:v>
                </c:pt>
                <c:pt idx="2">
                  <c:v>1.4999999999999999E-2</c:v>
                </c:pt>
                <c:pt idx="3">
                  <c:v>2.2499999999999999E-2</c:v>
                </c:pt>
                <c:pt idx="4">
                  <c:v>0.03</c:v>
                </c:pt>
                <c:pt idx="5">
                  <c:v>3.7500000000000006E-2</c:v>
                </c:pt>
                <c:pt idx="6">
                  <c:v>4.4999999999999998E-2</c:v>
                </c:pt>
                <c:pt idx="7">
                  <c:v>5.2500000000000005E-2</c:v>
                </c:pt>
                <c:pt idx="8">
                  <c:v>0.06</c:v>
                </c:pt>
                <c:pt idx="9">
                  <c:v>6.7500000000000004E-2</c:v>
                </c:pt>
                <c:pt idx="10">
                  <c:v>7.5000000000000011E-2</c:v>
                </c:pt>
                <c:pt idx="11">
                  <c:v>8.2500000000000004E-2</c:v>
                </c:pt>
                <c:pt idx="12">
                  <c:v>0.09</c:v>
                </c:pt>
                <c:pt idx="13">
                  <c:v>9.7500000000000003E-2</c:v>
                </c:pt>
                <c:pt idx="14">
                  <c:v>0.10500000000000001</c:v>
                </c:pt>
                <c:pt idx="15">
                  <c:v>0.11249999999999999</c:v>
                </c:pt>
                <c:pt idx="16">
                  <c:v>0.12</c:v>
                </c:pt>
                <c:pt idx="17">
                  <c:v>0.1275</c:v>
                </c:pt>
                <c:pt idx="18">
                  <c:v>0.13500000000000001</c:v>
                </c:pt>
                <c:pt idx="19">
                  <c:v>0.14250000000000002</c:v>
                </c:pt>
                <c:pt idx="20">
                  <c:v>0.15000000000000002</c:v>
                </c:pt>
                <c:pt idx="21">
                  <c:v>0.1575</c:v>
                </c:pt>
                <c:pt idx="22">
                  <c:v>0.16500000000000001</c:v>
                </c:pt>
                <c:pt idx="23">
                  <c:v>0.17250000000000001</c:v>
                </c:pt>
                <c:pt idx="24">
                  <c:v>0.18</c:v>
                </c:pt>
                <c:pt idx="25">
                  <c:v>0.1875</c:v>
                </c:pt>
                <c:pt idx="26">
                  <c:v>0.19500000000000001</c:v>
                </c:pt>
                <c:pt idx="27">
                  <c:v>0.20250000000000001</c:v>
                </c:pt>
                <c:pt idx="28">
                  <c:v>0.21000000000000002</c:v>
                </c:pt>
                <c:pt idx="29">
                  <c:v>0.21749999999999997</c:v>
                </c:pt>
                <c:pt idx="30">
                  <c:v>0.22499999999999998</c:v>
                </c:pt>
                <c:pt idx="31">
                  <c:v>0.23249999999999998</c:v>
                </c:pt>
                <c:pt idx="32">
                  <c:v>0.24</c:v>
                </c:pt>
                <c:pt idx="33">
                  <c:v>0.2475</c:v>
                </c:pt>
                <c:pt idx="34">
                  <c:v>0.255</c:v>
                </c:pt>
                <c:pt idx="35">
                  <c:v>0.26249999999999996</c:v>
                </c:pt>
                <c:pt idx="36">
                  <c:v>0.27</c:v>
                </c:pt>
                <c:pt idx="37">
                  <c:v>0.27749999999999997</c:v>
                </c:pt>
                <c:pt idx="38">
                  <c:v>0.28500000000000003</c:v>
                </c:pt>
                <c:pt idx="39">
                  <c:v>0.29249999999999998</c:v>
                </c:pt>
                <c:pt idx="40">
                  <c:v>0.30000000000000004</c:v>
                </c:pt>
                <c:pt idx="41">
                  <c:v>0.3075</c:v>
                </c:pt>
                <c:pt idx="42">
                  <c:v>0.315</c:v>
                </c:pt>
                <c:pt idx="43">
                  <c:v>0.32250000000000001</c:v>
                </c:pt>
                <c:pt idx="44">
                  <c:v>0.33</c:v>
                </c:pt>
                <c:pt idx="45">
                  <c:v>0.33750000000000002</c:v>
                </c:pt>
                <c:pt idx="46">
                  <c:v>0.34500000000000003</c:v>
                </c:pt>
                <c:pt idx="47">
                  <c:v>0.35249999999999998</c:v>
                </c:pt>
                <c:pt idx="48">
                  <c:v>0.36</c:v>
                </c:pt>
                <c:pt idx="49">
                  <c:v>0.36749999999999999</c:v>
                </c:pt>
                <c:pt idx="50">
                  <c:v>0.375</c:v>
                </c:pt>
                <c:pt idx="51">
                  <c:v>0.38250000000000001</c:v>
                </c:pt>
                <c:pt idx="52">
                  <c:v>0.39</c:v>
                </c:pt>
                <c:pt idx="53">
                  <c:v>0.39750000000000002</c:v>
                </c:pt>
                <c:pt idx="54">
                  <c:v>0.40500000000000003</c:v>
                </c:pt>
                <c:pt idx="55">
                  <c:v>0.41250000000000003</c:v>
                </c:pt>
                <c:pt idx="56">
                  <c:v>0.42000000000000004</c:v>
                </c:pt>
                <c:pt idx="57">
                  <c:v>0.42749999999999999</c:v>
                </c:pt>
                <c:pt idx="58">
                  <c:v>0.43499999999999994</c:v>
                </c:pt>
                <c:pt idx="59">
                  <c:v>0.4425</c:v>
                </c:pt>
                <c:pt idx="60">
                  <c:v>0.44999999999999996</c:v>
                </c:pt>
                <c:pt idx="61">
                  <c:v>0.45750000000000002</c:v>
                </c:pt>
                <c:pt idx="62">
                  <c:v>0.46499999999999997</c:v>
                </c:pt>
                <c:pt idx="63">
                  <c:v>0.47250000000000003</c:v>
                </c:pt>
                <c:pt idx="64">
                  <c:v>0.48</c:v>
                </c:pt>
                <c:pt idx="65">
                  <c:v>0.48750000000000004</c:v>
                </c:pt>
                <c:pt idx="66">
                  <c:v>0.495</c:v>
                </c:pt>
                <c:pt idx="67">
                  <c:v>0.50250000000000006</c:v>
                </c:pt>
                <c:pt idx="68">
                  <c:v>0.51</c:v>
                </c:pt>
                <c:pt idx="69">
                  <c:v>0.51749999999999996</c:v>
                </c:pt>
                <c:pt idx="70">
                  <c:v>0.52499999999999991</c:v>
                </c:pt>
                <c:pt idx="71">
                  <c:v>0.53249999999999997</c:v>
                </c:pt>
                <c:pt idx="72">
                  <c:v>0.54</c:v>
                </c:pt>
                <c:pt idx="73">
                  <c:v>0.54749999999999999</c:v>
                </c:pt>
                <c:pt idx="74">
                  <c:v>0.55499999999999994</c:v>
                </c:pt>
                <c:pt idx="75">
                  <c:v>0.5625</c:v>
                </c:pt>
                <c:pt idx="76">
                  <c:v>0.57000000000000006</c:v>
                </c:pt>
                <c:pt idx="77">
                  <c:v>0.57750000000000001</c:v>
                </c:pt>
                <c:pt idx="78">
                  <c:v>0.58499999999999996</c:v>
                </c:pt>
                <c:pt idx="79">
                  <c:v>0.59250000000000003</c:v>
                </c:pt>
                <c:pt idx="80">
                  <c:v>0.60000000000000009</c:v>
                </c:pt>
                <c:pt idx="81">
                  <c:v>0.60750000000000004</c:v>
                </c:pt>
                <c:pt idx="82">
                  <c:v>0.61499999999999999</c:v>
                </c:pt>
                <c:pt idx="83">
                  <c:v>0.62249999999999994</c:v>
                </c:pt>
                <c:pt idx="84">
                  <c:v>0.63</c:v>
                </c:pt>
                <c:pt idx="85">
                  <c:v>0.63749999999999996</c:v>
                </c:pt>
                <c:pt idx="86">
                  <c:v>0.64500000000000002</c:v>
                </c:pt>
                <c:pt idx="87">
                  <c:v>0.65249999999999997</c:v>
                </c:pt>
                <c:pt idx="88">
                  <c:v>0.66</c:v>
                </c:pt>
                <c:pt idx="89">
                  <c:v>0.66749999999999998</c:v>
                </c:pt>
                <c:pt idx="90">
                  <c:v>0.67500000000000004</c:v>
                </c:pt>
                <c:pt idx="91">
                  <c:v>0.6825</c:v>
                </c:pt>
                <c:pt idx="92">
                  <c:v>0.69000000000000006</c:v>
                </c:pt>
                <c:pt idx="93">
                  <c:v>0.69750000000000001</c:v>
                </c:pt>
                <c:pt idx="94">
                  <c:v>0.70499999999999996</c:v>
                </c:pt>
                <c:pt idx="95">
                  <c:v>0.71249999999999991</c:v>
                </c:pt>
                <c:pt idx="96">
                  <c:v>0.72</c:v>
                </c:pt>
                <c:pt idx="97">
                  <c:v>0.72750000000000004</c:v>
                </c:pt>
                <c:pt idx="98">
                  <c:v>0.73499999999999999</c:v>
                </c:pt>
                <c:pt idx="99">
                  <c:v>0.74249999999999994</c:v>
                </c:pt>
                <c:pt idx="100">
                  <c:v>0.75</c:v>
                </c:pt>
              </c:numCache>
            </c:numRef>
          </c:xVal>
          <c:yVal>
            <c:numRef>
              <c:f>Plots!$V$5:$V$105</c:f>
              <c:numCache>
                <c:formatCode>General</c:formatCode>
                <c:ptCount val="101"/>
                <c:pt idx="0">
                  <c:v>-701.55607431741043</c:v>
                </c:pt>
                <c:pt idx="1">
                  <c:v>-696.02409512677525</c:v>
                </c:pt>
                <c:pt idx="2">
                  <c:v>-679.51540017135028</c:v>
                </c:pt>
                <c:pt idx="3">
                  <c:v>-652.2903414323988</c:v>
                </c:pt>
                <c:pt idx="4">
                  <c:v>-614.77827434969595</c:v>
                </c:pt>
                <c:pt idx="5">
                  <c:v>-567.57078662975869</c:v>
                </c:pt>
                <c:pt idx="6">
                  <c:v>-511.41236855431646</c:v>
                </c:pt>
                <c:pt idx="7">
                  <c:v>-447.18867192383203</c:v>
                </c:pt>
                <c:pt idx="8">
                  <c:v>-375.91254279954489</c:v>
                </c:pt>
                <c:pt idx="9">
                  <c:v>-298.7080483160405</c:v>
                </c:pt>
                <c:pt idx="10">
                  <c:v>-216.79274947105344</c:v>
                </c:pt>
                <c:pt idx="11">
                  <c:v>-131.45849946119677</c:v>
                </c:pt>
                <c:pt idx="12">
                  <c:v>-44.05107038533589</c:v>
                </c:pt>
                <c:pt idx="13">
                  <c:v>44.051070385335649</c:v>
                </c:pt>
                <c:pt idx="14">
                  <c:v>131.45849946119668</c:v>
                </c:pt>
                <c:pt idx="15">
                  <c:v>216.79274947105321</c:v>
                </c:pt>
                <c:pt idx="16">
                  <c:v>298.70804831604022</c:v>
                </c:pt>
                <c:pt idx="17">
                  <c:v>375.91254279954467</c:v>
                </c:pt>
                <c:pt idx="18">
                  <c:v>447.18867192383203</c:v>
                </c:pt>
                <c:pt idx="19">
                  <c:v>511.41236855431657</c:v>
                </c:pt>
                <c:pt idx="20">
                  <c:v>567.57078662975857</c:v>
                </c:pt>
                <c:pt idx="21">
                  <c:v>614.77827434969583</c:v>
                </c:pt>
                <c:pt idx="22">
                  <c:v>652.2903414323988</c:v>
                </c:pt>
                <c:pt idx="23">
                  <c:v>679.51540017135028</c:v>
                </c:pt>
                <c:pt idx="24">
                  <c:v>696.02409512677525</c:v>
                </c:pt>
                <c:pt idx="25">
                  <c:v>701.55607431741043</c:v>
                </c:pt>
                <c:pt idx="26">
                  <c:v>696.02409512677525</c:v>
                </c:pt>
                <c:pt idx="27">
                  <c:v>679.51540017135028</c:v>
                </c:pt>
                <c:pt idx="28">
                  <c:v>652.2903414323988</c:v>
                </c:pt>
                <c:pt idx="29">
                  <c:v>614.77827434969618</c:v>
                </c:pt>
                <c:pt idx="30">
                  <c:v>567.57078662975891</c:v>
                </c:pt>
                <c:pt idx="31">
                  <c:v>511.41236855431686</c:v>
                </c:pt>
                <c:pt idx="32">
                  <c:v>447.18867192383237</c:v>
                </c:pt>
                <c:pt idx="33">
                  <c:v>375.91254279954512</c:v>
                </c:pt>
                <c:pt idx="34">
                  <c:v>298.70804831604067</c:v>
                </c:pt>
                <c:pt idx="35">
                  <c:v>216.79274947105415</c:v>
                </c:pt>
                <c:pt idx="36">
                  <c:v>131.45849946119668</c:v>
                </c:pt>
                <c:pt idx="37">
                  <c:v>44.051070385336288</c:v>
                </c:pt>
                <c:pt idx="38">
                  <c:v>-44.051070385336025</c:v>
                </c:pt>
                <c:pt idx="39">
                  <c:v>-131.45849946119583</c:v>
                </c:pt>
                <c:pt idx="40">
                  <c:v>-216.79274947105327</c:v>
                </c:pt>
                <c:pt idx="41">
                  <c:v>-298.70804831603988</c:v>
                </c:pt>
                <c:pt idx="42">
                  <c:v>-375.91254279954438</c:v>
                </c:pt>
                <c:pt idx="43">
                  <c:v>-447.18867192383175</c:v>
                </c:pt>
                <c:pt idx="44">
                  <c:v>-511.41236855431623</c:v>
                </c:pt>
                <c:pt idx="45">
                  <c:v>-567.57078662975857</c:v>
                </c:pt>
                <c:pt idx="46">
                  <c:v>-614.77827434969595</c:v>
                </c:pt>
                <c:pt idx="47">
                  <c:v>-652.29034143239858</c:v>
                </c:pt>
                <c:pt idx="48">
                  <c:v>-679.51540017135017</c:v>
                </c:pt>
                <c:pt idx="49">
                  <c:v>-696.02409512677525</c:v>
                </c:pt>
                <c:pt idx="50">
                  <c:v>-701.55607431741043</c:v>
                </c:pt>
                <c:pt idx="51">
                  <c:v>-696.02409512677536</c:v>
                </c:pt>
                <c:pt idx="52">
                  <c:v>-679.51540017135039</c:v>
                </c:pt>
                <c:pt idx="53">
                  <c:v>-652.29034143239903</c:v>
                </c:pt>
                <c:pt idx="54">
                  <c:v>-614.77827434969618</c:v>
                </c:pt>
                <c:pt idx="55">
                  <c:v>-567.57078662975869</c:v>
                </c:pt>
                <c:pt idx="56">
                  <c:v>-511.41236855431646</c:v>
                </c:pt>
                <c:pt idx="57">
                  <c:v>-447.18867192383243</c:v>
                </c:pt>
                <c:pt idx="58">
                  <c:v>-375.91254279954569</c:v>
                </c:pt>
                <c:pt idx="59">
                  <c:v>-298.70804831604073</c:v>
                </c:pt>
                <c:pt idx="60">
                  <c:v>-216.79274947105421</c:v>
                </c:pt>
                <c:pt idx="61">
                  <c:v>-131.45849946119677</c:v>
                </c:pt>
                <c:pt idx="62">
                  <c:v>-44.051070385336992</c:v>
                </c:pt>
                <c:pt idx="63">
                  <c:v>44.051070385335315</c:v>
                </c:pt>
                <c:pt idx="64">
                  <c:v>131.45849946119574</c:v>
                </c:pt>
                <c:pt idx="65">
                  <c:v>216.79274947105321</c:v>
                </c:pt>
                <c:pt idx="66">
                  <c:v>298.70804831603982</c:v>
                </c:pt>
                <c:pt idx="67">
                  <c:v>375.91254279954484</c:v>
                </c:pt>
                <c:pt idx="68">
                  <c:v>447.18867192383163</c:v>
                </c:pt>
                <c:pt idx="69">
                  <c:v>511.41236855431578</c:v>
                </c:pt>
                <c:pt idx="70">
                  <c:v>567.57078662975778</c:v>
                </c:pt>
                <c:pt idx="71">
                  <c:v>614.77827434969561</c:v>
                </c:pt>
                <c:pt idx="72">
                  <c:v>652.2903414323988</c:v>
                </c:pt>
                <c:pt idx="73">
                  <c:v>679.51540017135017</c:v>
                </c:pt>
                <c:pt idx="74">
                  <c:v>696.02409512677514</c:v>
                </c:pt>
                <c:pt idx="75">
                  <c:v>701.55607431741043</c:v>
                </c:pt>
                <c:pt idx="76">
                  <c:v>696.02409512677525</c:v>
                </c:pt>
                <c:pt idx="77">
                  <c:v>679.51540017135028</c:v>
                </c:pt>
                <c:pt idx="78">
                  <c:v>652.29034143239949</c:v>
                </c:pt>
                <c:pt idx="79">
                  <c:v>614.7782743496964</c:v>
                </c:pt>
                <c:pt idx="80">
                  <c:v>567.5707866297588</c:v>
                </c:pt>
                <c:pt idx="81">
                  <c:v>511.41236855431703</c:v>
                </c:pt>
                <c:pt idx="82">
                  <c:v>447.188671923833</c:v>
                </c:pt>
                <c:pt idx="83">
                  <c:v>375.91254279954632</c:v>
                </c:pt>
                <c:pt idx="84">
                  <c:v>298.70804831604141</c:v>
                </c:pt>
                <c:pt idx="85">
                  <c:v>216.79274947105489</c:v>
                </c:pt>
                <c:pt idx="86">
                  <c:v>131.45849946119748</c:v>
                </c:pt>
                <c:pt idx="87">
                  <c:v>44.051070385337077</c:v>
                </c:pt>
                <c:pt idx="88">
                  <c:v>-44.051070385335237</c:v>
                </c:pt>
                <c:pt idx="89">
                  <c:v>-131.45849946119566</c:v>
                </c:pt>
                <c:pt idx="90">
                  <c:v>-216.79274947105313</c:v>
                </c:pt>
                <c:pt idx="91">
                  <c:v>-298.70804831603976</c:v>
                </c:pt>
                <c:pt idx="92">
                  <c:v>-375.91254279954472</c:v>
                </c:pt>
                <c:pt idx="93">
                  <c:v>-447.18867192383158</c:v>
                </c:pt>
                <c:pt idx="94">
                  <c:v>-511.41236855431572</c:v>
                </c:pt>
                <c:pt idx="95">
                  <c:v>-567.57078662975766</c:v>
                </c:pt>
                <c:pt idx="96">
                  <c:v>-614.77827434969561</c:v>
                </c:pt>
                <c:pt idx="97">
                  <c:v>-652.2903414323988</c:v>
                </c:pt>
                <c:pt idx="98">
                  <c:v>-679.51540017135017</c:v>
                </c:pt>
                <c:pt idx="99">
                  <c:v>-696.02409512677514</c:v>
                </c:pt>
                <c:pt idx="100">
                  <c:v>-701.55607431741043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08-4E9D-9D0E-83AB357E7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390111"/>
        <c:axId val="1368189359"/>
      </c:scatterChart>
      <c:valAx>
        <c:axId val="114939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189359"/>
        <c:crosses val="autoZero"/>
        <c:crossBetween val="midCat"/>
      </c:valAx>
      <c:valAx>
        <c:axId val="136818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39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21</xdr:row>
      <xdr:rowOff>73025</xdr:rowOff>
    </xdr:from>
    <xdr:to>
      <xdr:col>5</xdr:col>
      <xdr:colOff>635000</xdr:colOff>
      <xdr:row>35</xdr:row>
      <xdr:rowOff>130175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BE25D1-D4ED-4E85-8069-490439CD0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88900</xdr:colOff>
      <xdr:row>5</xdr:row>
      <xdr:rowOff>66675</xdr:rowOff>
    </xdr:from>
    <xdr:to>
      <xdr:col>5</xdr:col>
      <xdr:colOff>590550</xdr:colOff>
      <xdr:row>18</xdr:row>
      <xdr:rowOff>130175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F9390B-16C6-4625-8E79-F8F5F66EB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57150</xdr:colOff>
      <xdr:row>36</xdr:row>
      <xdr:rowOff>44450</xdr:rowOff>
    </xdr:from>
    <xdr:to>
      <xdr:col>5</xdr:col>
      <xdr:colOff>641350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9D609C-4F76-4078-9C70-9E1EC0CD6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561975</xdr:colOff>
      <xdr:row>6</xdr:row>
      <xdr:rowOff>119062</xdr:rowOff>
    </xdr:from>
    <xdr:to>
      <xdr:col>14</xdr:col>
      <xdr:colOff>85725</xdr:colOff>
      <xdr:row>21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99FED8-5A9F-4605-82E0-19EEAE32E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142875</xdr:colOff>
      <xdr:row>21</xdr:row>
      <xdr:rowOff>185737</xdr:rowOff>
    </xdr:from>
    <xdr:to>
      <xdr:col>14</xdr:col>
      <xdr:colOff>276225</xdr:colOff>
      <xdr:row>36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902224-E350-4B62-9AD9-733B63AA5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142875</xdr:colOff>
      <xdr:row>36</xdr:row>
      <xdr:rowOff>128587</xdr:rowOff>
    </xdr:from>
    <xdr:to>
      <xdr:col>14</xdr:col>
      <xdr:colOff>276225</xdr:colOff>
      <xdr:row>51</xdr:row>
      <xdr:rowOff>14287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8694AB-9792-4865-AB74-017B216E7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428625</xdr:colOff>
      <xdr:row>6</xdr:row>
      <xdr:rowOff>90487</xdr:rowOff>
    </xdr:from>
    <xdr:to>
      <xdr:col>21</xdr:col>
      <xdr:colOff>523875</xdr:colOff>
      <xdr:row>20</xdr:row>
      <xdr:rowOff>166687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4E03DAD-4311-4283-9571-EE610095C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390525</xdr:colOff>
      <xdr:row>21</xdr:row>
      <xdr:rowOff>119062</xdr:rowOff>
    </xdr:from>
    <xdr:to>
      <xdr:col>21</xdr:col>
      <xdr:colOff>485775</xdr:colOff>
      <xdr:row>36</xdr:row>
      <xdr:rowOff>4762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A275D10-7473-4F29-885B-60621382A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371475</xdr:colOff>
      <xdr:row>36</xdr:row>
      <xdr:rowOff>128587</xdr:rowOff>
    </xdr:from>
    <xdr:to>
      <xdr:col>21</xdr:col>
      <xdr:colOff>466725</xdr:colOff>
      <xdr:row>51</xdr:row>
      <xdr:rowOff>14287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642816B-D458-40F1-A2FF-6A3AFF30C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947737</xdr:colOff>
      <xdr:row>6</xdr:row>
      <xdr:rowOff>71437</xdr:rowOff>
    </xdr:from>
    <xdr:to>
      <xdr:col>29</xdr:col>
      <xdr:colOff>471487</xdr:colOff>
      <xdr:row>20</xdr:row>
      <xdr:rowOff>147637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4B24C71-0377-473D-BF3F-51979BFAB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966787</xdr:colOff>
      <xdr:row>21</xdr:row>
      <xdr:rowOff>42862</xdr:rowOff>
    </xdr:from>
    <xdr:to>
      <xdr:col>29</xdr:col>
      <xdr:colOff>490537</xdr:colOff>
      <xdr:row>35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2A54C70-C33C-4A82-A5CB-25972280F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995362</xdr:colOff>
      <xdr:row>36</xdr:row>
      <xdr:rowOff>157162</xdr:rowOff>
    </xdr:from>
    <xdr:to>
      <xdr:col>29</xdr:col>
      <xdr:colOff>519112</xdr:colOff>
      <xdr:row>51</xdr:row>
      <xdr:rowOff>42862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F7850D0-BCC4-42D3-AC8C-416C61921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03DF9-EF0D-4C3E-AA86-A0EEC10BA346}">
  <dimension ref="A1:AS135"/>
  <sheetViews>
    <sheetView zoomScaleNormal="100" workbookViewId="0">
      <selection activeCell="A3" sqref="A3"/>
    </sheetView>
  </sheetViews>
  <sheetFormatPr defaultRowHeight="15" x14ac:dyDescent="0.25"/>
  <cols>
    <col min="1" max="1" width="17.85546875" customWidth="1"/>
    <col min="2" max="2" width="21.7109375" bestFit="1" customWidth="1"/>
    <col min="3" max="3" width="16.5703125" bestFit="1" customWidth="1"/>
    <col min="4" max="4" width="19.28515625" bestFit="1" customWidth="1"/>
    <col min="5" max="5" width="18.42578125" bestFit="1" customWidth="1"/>
    <col min="6" max="6" width="21" bestFit="1" customWidth="1"/>
    <col min="7" max="7" width="20.42578125" bestFit="1" customWidth="1"/>
    <col min="8" max="8" width="23.140625" bestFit="1" customWidth="1"/>
    <col min="9" max="9" width="16.7109375" customWidth="1"/>
    <col min="10" max="10" width="16.7109375" bestFit="1" customWidth="1"/>
    <col min="11" max="11" width="19.42578125" bestFit="1" customWidth="1"/>
    <col min="12" max="12" width="18.5703125" bestFit="1" customWidth="1"/>
    <col min="13" max="13" width="21.140625" bestFit="1" customWidth="1"/>
    <col min="14" max="14" width="20.5703125" bestFit="1" customWidth="1"/>
    <col min="15" max="15" width="23.28515625" bestFit="1" customWidth="1"/>
    <col min="17" max="17" width="16.5703125" bestFit="1" customWidth="1"/>
    <col min="18" max="18" width="19.28515625" bestFit="1" customWidth="1"/>
    <col min="19" max="19" width="18.42578125" bestFit="1" customWidth="1"/>
    <col min="20" max="20" width="16" customWidth="1"/>
    <col min="21" max="21" width="20.42578125" bestFit="1" customWidth="1"/>
    <col min="22" max="22" width="23.140625" bestFit="1" customWidth="1"/>
    <col min="24" max="24" width="15.42578125" bestFit="1" customWidth="1"/>
    <col min="25" max="25" width="15.42578125" customWidth="1"/>
    <col min="28" max="28" width="13.28515625" bestFit="1" customWidth="1"/>
    <col min="29" max="29" width="13.28515625" customWidth="1"/>
    <col min="30" max="30" width="13.140625" bestFit="1" customWidth="1"/>
  </cols>
  <sheetData>
    <row r="1" spans="1:30" x14ac:dyDescent="0.25">
      <c r="A1" t="s">
        <v>5</v>
      </c>
    </row>
    <row r="2" spans="1:30" x14ac:dyDescent="0.25">
      <c r="A2">
        <v>0.75</v>
      </c>
    </row>
    <row r="3" spans="1:30" x14ac:dyDescent="0.25">
      <c r="C3" s="10" t="s">
        <v>1</v>
      </c>
      <c r="D3" s="9"/>
      <c r="E3" s="9"/>
      <c r="F3" s="9"/>
      <c r="G3" s="9"/>
      <c r="H3" s="8"/>
      <c r="I3" s="2"/>
      <c r="J3" s="10" t="s">
        <v>17</v>
      </c>
      <c r="K3" s="9"/>
      <c r="L3" s="9"/>
      <c r="M3" s="9"/>
      <c r="N3" s="9"/>
      <c r="O3" s="8"/>
      <c r="Q3" s="10" t="s">
        <v>30</v>
      </c>
      <c r="R3" s="9"/>
      <c r="S3" s="9"/>
      <c r="T3" s="9"/>
      <c r="U3" s="9"/>
      <c r="V3" s="8"/>
      <c r="X3" s="5" t="s">
        <v>31</v>
      </c>
      <c r="Y3" s="5"/>
      <c r="Z3" s="5"/>
      <c r="AA3" s="5"/>
      <c r="AB3" s="5"/>
      <c r="AC3" s="5"/>
      <c r="AD3" s="5"/>
    </row>
    <row r="4" spans="1:30" x14ac:dyDescent="0.25">
      <c r="A4" t="s">
        <v>0</v>
      </c>
      <c r="B4" t="s">
        <v>4</v>
      </c>
      <c r="C4" t="s">
        <v>13</v>
      </c>
      <c r="D4" t="s">
        <v>14</v>
      </c>
      <c r="E4" t="s">
        <v>12</v>
      </c>
      <c r="F4" t="s">
        <v>15</v>
      </c>
      <c r="G4" t="s">
        <v>11</v>
      </c>
      <c r="H4" t="s">
        <v>16</v>
      </c>
      <c r="J4" t="s">
        <v>18</v>
      </c>
      <c r="K4" t="s">
        <v>19</v>
      </c>
      <c r="L4" t="s">
        <v>20</v>
      </c>
      <c r="M4" t="s">
        <v>21</v>
      </c>
      <c r="N4" t="s">
        <v>22</v>
      </c>
      <c r="O4" t="s">
        <v>23</v>
      </c>
      <c r="Q4" t="s">
        <v>24</v>
      </c>
      <c r="R4" t="s">
        <v>25</v>
      </c>
      <c r="S4" t="s">
        <v>26</v>
      </c>
      <c r="T4" t="s">
        <v>27</v>
      </c>
      <c r="U4" t="s">
        <v>28</v>
      </c>
      <c r="V4" t="s">
        <v>29</v>
      </c>
      <c r="X4" t="s">
        <v>32</v>
      </c>
      <c r="Y4" t="s">
        <v>33</v>
      </c>
      <c r="Z4" t="s">
        <v>34</v>
      </c>
      <c r="AA4" t="s">
        <v>35</v>
      </c>
      <c r="AB4" t="s">
        <v>36</v>
      </c>
      <c r="AC4" t="s">
        <v>37</v>
      </c>
      <c r="AD4" t="s">
        <v>38</v>
      </c>
    </row>
    <row r="5" spans="1:30" x14ac:dyDescent="0.25">
      <c r="A5">
        <v>0</v>
      </c>
      <c r="B5">
        <f>A5/100*$A$2</f>
        <v>0</v>
      </c>
      <c r="C5">
        <v>-15.153308869742999</v>
      </c>
      <c r="D5">
        <f>C$112*COS(D$117*B5+PI())+C$111</f>
        <v>-15.684676251665683</v>
      </c>
      <c r="F5" t="b">
        <f>M5=-C$112*D$117*SIN(D$117*B5+PI())</f>
        <v>0</v>
      </c>
      <c r="H5">
        <f>-C$112*D$117^2*COS(D$117*B5+PI())</f>
        <v>1083.8836860338251</v>
      </c>
      <c r="J5">
        <v>2.7438398077681692</v>
      </c>
      <c r="K5">
        <f>J$112*COS(K$117*$B5-PI()/4)+J$111</f>
        <v>2.9189615784772682</v>
      </c>
      <c r="M5">
        <f>-J$112*K$117*SIN(K$117*$B5-PI()/4)</f>
        <v>17.730501150522752</v>
      </c>
      <c r="O5">
        <f>-J$112*K$117^2*COS(K$117*$B5-PI()/4)</f>
        <v>-148.5386990905271</v>
      </c>
      <c r="Q5">
        <v>-9.030808257301759</v>
      </c>
      <c r="R5">
        <f>Q$112*COS(R$117*$B5)+Q$111</f>
        <v>-8.4895224230293387</v>
      </c>
      <c r="T5">
        <f>-Q$112*R$117*SIN(R$117*$B5)</f>
        <v>0</v>
      </c>
      <c r="V5">
        <f>-Q$112*R$117^2*COS(R$117*$B5)</f>
        <v>-701.55607431741043</v>
      </c>
      <c r="X5">
        <v>0</v>
      </c>
      <c r="Y5">
        <f>X$112*COS(Y$117*$B5+PI()/10)+X$111</f>
        <v>2.5503748878320173E-3</v>
      </c>
      <c r="AA5">
        <f>-X$112*Y$117*SIN(Y$117*$B5+PI()/10)</f>
        <v>-0.21909868493568702</v>
      </c>
      <c r="AC5">
        <f>-X$112*Y$117^2*COS(Y$117*$B5+PI()/10)</f>
        <v>-11.298279987093489</v>
      </c>
    </row>
    <row r="6" spans="1:30" x14ac:dyDescent="0.25">
      <c r="A6">
        <v>1</v>
      </c>
      <c r="B6">
        <f>A6/100*$A$2</f>
        <v>7.4999999999999997E-3</v>
      </c>
      <c r="C6">
        <v>-14.896753232403247</v>
      </c>
      <c r="D6">
        <f>C$112*COS(D$117*B6+PI())+C$111</f>
        <v>-15.654202050585571</v>
      </c>
      <c r="E6">
        <f>(C7-C5)/($B7-$B5)</f>
        <v>37.446055435969683</v>
      </c>
      <c r="F6">
        <f>-C$112*D$117*SIN(D$117*B6+PI())</f>
        <v>8.123779949356722</v>
      </c>
      <c r="G6">
        <f>(C7-2*C6+C5)/($B6-$B5)^2</f>
        <v>863.63656640075862</v>
      </c>
      <c r="H6">
        <f>-C$112*D$117^2*COS(D$117*B6+PI())</f>
        <v>1081.7448891691145</v>
      </c>
      <c r="J6">
        <v>2.8141015639534253</v>
      </c>
      <c r="K6">
        <f>J$112*COS(K$117*$B6-PI()/4)+J$111</f>
        <v>3.0476765811588802</v>
      </c>
      <c r="L6">
        <f>(J7-J5)/($B7-$B5)</f>
        <v>9.3690396971398773</v>
      </c>
      <c r="M6">
        <f>-J$112*K$117*SIN(K$117*$B6-PI()/4)</f>
        <v>16.582206677893517</v>
      </c>
      <c r="N6">
        <f>(J7-2*J6+J5)/($B6-$B5)^2</f>
        <v>0.21481042819478566</v>
      </c>
      <c r="O6">
        <f>-J$112*K$117^2*COS(K$117*$B6-PI()/4)</f>
        <v>-157.57241398441278</v>
      </c>
      <c r="Q6">
        <v>-9.0950443330764852</v>
      </c>
      <c r="R6">
        <f>Q$112*COS(R$117*$B6)+Q$111</f>
        <v>-8.5092277359798061</v>
      </c>
      <c r="S6">
        <f>(Q7-Q5)/($B7-$B5)</f>
        <v>-9.9019709877694595</v>
      </c>
      <c r="T6">
        <f>-Q$112*R$117*SIN(R$117*$B6)</f>
        <v>-5.2478333255033673</v>
      </c>
      <c r="U6">
        <f>(Q7-2*Q6+Q5)/($B6-$B5)^2</f>
        <v>-356.57623585936767</v>
      </c>
      <c r="V6">
        <f>-Q$112*R$117^2*COS(R$117*$B6)</f>
        <v>-696.02409512677525</v>
      </c>
      <c r="X6">
        <v>-1.6069371938495034E-3</v>
      </c>
      <c r="Y6">
        <f>X$112*COS(Y$117*$B6+PI()/10)+X$111</f>
        <v>5.9410998817669564E-4</v>
      </c>
      <c r="Z6">
        <f>(X7-X5)/(B7-B5)</f>
        <v>-0.24665220809046265</v>
      </c>
      <c r="AA6">
        <f>-X$112*Y$117*SIN(Y$117*$B6+PI()/10)</f>
        <v>-0.30188528318143165</v>
      </c>
      <c r="AB6">
        <f>(X7-2*X6+X5)/(B6-B5)^2</f>
        <v>-8.6383774872521375</v>
      </c>
      <c r="AC6">
        <f>-X$112*Y$117^2*COS(Y$117*$B6+PI()/10)</f>
        <v>-10.749087150447522</v>
      </c>
      <c r="AD6">
        <f>AB6/9.81</f>
        <v>-0.88056855119797528</v>
      </c>
    </row>
    <row r="7" spans="1:30" x14ac:dyDescent="0.25">
      <c r="A7">
        <v>2</v>
      </c>
      <c r="B7">
        <f>A7/100*$A$2</f>
        <v>1.4999999999999999E-2</v>
      </c>
      <c r="C7">
        <v>-14.591618038203453</v>
      </c>
      <c r="D7">
        <f>C$112*COS(D$117*B7+PI())+C$111</f>
        <v>-15.562899715094563</v>
      </c>
      <c r="E7">
        <f>(C8-C6)/($B8-$B6)</f>
        <v>43.395877507546388</v>
      </c>
      <c r="F7">
        <f>-C$112*D$117*SIN(D$117*B7+PI())</f>
        <v>16.215499050655371</v>
      </c>
      <c r="G7">
        <f>(C8-2*C7+C6)/($B7-$B6)^2</f>
        <v>722.98265268636271</v>
      </c>
      <c r="H7">
        <f>-C$112*D$117^2*COS(D$117*B7+PI())</f>
        <v>1075.3369394290837</v>
      </c>
      <c r="J7">
        <v>2.8843754032252673</v>
      </c>
      <c r="K7">
        <f>J$112*COS(K$117*$B7-PI()/4)+J$111</f>
        <v>3.1675310511277797</v>
      </c>
      <c r="L7">
        <f>(J8-J6)/($B8-$B6)</f>
        <v>9.1854139125630088</v>
      </c>
      <c r="M7">
        <f>-J$112*K$117*SIN(K$117*$B7-PI()/4)</f>
        <v>15.368469811196254</v>
      </c>
      <c r="N7">
        <f>(J8-2*J7+J6)/($B7-$B6)^2</f>
        <v>-49.181686315359727</v>
      </c>
      <c r="O7">
        <f>-J$112*K$117^2*COS(K$117*$B7-PI()/4)</f>
        <v>-165.9842625482903</v>
      </c>
      <c r="Q7">
        <v>-9.1793378221183008</v>
      </c>
      <c r="R7">
        <f>Q$112*COS(R$117*$B7)+Q$111</f>
        <v>-8.5680329102745922</v>
      </c>
      <c r="S7">
        <f t="shared" ref="S7:S70" si="0">(Q8-Q6)/($B8-$B6)</f>
        <v>-12.148145606733371</v>
      </c>
      <c r="T7">
        <f>-Q$112*R$117*SIN(R$117*$B7)</f>
        <v>-10.412905184559872</v>
      </c>
      <c r="U7">
        <f t="shared" ref="U7:U70" si="1">(Q8-2*Q7+Q6)/($B7-$B6)^2</f>
        <v>-242.40366253100851</v>
      </c>
      <c r="V7">
        <f>-Q$112*R$117^2*COS(R$117*$B7)</f>
        <v>-679.51540017135028</v>
      </c>
      <c r="X7">
        <v>-3.6997831213569396E-3</v>
      </c>
      <c r="Y7">
        <f>X$112*COS(Y$117*$B7+PI()/10)+X$111</f>
        <v>-1.9659958131128807E-3</v>
      </c>
      <c r="Z7">
        <f>(X8-X6)/(B8-B6)</f>
        <v>-0.31152114536723252</v>
      </c>
      <c r="AA7">
        <f>-X$112*Y$117*SIN(Y$117*$B7+PI()/10)</f>
        <v>-0.3799109701738782</v>
      </c>
      <c r="AB7">
        <f>(X8-2*X7+X6)/(B7-B6)^2</f>
        <v>-8.6600057865531603</v>
      </c>
      <c r="AC7">
        <f>-X$112*Y$117^2*COS(Y$117*$B7+PI()/10)</f>
        <v>-10.030374788245581</v>
      </c>
      <c r="AD7">
        <f t="shared" ref="AD7:AD70" si="2">AB7/9.81</f>
        <v>-0.88277327080052603</v>
      </c>
    </row>
    <row r="8" spans="1:30" x14ac:dyDescent="0.25">
      <c r="A8">
        <v>3</v>
      </c>
      <c r="B8">
        <f>A8/100*$A$2</f>
        <v>2.2499999999999999E-2</v>
      </c>
      <c r="C8">
        <v>-14.245815069790051</v>
      </c>
      <c r="D8">
        <f>C$112*COS(D$117*B8+PI())+C$111</f>
        <v>-15.411129573798767</v>
      </c>
      <c r="E8">
        <f>(C9-C7)/($B9-$B7)</f>
        <v>48.458627467110446</v>
      </c>
      <c r="F8">
        <f>-C$112*D$117*SIN(D$117*B8+PI())</f>
        <v>24.243222985357871</v>
      </c>
      <c r="G8">
        <f>(C9-2*C8+C7)/($B8-$B7)^2</f>
        <v>627.08400319738507</v>
      </c>
      <c r="H8">
        <f>-C$112*D$117^2*COS(D$117*B8+PI())</f>
        <v>1064.6851260638434</v>
      </c>
      <c r="J8">
        <v>2.9518827726418704</v>
      </c>
      <c r="K8">
        <f>J$112*COS(K$117*$B8-PI()/4)+J$111</f>
        <v>3.2780519775472969</v>
      </c>
      <c r="L8">
        <f>(J9-J7)/($B9-$B7)</f>
        <v>8.5291786611621259</v>
      </c>
      <c r="M8">
        <f>-J$112*K$117*SIN(K$117*$B8-PI()/4)</f>
        <v>14.094080615340191</v>
      </c>
      <c r="N8">
        <f>(J9-2*J8+J7)/($B8-$B7)^2</f>
        <v>-125.81438072487572</v>
      </c>
      <c r="O8">
        <f>-J$112*K$117^2*COS(K$117*$B8-PI()/4)</f>
        <v>-173.74104705888618</v>
      </c>
      <c r="Q8">
        <v>-9.2772665171774857</v>
      </c>
      <c r="R8">
        <f>Q$112*COS(R$117*$B8)+Q$111</f>
        <v>-8.6650105531865638</v>
      </c>
      <c r="S8">
        <f t="shared" si="0"/>
        <v>-13.531833365963427</v>
      </c>
      <c r="T8">
        <f>-Q$112*R$117*SIN(R$117*$B8)</f>
        <v>-15.413759308487824</v>
      </c>
      <c r="U8">
        <f t="shared" si="1"/>
        <v>-126.57973993033997</v>
      </c>
      <c r="V8">
        <f>-Q$112*R$117^2*COS(R$117*$B8)</f>
        <v>-652.2903414323988</v>
      </c>
      <c r="X8">
        <v>-6.279754374357991E-3</v>
      </c>
      <c r="Y8">
        <f>X$112*COS(Y$117*$B8+PI()/10)+X$111</f>
        <v>-5.0895681182173066E-3</v>
      </c>
      <c r="Z8">
        <f>(X9-X7)/(B9-B7)</f>
        <v>-0.37668706144260422</v>
      </c>
      <c r="AA8">
        <f>-X$112*Y$117*SIN(Y$117*$B8+PI()/10)</f>
        <v>-0.45194523421886967</v>
      </c>
      <c r="AB8">
        <f>(X9-2*X8+X7)/(B8-B7)^2</f>
        <v>-8.7175718335459695</v>
      </c>
      <c r="AC8">
        <f>-X$112*Y$117^2*COS(Y$117*$B8+PI()/10)</f>
        <v>-9.1534774237775434</v>
      </c>
      <c r="AD8">
        <f t="shared" si="2"/>
        <v>-0.88864136937267779</v>
      </c>
    </row>
    <row r="9" spans="1:30" x14ac:dyDescent="0.25">
      <c r="A9">
        <v>4</v>
      </c>
      <c r="B9">
        <f>A9/100*$A$2</f>
        <v>0.03</v>
      </c>
      <c r="C9">
        <v>-13.864738626196797</v>
      </c>
      <c r="D9">
        <f>C$112*COS(D$117*B9+PI())+C$111</f>
        <v>-15.199490594108699</v>
      </c>
      <c r="E9">
        <f>(C10-C8)/($B10-$B8)</f>
        <v>53.007064206332757</v>
      </c>
      <c r="F9">
        <f>-C$112*D$117*SIN(D$117*B9+PI())</f>
        <v>32.175269994612265</v>
      </c>
      <c r="G9">
        <f>(C10-2*C9+C8)/($B9-$B8)^2</f>
        <v>585.83246059523867</v>
      </c>
      <c r="H9">
        <f>-C$112*D$117^2*COS(D$117*B9+PI())</f>
        <v>1049.8314869143951</v>
      </c>
      <c r="J9">
        <v>3.0123130831426992</v>
      </c>
      <c r="K9">
        <f>J$112*COS(K$117*$B9-PI()/4)+J$111</f>
        <v>3.3788031848130631</v>
      </c>
      <c r="L9">
        <f>(J10-J8)/($B10-$B8)</f>
        <v>7.2664529897233825</v>
      </c>
      <c r="M9">
        <f>-J$112*K$117*SIN(K$117*$B9-PI()/4)</f>
        <v>12.76406852226833</v>
      </c>
      <c r="N9">
        <f>(J10-2*J9+J8)/($B9-$B8)^2</f>
        <v>-210.9124649921215</v>
      </c>
      <c r="O9">
        <f>-J$112*K$117^2*COS(K$117*$B9-PI()/4)</f>
        <v>-180.81215503147476</v>
      </c>
      <c r="Q9">
        <v>-9.3823153226077523</v>
      </c>
      <c r="R9">
        <f>Q$112*COS(R$117*$B9)+Q$111</f>
        <v>-8.7986312693553614</v>
      </c>
      <c r="S9">
        <f t="shared" si="0"/>
        <v>-14.067380956175407</v>
      </c>
      <c r="T9">
        <f>-Q$112*R$117*SIN(R$117*$B9)</f>
        <v>-20.171529240387429</v>
      </c>
      <c r="U9">
        <f t="shared" si="1"/>
        <v>-16.232950792856276</v>
      </c>
      <c r="V9">
        <f>-Q$112*R$117^2*COS(R$117*$B9)</f>
        <v>-614.77827434969595</v>
      </c>
      <c r="X9">
        <v>-9.3500890429960033E-3</v>
      </c>
      <c r="Y9">
        <f>X$112*COS(Y$117*$B9+PI()/10)+X$111</f>
        <v>-8.7273463259534209E-3</v>
      </c>
      <c r="Z9">
        <f>(X10-X8)/(B10-B8)</f>
        <v>-0.44210753757197946</v>
      </c>
      <c r="AA9">
        <f>-X$112*Y$117*SIN(Y$117*$B9+PI()/10)</f>
        <v>-0.51685205194123307</v>
      </c>
      <c r="AB9">
        <f>(X10-2*X9+X8)/(B9-B8)^2</f>
        <v>-8.7278884676208115</v>
      </c>
      <c r="AC9">
        <f>-X$112*Y$117^2*COS(Y$117*$B9+PI()/10)</f>
        <v>-8.1322242523141668</v>
      </c>
      <c r="AD9">
        <f t="shared" si="2"/>
        <v>-0.889693014028625</v>
      </c>
    </row>
    <row r="10" spans="1:30" x14ac:dyDescent="0.25">
      <c r="A10">
        <v>5</v>
      </c>
      <c r="B10">
        <f>A10/100*$A$2</f>
        <v>3.7500000000000006E-2</v>
      </c>
      <c r="C10">
        <v>-13.45070910669506</v>
      </c>
      <c r="D10">
        <f>C$112*COS(D$117*B10+PI())+C$111</f>
        <v>-14.928818018388544</v>
      </c>
      <c r="E10">
        <f>(C11-C9)/($B11-$B9)</f>
        <v>57.391064174036075</v>
      </c>
      <c r="F10">
        <f>-C$112*D$117*SIN(D$117*B10+PI())</f>
        <v>39.980335912680552</v>
      </c>
      <c r="G10">
        <f>(C11-2*C10+C9)/($B10-$B9)^2</f>
        <v>583.2341974589707</v>
      </c>
      <c r="H10">
        <f>-C$112*D$117^2*COS(D$117*B10+PI())</f>
        <v>1030.8346425084799</v>
      </c>
      <c r="J10">
        <v>3.0608795674877212</v>
      </c>
      <c r="K10">
        <f>J$112*COS(K$117*$B10-PI()/4)+J$111</f>
        <v>3.4693870539388483</v>
      </c>
      <c r="L10">
        <f>(J11-J9)/($B11-$B9)</f>
        <v>5.4665705964665952</v>
      </c>
      <c r="M10">
        <f>-J$112*K$117*SIN(K$117*$B10-PI()/4)</f>
        <v>11.383682482087293</v>
      </c>
      <c r="N10">
        <f>(J11-2*J10+J9)/($B10-$B9)^2</f>
        <v>-269.05617320968895</v>
      </c>
      <c r="O10">
        <f>-J$112*K$117^2*COS(K$117*$B10-PI()/4)</f>
        <v>-187.16968003337021</v>
      </c>
      <c r="Q10">
        <v>-9.4882772315201169</v>
      </c>
      <c r="R10">
        <f>Q$112*COS(R$117*$B10)+Q$111</f>
        <v>-8.9667877802658555</v>
      </c>
      <c r="S10">
        <f t="shared" si="0"/>
        <v>-13.808017610721635</v>
      </c>
      <c r="T10">
        <f>-Q$112*R$117*SIN(R$117*$B10)</f>
        <v>-24.611182106278637</v>
      </c>
      <c r="U10">
        <f t="shared" si="1"/>
        <v>85.396509580530264</v>
      </c>
      <c r="V10">
        <f>-Q$112*R$117^2*COS(R$117*$B10)</f>
        <v>-567.57078662975869</v>
      </c>
      <c r="X10">
        <v>-1.2911367437937686E-2</v>
      </c>
      <c r="Y10">
        <f>X$112*COS(Y$117*$B10+PI()/10)+X$111</f>
        <v>-1.2821960500881871E-2</v>
      </c>
      <c r="Z10">
        <f>(X11-X9)/(B11-B9)</f>
        <v>-0.50713054481860598</v>
      </c>
      <c r="AA10">
        <f>-X$112*Y$117*SIN(Y$117*$B10+PI()/10)</f>
        <v>-0.57360780405203327</v>
      </c>
      <c r="AB10">
        <f>(X11-2*X10+X9)/(B10-B9)^2</f>
        <v>-8.6115801314795117</v>
      </c>
      <c r="AC10">
        <f>-X$112*Y$117^2*COS(Y$117*$B10+PI()/10)</f>
        <v>-6.9827210464364997</v>
      </c>
      <c r="AD10">
        <f t="shared" si="2"/>
        <v>-0.87783691452390533</v>
      </c>
    </row>
    <row r="11" spans="1:30" x14ac:dyDescent="0.25">
      <c r="A11">
        <v>6</v>
      </c>
      <c r="B11">
        <f>A11/100*$A$2</f>
        <v>4.4999999999999998E-2</v>
      </c>
      <c r="C11">
        <v>-13.003872663586256</v>
      </c>
      <c r="D11">
        <f>C$112*COS(D$117*B11+PI())+C$111</f>
        <v>-14.60018006763613</v>
      </c>
      <c r="E11">
        <f>(C12-C10)/($B12-$B10)</f>
        <v>61.73848497195754</v>
      </c>
      <c r="F11">
        <f>-C$112*D$117*SIN(D$117*B11+PI())</f>
        <v>47.627617710179543</v>
      </c>
      <c r="G11">
        <f>(C12-2*C11+C10)/($B11-$B10)^2</f>
        <v>576.07801532008739</v>
      </c>
      <c r="H11">
        <f>-C$112*D$117^2*COS(D$117*B11+PI())</f>
        <v>1007.7695647121348</v>
      </c>
      <c r="J11">
        <v>3.0943116420896981</v>
      </c>
      <c r="K11">
        <f>J$112*COS(K$117*$B11-PI()/4)+J$111</f>
        <v>3.5494460917770452</v>
      </c>
      <c r="L11">
        <f>(J12-J10)/($B12-$B10)</f>
        <v>3.4910041067251818</v>
      </c>
      <c r="M11">
        <f>-J$112*K$117*SIN(K$117*$B11-PI()/4)</f>
        <v>9.958370247859289</v>
      </c>
      <c r="N11">
        <f>(J12-2*J11+J10)/($B11-$B10)^2</f>
        <v>-257.76155738802123</v>
      </c>
      <c r="O11">
        <f>-J$112*K$117^2*COS(K$117*$B11-PI()/4)</f>
        <v>-192.78853181786695</v>
      </c>
      <c r="Q11">
        <v>-9.5894355867685768</v>
      </c>
      <c r="R11">
        <f>Q$112*COS(R$117*$B11)+Q$111</f>
        <v>-9.1668281572891583</v>
      </c>
      <c r="S11">
        <f t="shared" si="0"/>
        <v>-12.888452074937245</v>
      </c>
      <c r="T11">
        <f>-Q$112*R$117*SIN(R$117*$B11)</f>
        <v>-28.662701928346266</v>
      </c>
      <c r="U11">
        <f t="shared" si="1"/>
        <v>159.8209666286408</v>
      </c>
      <c r="V11">
        <f>-Q$112*R$117^2*COS(R$117*$B11)</f>
        <v>-511.41236855431646</v>
      </c>
      <c r="X11">
        <v>-1.6957047215275092E-2</v>
      </c>
      <c r="Y11">
        <f>X$112*COS(Y$117*$B11+PI()/10)+X$111</f>
        <v>-1.7308836131460083E-2</v>
      </c>
      <c r="Z11">
        <f>(X12-X10)/(B12-B10)</f>
        <v>-0.57042726487945128</v>
      </c>
      <c r="AA11">
        <f>-X$112*Y$117*SIN(Y$117*$B11+PI()/10)</f>
        <v>-0.62131741843623978</v>
      </c>
      <c r="AB11">
        <f>(X12-2*X11+X10)/(B11-B10)^2</f>
        <v>-8.2675452180792313</v>
      </c>
      <c r="AC11">
        <f>-X$112*Y$117^2*COS(Y$117*$B11+PI()/10)</f>
        <v>-5.7230961583811668</v>
      </c>
      <c r="AD11">
        <f t="shared" si="2"/>
        <v>-0.84276709664416216</v>
      </c>
    </row>
    <row r="12" spans="1:30" x14ac:dyDescent="0.25">
      <c r="A12">
        <v>7</v>
      </c>
      <c r="B12">
        <f>A12/100*$A$2</f>
        <v>5.2500000000000005E-2</v>
      </c>
      <c r="C12">
        <v>-12.524631832115697</v>
      </c>
      <c r="D12">
        <f>C$112*COS(D$117*B12+PI())+C$111</f>
        <v>-14.214873725702676</v>
      </c>
      <c r="E12">
        <f>(C13-C11)/($B13-$B11)</f>
        <v>65.846689266936551</v>
      </c>
      <c r="F12">
        <f>-C$112*D$117*SIN(D$117*B12+PI())</f>
        <v>55.086935059565235</v>
      </c>
      <c r="G12">
        <f>(C13-2*C12+C11)/($B12-$B11)^2</f>
        <v>519.44313000764839</v>
      </c>
      <c r="H12">
        <f>-C$112*D$117^2*COS(D$117*B12+PI())</f>
        <v>980.72728084999051</v>
      </c>
      <c r="J12">
        <v>3.1132446290885989</v>
      </c>
      <c r="K12">
        <f>J$112*COS(K$117*$B12-PI()/4)+J$111</f>
        <v>3.6186643418808035</v>
      </c>
      <c r="L12">
        <f>(J13-J11)/($B13-$B11)</f>
        <v>1.9172908492292549</v>
      </c>
      <c r="M12">
        <f>-J$112*K$117*SIN(K$117*$B12-PI()/4)</f>
        <v>8.4937568758095878</v>
      </c>
      <c r="N12">
        <f>(J13-2*J12+J11)/($B12-$B11)^2</f>
        <v>-161.89531127755953</v>
      </c>
      <c r="O12">
        <f>-J$112*K$117^2*COS(K$117*$B12-PI()/4)</f>
        <v>-197.64653534398076</v>
      </c>
      <c r="Q12">
        <v>-9.6816040126441756</v>
      </c>
      <c r="R12">
        <f>Q$112*COS(R$117*$B12)+Q$111</f>
        <v>-9.395597644181283</v>
      </c>
      <c r="S12">
        <f t="shared" si="0"/>
        <v>-11.665364340711076</v>
      </c>
      <c r="T12">
        <f>-Q$112*R$117*SIN(R$117*$B12)</f>
        <v>-32.262193818735703</v>
      </c>
      <c r="U12">
        <f t="shared" si="1"/>
        <v>166.33576249833769</v>
      </c>
      <c r="V12">
        <f>-Q$112*R$117^2*COS(R$117*$B12)</f>
        <v>-447.18867192383203</v>
      </c>
      <c r="X12">
        <v>-2.1467776411129454E-2</v>
      </c>
      <c r="Y12">
        <f>X$112*COS(Y$117*$B12+PI()/10)+X$111</f>
        <v>-2.2117212508664254E-2</v>
      </c>
      <c r="Z12">
        <f>(X13-X11)/(B13-B11)</f>
        <v>-0.62981168005954691</v>
      </c>
      <c r="AA12">
        <f>-X$112*Y$117*SIN(Y$117*$B12+PI()/10)</f>
        <v>-0.65922848597467176</v>
      </c>
      <c r="AB12">
        <f>(X13-2*X12+X11)/(B12-B11)^2</f>
        <v>-7.5682988299462872</v>
      </c>
      <c r="AC12">
        <f>-X$112*Y$117^2*COS(Y$117*$B12+PI()/10)</f>
        <v>-4.3732146250962352</v>
      </c>
      <c r="AD12">
        <f t="shared" si="2"/>
        <v>-0.77148815799656334</v>
      </c>
    </row>
    <row r="13" spans="1:30" x14ac:dyDescent="0.25">
      <c r="A13">
        <v>8</v>
      </c>
      <c r="B13">
        <f>A13/100*$A$2</f>
        <v>0.06</v>
      </c>
      <c r="C13">
        <v>-12.016172324582207</v>
      </c>
      <c r="D13">
        <f>C$112*COS(D$117*B13+PI())+C$111</f>
        <v>-13.774419620690079</v>
      </c>
      <c r="E13">
        <f>(C14-C12)/($B14-$B12)</f>
        <v>69.381414852710563</v>
      </c>
      <c r="F13">
        <f>-C$112*D$117*SIN(D$117*B13+PI())</f>
        <v>62.328849443097504</v>
      </c>
      <c r="G13">
        <f>(C14-2*C13+C12)/($B13-$B12)^2</f>
        <v>423.1503595320882</v>
      </c>
      <c r="H13">
        <f>-C$112*D$117^2*COS(D$117*B13+PI())</f>
        <v>949.81451446200685</v>
      </c>
      <c r="J13">
        <v>3.1230710048281369</v>
      </c>
      <c r="K13">
        <f>J$112*COS(K$117*$B13-PI()/4)+J$111</f>
        <v>3.6767686314397734</v>
      </c>
      <c r="L13">
        <f>(J14-J12)/($B14-$B12)</f>
        <v>1.3612644973333885</v>
      </c>
      <c r="M13">
        <f>-J$112*K$117*SIN(K$117*$B13-PI()/4)</f>
        <v>6.9956225257994742</v>
      </c>
      <c r="N13">
        <f>(J14-2*J13+J12)/($B13-$B12)^2</f>
        <v>13.621617438662158</v>
      </c>
      <c r="O13">
        <f>-J$112*K$117^2*COS(K$117*$B13-PI()/4)</f>
        <v>-201.72451829120479</v>
      </c>
      <c r="Q13">
        <v>-9.7644160518792429</v>
      </c>
      <c r="R13">
        <f>Q$112*COS(R$117*$B13)+Q$111</f>
        <v>-9.6494884094736726</v>
      </c>
      <c r="S13">
        <f t="shared" si="0"/>
        <v>-10.802501487384813</v>
      </c>
      <c r="T13">
        <f>-Q$112*R$117*SIN(R$117*$B13)</f>
        <v>-35.352891640103245</v>
      </c>
      <c r="U13">
        <f t="shared" si="1"/>
        <v>63.760998388665556</v>
      </c>
      <c r="V13">
        <f>-Q$112*R$117^2*COS(R$117*$B13)</f>
        <v>-375.91254279954489</v>
      </c>
      <c r="X13">
        <v>-2.6404222416168296E-2</v>
      </c>
      <c r="Y13">
        <f>X$112*COS(Y$117*$B13+PI()/10)+X$111</f>
        <v>-2.7171258664641065E-2</v>
      </c>
      <c r="Z13">
        <f>(X14-X12)/(B14-B12)</f>
        <v>-0.68215873804331406</v>
      </c>
      <c r="AA13">
        <f>-X$112*Y$117*SIN(Y$117*$B13+PI()/10)</f>
        <v>-0.68674312648527402</v>
      </c>
      <c r="AB13">
        <f>(X14-2*X13+X12)/(B13-B12)^2</f>
        <v>-6.3909166323916144</v>
      </c>
      <c r="AC13">
        <f>-X$112*Y$117^2*COS(Y$117*$B13+PI()/10)</f>
        <v>-2.954364884741747</v>
      </c>
      <c r="AD13">
        <f t="shared" si="2"/>
        <v>-0.65146958536102084</v>
      </c>
    </row>
    <row r="14" spans="1:30" x14ac:dyDescent="0.25">
      <c r="A14">
        <v>9</v>
      </c>
      <c r="B14">
        <f>A14/100*$A$2</f>
        <v>6.7500000000000004E-2</v>
      </c>
      <c r="C14">
        <v>-11.483910609325038</v>
      </c>
      <c r="D14">
        <f>C$112*COS(D$117*B14+PI())+C$111</f>
        <v>-13.280556023726476</v>
      </c>
      <c r="E14">
        <f>(C15-C13)/($B15-$B13)</f>
        <v>72.243321161618169</v>
      </c>
      <c r="F14">
        <f>-C$112*D$117*SIN(D$117*B14+PI())</f>
        <v>69.324780333220616</v>
      </c>
      <c r="G14">
        <f>(C15-2*C14+C13)/($B14-$B13)^2</f>
        <v>340.02465617662477</v>
      </c>
      <c r="H14">
        <f>-C$112*D$117^2*COS(D$117*B14+PI())</f>
        <v>915.15326411441708</v>
      </c>
      <c r="J14">
        <v>3.1336635965485997</v>
      </c>
      <c r="K14">
        <f>J$112*COS(K$117*$B14-PI()/4)+J$111</f>
        <v>3.7235296493683903</v>
      </c>
      <c r="L14">
        <f>(J15-J13)/($B15-$B13)</f>
        <v>2.2790668768536171</v>
      </c>
      <c r="M14">
        <f>-J$112*K$117*SIN(K$117*$B14-PI()/4)</f>
        <v>5.4698796496759483</v>
      </c>
      <c r="N14">
        <f>(J15-2*J14+J13)/($B14-$B13)^2</f>
        <v>231.12568376673238</v>
      </c>
      <c r="O14">
        <f>-J$112*K$117^2*COS(K$117*$B14-PI()/4)</f>
        <v>-205.00638672389954</v>
      </c>
      <c r="Q14">
        <v>-9.8436415349549478</v>
      </c>
      <c r="R14">
        <f>Q$112*COS(R$117*$B14)+Q$111</f>
        <v>-9.9244964441306767</v>
      </c>
      <c r="S14">
        <f t="shared" si="0"/>
        <v>-11.209157964439232</v>
      </c>
      <c r="T14">
        <f>-Q$112*R$117*SIN(R$117*$B14)</f>
        <v>-37.886053241512577</v>
      </c>
      <c r="U14">
        <f t="shared" si="1"/>
        <v>-172.20272560318003</v>
      </c>
      <c r="V14">
        <f>-Q$112*R$117^2*COS(R$117*$B14)</f>
        <v>-298.7080483160405</v>
      </c>
      <c r="X14">
        <v>-3.1700157481779165E-2</v>
      </c>
      <c r="Y14">
        <f>X$112*COS(Y$117*$B14+PI()/10)+X$111</f>
        <v>-3.2391269272369932E-2</v>
      </c>
      <c r="Z14">
        <f>(X15-X13)/(B15-B13)</f>
        <v>-0.72356626296904336</v>
      </c>
      <c r="AA14">
        <f>-X$112*Y$117*SIN(Y$117*$B14+PI()/10)</f>
        <v>-0.7034274176507449</v>
      </c>
      <c r="AB14">
        <f>(X15-2*X14+X13)/(B14-B13)^2</f>
        <v>-4.6510900144697196</v>
      </c>
      <c r="AC14">
        <f>-X$112*Y$117^2*COS(Y$117*$B14+PI()/10)</f>
        <v>-1.4889230453028428</v>
      </c>
      <c r="AD14">
        <f t="shared" si="2"/>
        <v>-0.47411722879405904</v>
      </c>
    </row>
    <row r="15" spans="1:30" x14ac:dyDescent="0.25">
      <c r="A15">
        <v>10</v>
      </c>
      <c r="B15">
        <f>A15/100*$A$2</f>
        <v>7.5000000000000011E-2</v>
      </c>
      <c r="C15">
        <v>-10.932522507157934</v>
      </c>
      <c r="D15">
        <f>C$112*COS(D$117*B15+PI())+C$111</f>
        <v>-12.735231988804269</v>
      </c>
      <c r="E15">
        <f>(C16-C14)/($B16-$B14)</f>
        <v>74.700730837807811</v>
      </c>
      <c r="F15">
        <f>-C$112*D$117*SIN(D$117*B15+PI())</f>
        <v>76.047117986847994</v>
      </c>
      <c r="G15">
        <f>(C16-2*C15+C14)/($B15-$B14)^2</f>
        <v>315.28459080725946</v>
      </c>
      <c r="H15">
        <f>-C$112*D$117^2*COS(D$117*B15+PI())</f>
        <v>876.88032192712456</v>
      </c>
      <c r="J15">
        <v>3.1572570079809412</v>
      </c>
      <c r="K15">
        <f>J$112*COS(K$117*$B15-PI()/4)+J$111</f>
        <v>3.7587628512919675</v>
      </c>
      <c r="L15">
        <f>(J16-J14)/($B16-$B14)</f>
        <v>4.6646981174499835</v>
      </c>
      <c r="M15">
        <f>-J$112*K$117*SIN(K$117*$B15-PI()/4)</f>
        <v>3.9225496575254639</v>
      </c>
      <c r="N15">
        <f>(J16-2*J15+J14)/($B15-$B14)^2</f>
        <v>405.04264705896361</v>
      </c>
      <c r="O15">
        <f>-J$112*K$117^2*COS(K$117*$B15-PI()/4)</f>
        <v>-207.47918860670418</v>
      </c>
      <c r="Q15">
        <v>-9.9325534213458315</v>
      </c>
      <c r="R15">
        <f>Q$112*COS(R$117*$B15)+Q$111</f>
        <v>-10.216284707163917</v>
      </c>
      <c r="S15">
        <f t="shared" si="0"/>
        <v>-13.886415226506326</v>
      </c>
      <c r="T15">
        <f>-Q$112*R$117*SIN(R$117*$B15)</f>
        <v>-39.821729151272059</v>
      </c>
      <c r="U15">
        <f t="shared" si="1"/>
        <v>-541.73254428137398</v>
      </c>
      <c r="V15">
        <f>-Q$112*R$117^2*COS(R$117*$B15)</f>
        <v>-216.79274947105344</v>
      </c>
      <c r="X15">
        <v>-3.7257716360703956E-2</v>
      </c>
      <c r="Y15">
        <f>X$112*COS(Y$117*$B15+PI()/10)+X$111</f>
        <v>-3.7694921646283776E-2</v>
      </c>
      <c r="Z15">
        <f>(X16-X14)/(B16-B14)</f>
        <v>-0.74979680155571604</v>
      </c>
      <c r="AA15">
        <f>-X$112*Y$117*SIN(Y$117*$B15+PI()/10)</f>
        <v>-0.70901823823269239</v>
      </c>
      <c r="AB15">
        <f>(X16-2*X15+X14)/(B15-B14)^2</f>
        <v>-2.3437202753094746</v>
      </c>
      <c r="AC15">
        <f>-X$112*Y$117^2*COS(Y$117*$B15+PI()/10)</f>
        <v>-7.277206996716894E-16</v>
      </c>
      <c r="AD15">
        <f t="shared" si="2"/>
        <v>-0.2389113430488761</v>
      </c>
    </row>
    <row r="16" spans="1:30" x14ac:dyDescent="0.25">
      <c r="A16">
        <v>11</v>
      </c>
      <c r="B16">
        <f>A16/100*$A$2</f>
        <v>8.2500000000000004E-2</v>
      </c>
      <c r="C16">
        <v>-10.363399646757921</v>
      </c>
      <c r="D16">
        <f>C$112*COS(D$117*B16+PI())+C$111</f>
        <v>-12.14059966075444</v>
      </c>
      <c r="E16">
        <f>(C17-C15)/($B17-$B15)</f>
        <v>77.211499230898738</v>
      </c>
      <c r="F16">
        <f>-C$112*D$117*SIN(D$117*B16+PI())</f>
        <v>82.469332408404711</v>
      </c>
      <c r="G16">
        <f>(C17-2*C16+C15)/($B16-$B15)^2</f>
        <v>354.2536473503024</v>
      </c>
      <c r="H16">
        <f>-C$112*D$117^2*COS(D$117*B16+PI())</f>
        <v>835.146733717698</v>
      </c>
      <c r="J16">
        <v>3.2036340683103495</v>
      </c>
      <c r="K16">
        <f>J$112*COS(K$117*$B16-PI()/4)+J$111</f>
        <v>3.7823291878590304</v>
      </c>
      <c r="L16">
        <f>(J17-J15)/($B17-$B15)</f>
        <v>7.7655726725680037</v>
      </c>
      <c r="M16">
        <f>-J$112*K$117*SIN(K$117*$B16-PI()/4)</f>
        <v>2.3597391539192025</v>
      </c>
      <c r="N16">
        <f>(J17-2*J16+J15)/($B16-$B15)^2</f>
        <v>421.85723430583982</v>
      </c>
      <c r="O16">
        <f>-J$112*K$117^2*COS(K$117*$B16-PI()/4)</f>
        <v>-209.13316492030305</v>
      </c>
      <c r="Q16">
        <v>-10.051937763352543</v>
      </c>
      <c r="R16">
        <f>Q$112*COS(R$117*$B16)+Q$111</f>
        <v>-10.520251523359498</v>
      </c>
      <c r="S16">
        <f t="shared" si="0"/>
        <v>-19.46590693080158</v>
      </c>
      <c r="T16">
        <f>-Q$112*R$117*SIN(R$117*$B16)</f>
        <v>-41.12939260396805</v>
      </c>
      <c r="U16">
        <f t="shared" si="1"/>
        <v>-946.13191019735655</v>
      </c>
      <c r="V16">
        <f>-Q$112*R$117^2*COS(R$117*$B16)</f>
        <v>-131.45849946119677</v>
      </c>
      <c r="X16">
        <v>-4.2947109505114905E-2</v>
      </c>
      <c r="Y16">
        <f>X$112*COS(Y$117*$B16+PI()/10)+X$111</f>
        <v>-4.2998574020197612E-2</v>
      </c>
      <c r="Z16">
        <f>(X17-X15)/(B17-B15)</f>
        <v>-0.75775318421456095</v>
      </c>
      <c r="AA16">
        <f>-X$112*Y$117*SIN(Y$117*$B16+PI()/10)</f>
        <v>-0.7034274176507449</v>
      </c>
      <c r="AB16">
        <f>(X17-2*X16+X15)/(B16-B15)^2</f>
        <v>0.22201823295104445</v>
      </c>
      <c r="AC16">
        <f>-X$112*Y$117^2*COS(Y$117*$B16+PI()/10)</f>
        <v>1.4889230453028415</v>
      </c>
      <c r="AD16">
        <f t="shared" si="2"/>
        <v>2.2631828027629402E-2</v>
      </c>
    </row>
    <row r="17" spans="1:30" x14ac:dyDescent="0.25">
      <c r="A17">
        <v>12</v>
      </c>
      <c r="B17">
        <f>A17/100*$A$2</f>
        <v>0.09</v>
      </c>
      <c r="C17">
        <v>-9.7743500186944541</v>
      </c>
      <c r="D17">
        <f>C$112*COS(D$117*B17+PI())+C$111</f>
        <v>-11.499005781714136</v>
      </c>
      <c r="E17">
        <f>(C18-C16)/($B18-$B16)</f>
        <v>80.190115034484094</v>
      </c>
      <c r="F17">
        <f>-C$112*D$117*SIN(D$117*B17+PI())</f>
        <v>88.56607805159959</v>
      </c>
      <c r="G17">
        <f>(C18-2*C17+C16)/($B17-$B16)^2</f>
        <v>440.04390027247973</v>
      </c>
      <c r="H17">
        <f>-C$112*D$117^2*COS(D$117*B17+PI())</f>
        <v>790.11720289253765</v>
      </c>
      <c r="J17">
        <v>3.2737405980694612</v>
      </c>
      <c r="K17">
        <f>J$112*COS(K$117*$B17-PI()/4)+J$111</f>
        <v>3.7941356535055855</v>
      </c>
      <c r="L17">
        <f>(J18-J16)/($B18-$B16)</f>
        <v>10.24475454571645</v>
      </c>
      <c r="M17">
        <f>-J$112*K$117*SIN(K$117*$B17-PI()/4)</f>
        <v>0.78761583793469481</v>
      </c>
      <c r="N17">
        <f>(J18-2*J17+J16)/($B17-$B16)^2</f>
        <v>239.25793186708262</v>
      </c>
      <c r="O17">
        <f>-J$112*K$117^2*COS(K$117*$B17-PI()/4)</f>
        <v>-209.96178817581628</v>
      </c>
      <c r="Q17">
        <v>-10.224542025307855</v>
      </c>
      <c r="R17">
        <f>Q$112*COS(R$117*$B17)+Q$111</f>
        <v>-10.831603154445041</v>
      </c>
      <c r="S17">
        <f t="shared" si="0"/>
        <v>-27.504837887186305</v>
      </c>
      <c r="T17">
        <f>-Q$112*R$117*SIN(R$117*$B17)</f>
        <v>-41.788420965791254</v>
      </c>
      <c r="U17">
        <f t="shared" si="1"/>
        <v>-1197.5830115052454</v>
      </c>
      <c r="V17">
        <f>-Q$112*R$117^2*COS(R$117*$B17)</f>
        <v>-44.05107038533589</v>
      </c>
      <c r="X17">
        <v>-4.8624014123922359E-2</v>
      </c>
      <c r="Y17">
        <f>X$112*COS(Y$117*$B17+PI()/10)+X$111</f>
        <v>-4.821858462792647E-2</v>
      </c>
      <c r="Z17">
        <f>(X18-X16)/(B18-B16)</f>
        <v>-0.7476696613851207</v>
      </c>
      <c r="AA17">
        <f>-X$112*Y$117*SIN(Y$117*$B17+PI()/10)</f>
        <v>-0.68674312648527414</v>
      </c>
      <c r="AB17">
        <f>(X18-2*X17+X16)/(B17-B16)^2</f>
        <v>2.4669211882328401</v>
      </c>
      <c r="AC17">
        <f>-X$112*Y$117^2*COS(Y$117*$B17+PI()/10)</f>
        <v>2.954364884741743</v>
      </c>
      <c r="AD17">
        <f t="shared" si="2"/>
        <v>0.25147004976889298</v>
      </c>
    </row>
    <row r="18" spans="1:30" x14ac:dyDescent="0.25">
      <c r="A18">
        <v>13</v>
      </c>
      <c r="B18">
        <f>A18/100*$A$2</f>
        <v>9.7500000000000003E-2</v>
      </c>
      <c r="C18">
        <v>-9.16054792124066</v>
      </c>
      <c r="D18">
        <f>C$112*COS(D$117*B18+PI())+C$111</f>
        <v>-10.812982429607569</v>
      </c>
      <c r="E18">
        <f>(C19-C17)/($B19-$B17)</f>
        <v>83.755716108679977</v>
      </c>
      <c r="F18">
        <f>-C$112*D$117*SIN(D$117*B18+PI())</f>
        <v>94.313293846717002</v>
      </c>
      <c r="G18">
        <f>(C19-2*C18+C17)/($B18-$B17)^2</f>
        <v>510.78305284644489</v>
      </c>
      <c r="H18">
        <f>-C$112*D$117^2*COS(D$117*B18+PI())</f>
        <v>741.96944043777478</v>
      </c>
      <c r="J18">
        <v>3.3573053864960962</v>
      </c>
      <c r="K18">
        <f>J$112*COS(K$117*$B18-PI()/4)+J$111</f>
        <v>3.7941356535055855</v>
      </c>
      <c r="L18">
        <f>(J19-J17)/($B19-$B17)</f>
        <v>10.976746194215616</v>
      </c>
      <c r="M18">
        <f>-J$112*K$117*SIN(K$117*$B18-PI()/4)</f>
        <v>-0.78761583793469214</v>
      </c>
      <c r="N18">
        <f>(J19-2*J18+J17)/($B18-$B17)^2</f>
        <v>-44.060158933968708</v>
      </c>
      <c r="O18">
        <f>-J$112*K$117^2*COS(K$117*$B18-PI()/4)</f>
        <v>-209.96178817581628</v>
      </c>
      <c r="Q18">
        <v>-10.464510331660337</v>
      </c>
      <c r="R18">
        <f>Q$112*COS(R$117*$B18)+Q$111</f>
        <v>-11.145429399205881</v>
      </c>
      <c r="S18">
        <f t="shared" si="0"/>
        <v>-36.308066486139232</v>
      </c>
      <c r="T18">
        <f>-Q$112*R$117*SIN(R$117*$B18)</f>
        <v>-41.788420965791254</v>
      </c>
      <c r="U18">
        <f t="shared" si="1"/>
        <v>-1149.9446148822124</v>
      </c>
      <c r="V18">
        <f>-Q$112*R$117^2*COS(R$117*$B18)</f>
        <v>44.051070385335649</v>
      </c>
      <c r="X18">
        <v>-5.4162154425891715E-2</v>
      </c>
      <c r="Y18">
        <f>X$112*COS(Y$117*$B18+PI()/10)+X$111</f>
        <v>-5.3272630783903284E-2</v>
      </c>
      <c r="Z18">
        <f>(X19-X17)/(B19-B17)</f>
        <v>-0.72307557412078072</v>
      </c>
      <c r="AA18">
        <f>-X$112*Y$117*SIN(Y$117*$B18+PI()/10)</f>
        <v>-0.65922848597467187</v>
      </c>
      <c r="AB18">
        <f>(X19-2*X18+X17)/(B18-B17)^2</f>
        <v>4.091502082257632</v>
      </c>
      <c r="AC18">
        <f>-X$112*Y$117^2*COS(Y$117*$B18+PI()/10)</f>
        <v>4.3732146250962307</v>
      </c>
      <c r="AD18">
        <f t="shared" si="2"/>
        <v>0.41707462612208274</v>
      </c>
    </row>
    <row r="19" spans="1:30" x14ac:dyDescent="0.25">
      <c r="A19">
        <v>14</v>
      </c>
      <c r="B19">
        <f>A19/100*$A$2</f>
        <v>0.10500000000000001</v>
      </c>
      <c r="C19">
        <v>-8.5180142770642533</v>
      </c>
      <c r="D19">
        <f>C$112*COS(D$117*B19+PI())+C$111</f>
        <v>-10.085237025191233</v>
      </c>
      <c r="E19">
        <f>(C20-C18)/($B20-$B18)</f>
        <v>87.493721331043488</v>
      </c>
      <c r="F19">
        <f>-C$112*D$117*SIN(D$117*B19+PI())</f>
        <v>99.68829815866691</v>
      </c>
      <c r="G19">
        <f>(C20-2*C19+C18)/($B19-$B18)^2</f>
        <v>486.01833978377891</v>
      </c>
      <c r="H19">
        <f>-C$112*D$117^2*COS(D$117*B19+PI())</f>
        <v>690.89346357519673</v>
      </c>
      <c r="J19">
        <v>3.4383917909826955</v>
      </c>
      <c r="K19">
        <f>J$112*COS(K$117*$B19-PI()/4)+J$111</f>
        <v>3.7823291878590304</v>
      </c>
      <c r="L19">
        <f>(J20-J18)/($B20-$B18)</f>
        <v>9.8701635952037936</v>
      </c>
      <c r="M19">
        <f>-J$112*K$117*SIN(K$117*$B19-PI()/4)</f>
        <v>-2.3597391539192025</v>
      </c>
      <c r="N19">
        <f>(J20-2*J19+J18)/($B19-$B18)^2</f>
        <v>-251.0285341358549</v>
      </c>
      <c r="O19">
        <f>-J$112*K$117^2*COS(K$117*$B19-PI()/4)</f>
        <v>-209.13316492030305</v>
      </c>
      <c r="Q19">
        <v>-10.769163022599944</v>
      </c>
      <c r="R19">
        <f>Q$112*COS(R$117*$B19)+Q$111</f>
        <v>-11.456781030291424</v>
      </c>
      <c r="S19">
        <f t="shared" si="0"/>
        <v>-43.812544786949367</v>
      </c>
      <c r="T19">
        <f>-Q$112*R$117*SIN(R$117*$B19)</f>
        <v>-41.12939260396805</v>
      </c>
      <c r="U19">
        <f t="shared" si="1"/>
        <v>-851.24959866713198</v>
      </c>
      <c r="V19">
        <f>-Q$112*R$117^2*COS(R$117*$B19)</f>
        <v>131.45849946119668</v>
      </c>
      <c r="X19">
        <v>-5.9470147735734079E-2</v>
      </c>
      <c r="Y19">
        <f>X$112*COS(Y$117*$B19+PI()/10)+X$111</f>
        <v>-5.8081007161107458E-2</v>
      </c>
      <c r="Z19">
        <f>(X20-X18)/(B20-B18)</f>
        <v>-0.68727624708699653</v>
      </c>
      <c r="AA19">
        <f>-X$112*Y$117*SIN(Y$117*$B19+PI()/10)</f>
        <v>-0.62131741843623989</v>
      </c>
      <c r="AB19">
        <f>(X20-2*X19+X18)/(B19-B18)^2</f>
        <v>5.4549851267518141</v>
      </c>
      <c r="AC19">
        <f>-X$112*Y$117^2*COS(Y$117*$B19+PI()/10)</f>
        <v>5.7230961583811641</v>
      </c>
      <c r="AD19">
        <f t="shared" si="2"/>
        <v>0.55606372342016452</v>
      </c>
    </row>
    <row r="20" spans="1:30" x14ac:dyDescent="0.25">
      <c r="A20">
        <v>15</v>
      </c>
      <c r="B20">
        <f>A20/100*$A$2</f>
        <v>0.11249999999999999</v>
      </c>
      <c r="C20">
        <v>-7.848142101275009</v>
      </c>
      <c r="D20">
        <f>C$112*COS(D$117*B20+PI())+C$111</f>
        <v>-9.3186416471011313</v>
      </c>
      <c r="E20">
        <f>(C21-C19)/($B21-$B19)</f>
        <v>90.648773270004455</v>
      </c>
      <c r="F20">
        <f>-C$112*D$117*SIN(D$117*B20+PI())</f>
        <v>104.66987830103577</v>
      </c>
      <c r="G20">
        <f>(C21-2*C20+C19)/($B20-$B19)^2</f>
        <v>355.32884393913258</v>
      </c>
      <c r="H20">
        <f>-C$112*D$117^2*COS(D$117*B20+PI())</f>
        <v>637.09084585108781</v>
      </c>
      <c r="J20">
        <v>3.505357840424153</v>
      </c>
      <c r="K20">
        <f>J$112*COS(K$117*$B20-PI()/4)+J$111</f>
        <v>3.7587628512919675</v>
      </c>
      <c r="L20">
        <f>(J21-J19)/($B21-$B19)</f>
        <v>7.8756881221727939</v>
      </c>
      <c r="M20">
        <f>-J$112*K$117*SIN(K$117*$B20-PI()/4)</f>
        <v>-3.9225496575254613</v>
      </c>
      <c r="N20">
        <f>(J21-2*J20+J19)/($B20-$B19)^2</f>
        <v>-280.8315920057459</v>
      </c>
      <c r="O20">
        <f>-J$112*K$117^2*COS(K$117*$B20-PI()/4)</f>
        <v>-207.47918860670418</v>
      </c>
      <c r="Q20">
        <v>-11.121698503464577</v>
      </c>
      <c r="R20">
        <f>Q$112*COS(R$117*$B20)+Q$111</f>
        <v>-11.760747846487005</v>
      </c>
      <c r="S20">
        <f t="shared" si="0"/>
        <v>-48.788598892744211</v>
      </c>
      <c r="T20">
        <f>-Q$112*R$117*SIN(R$117*$B20)</f>
        <v>-39.821729151272059</v>
      </c>
      <c r="U20">
        <f t="shared" si="1"/>
        <v>-475.69816287815974</v>
      </c>
      <c r="V20">
        <f>-Q$112*R$117^2*COS(R$117*$B20)</f>
        <v>216.79274947105321</v>
      </c>
      <c r="X20">
        <v>-6.4471298132196653E-2</v>
      </c>
      <c r="Y20">
        <f>X$112*COS(Y$117*$B20+PI()/10)+X$111</f>
        <v>-6.2567882791685681E-2</v>
      </c>
      <c r="Z20">
        <f>(X21-X19)/(B21-B19)</f>
        <v>-0.64000282040727163</v>
      </c>
      <c r="AA20">
        <f>-X$112*Y$117*SIN(Y$117*$B20+PI()/10)</f>
        <v>-0.57360780405203327</v>
      </c>
      <c r="AB20">
        <f>(X21-2*X20+X19)/(B20-B19)^2</f>
        <v>7.1512619878415169</v>
      </c>
      <c r="AC20">
        <f>-X$112*Y$117^2*COS(Y$117*$B20+PI()/10)</f>
        <v>6.9827210464364988</v>
      </c>
      <c r="AD20">
        <f t="shared" si="2"/>
        <v>0.72897675717038901</v>
      </c>
    </row>
    <row r="21" spans="1:30" x14ac:dyDescent="0.25">
      <c r="A21">
        <v>16</v>
      </c>
      <c r="B21">
        <f>A21/100*$A$2</f>
        <v>0.12</v>
      </c>
      <c r="C21">
        <v>-7.1582826780141877</v>
      </c>
      <c r="D21">
        <f>C$112*COS(D$117*B21+PI())+C$111</f>
        <v>-8.5162216970704598</v>
      </c>
      <c r="E21">
        <f>(C22-C20)/($B22-$B20)</f>
        <v>92.774832545128163</v>
      </c>
      <c r="F21">
        <f>-C$112*D$117*SIN(D$117*B21+PI())</f>
        <v>109.23837425286922</v>
      </c>
      <c r="G21">
        <f>(C22-2*C21+C20)/($B21-$B20)^2</f>
        <v>211.62029609388634</v>
      </c>
      <c r="H21">
        <f>-C$112*D$117^2*COS(D$117*B21+PI())</f>
        <v>580.77392161752607</v>
      </c>
      <c r="J21">
        <v>3.5565271128152873</v>
      </c>
      <c r="K21">
        <f>J$112*COS(K$117*$B21-PI()/4)+J$111</f>
        <v>3.7235296493683903</v>
      </c>
      <c r="L21">
        <f>(J22-J20)/($B22-$B20)</f>
        <v>6.1363464009902211</v>
      </c>
      <c r="M21">
        <f>-J$112*K$117*SIN(K$117*$B21-PI()/4)</f>
        <v>-5.4698796496759465</v>
      </c>
      <c r="N21">
        <f>(J22-2*J21+J20)/($B21-$B20)^2</f>
        <v>-182.99286697627127</v>
      </c>
      <c r="O21">
        <f>-J$112*K$117^2*COS(K$117*$B21-PI()/4)</f>
        <v>-205.00638672389954</v>
      </c>
      <c r="Q21">
        <v>-11.500992005991106</v>
      </c>
      <c r="R21">
        <f>Q$112*COS(R$117*$B21)+Q$111</f>
        <v>-12.052536109520243</v>
      </c>
      <c r="S21">
        <f t="shared" si="0"/>
        <v>-51.057727094659057</v>
      </c>
      <c r="T21">
        <f>-Q$112*R$117*SIN(R$117*$B21)</f>
        <v>-37.886053241512585</v>
      </c>
      <c r="U21">
        <f t="shared" si="1"/>
        <v>-129.40269096582625</v>
      </c>
      <c r="V21">
        <f>-Q$112*R$117^2*COS(R$117*$B21)</f>
        <v>298.70804831604022</v>
      </c>
      <c r="X21">
        <v>-6.9070190041843144E-2</v>
      </c>
      <c r="Y21">
        <f>X$112*COS(Y$117*$B21+PI()/10)+X$111</f>
        <v>-6.666249696661411E-2</v>
      </c>
      <c r="Z21">
        <f>(X22-X20)/(B22-B20)</f>
        <v>-0.57814037652370254</v>
      </c>
      <c r="AA21">
        <f>-X$112*Y$117*SIN(Y$117*$B21+PI()/10)</f>
        <v>-0.51685205194123329</v>
      </c>
      <c r="AB21">
        <f>(X22-2*X21+X20)/(B21-B20)^2</f>
        <v>9.3453897144432787</v>
      </c>
      <c r="AC21">
        <f>-X$112*Y$117^2*COS(Y$117*$B21+PI()/10)</f>
        <v>8.1322242523141615</v>
      </c>
      <c r="AD21">
        <f t="shared" si="2"/>
        <v>0.95263911462214867</v>
      </c>
    </row>
    <row r="22" spans="1:30" x14ac:dyDescent="0.25">
      <c r="A22">
        <v>17</v>
      </c>
      <c r="B22">
        <f>A22/100*$A$2</f>
        <v>0.1275</v>
      </c>
      <c r="C22">
        <v>-6.4565196130980853</v>
      </c>
      <c r="D22">
        <f>C$112*COS(D$117*B22+PI())+C$111</f>
        <v>-7.6811439600511715</v>
      </c>
      <c r="E22">
        <f>(C23-C21)/($B23-$B21)</f>
        <v>94.188502029499602</v>
      </c>
      <c r="F22">
        <f>-C$112*D$117*SIN(D$117*B22+PI())</f>
        <v>113.37575624779268</v>
      </c>
      <c r="G22">
        <f>(C23-2*C22+C21)/($B22-$B21)^2</f>
        <v>165.35823307183082</v>
      </c>
      <c r="H22">
        <f>-C$112*D$117^2*COS(D$117*B22+PI())</f>
        <v>522.16494804570527</v>
      </c>
      <c r="J22">
        <v>3.5974030364390064</v>
      </c>
      <c r="K22">
        <f>J$112*COS(K$117*$B22-PI()/4)+J$111</f>
        <v>3.6767686314397734</v>
      </c>
      <c r="L22">
        <f>(J23-J21)/($B23-$B21)</f>
        <v>4.972930563467381</v>
      </c>
      <c r="M22">
        <f>-J$112*K$117*SIN(K$117*$B22-PI()/4)</f>
        <v>-6.9956225257994715</v>
      </c>
      <c r="N22">
        <f>(J23-2*J22+J21)/($B22-$B21)^2</f>
        <v>-127.25135636315242</v>
      </c>
      <c r="O22">
        <f>-J$112*K$117^2*COS(K$117*$B22-PI()/4)</f>
        <v>-201.72451829120479</v>
      </c>
      <c r="Q22">
        <v>-11.887564409884464</v>
      </c>
      <c r="R22">
        <f>Q$112*COS(R$117*$B22)+Q$111</f>
        <v>-12.327544144177248</v>
      </c>
      <c r="S22">
        <f t="shared" si="0"/>
        <v>-50.844362773823406</v>
      </c>
      <c r="T22">
        <f>-Q$112*R$117*SIN(R$117*$B22)</f>
        <v>-35.352891640103259</v>
      </c>
      <c r="U22">
        <f t="shared" si="1"/>
        <v>186.29984318866659</v>
      </c>
      <c r="V22">
        <f>-Q$112*R$117^2*COS(R$117*$B22)</f>
        <v>375.91254279954467</v>
      </c>
      <c r="X22">
        <v>-7.3143403780052199E-2</v>
      </c>
      <c r="Y22">
        <f>X$112*COS(Y$117*$B22+PI()/10)+X$111</f>
        <v>-7.0300275174350252E-2</v>
      </c>
      <c r="Z22">
        <f>(X23-X21)/(B23-B21)</f>
        <v>-0.49985625081852697</v>
      </c>
      <c r="AA22">
        <f>-X$112*Y$117*SIN(Y$117*$B22+PI()/10)</f>
        <v>-0.45194523421886984</v>
      </c>
      <c r="AB22">
        <f>(X23-2*X22+X21)/(B22-B21)^2</f>
        <v>11.530377140270193</v>
      </c>
      <c r="AC22">
        <f>-X$112*Y$117^2*COS(Y$117*$B22+PI()/10)</f>
        <v>9.1534774237775416</v>
      </c>
      <c r="AD22">
        <f t="shared" si="2"/>
        <v>1.1753697390693367</v>
      </c>
    </row>
    <row r="23" spans="1:30" x14ac:dyDescent="0.25">
      <c r="A23">
        <v>18</v>
      </c>
      <c r="B23">
        <f>A23/100*$A$2</f>
        <v>0.13500000000000001</v>
      </c>
      <c r="C23">
        <v>-5.7454551475716924</v>
      </c>
      <c r="D23">
        <f>C$112*COS(D$117*B23+PI())+C$111</f>
        <v>-6.8167041063605796</v>
      </c>
      <c r="E23">
        <f>(C24-C22)/($B24-$B22)</f>
        <v>95.728631935444</v>
      </c>
      <c r="F23">
        <f>-C$112*D$117*SIN(D$117*B23+PI())</f>
        <v>117.06569592926212</v>
      </c>
      <c r="G23">
        <f>(C24-2*C23+C22)/($B23-$B22)^2</f>
        <v>245.34307518000705</v>
      </c>
      <c r="H23">
        <f>-C$112*D$117^2*COS(D$117*B23+PI())</f>
        <v>461.49522797842201</v>
      </c>
      <c r="J23">
        <v>3.6311210712672981</v>
      </c>
      <c r="K23">
        <f>J$112*COS(K$117*$B23-PI()/4)+J$111</f>
        <v>3.6186643418808035</v>
      </c>
      <c r="L23">
        <f>(J24-J22)/($B24-$B22)</f>
        <v>3.6624063579822921</v>
      </c>
      <c r="M23">
        <f>-J$112*K$117*SIN(K$117*$B23-PI()/4)</f>
        <v>-8.4937568758095896</v>
      </c>
      <c r="N23">
        <f>(J24-2*J23+J22)/($B23-$B22)^2</f>
        <v>-222.22176509953763</v>
      </c>
      <c r="O23">
        <f>-J$112*K$117^2*COS(K$117*$B23-PI()/4)</f>
        <v>-197.64653534398076</v>
      </c>
      <c r="Q23">
        <v>-12.263657447598458</v>
      </c>
      <c r="R23">
        <f>Q$112*COS(R$117*$B23)+Q$111</f>
        <v>-12.581434909469639</v>
      </c>
      <c r="S23">
        <f t="shared" si="0"/>
        <v>-48.239139211866878</v>
      </c>
      <c r="T23">
        <f>-Q$112*R$117*SIN(R$117*$B23)</f>
        <v>-32.262193818735703</v>
      </c>
      <c r="U23">
        <f t="shared" si="1"/>
        <v>508.4264399997403</v>
      </c>
      <c r="V23">
        <f>-Q$112*R$117^2*COS(R$117*$B23)</f>
        <v>447.18867192383203</v>
      </c>
      <c r="X23">
        <v>-7.6568033804121055E-2</v>
      </c>
      <c r="Y23">
        <f>X$112*COS(Y$117*$B23+PI()/10)+X$111</f>
        <v>-7.3423847479454671E-2</v>
      </c>
      <c r="Z23">
        <f>(X24-X22)/(B24-B22)</f>
        <v>-0.40791119782387791</v>
      </c>
      <c r="AA23">
        <f>-X$112*Y$117*SIN(Y$117*$B23+PI()/10)</f>
        <v>-0.37991097017387826</v>
      </c>
      <c r="AB23">
        <f>(X24-2*X23+X22)/(B23-B22)^2</f>
        <v>12.988303658302874</v>
      </c>
      <c r="AC23">
        <f>-X$112*Y$117^2*COS(Y$117*$B23+PI()/10)</f>
        <v>10.030374788245579</v>
      </c>
      <c r="AD23">
        <f t="shared" si="2"/>
        <v>1.3239861017637995</v>
      </c>
    </row>
    <row r="24" spans="1:30" x14ac:dyDescent="0.25">
      <c r="A24">
        <v>19</v>
      </c>
      <c r="B24">
        <f>A24/100*$A$2</f>
        <v>0.14250000000000002</v>
      </c>
      <c r="C24">
        <v>-5.0205901340664241</v>
      </c>
      <c r="D24">
        <f>C$112*COS(D$117*B24+PI())+C$111</f>
        <v>-5.9263136851761731</v>
      </c>
      <c r="E24">
        <f>(C25-C23)/($B25-$B23)</f>
        <v>98.150276787205499</v>
      </c>
      <c r="F24">
        <f>-C$112*D$117*SIN(D$117*B24+PI())</f>
        <v>120.29363079112798</v>
      </c>
      <c r="G24">
        <f>(C25-2*C24+C23)/($B24-$B23)^2</f>
        <v>400.42888528972679</v>
      </c>
      <c r="H24">
        <f>-C$112*D$117^2*COS(D$117*B24+PI())</f>
        <v>399.00419708342162</v>
      </c>
      <c r="J24">
        <v>3.6523391318087408</v>
      </c>
      <c r="K24">
        <f>J$112*COS(K$117*$B24-PI()/4)+J$111</f>
        <v>3.5494460917770452</v>
      </c>
      <c r="L24">
        <f>(J25-J23)/($B25-$B23)</f>
        <v>1.3109976008112874</v>
      </c>
      <c r="M24">
        <f>-J$112*K$117*SIN(K$117*$B24-PI()/4)</f>
        <v>-9.9583702478592908</v>
      </c>
      <c r="N24">
        <f>(J25-2*J24+J23)/($B24-$B23)^2</f>
        <v>-404.82057014606301</v>
      </c>
      <c r="O24">
        <f>-J$112*K$117^2*COS(K$117*$B24-PI()/4)</f>
        <v>-192.78853181786695</v>
      </c>
      <c r="Q24">
        <v>-12.611151498062467</v>
      </c>
      <c r="R24">
        <f>Q$112*COS(R$117*$B24)+Q$111</f>
        <v>-12.810204396361764</v>
      </c>
      <c r="S24">
        <f t="shared" si="0"/>
        <v>-43.342126981323482</v>
      </c>
      <c r="T24">
        <f>-Q$112*R$117*SIN(R$117*$B24)</f>
        <v>-28.662701928346262</v>
      </c>
      <c r="U24">
        <f t="shared" si="1"/>
        <v>797.44348814516297</v>
      </c>
      <c r="V24">
        <f>-Q$112*R$117^2*COS(R$117*$B24)</f>
        <v>511.41236855431657</v>
      </c>
      <c r="X24">
        <v>-7.9262071747410373E-2</v>
      </c>
      <c r="Y24">
        <f>X$112*COS(Y$117*$B24+PI()/10)+X$111</f>
        <v>-7.5983953280744254E-2</v>
      </c>
      <c r="Z24">
        <f>(X25-X23)/(B25-B23)</f>
        <v>-0.30847557377033624</v>
      </c>
      <c r="AA24">
        <f>-X$112*Y$117*SIN(Y$117*$B24+PI()/10)</f>
        <v>-0.30188528318143154</v>
      </c>
      <c r="AB24">
        <f>(X25-2*X24+X23)/(B24-B23)^2</f>
        <v>13.527862755974878</v>
      </c>
      <c r="AC24">
        <f>-X$112*Y$117^2*COS(Y$117*$B24+PI()/10)</f>
        <v>10.749087150447522</v>
      </c>
      <c r="AD24">
        <f t="shared" si="2"/>
        <v>1.3789870291513637</v>
      </c>
    </row>
    <row r="25" spans="1:30" x14ac:dyDescent="0.25">
      <c r="A25">
        <v>20</v>
      </c>
      <c r="B25">
        <f>A25/100*$A$2</f>
        <v>0.15000000000000002</v>
      </c>
      <c r="C25">
        <v>-4.2732009957636086</v>
      </c>
      <c r="D25">
        <f>C$112*COS(D$117*B25+PI())+C$111</f>
        <v>-5.0134866607096988</v>
      </c>
      <c r="E25">
        <f>(C26-C24)/($B26-$B24)</f>
        <v>101.80649095580004</v>
      </c>
      <c r="F25">
        <f>-C$112*D$117*SIN(D$117*B25+PI())</f>
        <v>123.04682164919353</v>
      </c>
      <c r="G25">
        <f>(C26-2*C25+C24)/($B25-$B24)^2</f>
        <v>574.56155966876622</v>
      </c>
      <c r="H25">
        <f>-C$112*D$117^2*COS(D$117*B25+PI())</f>
        <v>334.93847891021198</v>
      </c>
      <c r="J25">
        <v>3.6507860352794674</v>
      </c>
      <c r="K25">
        <f>J$112*COS(K$117*$B25-PI()/4)+J$111</f>
        <v>3.4693870539388483</v>
      </c>
      <c r="L25">
        <f>(J26-J24)/($B26-$B24)</f>
        <v>-2.2638457339575724</v>
      </c>
      <c r="M25">
        <f>-J$112*K$117*SIN(K$117*$B25-PI()/4)</f>
        <v>-11.383682482087293</v>
      </c>
      <c r="N25">
        <f>(J26-2*J25+J24)/($B25-$B24)^2</f>
        <v>-548.4709857922976</v>
      </c>
      <c r="O25">
        <f>-J$112*K$117^2*COS(K$117*$B25-PI()/4)</f>
        <v>-187.16968003337021</v>
      </c>
      <c r="Q25">
        <v>-12.913789352318311</v>
      </c>
      <c r="R25">
        <f>Q$112*COS(R$117*$B25)+Q$111</f>
        <v>-13.010244773385066</v>
      </c>
      <c r="S25">
        <f t="shared" si="0"/>
        <v>-36.774167787066183</v>
      </c>
      <c r="T25">
        <f>-Q$112*R$117*SIN(R$117*$B25)</f>
        <v>-24.61118210627864</v>
      </c>
      <c r="U25">
        <f t="shared" si="1"/>
        <v>954.01229699013368</v>
      </c>
      <c r="V25">
        <f>-Q$112*R$117^2*COS(R$117*$B25)</f>
        <v>567.57078662975857</v>
      </c>
      <c r="X25">
        <v>-8.1195167410676103E-2</v>
      </c>
      <c r="Y25">
        <f>X$112*COS(Y$117*$B25+PI()/10)+X$111</f>
        <v>-7.7940218180399562E-2</v>
      </c>
      <c r="Z25">
        <f>(X26-X24)/(B26-B24)</f>
        <v>-0.20682107511398892</v>
      </c>
      <c r="AA25">
        <f>-X$112*Y$117*SIN(Y$117*$B25+PI()/10)</f>
        <v>-0.2190986849356871</v>
      </c>
      <c r="AB25">
        <f>(X26-2*X25+X24)/(B25-B24)^2</f>
        <v>13.580003552384486</v>
      </c>
      <c r="AC25">
        <f>-X$112*Y$117^2*COS(Y$117*$B25+PI()/10)</f>
        <v>11.298279987093489</v>
      </c>
      <c r="AD25">
        <f t="shared" si="2"/>
        <v>1.3843020950442901</v>
      </c>
    </row>
    <row r="26" spans="1:30" x14ac:dyDescent="0.25">
      <c r="A26">
        <v>21</v>
      </c>
      <c r="B26">
        <f>A26/100*$A$2</f>
        <v>0.1575</v>
      </c>
      <c r="C26">
        <v>-3.4934927697294249</v>
      </c>
      <c r="D26">
        <f>C$112*COS(D$117*B26+PI())+C$111</f>
        <v>-4.081825544195719</v>
      </c>
      <c r="E26">
        <f>(C27-C25)/($B27-$B25)</f>
        <v>106.53742660805251</v>
      </c>
      <c r="F26">
        <f>-C$112*D$117*SIN(D$117*B26+PI())</f>
        <v>125.3144029169553</v>
      </c>
      <c r="G26">
        <f>(C27-2*C26+C25)/($B26-$B25)^2</f>
        <v>687.02128093190208</v>
      </c>
      <c r="H26">
        <f>-C$112*D$117^2*COS(D$117*B26+PI())</f>
        <v>269.55091157957941</v>
      </c>
      <c r="J26">
        <v>3.6183814457993773</v>
      </c>
      <c r="K26">
        <f>J$112*COS(K$117*$B26-PI()/4)+J$111</f>
        <v>3.3788031848130631</v>
      </c>
      <c r="L26">
        <f>(J27-J25)/($B27-$B25)</f>
        <v>-6.4819700143624877</v>
      </c>
      <c r="M26">
        <f>-J$112*K$117*SIN(K$117*$B26-PI()/4)</f>
        <v>-12.764068522268326</v>
      </c>
      <c r="N26">
        <f>(J27-2*J26+J25)/($B26-$B25)^2</f>
        <v>-576.36215564901431</v>
      </c>
      <c r="O26">
        <f>-J$112*K$117^2*COS(K$117*$B26-PI()/4)</f>
        <v>-180.81215503147479</v>
      </c>
      <c r="Q26">
        <v>-13.162764014868459</v>
      </c>
      <c r="R26">
        <f>Q$112*COS(R$117*$B26)+Q$111</f>
        <v>-13.17840128429556</v>
      </c>
      <c r="S26">
        <f t="shared" si="0"/>
        <v>-29.446661351480003</v>
      </c>
      <c r="T26">
        <f>-Q$112*R$117*SIN(R$117*$B26)</f>
        <v>-20.171529240387443</v>
      </c>
      <c r="U26">
        <f t="shared" si="1"/>
        <v>999.98941916618298</v>
      </c>
      <c r="V26">
        <f>-Q$112*R$117^2*COS(R$117*$B26)</f>
        <v>614.77827434969583</v>
      </c>
      <c r="X26">
        <v>-8.2364387874120204E-2</v>
      </c>
      <c r="Y26">
        <f>X$112*COS(Y$117*$B26+PI()/10)+X$111</f>
        <v>-7.9261790712337063E-2</v>
      </c>
      <c r="Z26">
        <f>(X27-X25)/(B27-B25)</f>
        <v>-0.10495446008437873</v>
      </c>
      <c r="AA26">
        <f>-X$112*Y$117*SIN(Y$117*$B26+PI()/10)</f>
        <v>-0.13285676954529665</v>
      </c>
      <c r="AB26">
        <f>(X27-2*X26+X25)/(B26-B25)^2</f>
        <v>13.58442712217826</v>
      </c>
      <c r="AC26">
        <f>-X$112*Y$117^2*COS(Y$117*$B26+PI()/10)</f>
        <v>11.669292199077677</v>
      </c>
      <c r="AD26">
        <f t="shared" si="2"/>
        <v>1.3847530195900366</v>
      </c>
    </row>
    <row r="27" spans="1:30" x14ac:dyDescent="0.25">
      <c r="A27">
        <v>22</v>
      </c>
      <c r="B27">
        <f>A27/100*$A$2</f>
        <v>0.16500000000000001</v>
      </c>
      <c r="C27">
        <v>-2.6751395966428224</v>
      </c>
      <c r="D27">
        <f>C$112*COS(D$117*B27+PI())+C$111</f>
        <v>-3.1350071764256211</v>
      </c>
      <c r="E27">
        <f>(C28-C26)/($B28-$B26)</f>
        <v>111.71659664517865</v>
      </c>
      <c r="F27">
        <f>-C$112*D$117*SIN(D$117*B27+PI())</f>
        <v>127.08742548710882</v>
      </c>
      <c r="G27">
        <f>(C28-2*C27+C26)/($B27-$B26)^2</f>
        <v>694.0907289684684</v>
      </c>
      <c r="H27">
        <f>-C$112*D$117^2*COS(D$117*B27+PI())</f>
        <v>203.09954994703898</v>
      </c>
      <c r="J27">
        <v>3.5535564850640302</v>
      </c>
      <c r="K27">
        <f>J$112*COS(K$117*$B27-PI()/4)+J$111</f>
        <v>3.2780519775472969</v>
      </c>
      <c r="L27">
        <f>(J28-J26)/($B28-$B26)</f>
        <v>-10.421235642025511</v>
      </c>
      <c r="M27">
        <f>-J$112*K$117*SIN(K$117*$B27-PI()/4)</f>
        <v>-14.094080615340191</v>
      </c>
      <c r="N27">
        <f>(J28-2*J27+J26)/($B27-$B26)^2</f>
        <v>-474.10867839446519</v>
      </c>
      <c r="O27">
        <f>-J$112*K$117^2*COS(K$117*$B27-PI()/4)</f>
        <v>-173.74104705888618</v>
      </c>
      <c r="Q27">
        <v>-13.355489272590511</v>
      </c>
      <c r="R27">
        <f>Q$112*COS(R$117*$B27)+Q$111</f>
        <v>-13.312022000464358</v>
      </c>
      <c r="S27">
        <f t="shared" si="0"/>
        <v>-21.793338416361607</v>
      </c>
      <c r="T27">
        <f>-Q$112*R$117*SIN(R$117*$B27)</f>
        <v>-15.413759308487833</v>
      </c>
      <c r="U27">
        <f t="shared" si="1"/>
        <v>1040.8966968653804</v>
      </c>
      <c r="V27">
        <f>-Q$112*R$117^2*COS(R$117*$B27)</f>
        <v>652.2903414323988</v>
      </c>
      <c r="X27">
        <v>-8.2769484311941782E-2</v>
      </c>
      <c r="Y27">
        <f>X$112*COS(Y$117*$B27+PI()/10)+X$111</f>
        <v>-7.9927828888258917E-2</v>
      </c>
      <c r="Z27">
        <f>(X28-X26)/(B28-B26)</f>
        <v>-3.6294997170801132E-3</v>
      </c>
      <c r="AA27">
        <f>-X$112*Y$117*SIN(Y$117*$B27+PI()/10)</f>
        <v>-4.4519623534389381E-2</v>
      </c>
      <c r="AB27">
        <f>(X28-2*X27+X26)/(B27-B26)^2</f>
        <v>13.435562309101392</v>
      </c>
      <c r="AC27">
        <f>-X$112*Y$117^2*COS(Y$117*$B27+PI()/10)</f>
        <v>11.856272702185143</v>
      </c>
      <c r="AD27">
        <f t="shared" si="2"/>
        <v>1.3695782170337809</v>
      </c>
    </row>
    <row r="28" spans="1:30" x14ac:dyDescent="0.25">
      <c r="A28">
        <v>23</v>
      </c>
      <c r="B28">
        <f>A28/100*$A$2</f>
        <v>0.17250000000000001</v>
      </c>
      <c r="C28">
        <v>-1.8177438200517435</v>
      </c>
      <c r="D28">
        <f>C$112*COS(D$117*B28+PI())+C$111</f>
        <v>-2.1767682169368543</v>
      </c>
      <c r="E28">
        <f>(C29-C27)/($B29-$B27)</f>
        <v>116.69227829248103</v>
      </c>
      <c r="F28">
        <f>-C$112*D$117*SIN(D$117*B28+PI())</f>
        <v>128.35889204958656</v>
      </c>
      <c r="G28">
        <f>(C29-2*C28+C27)/($B28-$B27)^2</f>
        <v>632.75771031210786</v>
      </c>
      <c r="H28">
        <f>-C$112*D$117^2*COS(D$117*B28+PI())</f>
        <v>135.84664717821678</v>
      </c>
      <c r="J28">
        <v>3.4620629111689945</v>
      </c>
      <c r="K28">
        <f>J$112*COS(K$117*$B28-PI()/4)+J$111</f>
        <v>3.1675310511277797</v>
      </c>
      <c r="L28">
        <f>(J29-J27)/($B29-$B27)</f>
        <v>-13.306935858788147</v>
      </c>
      <c r="M28">
        <f>-J$112*K$117*SIN(K$117*$B28-PI()/4)</f>
        <v>-15.368469811196254</v>
      </c>
      <c r="N28">
        <f>(J29-2*J28+J27)/($B28-$B27)^2</f>
        <v>-295.41137940889712</v>
      </c>
      <c r="O28">
        <f>-J$112*K$117^2*COS(K$117*$B28-PI()/4)</f>
        <v>-165.9842625482903</v>
      </c>
      <c r="Q28">
        <v>-13.489664091113884</v>
      </c>
      <c r="R28">
        <f>Q$112*COS(R$117*$B28)+Q$111</f>
        <v>-13.40899964337633</v>
      </c>
      <c r="S28">
        <f t="shared" si="0"/>
        <v>-13.773652778002338</v>
      </c>
      <c r="T28">
        <f>-Q$112*R$117*SIN(R$117*$B28)</f>
        <v>-10.412905184559875</v>
      </c>
      <c r="U28">
        <f t="shared" si="1"/>
        <v>1097.6861400304294</v>
      </c>
      <c r="V28">
        <f>-Q$112*R$117^2*COS(R$117*$B28)</f>
        <v>679.51540017135028</v>
      </c>
      <c r="X28">
        <v>-8.2418830369876406E-2</v>
      </c>
      <c r="Y28">
        <f>X$112*COS(Y$117*$B28+PI()/10)+X$111</f>
        <v>-7.9927828888258917E-2</v>
      </c>
      <c r="Z28">
        <f>(X29-X27)/(B29-B27)</f>
        <v>9.5397345452486002E-2</v>
      </c>
      <c r="AA28">
        <f>-X$112*Y$117*SIN(Y$117*$B28+PI()/10)</f>
        <v>4.4519623534389215E-2</v>
      </c>
      <c r="AB28">
        <f>(X29-2*X28+X27)/(B28-B27)^2</f>
        <v>12.971596402782833</v>
      </c>
      <c r="AC28">
        <f>-X$112*Y$117^2*COS(Y$117*$B28+PI()/10)</f>
        <v>11.856272702185143</v>
      </c>
      <c r="AD28">
        <f t="shared" si="2"/>
        <v>1.3222830176129288</v>
      </c>
    </row>
    <row r="29" spans="1:30" x14ac:dyDescent="0.25">
      <c r="A29">
        <v>24</v>
      </c>
      <c r="B29">
        <f>A29/100*$A$2</f>
        <v>0.18</v>
      </c>
      <c r="C29">
        <v>-0.92475542225560836</v>
      </c>
      <c r="D29">
        <f>C$112*COS(D$117*B29+PI())+C$111</f>
        <v>-1.2108903971247555</v>
      </c>
      <c r="E29">
        <f>(C30-C28)/($B30-$B28)</f>
        <v>121.2043529828928</v>
      </c>
      <c r="F29">
        <f>-C$112*D$117*SIN(D$117*B29+PI())</f>
        <v>129.12378470674429</v>
      </c>
      <c r="G29">
        <f>(C30-2*C29+C28)/($B29-$B28)^2</f>
        <v>570.46220713102343</v>
      </c>
      <c r="H29">
        <f>-C$112*D$117^2*COS(D$117*B29+PI())</f>
        <v>68.057619755410883</v>
      </c>
      <c r="J29">
        <v>3.3539524471822082</v>
      </c>
      <c r="K29">
        <f>J$112*COS(K$117*$B29-PI()/4)+J$111</f>
        <v>3.0476765811588802</v>
      </c>
      <c r="L29">
        <f>(J30-J28)/($B30-$B28)</f>
        <v>-14.966030409729109</v>
      </c>
      <c r="M29">
        <f>-J$112*K$117*SIN(K$117*$B29-PI()/4)</f>
        <v>-16.582206677893517</v>
      </c>
      <c r="N29">
        <f>(J30-2*J29+J28)/($B29-$B28)^2</f>
        <v>-147.01383417535951</v>
      </c>
      <c r="O29">
        <f>-J$112*K$117^2*COS(K$117*$B29-PI()/4)</f>
        <v>-157.57241398441278</v>
      </c>
      <c r="Q29">
        <v>-13.562094064260545</v>
      </c>
      <c r="R29">
        <f>Q$112*COS(R$117*$B29)+Q$111</f>
        <v>-13.467804817671116</v>
      </c>
      <c r="S29">
        <f t="shared" si="0"/>
        <v>-5.5279285517585262</v>
      </c>
      <c r="T29">
        <f>-Q$112*R$117*SIN(R$117*$B29)</f>
        <v>-5.2478333255033807</v>
      </c>
      <c r="U29">
        <f t="shared" si="1"/>
        <v>1101.1736536345891</v>
      </c>
      <c r="V29">
        <f>-Q$112*R$117^2*COS(R$117*$B29)</f>
        <v>696.02409512677525</v>
      </c>
      <c r="X29">
        <v>-8.1338524130154494E-2</v>
      </c>
      <c r="Y29">
        <f>X$112*COS(Y$117*$B29+PI()/10)+X$111</f>
        <v>-7.9261790712337077E-2</v>
      </c>
      <c r="Z29">
        <f>(X30-X28)/(B30-B28)</f>
        <v>0.18982449566220452</v>
      </c>
      <c r="AA29">
        <f>-X$112*Y$117*SIN(Y$117*$B29+PI()/10)</f>
        <v>0.13285676954529616</v>
      </c>
      <c r="AB29">
        <f>(X30-2*X29+X28)/(B29-B28)^2</f>
        <v>12.208976986475465</v>
      </c>
      <c r="AC29">
        <f>-X$112*Y$117^2*COS(Y$117*$B29+PI()/10)</f>
        <v>11.669292199077677</v>
      </c>
      <c r="AD29">
        <f t="shared" si="2"/>
        <v>1.2445440353185997</v>
      </c>
    </row>
    <row r="30" spans="1:30" x14ac:dyDescent="0.25">
      <c r="A30">
        <v>25</v>
      </c>
      <c r="B30">
        <f>A30/100*$A$2</f>
        <v>0.1875</v>
      </c>
      <c r="C30">
        <v>3.2147469164668391E-4</v>
      </c>
      <c r="D30">
        <f>C$112*COS(D$117*B30+PI())+C$111</f>
        <v>-0.24118559547654833</v>
      </c>
      <c r="E30">
        <f>(C31-C29)/($B31-$B29)</f>
        <v>125.40665099123309</v>
      </c>
      <c r="F30">
        <f>-C$112*D$117*SIN(D$117*B30+PI())</f>
        <v>129.37908477671041</v>
      </c>
      <c r="G30">
        <f>(C31-2*C30+C29)/($B30-$B29)^2</f>
        <v>550.15059509312277</v>
      </c>
      <c r="H30">
        <f>-C$112*D$117^2*COS(D$117*B30+PI())</f>
        <v>1.9918776348675011E-13</v>
      </c>
      <c r="J30">
        <v>3.237572455023058</v>
      </c>
      <c r="K30">
        <f>J$112*COS(K$117*$B30-PI()/4)+J$111</f>
        <v>2.9189615784772682</v>
      </c>
      <c r="L30">
        <f>(J31-J29)/($B31-$B29)</f>
        <v>-15.983976085989775</v>
      </c>
      <c r="M30">
        <f>-J$112*K$117*SIN(K$117*$B30-PI()/4)</f>
        <v>-17.730501150522752</v>
      </c>
      <c r="N30">
        <f>(J31-2*J30+J29)/($B30-$B29)^2</f>
        <v>-124.438346160826</v>
      </c>
      <c r="O30">
        <f>-J$112*K$117^2*COS(K$117*$B30-PI()/4)</f>
        <v>-148.5386990905271</v>
      </c>
      <c r="Q30">
        <v>-13.572583019390262</v>
      </c>
      <c r="R30">
        <f>Q$112*COS(R$117*$B30)+Q$111</f>
        <v>-13.487510130621583</v>
      </c>
      <c r="S30">
        <f t="shared" si="0"/>
        <v>2.4459673897180045</v>
      </c>
      <c r="T30">
        <f>-Q$112*R$117*SIN(R$117*$B30)</f>
        <v>-5.129824474734965E-15</v>
      </c>
      <c r="U30">
        <f t="shared" si="1"/>
        <v>1025.1985974258225</v>
      </c>
      <c r="V30">
        <f>-Q$112*R$117^2*COS(R$117*$B30)</f>
        <v>701.55607431741043</v>
      </c>
      <c r="X30">
        <v>-7.9571462934943341E-2</v>
      </c>
      <c r="Y30">
        <f>X$112*COS(Y$117*$B30+PI()/10)+X$111</f>
        <v>-7.7940218180399576E-2</v>
      </c>
      <c r="Z30">
        <f>(X31-X29)/(B31-B29)</f>
        <v>0.27769842261627997</v>
      </c>
      <c r="AA30">
        <f>-X$112*Y$117*SIN(Y$117*$B30+PI()/10)</f>
        <v>0.21909868493568693</v>
      </c>
      <c r="AB30">
        <f>(X31-2*X30+X29)/(B30-B29)^2</f>
        <v>11.224070201278153</v>
      </c>
      <c r="AC30">
        <f>-X$112*Y$117^2*COS(Y$117*$B30+PI()/10)</f>
        <v>11.29827998709349</v>
      </c>
      <c r="AD30">
        <f t="shared" si="2"/>
        <v>1.1441457901404843</v>
      </c>
    </row>
    <row r="31" spans="1:30" x14ac:dyDescent="0.25">
      <c r="A31">
        <v>26</v>
      </c>
      <c r="B31">
        <f>A31/100*$A$2</f>
        <v>0.19500000000000001</v>
      </c>
      <c r="C31">
        <v>0.95634434261288992</v>
      </c>
      <c r="D31">
        <f>C$112*COS(D$117*B31+PI())+C$111</f>
        <v>0.72851920617165877</v>
      </c>
      <c r="E31">
        <f>(C32-C30)/($B32-$B30)</f>
        <v>129.51017360956087</v>
      </c>
      <c r="F31">
        <f>-C$112*D$117*SIN(D$117*B31+PI())</f>
        <v>129.12378470674429</v>
      </c>
      <c r="G31">
        <f>(C32-2*C31+C30)/($B31-$B30)^2</f>
        <v>544.12210312761522</v>
      </c>
      <c r="H31">
        <f>-C$112*D$117^2*COS(D$117*B31+PI())</f>
        <v>-68.057619755410471</v>
      </c>
      <c r="J31">
        <v>3.1141928058923614</v>
      </c>
      <c r="K31">
        <f>J$112*COS(K$117*$B31-PI()/4)+J$111</f>
        <v>2.7818940223942352</v>
      </c>
      <c r="L31">
        <f>(J32-J30)/($B32-$B30)</f>
        <v>-17.356021095135269</v>
      </c>
      <c r="M31">
        <f>-J$112*K$117*SIN(K$117*$B31-PI()/4)</f>
        <v>-18.80882143540634</v>
      </c>
      <c r="N31">
        <f>(J32-2*J31+J30)/($B31-$B30)^2</f>
        <v>-241.44032294463867</v>
      </c>
      <c r="O31">
        <f>-J$112*K$117^2*COS(K$117*$B31-PI()/4)</f>
        <v>-138.91876981220773</v>
      </c>
      <c r="Q31">
        <v>-13.525404553414775</v>
      </c>
      <c r="R31">
        <f>Q$112*COS(R$117*$B31)+Q$111</f>
        <v>-13.467804817671116</v>
      </c>
      <c r="S31">
        <f t="shared" si="0"/>
        <v>9.6803453372630734</v>
      </c>
      <c r="T31">
        <f>-Q$112*R$117*SIN(R$117*$B31)</f>
        <v>5.2478333255033514</v>
      </c>
      <c r="U31">
        <f t="shared" si="1"/>
        <v>903.96885525286064</v>
      </c>
      <c r="V31">
        <f>-Q$112*R$117^2*COS(R$117*$B31)</f>
        <v>696.02409512677525</v>
      </c>
      <c r="X31">
        <v>-7.717304779091029E-2</v>
      </c>
      <c r="Y31">
        <f>X$112*COS(Y$117*$B31+PI()/10)+X$111</f>
        <v>-7.5983953280744254E-2</v>
      </c>
      <c r="Z31">
        <f>(X32-X30)/(B32-B30)</f>
        <v>0.35779332942477765</v>
      </c>
      <c r="AA31">
        <f>-X$112*Y$117*SIN(Y$117*$B31+PI()/10)</f>
        <v>0.30188528318143143</v>
      </c>
      <c r="AB31">
        <f>(X32-2*X31+X30)/(B31-B30)^2</f>
        <v>10.134571614321205</v>
      </c>
      <c r="AC31">
        <f>-X$112*Y$117^2*COS(Y$117*$B31+PI()/10)</f>
        <v>10.749087150447524</v>
      </c>
      <c r="AD31">
        <f t="shared" si="2"/>
        <v>1.0330857914700513</v>
      </c>
    </row>
    <row r="32" spans="1:30" x14ac:dyDescent="0.25">
      <c r="A32">
        <v>27</v>
      </c>
      <c r="B32">
        <f>A32/100*$A$2</f>
        <v>0.20250000000000001</v>
      </c>
      <c r="C32">
        <v>1.9429740788350616</v>
      </c>
      <c r="D32">
        <f>C$112*COS(D$117*B32+PI())+C$111</f>
        <v>1.6943970259837577</v>
      </c>
      <c r="E32">
        <f>(C33-C31)/($B33-$B31)</f>
        <v>133.38799866406171</v>
      </c>
      <c r="F32">
        <f>-C$112*D$117*SIN(D$117*B32+PI())</f>
        <v>128.35889204958656</v>
      </c>
      <c r="G32">
        <f>(C33-2*C32+C31)/($B32-$B31)^2</f>
        <v>489.96457807260964</v>
      </c>
      <c r="H32">
        <f>-C$112*D$117^2*COS(D$117*B32+PI())</f>
        <v>-135.84664717821641</v>
      </c>
      <c r="J32">
        <v>2.9772321385960288</v>
      </c>
      <c r="K32">
        <f>J$112*COS(K$117*$B32-PI()/4)+J$111</f>
        <v>2.6370148559334314</v>
      </c>
      <c r="L32">
        <f>(J33-J31)/($B33-$B31)</f>
        <v>-19.799559035247842</v>
      </c>
      <c r="M32">
        <f>-J$112*K$117*SIN(K$117*$B32-PI()/4)</f>
        <v>-19.812911895017521</v>
      </c>
      <c r="N32">
        <f>(J33-2*J32+J31)/($B32-$B31)^2</f>
        <v>-410.16979441871376</v>
      </c>
      <c r="O32">
        <f>-J$112*K$117^2*COS(K$117*$B32-PI()/4)</f>
        <v>-128.75059161538846</v>
      </c>
      <c r="Q32">
        <v>-13.427377839331315</v>
      </c>
      <c r="R32">
        <f>Q$112*COS(R$117*$B32)+Q$111</f>
        <v>-13.40899964337633</v>
      </c>
      <c r="S32">
        <f t="shared" si="0"/>
        <v>15.998151284126044</v>
      </c>
      <c r="T32">
        <f>-Q$112*R$117*SIN(R$117*$B32)</f>
        <v>10.412905184559865</v>
      </c>
      <c r="U32">
        <f t="shared" si="1"/>
        <v>780.77939724392979</v>
      </c>
      <c r="V32">
        <f>-Q$112*R$117^2*COS(R$117*$B32)</f>
        <v>679.51540017135028</v>
      </c>
      <c r="X32">
        <v>-7.4204562993571671E-2</v>
      </c>
      <c r="Y32">
        <f>X$112*COS(Y$117*$B32+PI()/10)+X$111</f>
        <v>-7.3423847479454671E-2</v>
      </c>
      <c r="Z32">
        <f>(X33-X31)/(B33-B31)</f>
        <v>0.42961909691506039</v>
      </c>
      <c r="AA32">
        <f>-X$112*Y$117*SIN(Y$117*$B32+PI()/10)</f>
        <v>0.37991097017387809</v>
      </c>
      <c r="AB32">
        <f>(X33-2*X32+X31)/(B32-B31)^2</f>
        <v>9.0189663830875073</v>
      </c>
      <c r="AC32">
        <f>-X$112*Y$117^2*COS(Y$117*$B32+PI()/10)</f>
        <v>10.030374788245581</v>
      </c>
      <c r="AD32">
        <f t="shared" si="2"/>
        <v>0.91936456504459807</v>
      </c>
    </row>
    <row r="33" spans="1:30" x14ac:dyDescent="0.25">
      <c r="A33">
        <v>28</v>
      </c>
      <c r="B33">
        <f>A33/100*$A$2</f>
        <v>0.21000000000000002</v>
      </c>
      <c r="C33">
        <v>2.9571643225738176</v>
      </c>
      <c r="D33">
        <f>C$112*COS(D$117*B33+PI())+C$111</f>
        <v>2.6526359854725245</v>
      </c>
      <c r="E33">
        <f>(C34-C32)/($B34-$B32)</f>
        <v>136.51734221152157</v>
      </c>
      <c r="F33">
        <f>-C$112*D$117*SIN(D$117*B33+PI())</f>
        <v>127.08742548710882</v>
      </c>
      <c r="G33">
        <f>(C34-2*C33+C32)/($B33-$B32)^2</f>
        <v>344.52703458321582</v>
      </c>
      <c r="H33">
        <f>-C$112*D$117^2*COS(D$117*B33+PI())</f>
        <v>-203.09954994703858</v>
      </c>
      <c r="J33">
        <v>2.8171994203636435</v>
      </c>
      <c r="K33">
        <f>J$112*COS(K$117*$B33-PI()/4)+J$111</f>
        <v>2.4848958509758825</v>
      </c>
      <c r="L33">
        <f>(J34-J32)/($B34-$B32)</f>
        <v>-23.280345208443656</v>
      </c>
      <c r="M33">
        <f>-J$112*K$117*SIN(K$117*$B33-PI()/4)</f>
        <v>-20.738809843037505</v>
      </c>
      <c r="N33">
        <f>(J34-2*J33+J32)/($B33-$B32)^2</f>
        <v>-518.03985176681272</v>
      </c>
      <c r="O33">
        <f>-J$112*K$117^2*COS(K$117*$B33-PI()/4)</f>
        <v>-118.07429365401347</v>
      </c>
      <c r="Q33">
        <v>-13.285432284152884</v>
      </c>
      <c r="R33">
        <f>Q$112*COS(R$117*$B33)+Q$111</f>
        <v>-13.312022000464358</v>
      </c>
      <c r="S33">
        <f t="shared" si="0"/>
        <v>21.468140297131971</v>
      </c>
      <c r="T33">
        <f>-Q$112*R$117*SIN(R$117*$B33)</f>
        <v>15.413759308487824</v>
      </c>
      <c r="U33">
        <f t="shared" si="1"/>
        <v>677.88433955762844</v>
      </c>
      <c r="V33">
        <f>-Q$112*R$117^2*COS(R$117*$B33)</f>
        <v>652.2903414323988</v>
      </c>
      <c r="X33">
        <v>-7.0728761337184379E-2</v>
      </c>
      <c r="Y33">
        <f>X$112*COS(Y$117*$B33+PI()/10)+X$111</f>
        <v>-7.0300275174350252E-2</v>
      </c>
      <c r="Z33">
        <f>(X34-X32)/(B34-B32)</f>
        <v>0.49320320187499533</v>
      </c>
      <c r="AA33">
        <f>-X$112*Y$117*SIN(Y$117*$B33+PI()/10)</f>
        <v>0.45194523421886967</v>
      </c>
      <c r="AB33">
        <f>(X34-2*X33+X32)/(B33-B32)^2</f>
        <v>7.9367949395613158</v>
      </c>
      <c r="AC33">
        <f>-X$112*Y$117^2*COS(Y$117*$B33+PI()/10)</f>
        <v>9.1534774237775434</v>
      </c>
      <c r="AD33">
        <f t="shared" si="2"/>
        <v>0.80905147192266214</v>
      </c>
    </row>
    <row r="34" spans="1:30" x14ac:dyDescent="0.25">
      <c r="A34">
        <v>29</v>
      </c>
      <c r="B34">
        <f>A34/100*$A$2</f>
        <v>0.21749999999999997</v>
      </c>
      <c r="C34">
        <v>3.9907342120078795</v>
      </c>
      <c r="D34">
        <f>C$112*COS(D$117*B34+PI())+C$111</f>
        <v>3.5994543532426091</v>
      </c>
      <c r="E34">
        <f>(C35-C33)/($B35-$B33)</f>
        <v>138.26448889846409</v>
      </c>
      <c r="F34">
        <f>-C$112*D$117*SIN(D$117*B34+PI())</f>
        <v>125.31440291695534</v>
      </c>
      <c r="G34">
        <f>(C35-2*C34+C33)/($B34-$B33)^2</f>
        <v>121.37874860145341</v>
      </c>
      <c r="H34">
        <f>-C$112*D$117^2*COS(D$117*B34+PI())</f>
        <v>-269.5509115795781</v>
      </c>
      <c r="J34">
        <v>2.6280269604693749</v>
      </c>
      <c r="K34">
        <f>J$112*COS(K$117*$B34-PI()/4)+J$111</f>
        <v>2.3261373517375947</v>
      </c>
      <c r="L34">
        <f>(J35-J33)/($B35-$B33)</f>
        <v>-27.180691144350668</v>
      </c>
      <c r="M34">
        <f>-J$112*K$117*SIN(K$117*$B34-PI()/4)</f>
        <v>-21.582861183267987</v>
      </c>
      <c r="N34">
        <f>(J35-2*J34+J33)/($B34-$B33)^2</f>
        <v>-522.05239780839349</v>
      </c>
      <c r="O34">
        <f>-J$112*K$117^2*COS(K$117*$B34-PI()/4)</f>
        <v>-106.93201039859983</v>
      </c>
      <c r="Q34">
        <v>-13.105355734874337</v>
      </c>
      <c r="R34">
        <f>Q$112*COS(R$117*$B34)+Q$111</f>
        <v>-13.178401284295562</v>
      </c>
      <c r="S34">
        <f t="shared" si="0"/>
        <v>26.220732172752722</v>
      </c>
      <c r="T34">
        <f>-Q$112*R$117*SIN(R$117*$B34)</f>
        <v>20.1715292403874</v>
      </c>
      <c r="U34">
        <f t="shared" si="1"/>
        <v>589.47349394124137</v>
      </c>
      <c r="V34">
        <f>-Q$112*R$117^2*COS(R$117*$B34)</f>
        <v>614.77827434969618</v>
      </c>
      <c r="X34">
        <v>-6.6806514965446762E-2</v>
      </c>
      <c r="Y34">
        <f>X$112*COS(Y$117*$B34+PI()/10)+X$111</f>
        <v>-6.6662496966614151E-2</v>
      </c>
      <c r="Z34">
        <f>(X35-X33)/(B35-B33)</f>
        <v>0.54869341539554095</v>
      </c>
      <c r="AA34">
        <f>-X$112*Y$117*SIN(Y$117*$B34+PI()/10)</f>
        <v>0.51685205194123274</v>
      </c>
      <c r="AB34">
        <f>(X35-2*X34+X33)/(B34-B33)^2</f>
        <v>6.8605953325841984</v>
      </c>
      <c r="AC34">
        <f>-X$112*Y$117^2*COS(Y$117*$B34+PI()/10)</f>
        <v>8.1322242523141721</v>
      </c>
      <c r="AD34">
        <f t="shared" si="2"/>
        <v>0.6993471287037919</v>
      </c>
    </row>
    <row r="35" spans="1:30" x14ac:dyDescent="0.25">
      <c r="A35">
        <v>30</v>
      </c>
      <c r="B35">
        <f>A35/100*$A$2</f>
        <v>0.22499999999999998</v>
      </c>
      <c r="C35">
        <v>5.0311316560507731</v>
      </c>
      <c r="D35">
        <f>C$112*COS(D$117*B35+PI())+C$111</f>
        <v>4.5311154697566032</v>
      </c>
      <c r="E35">
        <f>(C36-C34)/($B36-$B34)</f>
        <v>138.29268238144135</v>
      </c>
      <c r="F35">
        <f>-C$112*D$117*SIN(D$117*B35+PI())</f>
        <v>123.04682164919355</v>
      </c>
      <c r="G35">
        <f>(C36-2*C35+C34)/($B35-$B34)^2</f>
        <v>-113.86048647404795</v>
      </c>
      <c r="H35">
        <f>-C$112*D$117^2*COS(D$117*B35+PI())</f>
        <v>-334.93847891021159</v>
      </c>
      <c r="J35">
        <v>2.4094890531983846</v>
      </c>
      <c r="K35">
        <f>J$112*COS(K$117*$B35-PI()/4)+J$111</f>
        <v>2.1613659054851997</v>
      </c>
      <c r="L35">
        <f>(J36-J34)/($B36-$B34)</f>
        <v>-30.797898556706858</v>
      </c>
      <c r="M35">
        <f>-J$112*K$117*SIN(K$117*$B35-PI()/4)</f>
        <v>-22.341734830679471</v>
      </c>
      <c r="N35">
        <f>(J36-2*J35+J34)/($B35-$B34)^2</f>
        <v>-442.53624548662413</v>
      </c>
      <c r="O35">
        <f>-J$112*K$117^2*COS(K$117*$B35-PI()/4)</f>
        <v>-95.36771535073143</v>
      </c>
      <c r="Q35">
        <v>-12.892121301561595</v>
      </c>
      <c r="R35">
        <f>Q$112*COS(R$117*$B35)+Q$111</f>
        <v>-13.010244773385068</v>
      </c>
      <c r="S35">
        <f t="shared" si="0"/>
        <v>30.310994576001796</v>
      </c>
      <c r="T35">
        <f>-Q$112*R$117*SIN(R$117*$B35)</f>
        <v>24.611182106278616</v>
      </c>
      <c r="U35">
        <f t="shared" si="1"/>
        <v>501.26314692521203</v>
      </c>
      <c r="V35">
        <f>-Q$112*R$117^2*COS(R$117*$B35)</f>
        <v>567.57078662975891</v>
      </c>
      <c r="X35">
        <v>-6.2498360106251288E-2</v>
      </c>
      <c r="Y35">
        <f>X$112*COS(Y$117*$B35+PI()/10)+X$111</f>
        <v>-6.2567882791685681E-2</v>
      </c>
      <c r="Z35">
        <f>(X36-X34)/(B36-B34)</f>
        <v>0.59588524308756641</v>
      </c>
      <c r="AA35">
        <f>-X$112*Y$117*SIN(Y$117*$B35+PI()/10)</f>
        <v>0.57360780405203315</v>
      </c>
      <c r="AB35">
        <f>(X36-2*X35+X34)/(B35-B34)^2</f>
        <v>5.7238920519564376</v>
      </c>
      <c r="AC35">
        <f>-X$112*Y$117^2*COS(Y$117*$B35+PI()/10)</f>
        <v>6.9827210464365015</v>
      </c>
      <c r="AD35">
        <f t="shared" si="2"/>
        <v>0.58347523465407103</v>
      </c>
    </row>
    <row r="36" spans="1:30" x14ac:dyDescent="0.25">
      <c r="A36">
        <v>31</v>
      </c>
      <c r="B36">
        <f>A36/100*$A$2</f>
        <v>0.23249999999999998</v>
      </c>
      <c r="C36">
        <v>6.0651244477295014</v>
      </c>
      <c r="D36">
        <f>C$112*COS(D$117*B36+PI())+C$111</f>
        <v>5.4439424942230765</v>
      </c>
      <c r="E36">
        <f>(C37-C35)/($B37-$B35)</f>
        <v>136.67075589406394</v>
      </c>
      <c r="F36">
        <f>-C$112*D$117*SIN(D$117*B36+PI())</f>
        <v>120.293630791128</v>
      </c>
      <c r="G36">
        <f>(C37-2*C36+C35)/($B36-$B35)^2</f>
        <v>-318.65324349325817</v>
      </c>
      <c r="H36">
        <f>-C$112*D$117^2*COS(D$117*B36+PI())</f>
        <v>-399.00419708342122</v>
      </c>
      <c r="J36">
        <v>2.1660584821187716</v>
      </c>
      <c r="K36">
        <f>J$112*COS(K$117*$B36-PI()/4)+J$111</f>
        <v>1.9912317898401448</v>
      </c>
      <c r="L36">
        <f>(J37-J35)/($B37-$B35)</f>
        <v>-33.654776972933767</v>
      </c>
      <c r="M36">
        <f>-J$112*K$117*SIN(K$117*$B36-PI()/4)</f>
        <v>-23.012435857682</v>
      </c>
      <c r="N36">
        <f>(J37-2*J36+J35)/($B36-$B35)^2</f>
        <v>-319.29799884054711</v>
      </c>
      <c r="O36">
        <f>-J$112*K$117^2*COS(K$117*$B36-PI()/4)</f>
        <v>-83.427047499738507</v>
      </c>
      <c r="Q36">
        <v>-12.650690816234309</v>
      </c>
      <c r="R36">
        <f>Q$112*COS(R$117*$B36)+Q$111</f>
        <v>-12.810204396361765</v>
      </c>
      <c r="S36">
        <f t="shared" si="0"/>
        <v>33.721146174039369</v>
      </c>
      <c r="T36">
        <f>-Q$112*R$117*SIN(R$117*$B36)</f>
        <v>28.662701928346245</v>
      </c>
      <c r="U36">
        <f t="shared" si="1"/>
        <v>408.11061255147354</v>
      </c>
      <c r="V36">
        <f>-Q$112*R$117^2*COS(R$117*$B36)</f>
        <v>511.41236855431686</v>
      </c>
      <c r="X36">
        <v>-5.7868236319133258E-2</v>
      </c>
      <c r="Y36">
        <f>X$112*COS(Y$117*$B36+PI()/10)+X$111</f>
        <v>-5.8081007161107499E-2</v>
      </c>
      <c r="Z36">
        <f>(X37-X35)/(B37-B35)</f>
        <v>0.63416428528534063</v>
      </c>
      <c r="AA36">
        <f>-X$112*Y$117*SIN(Y$117*$B36+PI()/10)</f>
        <v>0.62131741843623955</v>
      </c>
      <c r="AB36">
        <f>(X37-2*X36+X35)/(B36-B35)^2</f>
        <v>4.483852534116445</v>
      </c>
      <c r="AC36">
        <f>-X$112*Y$117^2*COS(Y$117*$B36+PI()/10)</f>
        <v>5.7230961583811757</v>
      </c>
      <c r="AD36">
        <f t="shared" si="2"/>
        <v>0.45706957534316461</v>
      </c>
    </row>
    <row r="37" spans="1:30" x14ac:dyDescent="0.25">
      <c r="A37">
        <v>32</v>
      </c>
      <c r="B37">
        <f>A37/100*$A$2</f>
        <v>0.24</v>
      </c>
      <c r="C37">
        <v>7.081192994461734</v>
      </c>
      <c r="D37">
        <f>C$112*COS(D$117*B37+PI())+C$111</f>
        <v>6.3343329154074723</v>
      </c>
      <c r="E37">
        <f>(C38-C36)/($B38-$B36)</f>
        <v>133.62502360926391</v>
      </c>
      <c r="F37">
        <f>-C$112*D$117*SIN(D$117*B37+PI())</f>
        <v>117.06569592926219</v>
      </c>
      <c r="G37">
        <f>(C38-2*C37+C36)/($B37-$B36)^2</f>
        <v>-493.54203245341677</v>
      </c>
      <c r="H37">
        <f>-C$112*D$117^2*COS(D$117*B37+PI())</f>
        <v>-461.49522797842081</v>
      </c>
      <c r="J37">
        <v>1.9046673986043776</v>
      </c>
      <c r="K37">
        <f>J$112*COS(K$117*$B37-PI()/4)+J$111</f>
        <v>1.8164064464299954</v>
      </c>
      <c r="L37">
        <f>(J38-J36)/($B38-$B36)</f>
        <v>-35.539573546715808</v>
      </c>
      <c r="M37">
        <f>-J$112*K$117*SIN(K$117*$B37-PI()/4)</f>
        <v>-23.592317313736153</v>
      </c>
      <c r="N37">
        <f>(J38-2*J37+J36)/($B37-$B36)^2</f>
        <v>-183.31442083465578</v>
      </c>
      <c r="O37">
        <f>-J$112*K$117^2*COS(K$117*$B37-PI()/4)</f>
        <v>-71.157131206456583</v>
      </c>
      <c r="Q37">
        <v>-12.386304108951004</v>
      </c>
      <c r="R37">
        <f>Q$112*COS(R$117*$B37)+Q$111</f>
        <v>-12.581434909469641</v>
      </c>
      <c r="S37">
        <f t="shared" si="0"/>
        <v>36.430139601907371</v>
      </c>
      <c r="T37">
        <f>-Q$112*R$117*SIN(R$117*$B37)</f>
        <v>32.262193818735682</v>
      </c>
      <c r="U37">
        <f t="shared" si="1"/>
        <v>314.28763487999294</v>
      </c>
      <c r="V37">
        <f>-Q$112*R$117^2*COS(R$117*$B37)</f>
        <v>447.18867192383237</v>
      </c>
      <c r="X37">
        <v>-5.298589582697117E-2</v>
      </c>
      <c r="Y37">
        <f>X$112*COS(Y$117*$B37+PI()/10)+X$111</f>
        <v>-5.3272630783903319E-2</v>
      </c>
      <c r="Z37">
        <f>(X38-X36)/(B38-B36)</f>
        <v>0.66279035389135188</v>
      </c>
      <c r="AA37">
        <f>-X$112*Y$117*SIN(Y$117*$B37+PI()/10)</f>
        <v>0.65922848597467154</v>
      </c>
      <c r="AB37">
        <f>(X38-2*X37+X36)/(B37-B36)^2</f>
        <v>3.1497657608197551</v>
      </c>
      <c r="AC37">
        <f>-X$112*Y$117^2*COS(Y$117*$B37+PI()/10)</f>
        <v>4.3732146250962405</v>
      </c>
      <c r="AD37">
        <f t="shared" si="2"/>
        <v>0.32107703983891489</v>
      </c>
    </row>
    <row r="38" spans="1:30" x14ac:dyDescent="0.25">
      <c r="A38">
        <v>33</v>
      </c>
      <c r="B38">
        <f>A38/100*$A$2</f>
        <v>0.2475</v>
      </c>
      <c r="C38">
        <v>8.0694998018684618</v>
      </c>
      <c r="D38">
        <f>C$112*COS(D$117*B38+PI())+C$111</f>
        <v>7.1987727690980758</v>
      </c>
      <c r="E38">
        <f>(C39-C37)/($B39-$B37)</f>
        <v>129.30243481561709</v>
      </c>
      <c r="F38">
        <f>-C$112*D$117*SIN(D$117*B38+PI())</f>
        <v>113.37575624779271</v>
      </c>
      <c r="G38">
        <f>(C39-2*C38+C37)/($B38-$B37)^2</f>
        <v>-659.14831251906844</v>
      </c>
      <c r="H38">
        <f>-C$112*D$117^2*COS(D$117*B38+PI())</f>
        <v>-522.16494804570493</v>
      </c>
      <c r="J38">
        <v>1.632964878918034</v>
      </c>
      <c r="K38">
        <f>J$112*COS(K$117*$B38-PI()/4)+J$111</f>
        <v>1.6375798310150897</v>
      </c>
      <c r="L38">
        <f>(J39-J37)/($B39-$B37)</f>
        <v>-36.448886783864623</v>
      </c>
      <c r="M38">
        <f>-J$112*K$117*SIN(K$117*$B38-PI()/4)</f>
        <v>-24.079090671657525</v>
      </c>
      <c r="N38">
        <f>(J39-2*J38+J37)/($B38-$B37)^2</f>
        <v>-59.169109071690734</v>
      </c>
      <c r="O38">
        <f>-J$112*K$117^2*COS(K$117*$B38-PI()/4)</f>
        <v>-58.60639022490377</v>
      </c>
      <c r="Q38">
        <v>-12.104238722205698</v>
      </c>
      <c r="R38">
        <f>Q$112*COS(R$117*$B38)+Q$111</f>
        <v>-12.327544144177249</v>
      </c>
      <c r="S38">
        <f t="shared" si="0"/>
        <v>38.443252588492847</v>
      </c>
      <c r="T38">
        <f>-Q$112*R$117*SIN(R$117*$B38)</f>
        <v>35.352891640103245</v>
      </c>
      <c r="U38">
        <f t="shared" si="1"/>
        <v>222.54249487613365</v>
      </c>
      <c r="V38">
        <f>-Q$112*R$117^2*COS(R$117*$B38)</f>
        <v>375.91254279954512</v>
      </c>
      <c r="X38">
        <v>-4.7926381010762971E-2</v>
      </c>
      <c r="Y38">
        <f>X$112*COS(Y$117*$B38+PI()/10)+X$111</f>
        <v>-4.8218584627926497E-2</v>
      </c>
      <c r="Z38">
        <f>(X39-X37)/(B39-B37)</f>
        <v>0.68112887571173986</v>
      </c>
      <c r="AA38">
        <f>-X$112*Y$117*SIN(Y$117*$B38+PI()/10)</f>
        <v>0.68674312648527391</v>
      </c>
      <c r="AB38">
        <f>(X39-2*X38+X37)/(B38-B37)^2</f>
        <v>1.7405067246170296</v>
      </c>
      <c r="AC38">
        <f>-X$112*Y$117^2*COS(Y$117*$B38+PI()/10)</f>
        <v>2.954364884741751</v>
      </c>
      <c r="AD38">
        <f t="shared" si="2"/>
        <v>0.17742168446656773</v>
      </c>
    </row>
    <row r="39" spans="1:30" x14ac:dyDescent="0.25">
      <c r="A39">
        <v>34</v>
      </c>
      <c r="B39">
        <f>A39/100*$A$2</f>
        <v>0.255</v>
      </c>
      <c r="C39">
        <v>9.020729516695992</v>
      </c>
      <c r="D39">
        <f>C$112*COS(D$117*B39+PI())+C$111</f>
        <v>8.0338505061173624</v>
      </c>
      <c r="E39">
        <f>(C40-C38)/($B40-$B38)</f>
        <v>123.78229965603194</v>
      </c>
      <c r="F39">
        <f>-C$112*D$117*SIN(D$117*B39+PI())</f>
        <v>109.23837425286924</v>
      </c>
      <c r="G39">
        <f>(C40-2*C39+C38)/($B39-$B38)^2</f>
        <v>-812.88773003709196</v>
      </c>
      <c r="H39">
        <f>-C$112*D$117^2*COS(D$117*B39+PI())</f>
        <v>-580.77392161752573</v>
      </c>
      <c r="J39">
        <v>1.3579340968464078</v>
      </c>
      <c r="K39">
        <f>J$112*COS(K$117*$B39-PI()/4)+J$111</f>
        <v>1.4554576905483616</v>
      </c>
      <c r="L39">
        <f>(J40-J38)/($B40-$B38)</f>
        <v>-36.498777931090515</v>
      </c>
      <c r="M39">
        <f>-J$112*K$117*SIN(K$117*$B39-PI()/4)</f>
        <v>-24.470834859387988</v>
      </c>
      <c r="N39">
        <f>(J40-2*J39+J38)/($B39-$B38)^2</f>
        <v>45.864803144822567</v>
      </c>
      <c r="O39">
        <f>-J$112*K$117^2*COS(K$117*$B39-PI()/4)</f>
        <v>-45.824356595846091</v>
      </c>
      <c r="Q39">
        <v>-11.809655320123611</v>
      </c>
      <c r="R39">
        <f>Q$112*COS(R$117*$B39)+Q$111</f>
        <v>-12.052536109520245</v>
      </c>
      <c r="S39">
        <f t="shared" si="0"/>
        <v>39.756357969542094</v>
      </c>
      <c r="T39">
        <f>-Q$112*R$117*SIN(R$117*$B39)</f>
        <v>37.88605324151257</v>
      </c>
      <c r="U39">
        <f t="shared" si="1"/>
        <v>127.61894007029319</v>
      </c>
      <c r="V39">
        <f>-Q$112*R$117^2*COS(R$117*$B39)</f>
        <v>298.70804831604067</v>
      </c>
      <c r="X39">
        <v>-4.2768962691295064E-2</v>
      </c>
      <c r="Y39">
        <f>X$112*COS(Y$117*$B39+PI()/10)+X$111</f>
        <v>-4.2998574020197633E-2</v>
      </c>
      <c r="Z39">
        <f>(X40-X38)/(B40-B38)</f>
        <v>0.68877656823380939</v>
      </c>
      <c r="AA39">
        <f>-X$112*Y$117*SIN(Y$117*$B39+PI()/10)</f>
        <v>0.7034274176507449</v>
      </c>
      <c r="AB39">
        <f>(X40-2*X39+X38)/(B39-B38)^2</f>
        <v>0.29887794793416261</v>
      </c>
      <c r="AC39">
        <f>-X$112*Y$117^2*COS(Y$117*$B39+PI()/10)</f>
        <v>1.4889230453028468</v>
      </c>
      <c r="AD39">
        <f t="shared" si="2"/>
        <v>3.0466661359241854E-2</v>
      </c>
    </row>
    <row r="40" spans="1:30" x14ac:dyDescent="0.25">
      <c r="A40">
        <v>35</v>
      </c>
      <c r="B40">
        <f>A40/100*$A$2</f>
        <v>0.26249999999999996</v>
      </c>
      <c r="C40">
        <v>9.9262342967089356</v>
      </c>
      <c r="D40">
        <f>C$112*COS(D$117*B40+PI())+C$111</f>
        <v>8.8362704561480339</v>
      </c>
      <c r="E40">
        <f>(C41-C39)/($B41-$B39)</f>
        <v>117.19395274589401</v>
      </c>
      <c r="F40">
        <f>-C$112*D$117*SIN(D$117*B40+PI())</f>
        <v>104.66987830103579</v>
      </c>
      <c r="G40">
        <f>(C41-2*C40+C39)/($B40-$B39)^2</f>
        <v>-944.00477933291074</v>
      </c>
      <c r="H40">
        <f>-C$112*D$117^2*COS(D$117*B40+PI())</f>
        <v>-637.09084585108747</v>
      </c>
      <c r="J40">
        <v>1.0854832099516778</v>
      </c>
      <c r="K40">
        <f>J$112*COS(K$117*$B40-PI()/4)+J$111</f>
        <v>1.2707587779145426</v>
      </c>
      <c r="L40">
        <f>(J41-J39)/($B41-$B39)</f>
        <v>-35.802874666586639</v>
      </c>
      <c r="M40">
        <f>-J$112*K$117*SIN(K$117*$B40-PI()/4)</f>
        <v>-24.766003841589466</v>
      </c>
      <c r="N40">
        <f>(J41-2*J40+J39)/($B40-$B39)^2</f>
        <v>139.70940072284188</v>
      </c>
      <c r="O40">
        <f>-J$112*K$117^2*COS(K$117*$B40-PI()/4)</f>
        <v>-32.861475166461851</v>
      </c>
      <c r="Q40">
        <v>-11.507893352662569</v>
      </c>
      <c r="R40">
        <f>Q$112*COS(R$117*$B40)+Q$111</f>
        <v>-11.760747846487009</v>
      </c>
      <c r="S40">
        <f t="shared" si="0"/>
        <v>40.330805575094161</v>
      </c>
      <c r="T40">
        <f>-Q$112*R$117*SIN(R$117*$B40)</f>
        <v>39.821729151272045</v>
      </c>
      <c r="U40">
        <f t="shared" si="1"/>
        <v>25.56708807696252</v>
      </c>
      <c r="V40">
        <f>-Q$112*R$117^2*COS(R$117*$B40)</f>
        <v>216.79274947105415</v>
      </c>
      <c r="X40">
        <v>-3.7594732487255859E-2</v>
      </c>
      <c r="Y40">
        <f>X$112*COS(Y$117*$B40+PI()/10)+X$111</f>
        <v>-3.7694921646283824E-2</v>
      </c>
      <c r="Z40">
        <f>(X41-X39)/(B41-B39)</f>
        <v>0.68580215565305247</v>
      </c>
      <c r="AA40">
        <f>-X$112*Y$117*SIN(Y$117*$B40+PI()/10)</f>
        <v>0.70901823823269239</v>
      </c>
      <c r="AB40">
        <f>(X41-2*X40+X39)/(B40-B39)^2</f>
        <v>-1.092054636135328</v>
      </c>
      <c r="AC40">
        <f>-X$112*Y$117^2*COS(Y$117*$B40+PI()/10)</f>
        <v>1.2734468243635385E-14</v>
      </c>
      <c r="AD40">
        <f t="shared" si="2"/>
        <v>-0.11132055414223527</v>
      </c>
    </row>
    <row r="41" spans="1:30" x14ac:dyDescent="0.25">
      <c r="A41">
        <v>36</v>
      </c>
      <c r="B41">
        <f>A41/100*$A$2</f>
        <v>0.27</v>
      </c>
      <c r="C41">
        <v>10.778638807884404</v>
      </c>
      <c r="D41">
        <f>C$112*COS(D$117*B41+PI())+C$111</f>
        <v>9.6028658342381377</v>
      </c>
      <c r="E41">
        <f>(C42-C40)/($B42-$B40)</f>
        <v>109.66493233219222</v>
      </c>
      <c r="F41">
        <f>-C$112*D$117*SIN(D$117*B41+PI())</f>
        <v>99.688298158666939</v>
      </c>
      <c r="G41">
        <f>(C42-2*C41+C40)/($B41-$B40)^2</f>
        <v>-1063.7339976542296</v>
      </c>
      <c r="H41">
        <f>-C$112*D$117^2*COS(D$117*B41+PI())</f>
        <v>-690.89346357519651</v>
      </c>
      <c r="J41">
        <v>0.8208909768476077</v>
      </c>
      <c r="K41">
        <f>J$112*COS(K$117*$B41-PI()/4)+J$111</f>
        <v>1.0842120153408878</v>
      </c>
      <c r="L41">
        <f>(J42-J40)/($B42-$B40)</f>
        <v>-34.426833523157576</v>
      </c>
      <c r="M41">
        <f>-J$112*K$117*SIN(K$117*$B41-PI()/4)</f>
        <v>-24.963432721139096</v>
      </c>
      <c r="N41">
        <f>(J42-2*J41+J40)/($B41-$B40)^2</f>
        <v>227.23490419156906</v>
      </c>
      <c r="O41">
        <f>-J$112*K$117^2*COS(K$117*$B41-PI()/4)</f>
        <v>-19.76890450757535</v>
      </c>
      <c r="Q41">
        <v>-11.204693236497198</v>
      </c>
      <c r="R41">
        <f>Q$112*COS(R$117*$B41)+Q$111</f>
        <v>-11.456781030291424</v>
      </c>
      <c r="S41">
        <f t="shared" si="0"/>
        <v>40.122746904444369</v>
      </c>
      <c r="T41">
        <f>-Q$112*R$117*SIN(R$117*$B41)</f>
        <v>41.12939260396805</v>
      </c>
      <c r="U41">
        <f t="shared" si="1"/>
        <v>-81.049400250238477</v>
      </c>
      <c r="V41">
        <f>-Q$112*R$117^2*COS(R$117*$B41)</f>
        <v>131.45849946119668</v>
      </c>
      <c r="X41">
        <v>-3.2481930356499267E-2</v>
      </c>
      <c r="Y41">
        <f>X$112*COS(Y$117*$B41+PI()/10)+X$111</f>
        <v>-3.2391269272369932E-2</v>
      </c>
      <c r="Z41">
        <f>(X42-X40)/(B42-B40)</f>
        <v>0.67261642598377636</v>
      </c>
      <c r="AA41">
        <f>-X$112*Y$117*SIN(Y$117*$B41+PI()/10)</f>
        <v>0.7034274176507449</v>
      </c>
      <c r="AB41">
        <f>(X42-2*X41+X40)/(B41-B40)^2</f>
        <v>-2.424139942338301</v>
      </c>
      <c r="AC41">
        <f>-X$112*Y$117^2*COS(Y$117*$B41+PI()/10)</f>
        <v>-1.4889230453028424</v>
      </c>
      <c r="AD41">
        <f t="shared" si="2"/>
        <v>-0.24710906649727837</v>
      </c>
    </row>
    <row r="42" spans="1:30" x14ac:dyDescent="0.25">
      <c r="A42">
        <v>37</v>
      </c>
      <c r="B42">
        <f>A42/100*$A$2</f>
        <v>0.27749999999999997</v>
      </c>
      <c r="C42">
        <v>11.57120828169182</v>
      </c>
      <c r="D42">
        <f>C$112*COS(D$117*B42+PI())+C$111</f>
        <v>10.330611238654463</v>
      </c>
      <c r="E42">
        <f>(C43-C41)/($B43-$B41)</f>
        <v>101.25816473943514</v>
      </c>
      <c r="F42">
        <f>-C$112*D$117*SIN(D$117*B42+PI())</f>
        <v>94.313293846717102</v>
      </c>
      <c r="G42">
        <f>(C43-2*C42+C41)/($B42-$B41)^2</f>
        <v>-1178.0706937476593</v>
      </c>
      <c r="H42">
        <f>-C$112*D$117^2*COS(D$117*B42+PI())</f>
        <v>-741.96944043777364</v>
      </c>
      <c r="J42">
        <v>0.56908070710431369</v>
      </c>
      <c r="K42">
        <f>J$112*COS(K$117*$B42-PI()/4)+J$111</f>
        <v>0.89655361767417174</v>
      </c>
      <c r="L42">
        <f>(J43-J41)/($B43-$B41)</f>
        <v>-32.424861342831022</v>
      </c>
      <c r="M42">
        <f>-J$112*K$117*SIN(K$117*$B42-PI()/4)</f>
        <v>-25.062342336445969</v>
      </c>
      <c r="N42">
        <f>(J43-2*J42+J41)/($B42-$B41)^2</f>
        <v>306.62434389551214</v>
      </c>
      <c r="O42">
        <f>-J$112*K$117^2*COS(K$117*$B42-PI()/4)</f>
        <v>-6.5983150141510096</v>
      </c>
      <c r="Q42">
        <v>-10.906052149095903</v>
      </c>
      <c r="R42">
        <f>Q$112*COS(R$117*$B42)+Q$111</f>
        <v>-11.145429399205883</v>
      </c>
      <c r="S42">
        <f t="shared" si="0"/>
        <v>39.141520318181442</v>
      </c>
      <c r="T42">
        <f>-Q$112*R$117*SIN(R$117*$B42)</f>
        <v>41.788420965791254</v>
      </c>
      <c r="U42">
        <f t="shared" si="1"/>
        <v>-180.61102275320923</v>
      </c>
      <c r="V42">
        <f>-Q$112*R$117^2*COS(R$117*$B42)</f>
        <v>44.051070385336288</v>
      </c>
      <c r="X42">
        <v>-2.7505486097499206E-2</v>
      </c>
      <c r="Y42">
        <f>X$112*COS(Y$117*$B42+PI()/10)+X$111</f>
        <v>-2.7171258664641103E-2</v>
      </c>
      <c r="Z42">
        <f>(X43-X41)/(B43-B41)</f>
        <v>0.64975350827845013</v>
      </c>
      <c r="AA42">
        <f>-X$112*Y$117*SIN(Y$117*$B42+PI()/10)</f>
        <v>0.68674312648527414</v>
      </c>
      <c r="AB42">
        <f>(X43-2*X42+X41)/(B42-B41)^2</f>
        <v>-3.6726381124152976</v>
      </c>
      <c r="AC42">
        <f>-X$112*Y$117^2*COS(Y$117*$B42+PI()/10)</f>
        <v>-2.9543648847417363</v>
      </c>
      <c r="AD42">
        <f t="shared" si="2"/>
        <v>-0.3743769737426399</v>
      </c>
    </row>
    <row r="43" spans="1:30" x14ac:dyDescent="0.25">
      <c r="A43">
        <v>38</v>
      </c>
      <c r="B43">
        <f>A43/100*$A$2</f>
        <v>0.28500000000000003</v>
      </c>
      <c r="C43">
        <v>12.297511278975932</v>
      </c>
      <c r="D43">
        <f>C$112*COS(D$117*B43+PI())+C$111</f>
        <v>11.016634590761049</v>
      </c>
      <c r="E43">
        <f>(C44-C42)/($B44-$B42)</f>
        <v>92.045404543052854</v>
      </c>
      <c r="F43">
        <f>-C$112*D$117*SIN(D$117*B43+PI())</f>
        <v>88.566078051599519</v>
      </c>
      <c r="G43">
        <f>(C44-2*C43+C42)/($B43-$B42)^2</f>
        <v>-1278.6653586209484</v>
      </c>
      <c r="H43">
        <f>-C$112*D$117^2*COS(D$117*B43+PI())</f>
        <v>-790.1172028925381</v>
      </c>
      <c r="J43">
        <v>0.33451805670514195</v>
      </c>
      <c r="K43">
        <f>J$112*COS(K$117*$B43-PI()/4)+J$111</f>
        <v>0.70852418687701268</v>
      </c>
      <c r="L43">
        <f>(J44-J42)/($B44-$B42)</f>
        <v>-29.882852722367147</v>
      </c>
      <c r="M43">
        <f>-J$112*K$117*SIN(K$117*$B43-PI()/4)</f>
        <v>-25.062342336445969</v>
      </c>
      <c r="N43">
        <f>(J44-2*J43+J42)/($B43-$B42)^2</f>
        <v>371.24462156152123</v>
      </c>
      <c r="O43">
        <f>-J$112*K$117^2*COS(K$117*$B43-PI()/4)</f>
        <v>6.5983150141509848</v>
      </c>
      <c r="Q43">
        <v>-10.617570431724475</v>
      </c>
      <c r="R43">
        <f>Q$112*COS(R$117*$B43)+Q$111</f>
        <v>-10.831603154445041</v>
      </c>
      <c r="S43">
        <f t="shared" si="0"/>
        <v>37.490340826639674</v>
      </c>
      <c r="T43">
        <f>-Q$112*R$117*SIN(R$117*$B43)</f>
        <v>41.788420965791254</v>
      </c>
      <c r="U43">
        <f t="shared" si="1"/>
        <v>-259.70350832459491</v>
      </c>
      <c r="V43">
        <f>-Q$112*R$117^2*COS(R$117*$B43)</f>
        <v>-44.051070385336025</v>
      </c>
      <c r="X43">
        <v>-2.2735627732322506E-2</v>
      </c>
      <c r="Y43">
        <f>X$112*COS(Y$117*$B43+PI()/10)+X$111</f>
        <v>-2.2117212508664247E-2</v>
      </c>
      <c r="Z43">
        <f>(X44-X42)/(B44-B42)</f>
        <v>0.6176889786049512</v>
      </c>
      <c r="AA43">
        <f>-X$112*Y$117*SIN(Y$117*$B43+PI()/10)</f>
        <v>0.65922848597467165</v>
      </c>
      <c r="AB43">
        <f>(X44-2*X43+X42)/(B43-B42)^2</f>
        <v>-4.8779031338510022</v>
      </c>
      <c r="AC43">
        <f>-X$112*Y$117^2*COS(Y$117*$B43+PI()/10)</f>
        <v>-4.3732146250962369</v>
      </c>
      <c r="AD43">
        <f t="shared" si="2"/>
        <v>-0.49723783219684015</v>
      </c>
    </row>
    <row r="44" spans="1:30" x14ac:dyDescent="0.25">
      <c r="A44">
        <v>39</v>
      </c>
      <c r="B44">
        <f>A44/100*$A$2</f>
        <v>0.29249999999999998</v>
      </c>
      <c r="C44">
        <v>12.951889349837614</v>
      </c>
      <c r="D44">
        <f>C$112*COS(D$117*B44+PI())+C$111</f>
        <v>11.658228469801339</v>
      </c>
      <c r="E44">
        <f>(C45-C43)/($B45-$B43)</f>
        <v>82.200428833061238</v>
      </c>
      <c r="F44">
        <f>-C$112*D$117*SIN(D$117*B44+PI())</f>
        <v>82.469332408404796</v>
      </c>
      <c r="G44">
        <f>(C45-2*C44+C43)/($B44-$B43)^2</f>
        <v>-1346.6614973768146</v>
      </c>
      <c r="H44">
        <f>-C$112*D$117^2*COS(D$117*B44+PI())</f>
        <v>-835.14673371769743</v>
      </c>
      <c r="J44">
        <v>0.12083791626880609</v>
      </c>
      <c r="K44">
        <f>J$112*COS(K$117*$B44-PI()/4)+J$111</f>
        <v>0.5208657892102978</v>
      </c>
      <c r="L44">
        <f>(J45-J43)/($B45-$B43)</f>
        <v>-26.929555291568953</v>
      </c>
      <c r="M44">
        <f>-J$112*K$117*SIN(K$117*$B44-PI()/4)</f>
        <v>-24.9634327211391</v>
      </c>
      <c r="N44">
        <f>(J45-2*J44+J43)/($B44-$B43)^2</f>
        <v>416.30135998466471</v>
      </c>
      <c r="O44">
        <f>-J$112*K$117^2*COS(K$117*$B44-PI()/4)</f>
        <v>19.768904507575233</v>
      </c>
      <c r="Q44">
        <v>-10.343697036696307</v>
      </c>
      <c r="R44">
        <f>Q$112*COS(R$117*$B44)+Q$111</f>
        <v>-10.5202515233595</v>
      </c>
      <c r="S44">
        <f t="shared" si="0"/>
        <v>35.318859859313861</v>
      </c>
      <c r="T44">
        <f>-Q$112*R$117*SIN(R$117*$B44)</f>
        <v>41.129392603968057</v>
      </c>
      <c r="U44">
        <f t="shared" si="1"/>
        <v>-319.35808296228907</v>
      </c>
      <c r="V44">
        <f>-Q$112*R$117^2*COS(R$117*$B44)</f>
        <v>-131.45849946119583</v>
      </c>
      <c r="X44">
        <v>-1.824015141842493E-2</v>
      </c>
      <c r="Y44">
        <f>X$112*COS(Y$117*$B44+PI()/10)+X$111</f>
        <v>-1.7308836131460132E-2</v>
      </c>
      <c r="Z44">
        <f>(X45-X43)/(B45-B43)</f>
        <v>0.57695631640364831</v>
      </c>
      <c r="AA44">
        <f>-X$112*Y$117*SIN(Y$117*$B44+PI()/10)</f>
        <v>0.62131741843624033</v>
      </c>
      <c r="AB44">
        <f>(X45-2*X44+X43)/(B44-B43)^2</f>
        <v>-5.984140119829819</v>
      </c>
      <c r="AC44">
        <f>-X$112*Y$117^2*COS(Y$117*$B44+PI()/10)</f>
        <v>-5.7230961583811535</v>
      </c>
      <c r="AD44">
        <f t="shared" si="2"/>
        <v>-0.61000408968703557</v>
      </c>
    </row>
    <row r="45" spans="1:30" x14ac:dyDescent="0.25">
      <c r="A45">
        <v>40</v>
      </c>
      <c r="B45">
        <f>A45/100*$A$2</f>
        <v>0.30000000000000004</v>
      </c>
      <c r="C45">
        <v>13.530517711471852</v>
      </c>
      <c r="D45">
        <f>C$112*COS(D$117*B45+PI())+C$111</f>
        <v>12.252860797851174</v>
      </c>
      <c r="E45">
        <f>(C46-C44)/($B46-$B44)</f>
        <v>72.00777504201767</v>
      </c>
      <c r="F45">
        <f>-C$112*D$117*SIN(D$117*B45+PI())</f>
        <v>76.047117986848036</v>
      </c>
      <c r="G45">
        <f>(C46-2*C45+C44)/($B45-$B44)^2</f>
        <v>-1371.3795135681305</v>
      </c>
      <c r="H45">
        <f>-C$112*D$117^2*COS(D$117*B45+PI())</f>
        <v>-876.88032192712433</v>
      </c>
      <c r="J45">
        <v>-6.9425272668392712E-2</v>
      </c>
      <c r="K45">
        <f>J$112*COS(K$117*$B45-PI()/4)+J$111</f>
        <v>0.33431902663664304</v>
      </c>
      <c r="L45">
        <f>(J46-J44)/($B46-$B44)</f>
        <v>-23.742479100714981</v>
      </c>
      <c r="M45">
        <f>-J$112*K$117*SIN(K$117*$B45-PI()/4)</f>
        <v>-24.76600384158947</v>
      </c>
      <c r="N45">
        <f>(J46-2*J45+J44)/($B45-$B44)^2</f>
        <v>433.58562424306143</v>
      </c>
      <c r="O45">
        <f>-J$112*K$117^2*COS(K$117*$B45-PI()/4)</f>
        <v>32.861475166461737</v>
      </c>
      <c r="Q45">
        <v>-10.087787533834767</v>
      </c>
      <c r="R45">
        <f>Q$112*COS(R$117*$B45)+Q$111</f>
        <v>-10.216284707163917</v>
      </c>
      <c r="S45">
        <f t="shared" si="0"/>
        <v>32.739169034732612</v>
      </c>
      <c r="T45">
        <f>-Q$112*R$117*SIN(R$117*$B45)</f>
        <v>39.821729151272059</v>
      </c>
      <c r="U45">
        <f t="shared" si="1"/>
        <v>-368.55947025937536</v>
      </c>
      <c r="V45">
        <f>-Q$112*R$117^2*COS(R$117*$B45)</f>
        <v>-216.79274947105327</v>
      </c>
      <c r="X45">
        <v>-1.4081282986267775E-2</v>
      </c>
      <c r="Y45">
        <f>X$112*COS(Y$117*$B45+PI()/10)+X$111</f>
        <v>-1.2821960500881881E-2</v>
      </c>
      <c r="Z45">
        <f>(X46-X44)/(B46-B44)</f>
        <v>0.52826326784153099</v>
      </c>
      <c r="AA45">
        <f>-X$112*Y$117*SIN(Y$117*$B45+PI()/10)</f>
        <v>0.57360780405203338</v>
      </c>
      <c r="AB45">
        <f>(X46-2*X45+X44)/(B45-B44)^2</f>
        <v>-7.000672830068118</v>
      </c>
      <c r="AC45">
        <f>-X$112*Y$117^2*COS(Y$117*$B45+PI()/10)</f>
        <v>-6.982721046436497</v>
      </c>
      <c r="AD45">
        <f t="shared" si="2"/>
        <v>-0.71362618043507831</v>
      </c>
    </row>
    <row r="46" spans="1:30" x14ac:dyDescent="0.25">
      <c r="A46">
        <v>41</v>
      </c>
      <c r="B46">
        <f>A46/100*$A$2</f>
        <v>0.3075</v>
      </c>
      <c r="C46">
        <v>14.032005975467881</v>
      </c>
      <c r="D46">
        <f>C$112*COS(D$117*B46+PI())+C$111</f>
        <v>12.798184832773376</v>
      </c>
      <c r="E46">
        <f>(C47-C45)/($B47-$B45)</f>
        <v>61.684044819375984</v>
      </c>
      <c r="F46">
        <f>-C$112*D$117*SIN(D$117*B46+PI())</f>
        <v>69.324780333220701</v>
      </c>
      <c r="G46">
        <f>(C47-2*C46+C45)/($B46-$B45)^2</f>
        <v>-1381.6152124697135</v>
      </c>
      <c r="H46">
        <f>-C$112*D$117^2*COS(D$117*B46+PI())</f>
        <v>-915.15326411441663</v>
      </c>
      <c r="J46">
        <v>-0.23529927024191891</v>
      </c>
      <c r="K46">
        <f>J$112*COS(K$117*$B46-PI()/4)+J$111</f>
        <v>0.14962011400282405</v>
      </c>
      <c r="L46">
        <f>(J47-J45)/($B47-$B45)</f>
        <v>-20.5013660947692</v>
      </c>
      <c r="M46">
        <f>-J$112*K$117*SIN(K$117*$B46-PI()/4)</f>
        <v>-24.470834859387992</v>
      </c>
      <c r="N46">
        <f>(J47-2*J46+J45)/($B46-$B45)^2</f>
        <v>430.71117734249884</v>
      </c>
      <c r="O46">
        <f>-J$112*K$117^2*COS(K$117*$B46-PI()/4)</f>
        <v>45.824356595845977</v>
      </c>
      <c r="Q46">
        <v>-9.8526095011753174</v>
      </c>
      <c r="R46">
        <f>Q$112*COS(R$117*$B46)+Q$111</f>
        <v>-9.9244964441306784</v>
      </c>
      <c r="S46">
        <f t="shared" si="0"/>
        <v>29.82621828926553</v>
      </c>
      <c r="T46">
        <f>-Q$112*R$117*SIN(R$117*$B46)</f>
        <v>37.886053241512592</v>
      </c>
      <c r="U46">
        <f t="shared" si="1"/>
        <v>-408.22739519854247</v>
      </c>
      <c r="V46">
        <f>-Q$112*R$117^2*COS(R$117*$B46)</f>
        <v>-298.70804831603988</v>
      </c>
      <c r="X46">
        <v>-1.0316202400801958E-2</v>
      </c>
      <c r="Y46">
        <f>X$112*COS(Y$117*$B46+PI()/10)+X$111</f>
        <v>-8.7273463259534556E-3</v>
      </c>
      <c r="Z46">
        <f>(X47-X45)/(B47-B45)</f>
        <v>0.47235933191922302</v>
      </c>
      <c r="AA46">
        <f>-X$112*Y$117*SIN(Y$117*$B46+PI()/10)</f>
        <v>0.51685205194123351</v>
      </c>
      <c r="AB46">
        <f>(X47-2*X46+X45)/(B46-B45)^2</f>
        <v>-7.9070434158811391</v>
      </c>
      <c r="AC46">
        <f>-X$112*Y$117^2*COS(Y$117*$B46+PI()/10)</f>
        <v>-8.1322242523141561</v>
      </c>
      <c r="AD46">
        <f t="shared" si="2"/>
        <v>-0.80601869682784288</v>
      </c>
    </row>
    <row r="47" spans="1:30" x14ac:dyDescent="0.25">
      <c r="A47">
        <v>42</v>
      </c>
      <c r="B47">
        <f>A47/100*$A$2</f>
        <v>0.315</v>
      </c>
      <c r="C47">
        <v>14.455778383762489</v>
      </c>
      <c r="D47">
        <f>C$112*COS(D$117*B47+PI())+C$111</f>
        <v>13.292048429736978</v>
      </c>
      <c r="E47">
        <f>(C48-C46)/($B48-$B46)</f>
        <v>51.222711326810192</v>
      </c>
      <c r="F47">
        <f>-C$112*D$117*SIN(D$117*B47+PI())</f>
        <v>62.328849443097646</v>
      </c>
      <c r="G47">
        <f>(C48-2*C47+C46)/($B47-$B46)^2</f>
        <v>-1408.0737188811213</v>
      </c>
      <c r="H47">
        <f>-C$112*D$117^2*COS(D$117*B47+PI())</f>
        <v>-949.81451446200617</v>
      </c>
      <c r="J47">
        <v>-0.37694576408992986</v>
      </c>
      <c r="K47">
        <f>J$112*COS(K$117*$B47-PI()/4)+J$111</f>
        <v>-3.250202646390421E-2</v>
      </c>
      <c r="L47">
        <f>(J48-J46)/($B48-$B46)</f>
        <v>-17.304710661957127</v>
      </c>
      <c r="M47">
        <f>-J$112*K$117*SIN(K$117*$B47-PI()/4)</f>
        <v>-24.079090671657529</v>
      </c>
      <c r="N47">
        <f>(J48-2*J47+J46)/($B47-$B46)^2</f>
        <v>421.73027140737253</v>
      </c>
      <c r="O47">
        <f>-J$112*K$117^2*COS(K$117*$B47-PI()/4)</f>
        <v>58.606390224903649</v>
      </c>
      <c r="Q47">
        <v>-9.6403942594957854</v>
      </c>
      <c r="R47">
        <f>Q$112*COS(R$117*$B47)+Q$111</f>
        <v>-9.6494884094736744</v>
      </c>
      <c r="S47">
        <f t="shared" si="0"/>
        <v>26.680115491259784</v>
      </c>
      <c r="T47">
        <f>-Q$112*R$117*SIN(R$117*$B47)</f>
        <v>35.352891640103273</v>
      </c>
      <c r="U47">
        <f t="shared" si="1"/>
        <v>-430.73335093629896</v>
      </c>
      <c r="V47">
        <f>-Q$112*R$117^2*COS(R$117*$B47)</f>
        <v>-375.91254279954438</v>
      </c>
      <c r="X47">
        <v>-6.9958930074794489E-3</v>
      </c>
      <c r="Y47">
        <f>X$112*COS(Y$117*$B47+PI()/10)+X$111</f>
        <v>-5.0895681182173275E-3</v>
      </c>
      <c r="Z47">
        <f>(X48-X46)/(B48-B46)</f>
        <v>0.41012345492443913</v>
      </c>
      <c r="AA47">
        <f>-X$112*Y$117*SIN(Y$117*$B47+PI()/10)</f>
        <v>0.45194523421887017</v>
      </c>
      <c r="AB47">
        <f>(X48-2*X47+X46)/(B47-B46)^2</f>
        <v>-8.6891904493941983</v>
      </c>
      <c r="AC47">
        <f>-X$112*Y$117^2*COS(Y$117*$B47+PI()/10)</f>
        <v>-9.1534774237775363</v>
      </c>
      <c r="AD47">
        <f t="shared" si="2"/>
        <v>-0.88574826191582035</v>
      </c>
    </row>
    <row r="48" spans="1:30" x14ac:dyDescent="0.25">
      <c r="A48">
        <v>43</v>
      </c>
      <c r="B48">
        <f>A48/100*$A$2</f>
        <v>0.32250000000000001</v>
      </c>
      <c r="C48">
        <v>14.800346645370034</v>
      </c>
      <c r="D48">
        <f>C$112*COS(D$117*B48+PI())+C$111</f>
        <v>13.732502534749582</v>
      </c>
      <c r="E48">
        <f>(C49-C47)/($B49-$B47)</f>
        <v>40.510824852696778</v>
      </c>
      <c r="F48">
        <f>-C$112*D$117*SIN(D$117*B48+PI())</f>
        <v>55.086935059565278</v>
      </c>
      <c r="G48">
        <f>(C49-2*C48+C47)/($B48-$B47)^2</f>
        <v>-1448.4293408824531</v>
      </c>
      <c r="H48">
        <f>-C$112*D$117^2*COS(D$117*B48+PI())</f>
        <v>-980.72728084999039</v>
      </c>
      <c r="J48">
        <v>-0.49486993017127606</v>
      </c>
      <c r="K48">
        <f>J$112*COS(K$117*$B48-PI()/4)+J$111</f>
        <v>-0.21132864187880984</v>
      </c>
      <c r="L48">
        <f>(J49-J47)/($B49-$B47)</f>
        <v>-14.214488606790431</v>
      </c>
      <c r="M48">
        <f>-J$112*K$117*SIN(K$117*$B48-PI()/4)</f>
        <v>-23.59231731373616</v>
      </c>
      <c r="N48">
        <f>(J49-2*J48+J47)/($B48-$B47)^2</f>
        <v>402.3289433037462</v>
      </c>
      <c r="O48">
        <f>-J$112*K$117^2*COS(K$117*$B48-PI()/4)</f>
        <v>71.157131206456469</v>
      </c>
      <c r="Q48">
        <v>-9.4524077688064203</v>
      </c>
      <c r="R48">
        <f>Q$112*COS(R$117*$B48)+Q$111</f>
        <v>-9.395597644181283</v>
      </c>
      <c r="S48">
        <f t="shared" si="0"/>
        <v>23.404397318832178</v>
      </c>
      <c r="T48">
        <f>-Q$112*R$117*SIN(R$117*$B48)</f>
        <v>32.262193818735717</v>
      </c>
      <c r="U48">
        <f t="shared" si="1"/>
        <v>-442.79149504439471</v>
      </c>
      <c r="V48">
        <f>-Q$112*R$117^2*COS(R$117*$B48)</f>
        <v>-447.18867192383175</v>
      </c>
      <c r="X48">
        <v>-4.1643505769353648E-3</v>
      </c>
      <c r="Y48">
        <f>X$112*COS(Y$117*$B48+PI()/10)+X$111</f>
        <v>-1.9659958131128946E-3</v>
      </c>
      <c r="Z48">
        <f>(X49-X47)/(B49-B47)</f>
        <v>0.3425830677995767</v>
      </c>
      <c r="AA48">
        <f>-X$112*Y$117*SIN(Y$117*$B48+PI()/10)</f>
        <v>0.37991097017387859</v>
      </c>
      <c r="AB48">
        <f>(X49-2*X48+X47)/(B48-B47)^2</f>
        <v>-9.3215794505691054</v>
      </c>
      <c r="AC48">
        <f>-X$112*Y$117^2*COS(Y$117*$B48+PI()/10)</f>
        <v>-10.030374788245576</v>
      </c>
      <c r="AD48">
        <f t="shared" si="2"/>
        <v>-0.95021197253507694</v>
      </c>
    </row>
    <row r="49" spans="1:30" x14ac:dyDescent="0.25">
      <c r="A49">
        <v>44</v>
      </c>
      <c r="B49">
        <f>A49/100*$A$2</f>
        <v>0.33</v>
      </c>
      <c r="C49">
        <v>15.063440756552941</v>
      </c>
      <c r="D49">
        <f>C$112*COS(D$117*B49+PI())+C$111</f>
        <v>14.117808876683037</v>
      </c>
      <c r="E49">
        <f>(C50-C48)/($B50-$B48)</f>
        <v>29.522519631161234</v>
      </c>
      <c r="F49">
        <f>-C$112*D$117*SIN(D$117*B49+PI())</f>
        <v>47.627617710179535</v>
      </c>
      <c r="G49">
        <f>(C50-2*C49+C48)/($B49-$B48)^2</f>
        <v>-1481.7853848603563</v>
      </c>
      <c r="H49">
        <f>-C$112*D$117^2*COS(D$117*B49+PI())</f>
        <v>-1007.7695647121348</v>
      </c>
      <c r="J49">
        <v>-0.5901630931917865</v>
      </c>
      <c r="K49">
        <f>J$112*COS(K$117*$B49-PI()/4)+J$111</f>
        <v>-0.38615398528895928</v>
      </c>
      <c r="L49">
        <f>(J50-J48)/($B50-$B48)</f>
        <v>-11.360881975700075</v>
      </c>
      <c r="M49">
        <f>-J$112*K$117*SIN(K$117*$B49-PI()/4)</f>
        <v>-23.012435857682007</v>
      </c>
      <c r="N49">
        <f>(J50-2*J49+J48)/($B49-$B48)^2</f>
        <v>358.63282498701483</v>
      </c>
      <c r="O49">
        <f>-J$112*K$117^2*COS(K$117*$B49-PI()/4)</f>
        <v>83.427047499738379</v>
      </c>
      <c r="Q49">
        <v>-9.2893282997133024</v>
      </c>
      <c r="R49">
        <f>Q$112*COS(R$117*$B49)+Q$111</f>
        <v>-9.1668281572891583</v>
      </c>
      <c r="S49">
        <f t="shared" si="0"/>
        <v>20.002888304684994</v>
      </c>
      <c r="T49">
        <f>-Q$112*R$117*SIN(R$117*$B49)</f>
        <v>28.66270192834628</v>
      </c>
      <c r="U49">
        <f t="shared" si="1"/>
        <v>-464.27757539485424</v>
      </c>
      <c r="V49">
        <f>-Q$112*R$117^2*COS(R$117*$B49)</f>
        <v>-511.41236855431623</v>
      </c>
      <c r="X49">
        <v>-1.8571469904857939E-3</v>
      </c>
      <c r="Y49">
        <f>X$112*COS(Y$117*$B49+PI()/10)+X$111</f>
        <v>5.941099881766887E-4</v>
      </c>
      <c r="Z49">
        <f>(X50-X48)/(B50-B48)</f>
        <v>0.27114824465880338</v>
      </c>
      <c r="AA49">
        <f>-X$112*Y$117*SIN(Y$117*$B49+PI()/10)</f>
        <v>0.30188528318143193</v>
      </c>
      <c r="AB49">
        <f>(X50-2*X49+X48)/(B49-B48)^2</f>
        <v>-9.7277067203037575</v>
      </c>
      <c r="AC49">
        <f>-X$112*Y$117^2*COS(Y$117*$B49+PI()/10)</f>
        <v>-10.749087150447519</v>
      </c>
      <c r="AD49">
        <f t="shared" si="2"/>
        <v>-0.99161128647336971</v>
      </c>
    </row>
    <row r="50" spans="1:30" x14ac:dyDescent="0.25">
      <c r="A50">
        <v>45</v>
      </c>
      <c r="B50">
        <f>A50/100*$A$2</f>
        <v>0.33750000000000002</v>
      </c>
      <c r="C50">
        <v>15.243184439837453</v>
      </c>
      <c r="D50">
        <f>C$112*COS(D$117*B50+PI())+C$111</f>
        <v>14.44644682743545</v>
      </c>
      <c r="E50">
        <f>(C51-C49)/($B51-$B49)</f>
        <v>18.412462400541312</v>
      </c>
      <c r="F50">
        <f>-C$112*D$117*SIN(D$117*B50+PI())</f>
        <v>39.980335912680594</v>
      </c>
      <c r="G50">
        <f>(C51-2*C50+C49)/($B50-$B49)^2</f>
        <v>-1480.896543304953</v>
      </c>
      <c r="H50">
        <f>-C$112*D$117^2*COS(D$117*B50+PI())</f>
        <v>-1030.8346425084796</v>
      </c>
      <c r="J50">
        <v>-0.66528315980677732</v>
      </c>
      <c r="K50">
        <f>J$112*COS(K$117*$B50-PI()/4)+J$111</f>
        <v>-0.55628810093401482</v>
      </c>
      <c r="L50">
        <f>(J51-J49)/($B51-$B49)</f>
        <v>-8.9457618984605176</v>
      </c>
      <c r="M50">
        <f>-J$112*K$117*SIN(K$117*$B50-PI()/4)</f>
        <v>-22.341734830679474</v>
      </c>
      <c r="N50">
        <f>(J51-2*J50+J49)/($B50-$B49)^2</f>
        <v>285.39919561019991</v>
      </c>
      <c r="O50">
        <f>-J$112*K$117^2*COS(K$117*$B50-PI()/4)</f>
        <v>95.367715350731359</v>
      </c>
      <c r="Q50">
        <v>-9.1523644442361451</v>
      </c>
      <c r="R50">
        <f>Q$112*COS(R$117*$B50)+Q$111</f>
        <v>-8.9667877802658555</v>
      </c>
      <c r="S50">
        <f t="shared" si="0"/>
        <v>16.338762440159119</v>
      </c>
      <c r="T50">
        <f>-Q$112*R$117*SIN(R$117*$B50)</f>
        <v>24.611182106278644</v>
      </c>
      <c r="U50">
        <f t="shared" si="1"/>
        <v>-512.82265514537767</v>
      </c>
      <c r="V50">
        <f>-Q$112*R$117^2*COS(R$117*$B50)</f>
        <v>-567.57078662975857</v>
      </c>
      <c r="X50">
        <v>-9.7126907053310586E-5</v>
      </c>
      <c r="Y50">
        <f>X$112*COS(Y$117*$B50+PI()/10)+X$111</f>
        <v>2.5503748878320173E-3</v>
      </c>
      <c r="Z50">
        <f>(X51-X49)/(B51-B49)</f>
        <v>0.19759340787687188</v>
      </c>
      <c r="AA50">
        <f>-X$112*Y$117*SIN(Y$117*$B50+PI()/10)</f>
        <v>0.21909868493568718</v>
      </c>
      <c r="AB50">
        <f>(X51-2*X50+X49)/(B50-B49)^2</f>
        <v>-9.8869164215446155</v>
      </c>
      <c r="AC50">
        <f>-X$112*Y$117^2*COS(Y$117*$B50+PI()/10)</f>
        <v>-11.298279987093489</v>
      </c>
      <c r="AD50">
        <f t="shared" si="2"/>
        <v>-1.0078406138169842</v>
      </c>
    </row>
    <row r="51" spans="1:30" x14ac:dyDescent="0.25">
      <c r="A51">
        <v>46</v>
      </c>
      <c r="B51">
        <f>A51/100*$A$2</f>
        <v>0.34500000000000003</v>
      </c>
      <c r="C51">
        <v>15.339627692561061</v>
      </c>
      <c r="D51">
        <f>C$112*COS(D$117*B51+PI())+C$111</f>
        <v>14.717119403155603</v>
      </c>
      <c r="E51">
        <f>(C52-C50)/($B52-$B50)</f>
        <v>7.5132233009089546</v>
      </c>
      <c r="F51">
        <f>-C$112*D$117*SIN(D$117*B51+PI())</f>
        <v>32.175269994612364</v>
      </c>
      <c r="G51">
        <f>(C52-2*C51+C50)/($B51-$B50)^2</f>
        <v>-1425.5672165970143</v>
      </c>
      <c r="H51">
        <f>-C$112*D$117^2*COS(D$117*B51+PI())</f>
        <v>-1049.8314869143949</v>
      </c>
      <c r="J51">
        <v>-0.72434952166869437</v>
      </c>
      <c r="K51">
        <f>J$112*COS(K$117*$B51-PI()/4)+J$111</f>
        <v>-0.72105954718640963</v>
      </c>
      <c r="L51">
        <f>(J52-J50)/($B52-$B50)</f>
        <v>-7.1817798657801593</v>
      </c>
      <c r="M51">
        <f>-J$112*K$117*SIN(K$117*$B51-PI()/4)</f>
        <v>-21.582861183267994</v>
      </c>
      <c r="N51">
        <f>(J52-2*J51+J50)/($B51-$B50)^2</f>
        <v>184.9960131045687</v>
      </c>
      <c r="O51">
        <f>-J$112*K$117^2*COS(K$117*$B51-PI()/4)</f>
        <v>106.93201039859976</v>
      </c>
      <c r="Q51">
        <v>-9.0442468631109154</v>
      </c>
      <c r="R51">
        <f>Q$112*COS(R$117*$B51)+Q$111</f>
        <v>-8.7986312693553614</v>
      </c>
      <c r="S51">
        <f t="shared" si="0"/>
        <v>12.259085715381262</v>
      </c>
      <c r="T51">
        <f>-Q$112*R$117*SIN(R$117*$B51)</f>
        <v>20.171529240387432</v>
      </c>
      <c r="U51">
        <f t="shared" si="1"/>
        <v>-575.09113812872886</v>
      </c>
      <c r="V51">
        <f>-Q$112*R$117^2*COS(R$117*$B51)</f>
        <v>-614.77827434969595</v>
      </c>
      <c r="X51">
        <v>1.1067541276672871E-3</v>
      </c>
      <c r="Y51">
        <f>X$112*COS(Y$117*$B51+PI()/10)+X$111</f>
        <v>3.8719474197695183E-3</v>
      </c>
      <c r="Z51">
        <f>(X52-X50)/(B52-B50)</f>
        <v>0.12362649742798157</v>
      </c>
      <c r="AA51">
        <f>-X$112*Y$117*SIN(Y$117*$B51+PI()/10)</f>
        <v>0.13285676954529643</v>
      </c>
      <c r="AB51">
        <f>(X52-2*X51+X50)/(B51-B50)^2</f>
        <v>-9.8375930314929096</v>
      </c>
      <c r="AC51">
        <f>-X$112*Y$117^2*COS(Y$117*$B51+PI()/10)</f>
        <v>-11.669292199077677</v>
      </c>
      <c r="AD51">
        <f t="shared" si="2"/>
        <v>-1.0028127453101845</v>
      </c>
    </row>
    <row r="52" spans="1:30" x14ac:dyDescent="0.25">
      <c r="A52">
        <v>47</v>
      </c>
      <c r="B52">
        <f>A52/100*$A$2</f>
        <v>0.35249999999999998</v>
      </c>
      <c r="C52">
        <v>15.355882789351087</v>
      </c>
      <c r="D52">
        <f>C$112*COS(D$117*B52+PI())+C$111</f>
        <v>14.928758382845672</v>
      </c>
      <c r="E52">
        <f>(C53-C51)/($B53-$B51)</f>
        <v>-2.7955292918977253</v>
      </c>
      <c r="F52">
        <f>-C$112*D$117*SIN(D$117*B52+PI())</f>
        <v>24.243222985358031</v>
      </c>
      <c r="G52">
        <f>(C53-2*C52+C51)/($B52-$B51)^2</f>
        <v>-1323.4334748181072</v>
      </c>
      <c r="H52">
        <f>-C$112*D$117^2*COS(D$117*B52+PI())</f>
        <v>-1064.685126063843</v>
      </c>
      <c r="J52">
        <v>-0.77300985779347942</v>
      </c>
      <c r="K52">
        <f>J$112*COS(K$117*$B52-PI()/4)+J$111</f>
        <v>-0.87981804642469763</v>
      </c>
      <c r="L52">
        <f>(J53-J51)/($B53-$B51)</f>
        <v>-6.2310664262686899</v>
      </c>
      <c r="M52">
        <f>-J$112*K$117*SIN(K$117*$B52-PI()/4)</f>
        <v>-20.738809843037512</v>
      </c>
      <c r="N52">
        <f>(J53-2*J52+J51)/($B52-$B51)^2</f>
        <v>68.527570765156483</v>
      </c>
      <c r="O52">
        <f>-J$112*K$117^2*COS(K$117*$B52-PI()/4)</f>
        <v>118.07429365401343</v>
      </c>
      <c r="Q52">
        <v>-8.9684781585054267</v>
      </c>
      <c r="R52">
        <f>Q$112*COS(R$117*$B52)+Q$111</f>
        <v>-8.6650105531865638</v>
      </c>
      <c r="S52">
        <f t="shared" si="0"/>
        <v>7.7806891867632526</v>
      </c>
      <c r="T52">
        <f>-Q$112*R$117*SIN(R$117*$B52)</f>
        <v>15.413759308487856</v>
      </c>
      <c r="U52">
        <f t="shared" si="1"/>
        <v>-619.14793616941074</v>
      </c>
      <c r="V52">
        <f>-Q$112*R$117^2*COS(R$117*$B52)</f>
        <v>-652.29034143239858</v>
      </c>
      <c r="X52">
        <v>1.7572705543664076E-3</v>
      </c>
      <c r="Y52">
        <f>X$112*COS(Y$117*$B52+PI()/10)+X$111</f>
        <v>4.5379855956913656E-3</v>
      </c>
      <c r="Z52">
        <f>(X53-X51)/(B53-B51)</f>
        <v>5.043863854473131E-2</v>
      </c>
      <c r="AA52">
        <f>-X$112*Y$117*SIN(Y$117*$B52+PI()/10)</f>
        <v>4.4519623534389784E-2</v>
      </c>
      <c r="AB52">
        <f>(X53-2*X52+X51)/(B52-B51)^2</f>
        <v>-9.6791693373738781</v>
      </c>
      <c r="AC52">
        <f>-X$112*Y$117^2*COS(Y$117*$B52+PI()/10)</f>
        <v>-11.856272702185143</v>
      </c>
      <c r="AD52">
        <f t="shared" si="2"/>
        <v>-0.98666354101670517</v>
      </c>
    </row>
    <row r="53" spans="1:30" x14ac:dyDescent="0.25">
      <c r="A53">
        <v>48</v>
      </c>
      <c r="B53">
        <f>A53/100*$A$2</f>
        <v>0.36</v>
      </c>
      <c r="C53">
        <v>15.297694753182595</v>
      </c>
      <c r="D53">
        <f>C$112*COS(D$117*B53+PI())+C$111</f>
        <v>15.080528524141469</v>
      </c>
      <c r="E53">
        <f>(C54-C52)/($B54-$B52)</f>
        <v>-12.246948306848763</v>
      </c>
      <c r="F53">
        <f>-C$112*D$117*SIN(D$117*B53+PI())</f>
        <v>16.215499050655417</v>
      </c>
      <c r="G53">
        <f>(C54-2*C53+C52)/($B53-$B52)^2</f>
        <v>-1196.9449291688563</v>
      </c>
      <c r="H53">
        <f>-C$112*D$117^2*COS(D$117*B53+PI())</f>
        <v>-1075.3369394290837</v>
      </c>
      <c r="J53">
        <v>-0.81781551806272446</v>
      </c>
      <c r="K53">
        <f>J$112*COS(K$117*$B53-PI()/4)+J$111</f>
        <v>-1.0319370513822461</v>
      </c>
      <c r="L53">
        <f>(J54-J52)/($B54-$B52)</f>
        <v>-6.1249005694446232</v>
      </c>
      <c r="M53">
        <f>-J$112*K$117*SIN(K$117*$B53-PI()/4)</f>
        <v>-19.812911895017525</v>
      </c>
      <c r="N53">
        <f>(J54-2*J53+J52)/($B53-$B52)^2</f>
        <v>-40.216675612077154</v>
      </c>
      <c r="O53">
        <f>-J$112*K$117^2*COS(K$117*$B53-PI()/4)</f>
        <v>128.7505916153884</v>
      </c>
      <c r="Q53">
        <v>-8.927536525309467</v>
      </c>
      <c r="R53">
        <f>Q$112*COS(R$117*$B53)+Q$111</f>
        <v>-8.5680329102745922</v>
      </c>
      <c r="S53">
        <f t="shared" si="0"/>
        <v>3.1230820156057577</v>
      </c>
      <c r="T53">
        <f>-Q$112*R$117*SIN(R$117*$B53)</f>
        <v>10.412905184559898</v>
      </c>
      <c r="U53">
        <f t="shared" si="1"/>
        <v>-622.88064280592164</v>
      </c>
      <c r="V53">
        <f>-Q$112*R$117^2*COS(R$117*$B53)</f>
        <v>-679.51540017135017</v>
      </c>
      <c r="X53">
        <v>1.8633337058382546E-3</v>
      </c>
      <c r="Y53">
        <f>X$112*COS(Y$117*$B53+PI()/10)+X$111</f>
        <v>4.5379855956913656E-3</v>
      </c>
      <c r="Z53">
        <f>(X54-X52)/(B54-B52)</f>
        <v>-2.148172149318461E-2</v>
      </c>
      <c r="AA53">
        <f>-X$112*Y$117*SIN(Y$117*$B53+PI()/10)</f>
        <v>-4.4519623534388812E-2</v>
      </c>
      <c r="AB53">
        <f>(X54-2*X53+X52)/(B53-B52)^2</f>
        <v>-9.4995933394037735</v>
      </c>
      <c r="AC53">
        <f>-X$112*Y$117^2*COS(Y$117*$B53+PI()/10)</f>
        <v>-11.856272702185143</v>
      </c>
      <c r="AD53">
        <f t="shared" si="2"/>
        <v>-0.96835813857326947</v>
      </c>
    </row>
    <row r="54" spans="1:30" x14ac:dyDescent="0.25">
      <c r="A54">
        <v>49</v>
      </c>
      <c r="B54">
        <f>A54/100*$A$2</f>
        <v>0.36749999999999999</v>
      </c>
      <c r="C54">
        <v>15.172178564748355</v>
      </c>
      <c r="D54">
        <f>C$112*COS(D$117*B54+PI())+C$111</f>
        <v>15.171830859632479</v>
      </c>
      <c r="E54">
        <f>(C55-C53)/($B55-$B53)</f>
        <v>-20.742573581394769</v>
      </c>
      <c r="F54">
        <f>-C$112*D$117*SIN(D$117*B54+PI())</f>
        <v>8.1237799493567113</v>
      </c>
      <c r="G54">
        <f>(C55-2*C54+C53)/($B54-$B53)^2</f>
        <v>-1068.5551440434103</v>
      </c>
      <c r="H54">
        <f>-C$112*D$117^2*COS(D$117*B54+PI())</f>
        <v>-1081.7448891691145</v>
      </c>
      <c r="J54">
        <v>-0.86488336633514884</v>
      </c>
      <c r="K54">
        <f>J$112*COS(K$117*$B54-PI()/4)+J$111</f>
        <v>-1.1768162178430499</v>
      </c>
      <c r="L54">
        <f>(J55-J53)/($B55-$B53)</f>
        <v>-6.7126457491699814</v>
      </c>
      <c r="M54">
        <f>-J$112*K$117*SIN(K$117*$B54-PI()/4)</f>
        <v>-18.808821435406347</v>
      </c>
      <c r="N54">
        <f>(J55-2*J54+J53)/($B54-$B53)^2</f>
        <v>-116.51537231468505</v>
      </c>
      <c r="O54">
        <f>-J$112*K$117^2*COS(K$117*$B54-PI()/4)</f>
        <v>138.91876981220764</v>
      </c>
      <c r="Q54">
        <v>-8.9216319282713403</v>
      </c>
      <c r="R54">
        <f>Q$112*COS(R$117*$B54)+Q$111</f>
        <v>-8.5092277359798061</v>
      </c>
      <c r="S54">
        <f t="shared" si="0"/>
        <v>-1.4083818085837869</v>
      </c>
      <c r="T54">
        <f>-Q$112*R$117*SIN(R$117*$B54)</f>
        <v>5.2478333255033851</v>
      </c>
      <c r="U54">
        <f t="shared" si="1"/>
        <v>-585.50971031128915</v>
      </c>
      <c r="V54">
        <f>-Q$112*R$117^2*COS(R$117*$B54)</f>
        <v>-696.02409512677525</v>
      </c>
      <c r="X54">
        <v>1.4350447319686382E-3</v>
      </c>
      <c r="Y54">
        <f>X$112*COS(Y$117*$B54+PI()/10)+X$111</f>
        <v>3.8719474197695183E-3</v>
      </c>
      <c r="Z54">
        <f>(X55-X53)/(B55-B53)</f>
        <v>-9.2050579715527658E-2</v>
      </c>
      <c r="AA54">
        <f>-X$112*Y$117*SIN(Y$117*$B54+PI()/10)</f>
        <v>-0.1328567695452961</v>
      </c>
      <c r="AB54">
        <f>(X55-2*X54+X53)/(B54-B53)^2</f>
        <v>-9.3187688532210142</v>
      </c>
      <c r="AC54">
        <f>-X$112*Y$117^2*COS(Y$117*$B54+PI()/10)</f>
        <v>-11.669292199077677</v>
      </c>
      <c r="AD54">
        <f t="shared" si="2"/>
        <v>-0.94992546923761612</v>
      </c>
    </row>
    <row r="55" spans="1:30" x14ac:dyDescent="0.25">
      <c r="A55">
        <v>50</v>
      </c>
      <c r="B55">
        <f>A55/100*$A$2</f>
        <v>0.375</v>
      </c>
      <c r="C55">
        <v>14.986556149461673</v>
      </c>
      <c r="D55">
        <f>C$112*COS(D$117*B55+PI())+C$111</f>
        <v>15.202305060712591</v>
      </c>
      <c r="E55">
        <f>(C56-C54)/($B56-$B54)</f>
        <v>-28.314958823708828</v>
      </c>
      <c r="F55">
        <f>-C$112*D$117*SIN(D$117*B55+PI())</f>
        <v>3.1701717162335628E-14</v>
      </c>
      <c r="G55">
        <f>(C56-2*C55+C54)/($B55-$B54)^2</f>
        <v>-950.74758724033677</v>
      </c>
      <c r="H55">
        <f>-C$112*D$117^2*COS(D$117*B55+PI())</f>
        <v>-1083.8836860338251</v>
      </c>
      <c r="J55">
        <v>-0.91850520430027427</v>
      </c>
      <c r="K55">
        <f>J$112*COS(K$117*$B55-PI()/4)+J$111</f>
        <v>-1.3138837739260836</v>
      </c>
      <c r="L55">
        <f>(J56-J54)/($B56-$B54)</f>
        <v>-7.6817167621090556</v>
      </c>
      <c r="M55">
        <f>-J$112*K$117*SIN(K$117*$B55-PI()/4)</f>
        <v>-17.730501150522755</v>
      </c>
      <c r="N55">
        <f>(J56-2*J55+J54)/($B55-$B54)^2</f>
        <v>-141.90356446906779</v>
      </c>
      <c r="O55">
        <f>-J$112*K$117^2*COS(K$117*$B55-PI()/4)</f>
        <v>148.53869909052707</v>
      </c>
      <c r="Q55">
        <v>-8.9486622524382238</v>
      </c>
      <c r="R55">
        <f>Q$112*COS(R$117*$B55)+Q$111</f>
        <v>-8.4895224230293387</v>
      </c>
      <c r="S55">
        <f t="shared" si="0"/>
        <v>-5.5405017202231663</v>
      </c>
      <c r="T55">
        <f>-Q$112*R$117*SIN(R$117*$B55)</f>
        <v>1.025964894946993E-14</v>
      </c>
      <c r="U55">
        <f t="shared" si="1"/>
        <v>-516.38893279254444</v>
      </c>
      <c r="V55">
        <f>-Q$112*R$117^2*COS(R$117*$B55)</f>
        <v>-701.55607431741043</v>
      </c>
      <c r="X55">
        <v>4.8257501010533856E-4</v>
      </c>
      <c r="Y55">
        <f>X$112*COS(Y$117*$B55+PI()/10)+X$111</f>
        <v>2.5503748878320243E-3</v>
      </c>
      <c r="Z55">
        <f>(X56-X54)/(B56-B54)</f>
        <v>-0.16138851221145278</v>
      </c>
      <c r="AA55">
        <f>-X$112*Y$117*SIN(Y$117*$B55+PI()/10)</f>
        <v>-0.21909868493568685</v>
      </c>
      <c r="AB55">
        <f>(X56-2*X55+X54)/(B55-B54)^2</f>
        <v>-9.1713464790256669</v>
      </c>
      <c r="AC55">
        <f>-X$112*Y$117^2*COS(Y$117*$B55+PI()/10)</f>
        <v>-11.29827998709349</v>
      </c>
      <c r="AD55">
        <f t="shared" si="2"/>
        <v>-0.93489770428396191</v>
      </c>
    </row>
    <row r="56" spans="1:30" x14ac:dyDescent="0.25">
      <c r="A56">
        <v>51</v>
      </c>
      <c r="B56">
        <f>A56/100*$A$2</f>
        <v>0.38250000000000001</v>
      </c>
      <c r="C56">
        <v>14.747454182392723</v>
      </c>
      <c r="D56">
        <f>C$112*COS(D$117*B56+PI())+C$111</f>
        <v>15.171830859632479</v>
      </c>
      <c r="E56">
        <f>(C57-C55)/($B57-$B55)</f>
        <v>-35.077258189990673</v>
      </c>
      <c r="F56">
        <f>-C$112*D$117*SIN(D$117*B56+PI())</f>
        <v>-8.1237799493566492</v>
      </c>
      <c r="G56">
        <f>(C57-2*C56+C55)/($B56-$B55)^2</f>
        <v>-852.53224376815251</v>
      </c>
      <c r="H56">
        <f>-C$112*D$117^2*COS(D$117*B56+PI())</f>
        <v>-1081.7448891691145</v>
      </c>
      <c r="J56">
        <v>-0.98010911776678478</v>
      </c>
      <c r="K56">
        <f>J$112*COS(K$117*$B56-PI()/4)+J$111</f>
        <v>-1.4425987766076955</v>
      </c>
      <c r="L56">
        <f>(J57-J55)/($B57-$B55)</f>
        <v>-8.6344306790485135</v>
      </c>
      <c r="M56">
        <f>-J$112*K$117*SIN(K$117*$B56-PI()/4)</f>
        <v>-16.582206677893524</v>
      </c>
      <c r="N56">
        <f>(J57-2*J56+J55)/($B56-$B55)^2</f>
        <v>-112.15348004812083</v>
      </c>
      <c r="O56">
        <f>-J$112*K$117^2*COS(K$117*$B56-PI()/4)</f>
        <v>157.57241398441272</v>
      </c>
      <c r="Q56">
        <v>-9.0047394540746879</v>
      </c>
      <c r="R56">
        <f>Q$112*COS(R$117*$B56)+Q$111</f>
        <v>-8.5092277359798043</v>
      </c>
      <c r="S56">
        <f t="shared" si="0"/>
        <v>-9.0726094151902874</v>
      </c>
      <c r="T56">
        <f>-Q$112*R$117*SIN(R$117*$B56)</f>
        <v>-5.2478333255033283</v>
      </c>
      <c r="U56">
        <f t="shared" si="1"/>
        <v>-425.50645253202015</v>
      </c>
      <c r="V56">
        <f>-Q$112*R$117^2*COS(R$117*$B56)</f>
        <v>-696.02409512677536</v>
      </c>
      <c r="X56">
        <v>-9.8578295120315589E-4</v>
      </c>
      <c r="Y56">
        <f>X$112*COS(Y$117*$B56+PI()/10)+X$111</f>
        <v>5.9410998817670951E-4</v>
      </c>
      <c r="Z56">
        <f>(X57-X55)/(B57-B55)</f>
        <v>-0.22958571731635949</v>
      </c>
      <c r="AA56">
        <f>-X$112*Y$117*SIN(Y$117*$B56+PI()/10)</f>
        <v>-0.30188528318143104</v>
      </c>
      <c r="AB56">
        <f>(X57-2*X56+X55)/(B56-B55)^2</f>
        <v>-9.0145748822827656</v>
      </c>
      <c r="AC56">
        <f>-X$112*Y$117^2*COS(Y$117*$B56+PI()/10)</f>
        <v>-10.749087150447526</v>
      </c>
      <c r="AD56">
        <f t="shared" si="2"/>
        <v>-0.91891690950894644</v>
      </c>
    </row>
    <row r="57" spans="1:30" x14ac:dyDescent="0.25">
      <c r="A57">
        <v>52</v>
      </c>
      <c r="B57">
        <f>A57/100*$A$2</f>
        <v>0.39</v>
      </c>
      <c r="C57">
        <v>14.460397276611813</v>
      </c>
      <c r="D57">
        <f>C$112*COS(D$117*B57+PI())+C$111</f>
        <v>15.080528524141471</v>
      </c>
      <c r="E57">
        <f>(C58-C56)/($B58-$B56)</f>
        <v>-41.203660390481843</v>
      </c>
      <c r="F57">
        <f>-C$112*D$117*SIN(D$117*B57+PI())</f>
        <v>-16.215499050655243</v>
      </c>
      <c r="G57">
        <f>(C58-2*C57+C56)/($B57-$B56)^2</f>
        <v>-781.17500969615935</v>
      </c>
      <c r="H57">
        <f>-C$112*D$117^2*COS(D$117*B57+PI())</f>
        <v>-1075.3369394290839</v>
      </c>
      <c r="J57">
        <v>-1.0480216644860021</v>
      </c>
      <c r="K57">
        <f>J$112*COS(K$117*$B57-PI()/4)+J$111</f>
        <v>-1.5624532465765955</v>
      </c>
      <c r="L57">
        <f>(J58-J56)/($B58-$B56)</f>
        <v>-9.2122535660286307</v>
      </c>
      <c r="M57">
        <f>-J$112*K$117*SIN(K$117*$B57-PI()/4)</f>
        <v>-15.368469811196263</v>
      </c>
      <c r="N57">
        <f>(J58-2*J57+J56)/($B57-$B56)^2</f>
        <v>-41.932623146576816</v>
      </c>
      <c r="O57">
        <f>-J$112*K$117^2*COS(K$117*$B57-PI()/4)</f>
        <v>165.98426254829027</v>
      </c>
      <c r="Q57">
        <v>-9.0847513936660782</v>
      </c>
      <c r="R57">
        <f>Q$112*COS(R$117*$B57)+Q$111</f>
        <v>-8.5680329102745922</v>
      </c>
      <c r="S57">
        <f t="shared" si="0"/>
        <v>-11.863183290051882</v>
      </c>
      <c r="T57">
        <f>-Q$112*R$117*SIN(R$117*$B57)</f>
        <v>-10.412905184559841</v>
      </c>
      <c r="U57">
        <f t="shared" si="1"/>
        <v>-318.64658076440458</v>
      </c>
      <c r="V57">
        <f>-Q$112*R$117^2*COS(R$117*$B57)</f>
        <v>-679.51540017135039</v>
      </c>
      <c r="X57">
        <v>-2.9612107496400568E-3</v>
      </c>
      <c r="Y57">
        <f>X$112*COS(Y$117*$B57+PI()/10)+X$111</f>
        <v>-1.9659958131128669E-3</v>
      </c>
      <c r="Z57">
        <f>(X58-X56)/(B58-B56)</f>
        <v>-0.29683899355054272</v>
      </c>
      <c r="AA57">
        <f>-X$112*Y$117*SIN(Y$117*$B57+PI()/10)</f>
        <v>-0.37991097017387782</v>
      </c>
      <c r="AB57">
        <f>(X58-2*X57+X56)/(B57-B56)^2</f>
        <v>-8.9196321134994001</v>
      </c>
      <c r="AC57">
        <f>-X$112*Y$117^2*COS(Y$117*$B57+PI()/10)</f>
        <v>-10.030374788245584</v>
      </c>
      <c r="AD57">
        <f t="shared" si="2"/>
        <v>-0.90923874755345557</v>
      </c>
    </row>
    <row r="58" spans="1:30" x14ac:dyDescent="0.25">
      <c r="A58">
        <v>53</v>
      </c>
      <c r="B58">
        <f>A58/100*$A$2</f>
        <v>0.39750000000000002</v>
      </c>
      <c r="C58">
        <v>14.129399276535494</v>
      </c>
      <c r="D58">
        <f>C$112*COS(D$117*B58+PI())+C$111</f>
        <v>14.928758382845675</v>
      </c>
      <c r="E58">
        <f>(C59-C57)/($B59-$B57)</f>
        <v>-46.908243275344532</v>
      </c>
      <c r="F58">
        <f>-C$112*D$117*SIN(D$117*B58+PI())</f>
        <v>-24.243222985357857</v>
      </c>
      <c r="G58">
        <f>(C59-2*C58+C57)/($B58-$B57)^2</f>
        <v>-740.04709293388942</v>
      </c>
      <c r="H58">
        <f>-C$112*D$117^2*COS(D$117*B58+PI())</f>
        <v>-1064.6851260638434</v>
      </c>
      <c r="J58">
        <v>-1.1182929212572144</v>
      </c>
      <c r="K58">
        <f>J$112*COS(K$117*$B58-PI()/4)+J$111</f>
        <v>-1.6729741729961127</v>
      </c>
      <c r="L58">
        <f>(J59-J57)/($B59-$B57)</f>
        <v>-9.2123573798066705</v>
      </c>
      <c r="M58">
        <f>-J$112*K$117*SIN(K$117*$B58-PI()/4)</f>
        <v>-14.094080615340197</v>
      </c>
      <c r="N58">
        <f>(J59-2*J58+J57)/($B58-$B57)^2</f>
        <v>41.904939472432631</v>
      </c>
      <c r="O58">
        <f>-J$112*K$117^2*COS(K$117*$B58-PI()/4)</f>
        <v>173.74104705888615</v>
      </c>
      <c r="Q58">
        <v>-9.1826872034254663</v>
      </c>
      <c r="R58">
        <f>Q$112*COS(R$117*$B58)+Q$111</f>
        <v>-8.665010553186562</v>
      </c>
      <c r="S58">
        <f t="shared" si="0"/>
        <v>-13.842567506374799</v>
      </c>
      <c r="T58">
        <f>-Q$112*R$117*SIN(R$117*$B58)</f>
        <v>-15.413759308487801</v>
      </c>
      <c r="U58">
        <f t="shared" si="1"/>
        <v>-209.18921025503917</v>
      </c>
      <c r="V58">
        <f>-Q$112*R$117^2*COS(R$117*$B58)</f>
        <v>-652.29034143239903</v>
      </c>
      <c r="X58">
        <v>-5.4383678544612998E-3</v>
      </c>
      <c r="Y58">
        <f>X$112*COS(Y$117*$B58+PI()/10)+X$111</f>
        <v>-5.0895681182172928E-3</v>
      </c>
      <c r="Z58">
        <f>(X59-X57)/(B59-B57)</f>
        <v>-0.3634167222286277</v>
      </c>
      <c r="AA58">
        <f>-X$112*Y$117*SIN(Y$117*$B58+PI()/10)</f>
        <v>-0.4519452342188694</v>
      </c>
      <c r="AB58">
        <f>(X59-2*X58+X57)/(B58-B57)^2</f>
        <v>-8.8344288673232683</v>
      </c>
      <c r="AC58">
        <f>-X$112*Y$117^2*COS(Y$117*$B58+PI()/10)</f>
        <v>-9.1534774237775469</v>
      </c>
      <c r="AD58">
        <f t="shared" si="2"/>
        <v>-0.90055340135813122</v>
      </c>
    </row>
    <row r="59" spans="1:30" x14ac:dyDescent="0.25">
      <c r="A59">
        <v>54</v>
      </c>
      <c r="B59">
        <f>A59/100*$A$2</f>
        <v>0.40500000000000003</v>
      </c>
      <c r="C59">
        <v>13.756773627481644</v>
      </c>
      <c r="D59">
        <f>C$112*COS(D$117*B59+PI())+C$111</f>
        <v>14.717119403155605</v>
      </c>
      <c r="E59">
        <f>(C60-C58)/($B60-$B58)</f>
        <v>-52.374784185452299</v>
      </c>
      <c r="F59">
        <f>-C$112*D$117*SIN(D$117*B59+PI())</f>
        <v>-32.175269994612307</v>
      </c>
      <c r="G59">
        <f>(C60-2*C59+C58)/($B59-$B58)^2</f>
        <v>-717.69714976151386</v>
      </c>
      <c r="H59">
        <f>-C$112*D$117^2*COS(D$117*B59+PI())</f>
        <v>-1049.8314869143951</v>
      </c>
      <c r="J59">
        <v>-1.1862070251831023</v>
      </c>
      <c r="K59">
        <f>J$112*COS(K$117*$B59-PI()/4)+J$111</f>
        <v>-1.7737253802618789</v>
      </c>
      <c r="L59">
        <f>(J60-J58)/($B60-$B58)</f>
        <v>-8.630953091985198</v>
      </c>
      <c r="M59">
        <f>-J$112*K$117*SIN(K$117*$B59-PI()/4)</f>
        <v>-12.764068522268332</v>
      </c>
      <c r="N59">
        <f>(J60-2*J59+J58)/($B59-$B58)^2</f>
        <v>113.13620394662689</v>
      </c>
      <c r="O59">
        <f>-J$112*K$117^2*COS(K$117*$B59-PI()/4)</f>
        <v>180.81215503147473</v>
      </c>
      <c r="Q59">
        <v>-9.2923899062617004</v>
      </c>
      <c r="R59">
        <f>Q$112*COS(R$117*$B59)+Q$111</f>
        <v>-8.7986312693553597</v>
      </c>
      <c r="S59">
        <f t="shared" si="0"/>
        <v>-15.006312046155761</v>
      </c>
      <c r="T59">
        <f>-Q$112*R$117*SIN(R$117*$B59)</f>
        <v>-20.171529240387414</v>
      </c>
      <c r="U59">
        <f t="shared" si="1"/>
        <v>-101.14266701988407</v>
      </c>
      <c r="V59">
        <f>-Q$112*R$117^2*COS(R$117*$B59)</f>
        <v>-614.77827434969618</v>
      </c>
      <c r="X59">
        <v>-8.4124615830694777E-3</v>
      </c>
      <c r="Y59">
        <f>X$112*COS(Y$117*$B59+PI()/10)+X$111</f>
        <v>-8.727346325953407E-3</v>
      </c>
      <c r="Z59">
        <f>(X60-X58)/(B60-B58)</f>
        <v>-0.42935580966964476</v>
      </c>
      <c r="AA59">
        <f>-X$112*Y$117*SIN(Y$117*$B59+PI()/10)</f>
        <v>-0.51685205194123296</v>
      </c>
      <c r="AB59">
        <f>(X60-2*X59+X58)/(B59-B58)^2</f>
        <v>-8.7493277836145822</v>
      </c>
      <c r="AC59">
        <f>-X$112*Y$117^2*COS(Y$117*$B59+PI()/10)</f>
        <v>-8.1322242523141703</v>
      </c>
      <c r="AD59">
        <f t="shared" si="2"/>
        <v>-0.89187846927773518</v>
      </c>
    </row>
    <row r="60" spans="1:30" x14ac:dyDescent="0.25">
      <c r="A60">
        <v>55</v>
      </c>
      <c r="B60">
        <f>A60/100*$A$2</f>
        <v>0.41250000000000003</v>
      </c>
      <c r="C60">
        <v>13.343777513753709</v>
      </c>
      <c r="D60">
        <f>C$112*COS(D$117*B60+PI())+C$111</f>
        <v>14.446446827435452</v>
      </c>
      <c r="E60">
        <f>(C61-C59)/($B61-$B59)</f>
        <v>-57.658723810811757</v>
      </c>
      <c r="F60">
        <f>-C$112*D$117*SIN(D$117*B60+PI())</f>
        <v>-39.980335912680538</v>
      </c>
      <c r="G60">
        <f>(C61-2*C60+C59)/($B60-$B59)^2</f>
        <v>-691.35341700100651</v>
      </c>
      <c r="H60">
        <f>-C$112*D$117^2*COS(D$117*B60+PI())</f>
        <v>-1030.8346425084799</v>
      </c>
      <c r="J60">
        <v>-1.2477572176369924</v>
      </c>
      <c r="K60">
        <f>J$112*COS(K$117*$B60-PI()/4)+J$111</f>
        <v>-1.8643092493876636</v>
      </c>
      <c r="L60">
        <f>(J61-J59)/($B61-$B59)</f>
        <v>-7.6332066848435449</v>
      </c>
      <c r="M60">
        <f>-J$112*K$117*SIN(K$117*$B60-PI()/4)</f>
        <v>-11.383682482087297</v>
      </c>
      <c r="N60">
        <f>(J61-2*J60+J59)/($B60-$B59)^2</f>
        <v>152.92950462448013</v>
      </c>
      <c r="O60">
        <f>-J$112*K$117^2*COS(K$117*$B60-PI()/4)</f>
        <v>187.16968003337018</v>
      </c>
      <c r="Q60">
        <v>-9.4077818841178029</v>
      </c>
      <c r="R60">
        <f>Q$112*COS(R$117*$B60)+Q$111</f>
        <v>-8.9667877802658555</v>
      </c>
      <c r="S60">
        <f t="shared" si="0"/>
        <v>-15.375220549426995</v>
      </c>
      <c r="T60">
        <f>-Q$112*R$117*SIN(R$117*$B60)</f>
        <v>-24.611182106278626</v>
      </c>
      <c r="U60">
        <f t="shared" si="1"/>
        <v>2.7670661475553922</v>
      </c>
      <c r="V60">
        <f>-Q$112*R$117^2*COS(R$117*$B60)</f>
        <v>-567.57078662975869</v>
      </c>
      <c r="X60">
        <v>-1.1878704999505977E-2</v>
      </c>
      <c r="Y60">
        <f>X$112*COS(Y$117*$B60+PI()/10)+X$111</f>
        <v>-1.2821960500881864E-2</v>
      </c>
      <c r="Z60">
        <f>(X61-X59)/(B61-B59)</f>
        <v>-0.49419399113961665</v>
      </c>
      <c r="AA60">
        <f>-X$112*Y$117*SIN(Y$117*$B60+PI()/10)</f>
        <v>-0.57360780405203304</v>
      </c>
      <c r="AB60">
        <f>(X61-2*X60+X59)/(B60-B59)^2</f>
        <v>-8.5408539417112461</v>
      </c>
      <c r="AC60">
        <f>-X$112*Y$117^2*COS(Y$117*$B60+PI()/10)</f>
        <v>-6.9827210464365024</v>
      </c>
      <c r="AD60">
        <f t="shared" si="2"/>
        <v>-0.87062731312041242</v>
      </c>
    </row>
    <row r="61" spans="1:30" x14ac:dyDescent="0.25">
      <c r="A61">
        <v>56</v>
      </c>
      <c r="B61">
        <f>A61/100*$A$2</f>
        <v>0.42000000000000004</v>
      </c>
      <c r="C61">
        <v>12.891892770319467</v>
      </c>
      <c r="D61">
        <f>C$112*COS(D$117*B61+PI())+C$111</f>
        <v>14.117808876683041</v>
      </c>
      <c r="E61">
        <f>(C62-C60)/($B62-$B60)</f>
        <v>-62.64715158777836</v>
      </c>
      <c r="F61">
        <f>-C$112*D$117*SIN(D$117*B61+PI())</f>
        <v>-47.627617710179472</v>
      </c>
      <c r="G61">
        <f>(C62-2*C61+C60)/($B61-$B60)^2</f>
        <v>-638.89399019002451</v>
      </c>
      <c r="H61">
        <f>-C$112*D$117^2*COS(D$117*B61+PI())</f>
        <v>-1007.7695647121351</v>
      </c>
      <c r="J61">
        <v>-1.3007051254557556</v>
      </c>
      <c r="K61">
        <f>J$112*COS(K$117*$B61-PI()/4)+J$111</f>
        <v>-1.9443682872258614</v>
      </c>
      <c r="L61">
        <f>(J62-J60)/($B62-$B60)</f>
        <v>-6.5426583720533413</v>
      </c>
      <c r="M61">
        <f>-J$112*K$117*SIN(K$117*$B61-PI()/4)</f>
        <v>-9.958370247859289</v>
      </c>
      <c r="N61">
        <f>(J62-2*J61+J60)/($B61-$B60)^2</f>
        <v>137.88337878624719</v>
      </c>
      <c r="O61">
        <f>-J$112*K$117^2*COS(K$117*$B61-PI()/4)</f>
        <v>192.78853181786695</v>
      </c>
      <c r="Q61">
        <v>-9.5230182145031055</v>
      </c>
      <c r="R61">
        <f>Q$112*COS(R$117*$B61)+Q$111</f>
        <v>-9.1668281572891583</v>
      </c>
      <c r="S61">
        <f t="shared" si="0"/>
        <v>-15.081130927288953</v>
      </c>
      <c r="T61">
        <f>-Q$112*R$117*SIN(R$117*$B61)</f>
        <v>-28.662701928346266</v>
      </c>
      <c r="U61">
        <f t="shared" si="1"/>
        <v>75.656833089270521</v>
      </c>
      <c r="V61">
        <f>-Q$112*R$117^2*COS(R$117*$B61)</f>
        <v>-511.41236855431646</v>
      </c>
      <c r="X61">
        <v>-1.5825371450163734E-2</v>
      </c>
      <c r="Y61">
        <f>X$112*COS(Y$117*$B61+PI()/10)+X$111</f>
        <v>-1.730883613146008E-2</v>
      </c>
      <c r="Z61">
        <f>(X62-X60)/(B62-B60)</f>
        <v>-0.5566666195239508</v>
      </c>
      <c r="AA61">
        <f>-X$112*Y$117*SIN(Y$117*$B61+PI()/10)</f>
        <v>-0.62131741843623978</v>
      </c>
      <c r="AB61">
        <f>(X62-2*X61+X60)/(B61-B60)^2</f>
        <v>-8.1185136274439706</v>
      </c>
      <c r="AC61">
        <f>-X$112*Y$117^2*COS(Y$117*$B61+PI()/10)</f>
        <v>-5.7230961583811677</v>
      </c>
      <c r="AD61">
        <f t="shared" si="2"/>
        <v>-0.82757529331742818</v>
      </c>
    </row>
    <row r="62" spans="1:30" x14ac:dyDescent="0.25">
      <c r="A62">
        <v>57</v>
      </c>
      <c r="B62">
        <f>A62/100*$A$2</f>
        <v>0.42749999999999999</v>
      </c>
      <c r="C62">
        <v>12.404070239937036</v>
      </c>
      <c r="D62">
        <f>C$112*COS(D$117*B62+PI())+C$111</f>
        <v>13.732502534749591</v>
      </c>
      <c r="E62">
        <f>(C63-C61)/($B63-$B61)</f>
        <v>-67.122388916328603</v>
      </c>
      <c r="F62">
        <f>-C$112*D$117*SIN(D$117*B62+PI())</f>
        <v>-55.086935059565121</v>
      </c>
      <c r="G62">
        <f>(C63-2*C62+C61)/($B62-$B61)^2</f>
        <v>-554.50263075664543</v>
      </c>
      <c r="H62">
        <f>-C$112*D$117^2*COS(D$117*B62+PI())</f>
        <v>-980.72728084999096</v>
      </c>
      <c r="J62">
        <v>-1.3458970932177923</v>
      </c>
      <c r="K62">
        <f>J$112*COS(K$117*$B62-PI()/4)+J$111</f>
        <v>-2.0135865373296191</v>
      </c>
      <c r="L62">
        <f>(J63-J61)/($B63-$B61)</f>
        <v>-5.8549245857103838</v>
      </c>
      <c r="M62">
        <f>-J$112*K$117*SIN(K$117*$B62-PI()/4)</f>
        <v>-8.4937568758095985</v>
      </c>
      <c r="N62">
        <f>(J63-2*J62+J61)/($B62-$B61)^2</f>
        <v>45.512297571880467</v>
      </c>
      <c r="O62">
        <f>-J$112*K$117^2*COS(K$117*$B62-PI()/4)</f>
        <v>197.64653534398073</v>
      </c>
      <c r="Q62">
        <v>-9.6339988480271366</v>
      </c>
      <c r="R62">
        <f>Q$112*COS(R$117*$B62)+Q$111</f>
        <v>-9.3955976441812812</v>
      </c>
      <c r="S62">
        <f t="shared" si="0"/>
        <v>-14.508463671373638</v>
      </c>
      <c r="T62">
        <f>-Q$112*R$117*SIN(R$117*$B62)</f>
        <v>-32.262193818735675</v>
      </c>
      <c r="U62">
        <f t="shared" si="1"/>
        <v>77.05443515482834</v>
      </c>
      <c r="V62">
        <f>-Q$112*R$117^2*COS(R$117*$B62)</f>
        <v>-447.18867192383243</v>
      </c>
      <c r="X62">
        <v>-2.0228704292365216E-2</v>
      </c>
      <c r="Y62">
        <f>X$112*COS(Y$117*$B62+PI()/10)+X$111</f>
        <v>-2.2117212508664226E-2</v>
      </c>
      <c r="Z62">
        <f>(X63-X61)/(B63-B61)</f>
        <v>-0.61465489591626798</v>
      </c>
      <c r="AA62">
        <f>-X$112*Y$117*SIN(Y$117*$B62+PI()/10)</f>
        <v>-0.65922848597467154</v>
      </c>
      <c r="AB62">
        <f>(X63-2*X62+X61)/(B62-B61)^2</f>
        <v>-7.3450267438400374</v>
      </c>
      <c r="AC62">
        <f>-X$112*Y$117^2*COS(Y$117*$B62+PI()/10)</f>
        <v>-4.3732146250962431</v>
      </c>
      <c r="AD62">
        <f t="shared" si="2"/>
        <v>-0.74872851619164493</v>
      </c>
    </row>
    <row r="63" spans="1:30" x14ac:dyDescent="0.25">
      <c r="A63">
        <v>58</v>
      </c>
      <c r="B63">
        <f>A63/100*$A$2</f>
        <v>0.43499999999999994</v>
      </c>
      <c r="C63">
        <v>11.885056936574545</v>
      </c>
      <c r="D63">
        <f>C$112*COS(D$117*B63+PI())+C$111</f>
        <v>13.292048429736996</v>
      </c>
      <c r="E63">
        <f>(C64-C62)/($B64-$B62)</f>
        <v>-70.94677631322638</v>
      </c>
      <c r="F63">
        <f>-C$112*D$117*SIN(D$117*B63+PI())</f>
        <v>-62.32884944309739</v>
      </c>
      <c r="G63">
        <f>(C64-2*C63+C62)/($B63-$B62)^2</f>
        <v>-465.33400841623967</v>
      </c>
      <c r="H63">
        <f>-C$112*D$117^2*COS(D$117*B63+PI())</f>
        <v>-949.81451446200742</v>
      </c>
      <c r="J63">
        <v>-1.3885289942414107</v>
      </c>
      <c r="K63">
        <f>J$112*COS(K$117*$B63-PI()/4)+J$111</f>
        <v>-2.071690826888589</v>
      </c>
      <c r="L63">
        <f>(J64-J62)/($B64-$B62)</f>
        <v>-6.1299177152481512</v>
      </c>
      <c r="M63">
        <f>-J$112*K$117*SIN(K$117*$B63-PI()/4)</f>
        <v>-6.9956225257994893</v>
      </c>
      <c r="N63">
        <f>(J64-2*J63+J62)/($B63-$B62)^2</f>
        <v>-118.84379878196442</v>
      </c>
      <c r="O63">
        <f>-J$112*K$117^2*COS(K$117*$B63-PI()/4)</f>
        <v>201.72451829120476</v>
      </c>
      <c r="Q63">
        <v>-9.7406451695737086</v>
      </c>
      <c r="R63">
        <f>Q$112*COS(R$117*$B63)+Q$111</f>
        <v>-9.6494884094736708</v>
      </c>
      <c r="S63">
        <f t="shared" si="0"/>
        <v>-14.318212557105987</v>
      </c>
      <c r="T63">
        <f>-Q$112*R$117*SIN(R$117*$B63)</f>
        <v>-35.352891640103216</v>
      </c>
      <c r="U63">
        <f t="shared" si="1"/>
        <v>-26.320804683482582</v>
      </c>
      <c r="V63">
        <f>-Q$112*R$117^2*COS(R$117*$B63)</f>
        <v>-375.91254279954569</v>
      </c>
      <c r="X63">
        <v>-2.5045194888907694E-2</v>
      </c>
      <c r="Y63">
        <f>X$112*COS(Y$117*$B63+PI()/10)+X$111</f>
        <v>-2.7171258664641009E-2</v>
      </c>
      <c r="Z63">
        <f>(X64-X62)/(B64-B62)</f>
        <v>-0.66499005533329314</v>
      </c>
      <c r="AA63">
        <f>-X$112*Y$117*SIN(Y$117*$B63+PI()/10)</f>
        <v>-0.6867431264852738</v>
      </c>
      <c r="AB63">
        <f>(X64-2*X63+X62)/(B63-B62)^2</f>
        <v>-6.0776824340347435</v>
      </c>
      <c r="AC63">
        <f>-X$112*Y$117^2*COS(Y$117*$B63+PI()/10)</f>
        <v>-2.954364884741763</v>
      </c>
      <c r="AD63">
        <f t="shared" si="2"/>
        <v>-0.61953949378539686</v>
      </c>
    </row>
    <row r="64" spans="1:30" x14ac:dyDescent="0.25">
      <c r="A64">
        <v>59</v>
      </c>
      <c r="B64">
        <f>A64/100*$A$2</f>
        <v>0.4425</v>
      </c>
      <c r="C64">
        <v>11.33986859523864</v>
      </c>
      <c r="D64">
        <f>C$112*COS(D$117*B64+PI())+C$111</f>
        <v>12.798184832773382</v>
      </c>
      <c r="E64">
        <f>(C65-C63)/($B65-$B63)</f>
        <v>-74.206815738042948</v>
      </c>
      <c r="F64">
        <f>-C$112*D$117*SIN(D$117*B64+PI())</f>
        <v>-69.324780333220644</v>
      </c>
      <c r="G64">
        <f>(C65-2*C64+C63)/($B64-$B63)^2</f>
        <v>-404.00983820151384</v>
      </c>
      <c r="H64">
        <f>-C$112*D$117^2*COS(D$117*B64+PI())</f>
        <v>-915.15326411441697</v>
      </c>
      <c r="J64">
        <v>-1.4378458589465146</v>
      </c>
      <c r="K64">
        <f>J$112*COS(K$117*$B64-PI()/4)+J$111</f>
        <v>-2.1184518448172058</v>
      </c>
      <c r="L64">
        <f>(J65-J63)/($B65-$B63)</f>
        <v>-7.7377815148534044</v>
      </c>
      <c r="M64">
        <f>-J$112*K$117*SIN(K$117*$B64-PI()/4)</f>
        <v>-5.4698796496759545</v>
      </c>
      <c r="N64">
        <f>(J65-2*J64+J63)/($B64-$B63)^2</f>
        <v>-309.91988111276646</v>
      </c>
      <c r="O64">
        <f>-J$112*K$117^2*COS(K$117*$B64-PI()/4)</f>
        <v>205.00638672389951</v>
      </c>
      <c r="Q64">
        <v>-9.8487720363837266</v>
      </c>
      <c r="R64">
        <f>Q$112*COS(R$117*$B64)+Q$111</f>
        <v>-9.9244964441306767</v>
      </c>
      <c r="S64">
        <f t="shared" si="0"/>
        <v>-15.341258299360055</v>
      </c>
      <c r="T64">
        <f>-Q$112*R$117*SIN(R$117*$B64)</f>
        <v>-37.88605324151257</v>
      </c>
      <c r="U64">
        <f t="shared" si="1"/>
        <v>-246.49139325093222</v>
      </c>
      <c r="V64">
        <f>-Q$112*R$117^2*COS(R$117*$B64)</f>
        <v>-298.70804831604073</v>
      </c>
      <c r="X64">
        <v>-3.0203555122364622E-2</v>
      </c>
      <c r="Y64">
        <f>X$112*COS(Y$117*$B64+PI()/10)+X$111</f>
        <v>-3.2391269272369912E-2</v>
      </c>
      <c r="Z64">
        <f>(X65-X63)/(B65-B63)</f>
        <v>-0.70372131487569989</v>
      </c>
      <c r="AA64">
        <f>-X$112*Y$117*SIN(Y$117*$B64+PI()/10)</f>
        <v>-0.7034274176507449</v>
      </c>
      <c r="AB64">
        <f>(X65-2*X64+X63)/(B64-B63)^2</f>
        <v>-4.2506534439403936</v>
      </c>
      <c r="AC64">
        <f>-X$112*Y$117^2*COS(Y$117*$B64+PI()/10)</f>
        <v>-1.4889230453028484</v>
      </c>
      <c r="AD64">
        <f t="shared" si="2"/>
        <v>-0.43329800651787903</v>
      </c>
    </row>
    <row r="65" spans="1:30" x14ac:dyDescent="0.25">
      <c r="A65">
        <v>60</v>
      </c>
      <c r="B65">
        <f>A65/100*$A$2</f>
        <v>0.44999999999999996</v>
      </c>
      <c r="C65">
        <v>10.771954700503899</v>
      </c>
      <c r="D65">
        <f>C$112*COS(D$117*B65+PI())+C$111</f>
        <v>12.252860797851177</v>
      </c>
      <c r="E65">
        <f>(C66-C64)/($B66-$B64)</f>
        <v>-77.183959696557551</v>
      </c>
      <c r="F65">
        <f>-C$112*D$117*SIN(D$117*B65+PI())</f>
        <v>-76.047117986847979</v>
      </c>
      <c r="G65">
        <f>(C66-2*C65+C64)/($B65-$B64)^2</f>
        <v>-389.89521740237734</v>
      </c>
      <c r="H65">
        <f>-C$112*D$117^2*COS(D$117*B65+PI())</f>
        <v>-876.88032192712456</v>
      </c>
      <c r="J65">
        <v>-1.5045957169642119</v>
      </c>
      <c r="K65">
        <f>J$112*COS(K$117*$B65-PI()/4)+J$111</f>
        <v>-2.1536850467407831</v>
      </c>
      <c r="L65">
        <f>(J66-J64)/($B66-$B64)</f>
        <v>-10.563636865345099</v>
      </c>
      <c r="M65">
        <f>-J$112*K$117*SIN(K$117*$B65-PI()/4)</f>
        <v>-3.9225496575254777</v>
      </c>
      <c r="N65">
        <f>(J66-2*J65+J64)/($B65-$B64)^2</f>
        <v>-443.64154568502028</v>
      </c>
      <c r="O65">
        <f>-J$112*K$117^2*COS(K$117*$B65-PI()/4)</f>
        <v>207.47918860670416</v>
      </c>
      <c r="Q65">
        <v>-9.9707640440641097</v>
      </c>
      <c r="R65">
        <f>Q$112*COS(R$117*$B65)+Q$111</f>
        <v>-10.216284707163913</v>
      </c>
      <c r="S65">
        <f t="shared" si="0"/>
        <v>-18.339233533765746</v>
      </c>
      <c r="T65">
        <f>-Q$112*R$117*SIN(R$117*$B65)</f>
        <v>-39.821729151272045</v>
      </c>
      <c r="U65">
        <f t="shared" si="1"/>
        <v>-552.96866925725647</v>
      </c>
      <c r="V65">
        <f>-Q$112*R$117^2*COS(R$117*$B65)</f>
        <v>-216.79274947105421</v>
      </c>
      <c r="X65">
        <v>-3.5601014612043201E-2</v>
      </c>
      <c r="Y65">
        <f>X$112*COS(Y$117*$B65+PI()/10)+X$111</f>
        <v>-3.7694921646283727E-2</v>
      </c>
      <c r="Z65">
        <f>(X66-X64)/(B66-B64)</f>
        <v>-0.72707548587511495</v>
      </c>
      <c r="AA65">
        <f>-X$112*Y$117*SIN(Y$117*$B65+PI()/10)</f>
        <v>-0.70901823823269239</v>
      </c>
      <c r="AB65">
        <f>(X66-2*X65+X64)/(B65-B64)^2</f>
        <v>-1.9771254892369108</v>
      </c>
      <c r="AC65">
        <f>-X$112*Y$117^2*COS(Y$117*$B65+PI()/10)</f>
        <v>-1.4189909642978764E-14</v>
      </c>
      <c r="AD65">
        <f t="shared" si="2"/>
        <v>-0.20154184395891037</v>
      </c>
    </row>
    <row r="66" spans="1:30" x14ac:dyDescent="0.25">
      <c r="A66">
        <v>61</v>
      </c>
      <c r="B66">
        <f>A66/100*$A$2</f>
        <v>0.45750000000000002</v>
      </c>
      <c r="C66">
        <v>10.182109199790276</v>
      </c>
      <c r="D66">
        <f>C$112*COS(D$117*B66+PI())+C$111</f>
        <v>11.658228469801353</v>
      </c>
      <c r="E66">
        <f>(C67-C65)/($B67-$B65)</f>
        <v>-80.230518049479045</v>
      </c>
      <c r="F66">
        <f>-C$112*D$117*SIN(D$117*B66+PI())</f>
        <v>-82.469332408404654</v>
      </c>
      <c r="G66">
        <f>(C67-2*C66+C65)/($B66-$B65)^2</f>
        <v>-422.52034337668704</v>
      </c>
      <c r="H66">
        <f>-C$112*D$117^2*COS(D$117*B66+PI())</f>
        <v>-835.14673371769845</v>
      </c>
      <c r="J66">
        <v>-1.5963004119266913</v>
      </c>
      <c r="K66">
        <f>J$112*COS(K$117*$B66-PI()/4)+J$111</f>
        <v>-2.1772513833078468</v>
      </c>
      <c r="L66">
        <f>(J67-J65)/($B67-$B65)</f>
        <v>-13.830942291957184</v>
      </c>
      <c r="M66">
        <f>-J$112*K$117*SIN(K$117*$B66-PI()/4)</f>
        <v>-2.359739153919203</v>
      </c>
      <c r="N66">
        <f>(J67-2*J66+J65)/($B66-$B65)^2</f>
        <v>-427.63990141153528</v>
      </c>
      <c r="O66">
        <f>-J$112*K$117^2*COS(K$117*$B66-PI()/4)</f>
        <v>209.13316492030305</v>
      </c>
      <c r="Q66">
        <v>-10.123860539390213</v>
      </c>
      <c r="R66">
        <f>Q$112*COS(R$117*$B66)+Q$111</f>
        <v>-10.520251523359498</v>
      </c>
      <c r="S66">
        <f t="shared" si="0"/>
        <v>-23.632466983061779</v>
      </c>
      <c r="T66">
        <f>-Q$112*R$117*SIN(R$117*$B66)</f>
        <v>-41.12939260396805</v>
      </c>
      <c r="U66">
        <f t="shared" si="1"/>
        <v>-858.56025055501243</v>
      </c>
      <c r="V66">
        <f>-Q$112*R$117^2*COS(R$117*$B66)</f>
        <v>-131.45849946119677</v>
      </c>
      <c r="X66">
        <v>-4.1109687410491355E-2</v>
      </c>
      <c r="Y66">
        <f>X$112*COS(Y$117*$B66+PI()/10)+X$111</f>
        <v>-4.2998574020197612E-2</v>
      </c>
      <c r="Z66">
        <f>(X67-X65)/(B67-B65)</f>
        <v>-0.73332171187522177</v>
      </c>
      <c r="AA66">
        <f>-X$112*Y$117*SIN(Y$117*$B66+PI()/10)</f>
        <v>-0.7034274176507449</v>
      </c>
      <c r="AB66">
        <f>(X67-2*X66+X65)/(B66-B65)^2</f>
        <v>0.31146522254171904</v>
      </c>
      <c r="AC66">
        <f>-X$112*Y$117^2*COS(Y$117*$B66+PI()/10)</f>
        <v>1.4889230453028413</v>
      </c>
      <c r="AD66">
        <f t="shared" si="2"/>
        <v>3.1749767843192563E-2</v>
      </c>
    </row>
    <row r="67" spans="1:30" x14ac:dyDescent="0.25">
      <c r="A67">
        <v>62</v>
      </c>
      <c r="B67">
        <f>A67/100*$A$2</f>
        <v>0.46499999999999997</v>
      </c>
      <c r="C67">
        <v>9.5684969297617126</v>
      </c>
      <c r="D67">
        <f>C$112*COS(D$117*B67+PI())+C$111</f>
        <v>11.016634590761054</v>
      </c>
      <c r="E67">
        <f>(C68-C66)/($B68-$B66)</f>
        <v>-83.497476735549171</v>
      </c>
      <c r="F67">
        <f>-C$112*D$117*SIN(D$117*B67+PI())</f>
        <v>-88.566078051599476</v>
      </c>
      <c r="G67">
        <f>(C68-2*C67+C66)/($B67-$B66)^2</f>
        <v>-448.66863957534787</v>
      </c>
      <c r="H67">
        <f>-C$112*D$117^2*COS(D$117*B67+PI())</f>
        <v>-790.11720289253844</v>
      </c>
      <c r="J67">
        <v>-1.7120598513435699</v>
      </c>
      <c r="K67">
        <f>J$112*COS(K$117*$B67-PI()/4)+J$111</f>
        <v>-2.189057848954401</v>
      </c>
      <c r="L67">
        <f>(J68-J66)/($B68-$B66)</f>
        <v>-16.302264637897043</v>
      </c>
      <c r="M67">
        <f>-J$112*K$117*SIN(K$117*$B67-PI()/4)</f>
        <v>-0.78761583793471457</v>
      </c>
      <c r="N67">
        <f>(J68-2*J67+J66)/($B67-$B66)^2</f>
        <v>-231.37939083908998</v>
      </c>
      <c r="O67">
        <f>-J$112*K$117^2*COS(K$117*$B67-PI()/4)</f>
        <v>209.96178817581625</v>
      </c>
      <c r="Q67">
        <v>-10.325251048810037</v>
      </c>
      <c r="R67">
        <f>Q$112*COS(R$117*$B67)+Q$111</f>
        <v>-10.831603154445038</v>
      </c>
      <c r="S67">
        <f t="shared" si="0"/>
        <v>-30.731177225503568</v>
      </c>
      <c r="T67">
        <f>-Q$112*R$117*SIN(R$117*$B67)</f>
        <v>-41.788420965791246</v>
      </c>
      <c r="U67">
        <f t="shared" si="1"/>
        <v>-1034.429147429466</v>
      </c>
      <c r="V67">
        <f>-Q$112*R$117^2*COS(R$117*$B67)</f>
        <v>-44.051070385336992</v>
      </c>
      <c r="X67">
        <v>-4.6600840290171537E-2</v>
      </c>
      <c r="Y67">
        <f>X$112*COS(Y$117*$B67+PI()/10)+X$111</f>
        <v>-4.8218584627926407E-2</v>
      </c>
      <c r="Z67">
        <f>(X68-X66)/(B68-B66)</f>
        <v>-0.72400771090202609</v>
      </c>
      <c r="AA67">
        <f>-X$112*Y$117*SIN(Y$117*$B67+PI()/10)</f>
        <v>-0.68674312648527436</v>
      </c>
      <c r="AB67">
        <f>(X68-2*X67+X66)/(B67-B66)^2</f>
        <v>2.1722683703104853</v>
      </c>
      <c r="AC67">
        <f>-X$112*Y$117^2*COS(Y$117*$B67+PI()/10)</f>
        <v>2.9543648847417248</v>
      </c>
      <c r="AD67">
        <f t="shared" si="2"/>
        <v>0.22143408463919317</v>
      </c>
    </row>
    <row r="68" spans="1:30" x14ac:dyDescent="0.25">
      <c r="A68">
        <v>63</v>
      </c>
      <c r="B68">
        <f>A68/100*$A$2</f>
        <v>0.47250000000000003</v>
      </c>
      <c r="C68">
        <v>8.9296470487570367</v>
      </c>
      <c r="D68">
        <f>C$112*COS(D$117*B68+PI())+C$111</f>
        <v>10.330611238654479</v>
      </c>
      <c r="E68">
        <f>(C69-C67)/($B69-$B67)</f>
        <v>-86.707372437298531</v>
      </c>
      <c r="F68">
        <f>-C$112*D$117*SIN(D$117*B68+PI())</f>
        <v>-94.313293846716988</v>
      </c>
      <c r="G68">
        <f>(C69-2*C68+C67)/($B68-$B67)^2</f>
        <v>-407.30354755781144</v>
      </c>
      <c r="H68">
        <f>-C$112*D$117^2*COS(D$117*B68+PI())</f>
        <v>-741.96944043777489</v>
      </c>
      <c r="J68">
        <v>-1.8408343814951471</v>
      </c>
      <c r="K68">
        <f>J$112*COS(K$117*$B68-PI()/4)+J$111</f>
        <v>-2.189057848954401</v>
      </c>
      <c r="L68">
        <f>(J69-J67)/($B69-$B67)</f>
        <v>-16.953289538035307</v>
      </c>
      <c r="M68">
        <f>-J$112*K$117*SIN(K$117*$B68-PI()/4)</f>
        <v>0.78761583793468626</v>
      </c>
      <c r="N68">
        <f>(J69-2*J68+J67)/($B68-$B67)^2</f>
        <v>57.772750802215619</v>
      </c>
      <c r="O68">
        <f>-J$112*K$117^2*COS(K$117*$B68-PI()/4)</f>
        <v>209.96178817581628</v>
      </c>
      <c r="Q68">
        <v>-10.584828197772767</v>
      </c>
      <c r="R68">
        <f>Q$112*COS(R$117*$B68)+Q$111</f>
        <v>-11.145429399205879</v>
      </c>
      <c r="S68">
        <f t="shared" si="0"/>
        <v>-38.376357969202097</v>
      </c>
      <c r="T68">
        <f>-Q$112*R$117*SIN(R$117*$B68)</f>
        <v>-41.788420965791254</v>
      </c>
      <c r="U68">
        <f t="shared" si="1"/>
        <v>-1004.285717556806</v>
      </c>
      <c r="V68">
        <f>-Q$112*R$117^2*COS(R$117*$B68)</f>
        <v>44.051070385335315</v>
      </c>
      <c r="X68">
        <v>-5.1969803074021756E-2</v>
      </c>
      <c r="Y68">
        <f>X$112*COS(Y$117*$B68+PI()/10)+X$111</f>
        <v>-5.3272630783903263E-2</v>
      </c>
      <c r="Z68">
        <f>(X69-X67)/(B69-B67)</f>
        <v>-0.70244282025566451</v>
      </c>
      <c r="AA68">
        <f>-X$112*Y$117*SIN(Y$117*$B68+PI()/10)</f>
        <v>-0.65922848597467198</v>
      </c>
      <c r="AB68">
        <f>(X69-2*X68+X67)/(B68-B67)^2</f>
        <v>3.5783691353859095</v>
      </c>
      <c r="AC68">
        <f>-X$112*Y$117^2*COS(Y$117*$B68+PI()/10)</f>
        <v>4.3732146250962254</v>
      </c>
      <c r="AD68">
        <f t="shared" si="2"/>
        <v>0.36476749596186642</v>
      </c>
    </row>
    <row r="69" spans="1:30" x14ac:dyDescent="0.25">
      <c r="A69">
        <v>64</v>
      </c>
      <c r="B69">
        <f>A69/100*$A$2</f>
        <v>0.48</v>
      </c>
      <c r="C69">
        <v>8.2678863432022336</v>
      </c>
      <c r="D69">
        <f>C$112*COS(D$117*B69+PI())+C$111</f>
        <v>9.6028658342381537</v>
      </c>
      <c r="E69">
        <f>(C70-C68)/($B70-$B68)</f>
        <v>-89.4206965827034</v>
      </c>
      <c r="F69">
        <f>-C$112*D$117*SIN(D$117*B69+PI())</f>
        <v>-99.688298158666825</v>
      </c>
      <c r="G69">
        <f>(C70-2*C69+C68)/($B69-$B68)^2</f>
        <v>-316.24955788348802</v>
      </c>
      <c r="H69">
        <f>-C$112*D$117^2*COS(D$117*B69+PI())</f>
        <v>-690.89346357519764</v>
      </c>
      <c r="J69">
        <v>-1.9663591944140997</v>
      </c>
      <c r="K69">
        <f>J$112*COS(K$117*$B69-PI()/4)+J$111</f>
        <v>-2.1772513833078468</v>
      </c>
      <c r="L69">
        <f>(J70-J68)/($B70-$B68)</f>
        <v>-15.637623849234529</v>
      </c>
      <c r="M69">
        <f>-J$112*K$117*SIN(K$117*$B69-PI()/4)</f>
        <v>2.3597391539191857</v>
      </c>
      <c r="N69">
        <f>(J70-2*J69+J68)/($B69-$B68)^2</f>
        <v>293.07143287799488</v>
      </c>
      <c r="O69">
        <f>-J$112*K$117^2*COS(K$117*$B69-PI()/4)</f>
        <v>209.13316492030307</v>
      </c>
      <c r="Q69">
        <v>-10.900896418348069</v>
      </c>
      <c r="R69">
        <f>Q$112*COS(R$117*$B69)+Q$111</f>
        <v>-11.45678103029142</v>
      </c>
      <c r="S69">
        <f t="shared" si="0"/>
        <v>-45.231664996596955</v>
      </c>
      <c r="T69">
        <f>-Q$112*R$117*SIN(R$117*$B69)</f>
        <v>-41.129392603968057</v>
      </c>
      <c r="U69">
        <f t="shared" si="1"/>
        <v>-823.79615641515261</v>
      </c>
      <c r="V69">
        <f>-Q$112*R$117^2*COS(R$117*$B69)</f>
        <v>131.45849946119574</v>
      </c>
      <c r="X69">
        <v>-5.7137482594006514E-2</v>
      </c>
      <c r="Y69">
        <f>X$112*COS(Y$117*$B69+PI()/10)+X$111</f>
        <v>-5.8081007161107416E-2</v>
      </c>
      <c r="Z69">
        <f>(X70-X68)/(B70-B68)</f>
        <v>-0.67025039758334526</v>
      </c>
      <c r="AA69">
        <f>-X$112*Y$117*SIN(Y$117*$B69+PI()/10)</f>
        <v>-0.62131741843624033</v>
      </c>
      <c r="AB69">
        <f>(X70-2*X69+X68)/(B69-B68)^2</f>
        <v>5.0062769105658926</v>
      </c>
      <c r="AC69">
        <f>-X$112*Y$117^2*COS(Y$117*$B69+PI()/10)</f>
        <v>5.7230961583811517</v>
      </c>
      <c r="AD69">
        <f t="shared" si="2"/>
        <v>0.51032384409438247</v>
      </c>
    </row>
    <row r="70" spans="1:30" x14ac:dyDescent="0.25">
      <c r="A70">
        <v>65</v>
      </c>
      <c r="B70">
        <f>A70/100*$A$2</f>
        <v>0.48750000000000004</v>
      </c>
      <c r="C70">
        <v>7.5883366000164845</v>
      </c>
      <c r="D70">
        <f>C$112*COS(D$117*B70+PI())+C$111</f>
        <v>8.836270456148041</v>
      </c>
      <c r="E70">
        <f>(C71-C69)/($B71-$B69)</f>
        <v>-91.481353770564624</v>
      </c>
      <c r="F70">
        <f>-C$112*D$117*SIN(D$117*B70+PI())</f>
        <v>-104.66987830103575</v>
      </c>
      <c r="G70">
        <f>(C71-2*C70+C69)/($B70-$B69)^2</f>
        <v>-233.25902554615561</v>
      </c>
      <c r="H70">
        <f>-C$112*D$117^2*COS(D$117*B70+PI())</f>
        <v>-637.09084585108792</v>
      </c>
      <c r="J70">
        <v>-2.0753987392336652</v>
      </c>
      <c r="K70">
        <f>J$112*COS(K$117*$B70-PI()/4)+J$111</f>
        <v>-2.1536850467407831</v>
      </c>
      <c r="L70">
        <f>(J71-J69)/($B71-$B69)</f>
        <v>-13.063389899062537</v>
      </c>
      <c r="M70">
        <f>-J$112*K$117*SIN(K$117*$B70-PI()/4)</f>
        <v>3.9225496575254604</v>
      </c>
      <c r="N70">
        <f>(J71-2*J70+J69)/($B70-$B69)^2</f>
        <v>393.39095383453383</v>
      </c>
      <c r="O70">
        <f>-J$112*K$117^2*COS(K$117*$B70-PI()/4)</f>
        <v>207.47918860670418</v>
      </c>
      <c r="Q70">
        <v>-11.263303172721722</v>
      </c>
      <c r="R70">
        <f>Q$112*COS(R$117*$B70)+Q$111</f>
        <v>-11.760747846487005</v>
      </c>
      <c r="S70">
        <f t="shared" si="0"/>
        <v>-50.500016971281951</v>
      </c>
      <c r="T70">
        <f>-Q$112*R$117*SIN(R$117*$B70)</f>
        <v>-39.821729151272059</v>
      </c>
      <c r="U70">
        <f t="shared" si="1"/>
        <v>-581.09770350084943</v>
      </c>
      <c r="V70">
        <f>-Q$112*R$117^2*COS(R$117*$B70)</f>
        <v>216.79274947105321</v>
      </c>
      <c r="X70">
        <v>-6.2023559037771944E-2</v>
      </c>
      <c r="Y70">
        <f>X$112*COS(Y$117*$B70+PI()/10)+X$111</f>
        <v>-6.2567882791685667E-2</v>
      </c>
      <c r="Z70">
        <f>(X71-X69)/(B71-B69)</f>
        <v>-0.62596705690499077</v>
      </c>
      <c r="AA70">
        <f>-X$112*Y$117*SIN(Y$117*$B70+PI()/10)</f>
        <v>-0.57360780405203338</v>
      </c>
      <c r="AB70">
        <f>(X71-2*X70+X69)/(B70-B69)^2</f>
        <v>6.8026139369952761</v>
      </c>
      <c r="AC70">
        <f>-X$112*Y$117^2*COS(Y$117*$B70+PI()/10)</f>
        <v>6.982721046436497</v>
      </c>
      <c r="AD70">
        <f t="shared" si="2"/>
        <v>0.69343669082520654</v>
      </c>
    </row>
    <row r="71" spans="1:30" x14ac:dyDescent="0.25">
      <c r="A71">
        <v>66</v>
      </c>
      <c r="B71">
        <f>A71/100*$A$2</f>
        <v>0.495</v>
      </c>
      <c r="C71">
        <v>6.895666036643763</v>
      </c>
      <c r="D71">
        <f>C$112*COS(D$117*B71+PI())+C$111</f>
        <v>8.0338505061173695</v>
      </c>
      <c r="E71">
        <f>(C72-C70)/($B72-$B70)</f>
        <v>-93.032708538418078</v>
      </c>
      <c r="F71">
        <f>-C$112*D$117*SIN(D$117*B71+PI())</f>
        <v>-109.23837425286921</v>
      </c>
      <c r="G71">
        <f>(C72-2*C71+C70)/($B71-$B70)^2</f>
        <v>-180.43557921474866</v>
      </c>
      <c r="H71">
        <f>-C$112*D$117^2*COS(D$117*B71+PI())</f>
        <v>-580.77392161752618</v>
      </c>
      <c r="J71">
        <v>-2.1623100429000379</v>
      </c>
      <c r="K71">
        <f>J$112*COS(K$117*$B71-PI()/4)+J$111</f>
        <v>-2.1184518448172067</v>
      </c>
      <c r="L71">
        <f>(J72-J70)/($B72-$B70)</f>
        <v>-10.228701184576177</v>
      </c>
      <c r="M71">
        <f>-J$112*K$117*SIN(K$117*$B71-PI()/4)</f>
        <v>5.4698796496759376</v>
      </c>
      <c r="N71">
        <f>(J72-2*J71+J70)/($B71-$B70)^2</f>
        <v>362.52603669516105</v>
      </c>
      <c r="O71">
        <f>-J$112*K$117^2*COS(K$117*$B71-PI()/4)</f>
        <v>205.00638672389957</v>
      </c>
      <c r="Q71">
        <v>-11.658396672917299</v>
      </c>
      <c r="R71">
        <f>Q$112*COS(R$117*$B71)+Q$111</f>
        <v>-12.052536109520242</v>
      </c>
      <c r="S71">
        <f t="shared" ref="S71:S104" si="3">(Q72-Q70)/($B72-$B70)</f>
        <v>-53.77880239562915</v>
      </c>
      <c r="T71">
        <f>-Q$112*R$117*SIN(R$117*$B71)</f>
        <v>-37.886053241512599</v>
      </c>
      <c r="U71">
        <f t="shared" ref="U71:U104" si="4">(Q72-2*Q71+Q70)/($B71-$B70)^2</f>
        <v>-293.24507632506493</v>
      </c>
      <c r="V71">
        <f>-Q$112*R$117^2*COS(R$117*$B71)</f>
        <v>298.70804831603982</v>
      </c>
      <c r="X71">
        <v>-6.6526988447581384E-2</v>
      </c>
      <c r="Y71">
        <f>X$112*COS(Y$117*$B71+PI()/10)+X$111</f>
        <v>-6.6662496966614096E-2</v>
      </c>
      <c r="Z71">
        <f>(X72-X70)/(B72-B70)</f>
        <v>-0.56728507142992424</v>
      </c>
      <c r="AA71">
        <f>-X$112*Y$117*SIN(Y$117*$B71+PI()/10)</f>
        <v>-0.51685205194123363</v>
      </c>
      <c r="AB71">
        <f>(X72-2*X71+X70)/(B71-B70)^2</f>
        <v>8.8459155230224873</v>
      </c>
      <c r="AC71">
        <f>-X$112*Y$117^2*COS(Y$117*$B71+PI()/10)</f>
        <v>8.1322242523141561</v>
      </c>
      <c r="AD71">
        <f t="shared" ref="AD71:AD104" si="5">AB71/9.81</f>
        <v>0.90172431427344413</v>
      </c>
    </row>
    <row r="72" spans="1:30" x14ac:dyDescent="0.25">
      <c r="A72">
        <v>67</v>
      </c>
      <c r="B72">
        <f>A72/100*$A$2</f>
        <v>0.50250000000000006</v>
      </c>
      <c r="C72">
        <v>6.192845971940212</v>
      </c>
      <c r="D72">
        <f>C$112*COS(D$117*B72+PI())+C$111</f>
        <v>7.1987727690980829</v>
      </c>
      <c r="E72">
        <f>(C73-C71)/($B73-$B71)</f>
        <v>-94.498847966103583</v>
      </c>
      <c r="F72">
        <f>-C$112*D$117*SIN(D$117*B72+PI())</f>
        <v>-113.37575624779268</v>
      </c>
      <c r="G72">
        <f>(C73-2*C72+C71)/($B72-$B71)^2</f>
        <v>-210.53493483471627</v>
      </c>
      <c r="H72">
        <f>-C$112*D$117^2*COS(D$117*B72+PI())</f>
        <v>-522.16494804570539</v>
      </c>
      <c r="J72">
        <v>-2.2288292570023081</v>
      </c>
      <c r="K72">
        <f>J$112*COS(K$117*$B72-PI()/4)+J$111</f>
        <v>-2.0716908268885899</v>
      </c>
      <c r="L72">
        <f>(J73-J71)/($B73-$B71)</f>
        <v>-7.8382089005817557</v>
      </c>
      <c r="M72">
        <f>-J$112*K$117*SIN(K$117*$B72-PI()/4)</f>
        <v>6.9956225257994724</v>
      </c>
      <c r="N72">
        <f>(J73-2*J72+J71)/($B72-$B71)^2</f>
        <v>274.93857237001879</v>
      </c>
      <c r="O72">
        <f>-J$112*K$117^2*COS(K$117*$B72-PI()/4)</f>
        <v>201.72451829120479</v>
      </c>
      <c r="Q72">
        <v>-12.06998520865616</v>
      </c>
      <c r="R72">
        <f>Q$112*COS(R$117*$B72)+Q$111</f>
        <v>-12.327544144177249</v>
      </c>
      <c r="S72">
        <f t="shared" si="3"/>
        <v>-54.656694739462424</v>
      </c>
      <c r="T72">
        <f>-Q$112*R$117*SIN(R$117*$B72)</f>
        <v>-35.352891640103252</v>
      </c>
      <c r="U72">
        <f t="shared" si="4"/>
        <v>59.140451302854345</v>
      </c>
      <c r="V72">
        <f>-Q$112*R$117^2*COS(R$117*$B72)</f>
        <v>375.91254279954484</v>
      </c>
      <c r="X72">
        <v>-7.0532835109220815E-2</v>
      </c>
      <c r="Y72">
        <f>X$112*COS(Y$117*$B72+PI()/10)+X$111</f>
        <v>-7.0300275174350252E-2</v>
      </c>
      <c r="Z72">
        <f>(X73-X71)/(B73-B71)</f>
        <v>-0.49342227727143856</v>
      </c>
      <c r="AA72">
        <f>-X$112*Y$117*SIN(Y$117*$B72+PI()/10)</f>
        <v>-0.45194523421886978</v>
      </c>
      <c r="AB72">
        <f>(X73-2*X72+X71)/(B72-B71)^2</f>
        <v>10.850829585906975</v>
      </c>
      <c r="AC72">
        <f>-X$112*Y$117^2*COS(Y$117*$B72+PI()/10)</f>
        <v>9.1534774237775434</v>
      </c>
      <c r="AD72">
        <f t="shared" si="5"/>
        <v>1.1060988364838915</v>
      </c>
    </row>
    <row r="73" spans="1:30" x14ac:dyDescent="0.25">
      <c r="A73">
        <v>68</v>
      </c>
      <c r="B73">
        <f>A73/100*$A$2</f>
        <v>0.51</v>
      </c>
      <c r="C73">
        <v>5.4781833171522081</v>
      </c>
      <c r="D73">
        <f>C$112*COS(D$117*B73+PI())+C$111</f>
        <v>6.334332915407491</v>
      </c>
      <c r="E73">
        <f>(C74-C72)/($B74-$B72)</f>
        <v>-96.672590726635164</v>
      </c>
      <c r="F73">
        <f>-C$112*D$117*SIN(D$117*B73+PI())</f>
        <v>-117.06569592926212</v>
      </c>
      <c r="G73">
        <f>(C74-2*C73+C72)/($B73-$B72)^2</f>
        <v>-369.12980130685003</v>
      </c>
      <c r="H73">
        <f>-C$112*D$117^2*COS(D$117*B73+PI())</f>
        <v>-461.49522797842212</v>
      </c>
      <c r="J73">
        <v>-2.2798831764087644</v>
      </c>
      <c r="K73">
        <f>J$112*COS(K$117*$B73-PI()/4)+J$111</f>
        <v>-2.01358653732962</v>
      </c>
      <c r="L73">
        <f>(J74-J72)/($B74-$B72)</f>
        <v>-5.8445442723065266</v>
      </c>
      <c r="M73">
        <f>-J$112*K$117*SIN(K$117*$B73-PI()/4)</f>
        <v>8.4937568758095807</v>
      </c>
      <c r="N73">
        <f>(J74-2*J73+J72)/($B73-$B72)^2</f>
        <v>256.70532850338662</v>
      </c>
      <c r="O73">
        <f>-J$112*K$117^2*COS(K$117*$B73-PI()/4)</f>
        <v>197.64653534398079</v>
      </c>
      <c r="Q73">
        <v>-12.478247094009236</v>
      </c>
      <c r="R73">
        <f>Q$112*COS(R$117*$B73)+Q$111</f>
        <v>-12.581434909469637</v>
      </c>
      <c r="S73">
        <f t="shared" si="3"/>
        <v>-52.718538622728879</v>
      </c>
      <c r="T73">
        <f>-Q$112*R$117*SIN(R$117*$B73)</f>
        <v>-32.262193818735717</v>
      </c>
      <c r="U73">
        <f t="shared" si="4"/>
        <v>457.70117982620013</v>
      </c>
      <c r="V73">
        <f>-Q$112*R$117^2*COS(R$117*$B73)</f>
        <v>447.18867192383163</v>
      </c>
      <c r="X73">
        <v>-7.3928322606652969E-2</v>
      </c>
      <c r="Y73">
        <f>X$112*COS(Y$117*$B73+PI()/10)+X$111</f>
        <v>-7.3423847479454657E-2</v>
      </c>
      <c r="Z73">
        <f>(X74-X72)/(B74-B72)</f>
        <v>-0.40610198353817895</v>
      </c>
      <c r="AA73">
        <f>-X$112*Y$117*SIN(Y$117*$B73+PI()/10)</f>
        <v>-0.37991097017387865</v>
      </c>
      <c r="AB73">
        <f>(X74-2*X73+X72)/(B73-B72)^2</f>
        <v>12.434582076296394</v>
      </c>
      <c r="AC73">
        <f>-X$112*Y$117^2*COS(Y$117*$B73+PI()/10)</f>
        <v>10.030374788245576</v>
      </c>
      <c r="AD73">
        <f t="shared" si="5"/>
        <v>1.2675414960546783</v>
      </c>
    </row>
    <row r="74" spans="1:30" x14ac:dyDescent="0.25">
      <c r="A74">
        <v>69</v>
      </c>
      <c r="B74">
        <f>A74/100*$A$2</f>
        <v>0.51749999999999996</v>
      </c>
      <c r="C74">
        <v>4.7427571110406941</v>
      </c>
      <c r="D74">
        <f>C$112*COS(D$117*B74+PI())+C$111</f>
        <v>5.443942494223097</v>
      </c>
      <c r="E74">
        <f>(C75-C73)/($B75-$B73)</f>
        <v>-100.19618292400823</v>
      </c>
      <c r="F74">
        <f>-C$112*D$117*SIN(D$117*B74+PI())</f>
        <v>-120.29363079112794</v>
      </c>
      <c r="G74">
        <f>(C75-2*C74+C73)/($B74-$B73)^2</f>
        <v>-570.4947846593135</v>
      </c>
      <c r="H74">
        <f>-C$112*D$117^2*COS(D$117*B74+PI())</f>
        <v>-399.00419708342264</v>
      </c>
      <c r="J74">
        <v>-2.3164974210869054</v>
      </c>
      <c r="K74">
        <f>J$112*COS(K$117*$B74-PI()/4)+J$111</f>
        <v>-1.9443682872258623</v>
      </c>
      <c r="L74">
        <f>(J75-J73)/($B75-$B73)</f>
        <v>-3.5949997719491713</v>
      </c>
      <c r="M74">
        <f>-J$112*K$117*SIN(K$117*$B74-PI()/4)</f>
        <v>9.9583702478592731</v>
      </c>
      <c r="N74">
        <f>(J75-2*J74+J73)/($B74-$B73)^2</f>
        <v>343.17320492524527</v>
      </c>
      <c r="O74">
        <f>-J$112*K$117^2*COS(K$117*$B74-PI()/4)</f>
        <v>192.78853181786701</v>
      </c>
      <c r="Q74">
        <v>-12.860763287997088</v>
      </c>
      <c r="R74">
        <f>Q$112*COS(R$117*$B74)+Q$111</f>
        <v>-12.810204396361762</v>
      </c>
      <c r="S74">
        <f t="shared" si="3"/>
        <v>-47.9897652490084</v>
      </c>
      <c r="T74">
        <f>-Q$112*R$117*SIN(R$117*$B74)</f>
        <v>-28.662701928346312</v>
      </c>
      <c r="U74">
        <f t="shared" si="4"/>
        <v>803.30505316593576</v>
      </c>
      <c r="V74">
        <f>-Q$112*R$117^2*COS(R$117*$B74)</f>
        <v>511.41236855431578</v>
      </c>
      <c r="X74">
        <v>-7.6624364862293459E-2</v>
      </c>
      <c r="Y74">
        <f>X$112*COS(Y$117*$B74+PI()/10)+X$111</f>
        <v>-7.5983953280744226E-2</v>
      </c>
      <c r="Z74">
        <f>(X75-X73)/(B75-B73)</f>
        <v>-0.30916722898369514</v>
      </c>
      <c r="AA74">
        <f>-X$112*Y$117*SIN(Y$117*$B74+PI()/10)</f>
        <v>-0.3018852831814326</v>
      </c>
      <c r="AB74">
        <f>(X75-2*X74+X73)/(B74-B73)^2</f>
        <v>13.414685804899452</v>
      </c>
      <c r="AC74">
        <f>-X$112*Y$117^2*COS(Y$117*$B74+PI()/10)</f>
        <v>10.749087150447513</v>
      </c>
      <c r="AD74">
        <f t="shared" si="5"/>
        <v>1.3674501330172735</v>
      </c>
    </row>
    <row r="75" spans="1:30" x14ac:dyDescent="0.25">
      <c r="A75">
        <v>70</v>
      </c>
      <c r="B75">
        <f>A75/100*$A$2</f>
        <v>0.52499999999999991</v>
      </c>
      <c r="C75">
        <v>3.9752405732920946</v>
      </c>
      <c r="D75">
        <f>C$112*COS(D$117*B75+PI())+C$111</f>
        <v>4.5311154697566245</v>
      </c>
      <c r="E75">
        <f>(C76-C74)/($B76-$B74)</f>
        <v>-104.82216123638918</v>
      </c>
      <c r="F75">
        <f>-C$112*D$117*SIN(D$117*B75+PI())</f>
        <v>-123.04682164919349</v>
      </c>
      <c r="G75">
        <f>(C76-2*C75+C74)/($B75-$B74)^2</f>
        <v>-663.09943197583323</v>
      </c>
      <c r="H75">
        <f>-C$112*D$117^2*COS(D$117*B75+PI())</f>
        <v>-334.93847891021306</v>
      </c>
      <c r="J75">
        <v>-2.3338081729880016</v>
      </c>
      <c r="K75">
        <f>J$112*COS(K$117*$B75-PI()/4)+J$111</f>
        <v>-1.8643092493876654</v>
      </c>
      <c r="L75">
        <f>(J76-J74)/($B76-$B74)</f>
        <v>-0.66308478650967062</v>
      </c>
      <c r="M75">
        <f>-J$112*K$117*SIN(K$117*$B75-PI()/4)</f>
        <v>11.383682482087272</v>
      </c>
      <c r="N75">
        <f>(J76-2*J75+J74)/($B75-$B74)^2</f>
        <v>438.6707911919587</v>
      </c>
      <c r="O75">
        <f>-J$112*K$117^2*COS(K$117*$B75-PI()/4)</f>
        <v>187.16968003337033</v>
      </c>
      <c r="Q75">
        <v>-13.198093572744357</v>
      </c>
      <c r="R75">
        <f>Q$112*COS(R$117*$B75)+Q$111</f>
        <v>-13.010244773385065</v>
      </c>
      <c r="S75">
        <f t="shared" si="3"/>
        <v>-41.197401423819912</v>
      </c>
      <c r="T75">
        <f>-Q$112*R$117*SIN(R$117*$B75)</f>
        <v>-24.611182106278704</v>
      </c>
      <c r="U75">
        <f t="shared" si="4"/>
        <v>1007.9919668842579</v>
      </c>
      <c r="V75">
        <f>-Q$112*R$117^2*COS(R$117*$B75)</f>
        <v>567.57078662975778</v>
      </c>
      <c r="X75">
        <v>-7.8565831041408365E-2</v>
      </c>
      <c r="Y75">
        <f>X$112*COS(Y$117*$B75+PI()/10)+X$111</f>
        <v>-7.7940218180399534E-2</v>
      </c>
      <c r="Z75">
        <f>(X76-X74)/(B76-B74)</f>
        <v>-0.20711441725655588</v>
      </c>
      <c r="AA75">
        <f>-X$112*Y$117*SIN(Y$117*$B75+PI()/10)</f>
        <v>-0.21909868493568846</v>
      </c>
      <c r="AB75">
        <f>(X76-2*X75+X74)/(B75-B74)^2</f>
        <v>13.799397322337452</v>
      </c>
      <c r="AC75">
        <f>-X$112*Y$117^2*COS(Y$117*$B75+PI()/10)</f>
        <v>11.298279987093482</v>
      </c>
      <c r="AD75">
        <f t="shared" si="5"/>
        <v>1.4066663937143171</v>
      </c>
    </row>
    <row r="76" spans="1:30" x14ac:dyDescent="0.25">
      <c r="A76">
        <v>71</v>
      </c>
      <c r="B76">
        <f>A76/100*$A$2</f>
        <v>0.53249999999999997</v>
      </c>
      <c r="C76">
        <v>3.1704246924948549</v>
      </c>
      <c r="D76">
        <f>C$112*COS(D$117*B76+PI())+C$111</f>
        <v>3.59945435324263</v>
      </c>
      <c r="E76">
        <f>(C77-C75)/($B77-$B75)</f>
        <v>-109.55643547715688</v>
      </c>
      <c r="F76">
        <f>-C$112*D$117*SIN(D$117*B76+PI())</f>
        <v>-125.3144029169553</v>
      </c>
      <c r="G76">
        <f>(C77-2*C76+C75)/($B76-$B75)^2</f>
        <v>-599.37369889576814</v>
      </c>
      <c r="H76">
        <f>-C$112*D$117^2*COS(D$117*B76+PI())</f>
        <v>-269.55091157957958</v>
      </c>
      <c r="J76">
        <v>-2.3264436928845504</v>
      </c>
      <c r="K76">
        <f>J$112*COS(K$117*$B76-PI()/4)+J$111</f>
        <v>-1.7737253802618798</v>
      </c>
      <c r="L76">
        <f>(J77-J75)/($B77-$B75)</f>
        <v>2.7817070280032876</v>
      </c>
      <c r="M76">
        <f>-J$112*K$117*SIN(K$117*$B76-PI()/4)</f>
        <v>12.764068522268319</v>
      </c>
      <c r="N76">
        <f>(J77-2*J76+J75)/($B76-$B75)^2</f>
        <v>479.94035934483423</v>
      </c>
      <c r="O76">
        <f>-J$112*K$117^2*COS(K$117*$B76-PI()/4)</f>
        <v>180.81215503147482</v>
      </c>
      <c r="Q76">
        <v>-13.478724309354387</v>
      </c>
      <c r="R76">
        <f>Q$112*COS(R$117*$B76)+Q$111</f>
        <v>-13.17840128429556</v>
      </c>
      <c r="S76">
        <f t="shared" si="3"/>
        <v>-33.221440371328093</v>
      </c>
      <c r="T76">
        <f>-Q$112*R$117*SIN(R$117*$B76)</f>
        <v>-20.171529240387468</v>
      </c>
      <c r="U76">
        <f t="shared" si="4"/>
        <v>1118.9309804468246</v>
      </c>
      <c r="V76">
        <f>-Q$112*R$117^2*COS(R$117*$B76)</f>
        <v>614.77827434969561</v>
      </c>
      <c r="X76">
        <v>-7.97310811211418E-2</v>
      </c>
      <c r="Y76">
        <f>X$112*COS(Y$117*$B76+PI()/10)+X$111</f>
        <v>-7.9261790712337063E-2</v>
      </c>
      <c r="Z76">
        <f>(X77-X75)/(B77-B75)</f>
        <v>-0.1034499142407368</v>
      </c>
      <c r="AA76">
        <f>-X$112*Y$117*SIN(Y$117*$B76+PI()/10)</f>
        <v>-0.13285676954529713</v>
      </c>
      <c r="AB76">
        <f>(X77-2*X76+X75)/(B76-B75)^2</f>
        <v>13.844470148547412</v>
      </c>
      <c r="AC76">
        <f>-X$112*Y$117^2*COS(Y$117*$B76+PI()/10)</f>
        <v>11.669292199077676</v>
      </c>
      <c r="AD76">
        <f t="shared" si="5"/>
        <v>1.4112609733483599</v>
      </c>
    </row>
    <row r="77" spans="1:30" x14ac:dyDescent="0.25">
      <c r="A77">
        <v>72</v>
      </c>
      <c r="B77">
        <f>A77/100*$A$2</f>
        <v>0.54</v>
      </c>
      <c r="C77">
        <v>2.3318940411347278</v>
      </c>
      <c r="D77">
        <f>C$112*COS(D$117*B77+PI())+C$111</f>
        <v>2.6526359854725317</v>
      </c>
      <c r="E77">
        <f>(C78-C76)/($B78-$B76)</f>
        <v>-113.50235211086046</v>
      </c>
      <c r="F77">
        <f>-C$112*D$117*SIN(D$117*B77+PI())</f>
        <v>-127.0874254871088</v>
      </c>
      <c r="G77">
        <f>(C78-2*C77+C76)/($B77-$B76)^2</f>
        <v>-452.87073675828418</v>
      </c>
      <c r="H77">
        <f>-C$112*D$117^2*COS(D$117*B77+PI())</f>
        <v>-203.09954994703909</v>
      </c>
      <c r="J77">
        <v>-2.2920825675679519</v>
      </c>
      <c r="K77">
        <f>J$112*COS(K$117*$B77-PI()/4)+J$111</f>
        <v>-1.6729741729961132</v>
      </c>
      <c r="L77">
        <f>(J78-J76)/($B78-$B76)</f>
        <v>6.3985752784026495</v>
      </c>
      <c r="M77">
        <f>-J$112*K$117*SIN(K$117*$B77-PI()/4)</f>
        <v>14.094080615340191</v>
      </c>
      <c r="N77">
        <f>(J78-2*J77+J76)/($B77-$B76)^2</f>
        <v>484.55784076164167</v>
      </c>
      <c r="O77">
        <f>-J$112*K$117^2*COS(K$117*$B77-PI()/4)</f>
        <v>173.74104705888618</v>
      </c>
      <c r="Q77">
        <v>-13.696415178314282</v>
      </c>
      <c r="R77">
        <f>Q$112*COS(R$117*$B77)+Q$111</f>
        <v>-13.312022000464358</v>
      </c>
      <c r="S77">
        <f t="shared" si="3"/>
        <v>-24.418163082862872</v>
      </c>
      <c r="T77">
        <f>-Q$112*R$117*SIN(R$117*$B77)</f>
        <v>-15.413759308487826</v>
      </c>
      <c r="U77">
        <f t="shared" si="4"/>
        <v>1228.6096298105965</v>
      </c>
      <c r="V77">
        <f>-Q$112*R$117^2*COS(R$117*$B77)</f>
        <v>652.2903414323988</v>
      </c>
      <c r="X77">
        <v>-8.011757975501943E-2</v>
      </c>
      <c r="Y77">
        <f>X$112*COS(Y$117*$B77+PI()/10)+X$111</f>
        <v>-7.9927828888258917E-2</v>
      </c>
      <c r="Z77">
        <f>(X78-X76)/(B78-B76)</f>
        <v>-7.0482477504407661E-4</v>
      </c>
      <c r="AA77">
        <f>-X$112*Y$117*SIN(Y$117*$B77+PI()/10)</f>
        <v>-4.4519623534389242E-2</v>
      </c>
      <c r="AB77">
        <f>(X78-2*X77+X76)/(B77-B76)^2</f>
        <v>13.554220375637087</v>
      </c>
      <c r="AC77">
        <f>-X$112*Y$117^2*COS(Y$117*$B77+PI()/10)</f>
        <v>11.856272702185143</v>
      </c>
      <c r="AD77">
        <f t="shared" si="5"/>
        <v>1.3816738405338518</v>
      </c>
    </row>
    <row r="78" spans="1:30" x14ac:dyDescent="0.25">
      <c r="A78">
        <v>73</v>
      </c>
      <c r="B78">
        <f>A78/100*$A$2</f>
        <v>0.54749999999999999</v>
      </c>
      <c r="C78">
        <v>1.4678894108319465</v>
      </c>
      <c r="D78">
        <f>C$112*COS(D$117*B78+PI())+C$111</f>
        <v>1.6943970259837653</v>
      </c>
      <c r="E78">
        <f>(C79-C77)/($B79-$B77)</f>
        <v>-116.43128878439033</v>
      </c>
      <c r="F78">
        <f>-C$112*D$117*SIN(D$117*B78+PI())</f>
        <v>-128.35889204958656</v>
      </c>
      <c r="G78">
        <f>(C79-2*C78+C77)/($B78-$B77)^2</f>
        <v>-328.17904284944291</v>
      </c>
      <c r="H78">
        <f>-C$112*D$117^2*COS(D$117*B78+PI())</f>
        <v>-135.84664717821695</v>
      </c>
      <c r="J78">
        <v>-2.2304650637085106</v>
      </c>
      <c r="K78">
        <f>J$112*COS(K$117*$B78-PI()/4)+J$111</f>
        <v>-1.5624532465765963</v>
      </c>
      <c r="L78">
        <f>(J79-J77)/($B79-$B77)</f>
        <v>10.043755492146472</v>
      </c>
      <c r="M78">
        <f>-J$112*K$117*SIN(K$117*$B78-PI()/4)</f>
        <v>15.368469811196249</v>
      </c>
      <c r="N78">
        <f>(J79-2*J78+J77)/($B78-$B77)^2</f>
        <v>487.49021623669051</v>
      </c>
      <c r="O78">
        <f>-J$112*K$117^2*COS(K$117*$B78-PI()/4)</f>
        <v>165.98426254829036</v>
      </c>
      <c r="Q78">
        <v>-13.844996755597331</v>
      </c>
      <c r="R78">
        <f>Q$112*COS(R$117*$B78)+Q$111</f>
        <v>-13.40899964337633</v>
      </c>
      <c r="S78">
        <f t="shared" si="3"/>
        <v>-14.858183303445431</v>
      </c>
      <c r="T78">
        <f>-Q$112*R$117*SIN(R$117*$B78)</f>
        <v>-10.412905184559904</v>
      </c>
      <c r="U78">
        <f t="shared" si="4"/>
        <v>1320.7183113674162</v>
      </c>
      <c r="V78">
        <f>-Q$112*R$117^2*COS(R$117*$B78)</f>
        <v>679.51540017135017</v>
      </c>
      <c r="X78">
        <v>-7.9741653492767461E-2</v>
      </c>
      <c r="Y78">
        <f>X$112*COS(Y$117*$B78+PI()/10)+X$111</f>
        <v>-7.9927828888258917E-2</v>
      </c>
      <c r="Z78">
        <f>(X79-X77)/(B79-B77)</f>
        <v>9.8523074362915908E-2</v>
      </c>
      <c r="AA78">
        <f>-X$112*Y$117*SIN(Y$117*$B78+PI()/10)</f>
        <v>4.4519623534388722E-2</v>
      </c>
      <c r="AB78">
        <f>(X79-2*X78+X77)/(B78-B77)^2</f>
        <v>12.906552727818681</v>
      </c>
      <c r="AC78">
        <f>-X$112*Y$117^2*COS(Y$117*$B78+PI()/10)</f>
        <v>11.856272702185143</v>
      </c>
      <c r="AD78">
        <f t="shared" si="5"/>
        <v>1.3156526735798859</v>
      </c>
    </row>
    <row r="79" spans="1:30" x14ac:dyDescent="0.25">
      <c r="A79">
        <v>74</v>
      </c>
      <c r="B79">
        <f>A79/100*$A$2</f>
        <v>0.55499999999999994</v>
      </c>
      <c r="C79">
        <v>0.58542470936888413</v>
      </c>
      <c r="D79">
        <f>C$112*COS(D$117*B79+PI())+C$111</f>
        <v>0.72851920617167998</v>
      </c>
      <c r="E79">
        <f>(C80-C78)/($B80-$B78)</f>
        <v>-118.82590355336347</v>
      </c>
      <c r="F79">
        <f>-C$112*D$117*SIN(D$117*B79+PI())</f>
        <v>-129.12378470674429</v>
      </c>
      <c r="G79">
        <f>(C80-2*C79+C78)/($B79-$B78)^2</f>
        <v>-310.38489554363252</v>
      </c>
      <c r="H79">
        <f>-C$112*D$117^2*COS(D$117*B79+PI())</f>
        <v>-68.057619755411963</v>
      </c>
      <c r="J79">
        <v>-2.1414262351857558</v>
      </c>
      <c r="K79">
        <f>J$112*COS(K$117*$B79-PI()/4)+J$111</f>
        <v>-1.4425987766076978</v>
      </c>
      <c r="L79">
        <f>(J80-J78)/($B80-$B78)</f>
        <v>13.781167306367413</v>
      </c>
      <c r="M79">
        <f>-J$112*K$117*SIN(K$117*$B79-PI()/4)</f>
        <v>16.582206677893506</v>
      </c>
      <c r="N79">
        <f>(J80-2*J79+J78)/($B79-$B78)^2</f>
        <v>509.15293422226063</v>
      </c>
      <c r="O79">
        <f>-J$112*K$117^2*COS(K$117*$B79-PI()/4)</f>
        <v>157.57241398441289</v>
      </c>
      <c r="Q79">
        <v>-13.919287927865962</v>
      </c>
      <c r="R79">
        <f>Q$112*COS(R$117*$B79)+Q$111</f>
        <v>-13.467804817671116</v>
      </c>
      <c r="S79">
        <f t="shared" si="3"/>
        <v>-4.9748586844169491</v>
      </c>
      <c r="T79">
        <f>-Q$112*R$117*SIN(R$117*$B79)</f>
        <v>-5.2478333255034277</v>
      </c>
      <c r="U79">
        <f t="shared" si="4"/>
        <v>1314.8349203735197</v>
      </c>
      <c r="V79">
        <f>-Q$112*R$117^2*COS(R$117*$B79)</f>
        <v>696.02409512677514</v>
      </c>
      <c r="X79">
        <v>-7.8639733639575701E-2</v>
      </c>
      <c r="Y79">
        <f>X$112*COS(Y$117*$B79+PI()/10)+X$111</f>
        <v>-7.9261790712337077E-2</v>
      </c>
      <c r="Z79">
        <f>(X80-X78)/(B80-B78)</f>
        <v>0.1921417487473735</v>
      </c>
      <c r="AA79">
        <f>-X$112*Y$117*SIN(Y$117*$B79+PI()/10)</f>
        <v>0.13285676954529538</v>
      </c>
      <c r="AB79">
        <f>(X80-2*X79+X78)/(B79-B78)^2</f>
        <v>12.05842710803722</v>
      </c>
      <c r="AC79">
        <f>-X$112*Y$117^2*COS(Y$117*$B79+PI()/10)</f>
        <v>11.669292199077681</v>
      </c>
      <c r="AD79">
        <f t="shared" si="5"/>
        <v>1.2291974625929887</v>
      </c>
    </row>
    <row r="80" spans="1:30" x14ac:dyDescent="0.25">
      <c r="A80">
        <v>75</v>
      </c>
      <c r="B80">
        <f>A80/100*$A$2</f>
        <v>0.5625</v>
      </c>
      <c r="C80">
        <v>-0.3144991424685073</v>
      </c>
      <c r="D80">
        <f>C$112*COS(D$117*B80+PI())+C$111</f>
        <v>-0.24118559547654078</v>
      </c>
      <c r="E80">
        <f>(C81-C79)/($B81-$B79)</f>
        <v>-121.50340927447824</v>
      </c>
      <c r="F80">
        <f>-C$112*D$117*SIN(D$117*B80+PI())</f>
        <v>-129.37908477671041</v>
      </c>
      <c r="G80">
        <f>(C81-2*C80+C79)/($B80-$B79)^2</f>
        <v>-403.61663008720603</v>
      </c>
      <c r="H80">
        <f>-C$112*D$117^2*COS(D$117*B80+PI())</f>
        <v>-3.3197960581125015E-13</v>
      </c>
      <c r="J80">
        <v>-2.0237475541129992</v>
      </c>
      <c r="K80">
        <f>J$112*COS(K$117*$B80-PI()/4)+J$111</f>
        <v>-1.313883773926084</v>
      </c>
      <c r="L80">
        <f>(J81-J79)/($B81-$B79)</f>
        <v>17.787927794084492</v>
      </c>
      <c r="M80">
        <f>-J$112*K$117*SIN(K$117*$B80-PI()/4)</f>
        <v>17.730501150522752</v>
      </c>
      <c r="N80">
        <f>(J81-2*J80+J79)/($B80-$B79)^2</f>
        <v>559.31652916899748</v>
      </c>
      <c r="O80">
        <f>-J$112*K$117^2*COS(K$117*$B80-PI()/4)</f>
        <v>148.53869909052713</v>
      </c>
      <c r="Q80">
        <v>-13.919619635863585</v>
      </c>
      <c r="R80">
        <f>Q$112*COS(R$117*$B80)+Q$111</f>
        <v>-13.487510130621583</v>
      </c>
      <c r="S80">
        <f t="shared" si="3"/>
        <v>4.4223467261034806</v>
      </c>
      <c r="T80">
        <f>-Q$112*R$117*SIN(R$117*$B80)</f>
        <v>-1.5389473424204895E-14</v>
      </c>
      <c r="U80">
        <f t="shared" si="4"/>
        <v>1191.0865224319364</v>
      </c>
      <c r="V80">
        <f>-Q$112*R$117^2*COS(R$117*$B80)</f>
        <v>701.55607431741043</v>
      </c>
      <c r="X80">
        <v>-7.6859527261556856E-2</v>
      </c>
      <c r="Y80">
        <f>X$112*COS(Y$117*$B80+PI()/10)+X$111</f>
        <v>-7.7940218180399576E-2</v>
      </c>
      <c r="Z80">
        <f>(X81-X79)/(B81-B79)</f>
        <v>0.2792768818732615</v>
      </c>
      <c r="AA80">
        <f>-X$112*Y$117*SIN(Y$117*$B80+PI()/10)</f>
        <v>0.21909868493568679</v>
      </c>
      <c r="AB80">
        <f>(X81-2*X80+X79)/(B80-B79)^2</f>
        <v>11.177608392200129</v>
      </c>
      <c r="AC80">
        <f>-X$112*Y$117^2*COS(Y$117*$B80+PI()/10)</f>
        <v>11.29827998709349</v>
      </c>
      <c r="AD80">
        <f t="shared" si="5"/>
        <v>1.1394096220387491</v>
      </c>
    </row>
    <row r="81" spans="1:30" x14ac:dyDescent="0.25">
      <c r="A81">
        <v>76</v>
      </c>
      <c r="B81">
        <f>A81/100*$A$2</f>
        <v>0.57000000000000006</v>
      </c>
      <c r="C81">
        <v>-1.2371264297483044</v>
      </c>
      <c r="D81">
        <f>C$112*COS(D$117*B81+PI())+C$111</f>
        <v>-1.2108903971247615</v>
      </c>
      <c r="E81">
        <f>(C82-C80)/($B82-$B80)</f>
        <v>-124.92932195657545</v>
      </c>
      <c r="F81">
        <f>-C$112*D$117*SIN(D$117*B81+PI())</f>
        <v>-129.12378470674429</v>
      </c>
      <c r="G81">
        <f>(C82-2*C81+C80)/($B81-$B80)^2</f>
        <v>-509.96008513846351</v>
      </c>
      <c r="H81">
        <f>-C$112*D$117^2*COS(D$117*B81+PI())</f>
        <v>68.057619755411309</v>
      </c>
      <c r="J81">
        <v>-1.8746073182744862</v>
      </c>
      <c r="K81">
        <f>J$112*COS(K$117*$B81-PI()/4)+J$111</f>
        <v>-1.1768162178430497</v>
      </c>
      <c r="L81">
        <f>(J82-J80)/($B82-$B80)</f>
        <v>22.175200567772677</v>
      </c>
      <c r="M81">
        <f>-J$112*K$117*SIN(K$117*$B81-PI()/4)</f>
        <v>18.808821435406351</v>
      </c>
      <c r="N81">
        <f>(J82-2*J81+J80)/($B81-$B80)^2</f>
        <v>610.62287714779904</v>
      </c>
      <c r="O81">
        <f>-J$112*K$117^2*COS(K$117*$B81-PI()/4)</f>
        <v>138.91876981220764</v>
      </c>
      <c r="Q81">
        <v>-13.85295272697441</v>
      </c>
      <c r="R81">
        <f>Q$112*COS(R$117*$B81)+Q$111</f>
        <v>-13.467804817671116</v>
      </c>
      <c r="S81">
        <f t="shared" si="3"/>
        <v>12.699544787743129</v>
      </c>
      <c r="T81">
        <f>-Q$112*R$117*SIN(R$117*$B81)</f>
        <v>5.2478333255033967</v>
      </c>
      <c r="U81">
        <f t="shared" si="4"/>
        <v>1016.1662940052598</v>
      </c>
      <c r="V81">
        <f>-Q$112*R$117^2*COS(R$117*$B81)</f>
        <v>696.02409512677525</v>
      </c>
      <c r="X81">
        <v>-7.4450580411476744E-2</v>
      </c>
      <c r="Y81">
        <f>X$112*COS(Y$117*$B81+PI()/10)+X$111</f>
        <v>-7.5983953280744226E-2</v>
      </c>
      <c r="Z81">
        <f>(X82-X80)/(B82-B80)</f>
        <v>0.35960994751339481</v>
      </c>
      <c r="AA81">
        <f>-X$112*Y$117*SIN(Y$117*$B81+PI()/10)</f>
        <v>0.3018852831814321</v>
      </c>
      <c r="AB81">
        <f>(X82-2*X81+X80)/(B81-B80)^2</f>
        <v>10.244542445167866</v>
      </c>
      <c r="AC81">
        <f>-X$112*Y$117^2*COS(Y$117*$B81+PI()/10)</f>
        <v>10.749087150447519</v>
      </c>
      <c r="AD81">
        <f t="shared" si="5"/>
        <v>1.0442958659702208</v>
      </c>
    </row>
    <row r="82" spans="1:30" x14ac:dyDescent="0.25">
      <c r="A82">
        <v>77</v>
      </c>
      <c r="B82">
        <f>A82/100*$A$2</f>
        <v>0.57750000000000001</v>
      </c>
      <c r="C82">
        <v>-2.1884389718171406</v>
      </c>
      <c r="D82">
        <f>C$112*COS(D$117*B82+PI())+C$111</f>
        <v>-2.1767682169368467</v>
      </c>
      <c r="E82">
        <f>(C83-C81)/($B83-$B81)</f>
        <v>-128.82591806688811</v>
      </c>
      <c r="F82">
        <f>-C$112*D$117*SIN(D$117*B82+PI())</f>
        <v>-128.35889204958656</v>
      </c>
      <c r="G82">
        <f>(C83-2*C82+C81)/($B82-$B81)^2</f>
        <v>-529.1322109446611</v>
      </c>
      <c r="H82">
        <f>-C$112*D$117^2*COS(D$117*B82+PI())</f>
        <v>135.84664717821627</v>
      </c>
      <c r="J82">
        <v>-1.6911195455964088</v>
      </c>
      <c r="K82">
        <f>J$112*COS(K$117*$B82-PI()/4)+J$111</f>
        <v>-1.0319370513822468</v>
      </c>
      <c r="L82">
        <f>(J83-J81)/($B83-$B81)</f>
        <v>26.801095867425893</v>
      </c>
      <c r="M82">
        <f>-J$112*K$117*SIN(K$117*$B82-PI()/4)</f>
        <v>19.812911895017525</v>
      </c>
      <c r="N82">
        <f>(J83-2*J82+J81)/($B82-$B81)^2</f>
        <v>622.94920275966683</v>
      </c>
      <c r="O82">
        <f>-J$112*K$117^2*COS(K$117*$B82-PI()/4)</f>
        <v>128.75059161538846</v>
      </c>
      <c r="Q82">
        <v>-13.729126464047438</v>
      </c>
      <c r="R82">
        <f>Q$112*COS(R$117*$B82)+Q$111</f>
        <v>-13.40899964337633</v>
      </c>
      <c r="S82">
        <f t="shared" si="3"/>
        <v>19.756223663139149</v>
      </c>
      <c r="T82">
        <f>-Q$112*R$117*SIN(R$117*$B82)</f>
        <v>10.412905184559873</v>
      </c>
      <c r="U82">
        <f t="shared" si="4"/>
        <v>865.61473943363569</v>
      </c>
      <c r="V82">
        <f>-Q$112*R$117^2*COS(R$117*$B82)</f>
        <v>679.51540017135028</v>
      </c>
      <c r="X82">
        <v>-7.1465378048855929E-2</v>
      </c>
      <c r="Y82">
        <f>X$112*COS(Y$117*$B82+PI()/10)+X$111</f>
        <v>-7.3423847479454671E-2</v>
      </c>
      <c r="Z82">
        <f>(X83-X81)/(B83-B81)</f>
        <v>0.43248747805691529</v>
      </c>
      <c r="AA82">
        <f>-X$112*Y$117*SIN(Y$117*$B82+PI()/10)</f>
        <v>0.3799109701738782</v>
      </c>
      <c r="AB82">
        <f>(X83-2*X82+X81)/(B82-B81)^2</f>
        <v>9.189465699770043</v>
      </c>
      <c r="AC82">
        <f>-X$112*Y$117^2*COS(Y$117*$B82+PI()/10)</f>
        <v>10.030374788245579</v>
      </c>
      <c r="AD82">
        <f t="shared" si="5"/>
        <v>0.9367447196503611</v>
      </c>
    </row>
    <row r="83" spans="1:30" x14ac:dyDescent="0.25">
      <c r="A83">
        <v>78</v>
      </c>
      <c r="B83">
        <f>A83/100*$A$2</f>
        <v>0.58499999999999996</v>
      </c>
      <c r="C83">
        <v>-3.1695152007516136</v>
      </c>
      <c r="D83">
        <f>C$112*COS(D$117*B83+PI())+C$111</f>
        <v>-3.1350071764256002</v>
      </c>
      <c r="E83">
        <f>(C84-C82)/($B84-$B82)</f>
        <v>-132.41730673941066</v>
      </c>
      <c r="F83">
        <f>-C$112*D$117*SIN(D$117*B83+PI())</f>
        <v>-127.08742548710885</v>
      </c>
      <c r="G83">
        <f>(C84-2*C83+C82)/($B83-$B82)^2</f>
        <v>-428.57143506161879</v>
      </c>
      <c r="H83">
        <f>-C$112*D$117^2*COS(D$117*B83+PI())</f>
        <v>203.0995499470375</v>
      </c>
      <c r="J83">
        <v>-1.4725908802631005</v>
      </c>
      <c r="K83">
        <f>J$112*COS(K$117*$B83-PI()/4)+J$111</f>
        <v>-0.87981804642470118</v>
      </c>
      <c r="L83">
        <f>(J84-J82)/($B84-$B82)</f>
        <v>31.259842411829361</v>
      </c>
      <c r="M83">
        <f>-J$112*K$117*SIN(K$117*$B83-PI()/4)</f>
        <v>20.73880984303749</v>
      </c>
      <c r="N83">
        <f>(J84-2*J83+J82)/($B83-$B82)^2</f>
        <v>566.04987574799463</v>
      </c>
      <c r="O83">
        <f>-J$112*K$117^2*COS(K$117*$B83-PI()/4)</f>
        <v>118.07429365401369</v>
      </c>
      <c r="Q83">
        <v>-13.556609372027324</v>
      </c>
      <c r="R83">
        <f>Q$112*COS(R$117*$B83)+Q$111</f>
        <v>-13.31202200046436</v>
      </c>
      <c r="S83">
        <f t="shared" si="3"/>
        <v>25.847942514516689</v>
      </c>
      <c r="T83">
        <f>-Q$112*R$117*SIN(R$117*$B83)</f>
        <v>15.413759308487728</v>
      </c>
      <c r="U83">
        <f t="shared" si="4"/>
        <v>758.84362093377001</v>
      </c>
      <c r="V83">
        <f>-Q$112*R$117^2*COS(R$117*$B83)</f>
        <v>652.29034143239949</v>
      </c>
      <c r="X83">
        <v>-6.7963268240623056E-2</v>
      </c>
      <c r="Y83">
        <f>X$112*COS(Y$117*$B83+PI()/10)+X$111</f>
        <v>-7.0300275174350307E-2</v>
      </c>
      <c r="Z83">
        <f>(X84-X82)/(B84-B82)</f>
        <v>0.49695306160260866</v>
      </c>
      <c r="AA83">
        <f>-X$112*Y$117*SIN(Y$117*$B83+PI()/10)</f>
        <v>0.45194523421886834</v>
      </c>
      <c r="AB83">
        <f>(X84-2*X83+X82)/(B83-B82)^2</f>
        <v>8.0013565790826107</v>
      </c>
      <c r="AC83">
        <f>-X$112*Y$117^2*COS(Y$117*$B83+PI()/10)</f>
        <v>9.1534774237775611</v>
      </c>
      <c r="AD83">
        <f t="shared" si="5"/>
        <v>0.81563267880556678</v>
      </c>
    </row>
    <row r="84" spans="1:30" x14ac:dyDescent="0.25">
      <c r="A84">
        <v>79</v>
      </c>
      <c r="B84">
        <f>A84/100*$A$2</f>
        <v>0.59250000000000003</v>
      </c>
      <c r="C84">
        <v>-4.1746985729083024</v>
      </c>
      <c r="D84">
        <f>C$112*COS(D$117*B84+PI())+C$111</f>
        <v>-4.0818255441957119</v>
      </c>
      <c r="E84">
        <f>(C85-C83)/($B85-$B83)</f>
        <v>-134.91188925731944</v>
      </c>
      <c r="F84">
        <f>-C$112*D$117*SIN(D$117*B84+PI())</f>
        <v>-125.31440291695532</v>
      </c>
      <c r="G84">
        <f>(C85-2*C84+C83)/($B84-$B83)^2</f>
        <v>-236.65056971432583</v>
      </c>
      <c r="H84">
        <f>-C$112*D$117^2*COS(D$117*B84+PI())</f>
        <v>269.55091157957889</v>
      </c>
      <c r="J84">
        <v>-1.2222219094189679</v>
      </c>
      <c r="K84">
        <f>J$112*COS(K$117*$B84-PI()/4)+J$111</f>
        <v>-0.72105954718641141</v>
      </c>
      <c r="L84">
        <f>(J85-J83)/($B85-$B83)</f>
        <v>34.989715002245688</v>
      </c>
      <c r="M84">
        <f>-J$112*K$117*SIN(K$117*$B84-PI()/4)</f>
        <v>21.582861183267983</v>
      </c>
      <c r="N84">
        <f>(J85-2*J84+J83)/($B84-$B83)^2</f>
        <v>428.58281502976007</v>
      </c>
      <c r="O84">
        <f>-J$112*K$117^2*COS(K$117*$B84-PI()/4)</f>
        <v>106.93201039859987</v>
      </c>
      <c r="Q84">
        <v>-13.341407326329687</v>
      </c>
      <c r="R84">
        <f>Q$112*COS(R$117*$B84)+Q$111</f>
        <v>-13.178401284295562</v>
      </c>
      <c r="S84">
        <f t="shared" si="3"/>
        <v>31.177650194146956</v>
      </c>
      <c r="T84">
        <f>-Q$112*R$117*SIN(R$117*$B84)</f>
        <v>20.171529240387375</v>
      </c>
      <c r="U84">
        <f t="shared" si="4"/>
        <v>662.4117603010294</v>
      </c>
      <c r="V84">
        <f>-Q$112*R$117^2*COS(R$117*$B84)</f>
        <v>614.7782743496964</v>
      </c>
      <c r="X84">
        <v>-6.4011082124816793E-2</v>
      </c>
      <c r="Y84">
        <f>X$112*COS(Y$117*$B84+PI()/10)+X$111</f>
        <v>-6.6662496966614165E-2</v>
      </c>
      <c r="Z84">
        <f>(X85-X83)/(B85-B83)</f>
        <v>0.55222219752819102</v>
      </c>
      <c r="AA84">
        <f>-X$112*Y$117*SIN(Y$117*$B84+PI()/10)</f>
        <v>0.5168520519412324</v>
      </c>
      <c r="AB84">
        <f>(X85-2*X84+X83)/(B84-B83)^2</f>
        <v>6.7370796677403106</v>
      </c>
      <c r="AC84">
        <f>-X$112*Y$117^2*COS(Y$117*$B84+PI()/10)</f>
        <v>8.1322242523141774</v>
      </c>
      <c r="AD84">
        <f t="shared" si="5"/>
        <v>0.68675633718045981</v>
      </c>
    </row>
    <row r="85" spans="1:30" x14ac:dyDescent="0.25">
      <c r="A85">
        <v>80</v>
      </c>
      <c r="B85">
        <f>A85/100*$A$2</f>
        <v>0.60000000000000009</v>
      </c>
      <c r="C85">
        <v>-5.1931935396114222</v>
      </c>
      <c r="D85">
        <f>C$112*COS(D$117*B85+PI())+C$111</f>
        <v>-5.0134866607096926</v>
      </c>
      <c r="E85">
        <f>(C86-C84)/($B86-$B84)</f>
        <v>-135.75460516967848</v>
      </c>
      <c r="F85">
        <f>-C$112*D$117*SIN(D$117*B85+PI())</f>
        <v>-123.04682164919355</v>
      </c>
      <c r="G85">
        <f>(C86-2*C85+C84)/($B85-$B84)^2</f>
        <v>11.926326418855579</v>
      </c>
      <c r="H85">
        <f>-C$112*D$117^2*COS(D$117*B85+PI())</f>
        <v>334.93847891021147</v>
      </c>
      <c r="J85">
        <v>-0.94774515522941083</v>
      </c>
      <c r="K85">
        <f>J$112*COS(K$117*$B85-PI()/4)+J$111</f>
        <v>-0.55628810093401548</v>
      </c>
      <c r="L85">
        <f>(J86-J84)/($B86-$B84)</f>
        <v>37.516493868269286</v>
      </c>
      <c r="M85">
        <f>-J$112*K$117*SIN(K$117*$B85-PI()/4)</f>
        <v>22.341734830679471</v>
      </c>
      <c r="N85">
        <f>(J86-2*J85+J84)/($B85-$B84)^2</f>
        <v>245.22488257645125</v>
      </c>
      <c r="O85">
        <f>-J$112*K$117^2*COS(K$117*$B85-PI()/4)</f>
        <v>95.367715350731402</v>
      </c>
      <c r="Q85">
        <v>-13.088944619115116</v>
      </c>
      <c r="R85">
        <f>Q$112*COS(R$117*$B85)+Q$111</f>
        <v>-13.010244773385068</v>
      </c>
      <c r="S85">
        <f t="shared" si="3"/>
        <v>35.716164297683022</v>
      </c>
      <c r="T85">
        <f>-Q$112*R$117*SIN(R$117*$B85)</f>
        <v>24.611182106278623</v>
      </c>
      <c r="U85">
        <f t="shared" si="4"/>
        <v>547.85866730850682</v>
      </c>
      <c r="V85">
        <f>-Q$112*R$117^2*COS(R$117*$B85)</f>
        <v>567.5707866297588</v>
      </c>
      <c r="X85">
        <v>-5.9679935277700123E-2</v>
      </c>
      <c r="Y85">
        <f>X$112*COS(Y$117*$B85+PI()/10)+X$111</f>
        <v>-6.2567882791685694E-2</v>
      </c>
      <c r="Z85">
        <f>(X86-X84)/(B86-B84)</f>
        <v>0.59777783983236354</v>
      </c>
      <c r="AA85">
        <f>-X$112*Y$117*SIN(Y$117*$B85+PI()/10)</f>
        <v>0.57360780405203304</v>
      </c>
      <c r="AB85">
        <f>(X86-2*X85+X84)/(B85-B84)^2</f>
        <v>5.4110916133709779</v>
      </c>
      <c r="AC85">
        <f>-X$112*Y$117^2*COS(Y$117*$B85+PI()/10)</f>
        <v>6.9827210464365033</v>
      </c>
      <c r="AD85">
        <f t="shared" si="5"/>
        <v>0.55158935916115981</v>
      </c>
    </row>
    <row r="86" spans="1:30" x14ac:dyDescent="0.25">
      <c r="A86">
        <v>81</v>
      </c>
      <c r="B86">
        <f>A86/100*$A$2</f>
        <v>0.60750000000000004</v>
      </c>
      <c r="C86">
        <v>-6.2110176504534813</v>
      </c>
      <c r="D86">
        <f>C$112*COS(D$117*B86+PI())+C$111</f>
        <v>-5.9263136851761651</v>
      </c>
      <c r="E86">
        <f>(C87-C85)/($B87-$B85)</f>
        <v>-134.67988573241513</v>
      </c>
      <c r="F86">
        <f>-C$112*D$117*SIN(D$117*B86+PI())</f>
        <v>-120.29363079112801</v>
      </c>
      <c r="G86">
        <f>(C87-2*C86+C85)/($B86-$B85)^2</f>
        <v>274.66552351830251</v>
      </c>
      <c r="H86">
        <f>-C$112*D$117^2*COS(D$117*B86+PI())</f>
        <v>399.0041970834211</v>
      </c>
      <c r="J86">
        <v>-0.65947450139492814</v>
      </c>
      <c r="K86">
        <f>J$112*COS(K$117*$B86-PI()/4)+J$111</f>
        <v>-0.38615398528896128</v>
      </c>
      <c r="L86">
        <f>(J87-J85)/($B87-$B85)</f>
        <v>38.738292759583672</v>
      </c>
      <c r="M86">
        <f>-J$112*K$117*SIN(K$117*$B86-PI()/4)</f>
        <v>23.012435857681997</v>
      </c>
      <c r="N86">
        <f>(J87-2*J86+J85)/($B86-$B85)^2</f>
        <v>80.588155107305781</v>
      </c>
      <c r="O86">
        <f>-J$112*K$117^2*COS(K$117*$B86-PI()/4)</f>
        <v>83.427047499738521</v>
      </c>
      <c r="Q86">
        <v>-12.805664861864441</v>
      </c>
      <c r="R86">
        <f>Q$112*COS(R$117*$B86)+Q$111</f>
        <v>-12.810204396361765</v>
      </c>
      <c r="S86">
        <f t="shared" si="3"/>
        <v>39.340783276273704</v>
      </c>
      <c r="T86">
        <f>-Q$112*R$117*SIN(R$117*$B86)</f>
        <v>28.662701928346234</v>
      </c>
      <c r="U86">
        <f t="shared" si="4"/>
        <v>418.70639364892833</v>
      </c>
      <c r="V86">
        <f>-Q$112*R$117^2*COS(R$117*$B86)</f>
        <v>511.41236855431703</v>
      </c>
      <c r="X86">
        <v>-5.5044414527331331E-2</v>
      </c>
      <c r="Y86">
        <f>X$112*COS(Y$117*$B86+PI()/10)+X$111</f>
        <v>-5.8081007161107506E-2</v>
      </c>
      <c r="Z86">
        <f>(X87-X85)/(B87-B85)</f>
        <v>0.63321949759986929</v>
      </c>
      <c r="AA86">
        <f>-X$112*Y$117*SIN(Y$117*$B86+PI()/10)</f>
        <v>0.62131741843623944</v>
      </c>
      <c r="AB86">
        <f>(X87-2*X86+X85)/(B86-B85)^2</f>
        <v>4.0400171246292675</v>
      </c>
      <c r="AC86">
        <f>-X$112*Y$117^2*COS(Y$117*$B86+PI()/10)</f>
        <v>5.7230961583811784</v>
      </c>
      <c r="AD86">
        <f t="shared" si="5"/>
        <v>0.41182641433529737</v>
      </c>
    </row>
    <row r="87" spans="1:30" x14ac:dyDescent="0.25">
      <c r="A87">
        <v>82</v>
      </c>
      <c r="B87">
        <f>A87/100*$A$2</f>
        <v>0.61499999999999999</v>
      </c>
      <c r="C87">
        <v>-7.2133918255976361</v>
      </c>
      <c r="D87">
        <f>C$112*COS(D$117*B87+PI())+C$111</f>
        <v>-6.8167041063605609</v>
      </c>
      <c r="E87">
        <f>(C88-C86)/($B88-$B86)</f>
        <v>-131.77383336294062</v>
      </c>
      <c r="F87">
        <f>-C$112*D$117*SIN(D$117*B87+PI())</f>
        <v>-117.0656959292622</v>
      </c>
      <c r="G87">
        <f>(C88-2*C87+C86)/($B87-$B86)^2</f>
        <v>500.28177500824256</v>
      </c>
      <c r="H87">
        <f>-C$112*D$117^2*COS(D$117*B87+PI())</f>
        <v>461.4952279784207</v>
      </c>
      <c r="J87">
        <v>-0.36667076383565955</v>
      </c>
      <c r="K87">
        <f>J$112*COS(K$117*$B87-PI()/4)+J$111</f>
        <v>-0.21132864187881295</v>
      </c>
      <c r="L87">
        <f>(J88-J86)/($B88-$B86)</f>
        <v>38.950435682976</v>
      </c>
      <c r="M87">
        <f>-J$112*K$117*SIN(K$117*$B87-PI()/4)</f>
        <v>23.592317313736149</v>
      </c>
      <c r="N87">
        <f>(J88-2*J87+J86)/($B87-$B86)^2</f>
        <v>-24.016708869351469</v>
      </c>
      <c r="O87">
        <f>-J$112*K$117^2*COS(K$117*$B87-PI()/4)</f>
        <v>71.157131206456697</v>
      </c>
      <c r="Q87">
        <v>-12.498832869971015</v>
      </c>
      <c r="R87">
        <f>Q$112*COS(R$117*$B87)+Q$111</f>
        <v>-12.581434909469642</v>
      </c>
      <c r="S87">
        <f t="shared" si="3"/>
        <v>41.972596141564047</v>
      </c>
      <c r="T87">
        <f>-Q$112*R$117*SIN(R$117*$B87)</f>
        <v>32.262193818735646</v>
      </c>
      <c r="U87">
        <f t="shared" si="4"/>
        <v>283.11037042850171</v>
      </c>
      <c r="V87">
        <f>-Q$112*R$117^2*COS(R$117*$B87)</f>
        <v>447.188671923833</v>
      </c>
      <c r="X87">
        <v>-5.0181642813702146E-2</v>
      </c>
      <c r="Y87">
        <f>X$112*COS(Y$117*$B87+PI()/10)+X$111</f>
        <v>-5.327263078390336E-2</v>
      </c>
      <c r="Z87">
        <f>(X88-X86)/(B88-B86)</f>
        <v>0.65826993394151978</v>
      </c>
      <c r="AA87">
        <f>-X$112*Y$117*SIN(Y$117*$B87+PI()/10)</f>
        <v>0.65922848597467132</v>
      </c>
      <c r="AB87">
        <f>(X88-2*X87+X86)/(B87-B86)^2</f>
        <v>2.6400992331442552</v>
      </c>
      <c r="AC87">
        <f>-X$112*Y$117^2*COS(Y$117*$B87+PI()/10)</f>
        <v>4.3732146250962529</v>
      </c>
      <c r="AD87">
        <f t="shared" si="5"/>
        <v>0.26912326535619319</v>
      </c>
    </row>
    <row r="88" spans="1:30" x14ac:dyDescent="0.25">
      <c r="A88">
        <v>83</v>
      </c>
      <c r="B88">
        <f>A88/100*$A$2</f>
        <v>0.62249999999999994</v>
      </c>
      <c r="C88">
        <v>-8.1876251508975777</v>
      </c>
      <c r="D88">
        <f>C$112*COS(D$117*B88+PI())+C$111</f>
        <v>-7.6811439600511529</v>
      </c>
      <c r="E88">
        <f>(C89-C87)/($B89-$B87)</f>
        <v>-127.44617742735791</v>
      </c>
      <c r="F88">
        <f>-C$112*D$117*SIN(D$117*B88+PI())</f>
        <v>-113.37575624779276</v>
      </c>
      <c r="G88">
        <f>(C89-2*C88+C87)/($B88-$B87)^2</f>
        <v>653.75980781356748</v>
      </c>
      <c r="H88">
        <f>-C$112*D$117^2*COS(D$117*B88+PI())</f>
        <v>522.16494804570391</v>
      </c>
      <c r="J88">
        <v>-7.5217966150292012E-2</v>
      </c>
      <c r="K88">
        <f>J$112*COS(K$117*$B88-PI()/4)+J$111</f>
        <v>-3.2502026463908762E-2</v>
      </c>
      <c r="L88">
        <f>(J89-J87)/($B89-$B87)</f>
        <v>38.58767878026589</v>
      </c>
      <c r="M88">
        <f>-J$112*K$117*SIN(K$117*$B88-PI()/4)</f>
        <v>24.079090671657518</v>
      </c>
      <c r="N88">
        <f>(J89-2*J88+J87)/($B88-$B87)^2</f>
        <v>-72.718465186600568</v>
      </c>
      <c r="O88">
        <f>-J$112*K$117^2*COS(K$117*$B88-PI()/4)</f>
        <v>58.606390224903969</v>
      </c>
      <c r="Q88">
        <v>-12.176075919740985</v>
      </c>
      <c r="R88">
        <f>Q$112*COS(R$117*$B88)+Q$111</f>
        <v>-12.327544144177253</v>
      </c>
      <c r="S88">
        <f t="shared" si="3"/>
        <v>43.595678694940041</v>
      </c>
      <c r="T88">
        <f>-Q$112*R$117*SIN(R$117*$B88)</f>
        <v>35.352891640103195</v>
      </c>
      <c r="U88">
        <f t="shared" si="4"/>
        <v>149.71164380518448</v>
      </c>
      <c r="V88">
        <f>-Q$112*R$117^2*COS(R$117*$B88)</f>
        <v>375.91254279954632</v>
      </c>
      <c r="X88">
        <v>-4.5170365518208598E-2</v>
      </c>
      <c r="Y88">
        <f>X$112*COS(Y$117*$B88+PI()/10)+X$111</f>
        <v>-4.8218584627926581E-2</v>
      </c>
      <c r="Z88">
        <f>(X89-X87)/(B89-B87)</f>
        <v>0.67273796195695013</v>
      </c>
      <c r="AA88">
        <f>-X$112*Y$117*SIN(Y$117*$B88+PI()/10)</f>
        <v>0.68674312648527358</v>
      </c>
      <c r="AB88">
        <f>(X89-2*X88+X87)/(B88-B87)^2</f>
        <v>1.2180415709718566</v>
      </c>
      <c r="AC88">
        <f>-X$112*Y$117^2*COS(Y$117*$B88+PI()/10)</f>
        <v>2.9543648847417745</v>
      </c>
      <c r="AD88">
        <f t="shared" si="5"/>
        <v>0.12416325901853788</v>
      </c>
    </row>
    <row r="89" spans="1:30" x14ac:dyDescent="0.25">
      <c r="A89">
        <v>84</v>
      </c>
      <c r="B89">
        <f>A89/100*$A$2</f>
        <v>0.63</v>
      </c>
      <c r="C89">
        <v>-9.1250844870080066</v>
      </c>
      <c r="D89">
        <f>C$112*COS(D$117*B89+PI())+C$111</f>
        <v>-8.5162216970704296</v>
      </c>
      <c r="E89">
        <f>(C90-C88)/($B90-$B88)</f>
        <v>-122.14914401747096</v>
      </c>
      <c r="F89">
        <f>-C$112*D$117*SIN(D$117*B89+PI())</f>
        <v>-109.23837425286936</v>
      </c>
      <c r="G89">
        <f>(C90-2*C89+C88)/($B89-$B88)^2</f>
        <v>758.78243482295227</v>
      </c>
      <c r="H89">
        <f>-C$112*D$117^2*COS(D$117*B89+PI())</f>
        <v>580.77392161752391</v>
      </c>
      <c r="J89">
        <v>0.2121444178683293</v>
      </c>
      <c r="K89">
        <f>J$112*COS(K$117*$B89-PI()/4)+J$111</f>
        <v>0.14962011400282083</v>
      </c>
      <c r="L89">
        <f>(J90-J88)/($B90-$B88)</f>
        <v>37.932071832012639</v>
      </c>
      <c r="M89">
        <f>-J$112*K$117*SIN(K$117*$B89-PI()/4)</f>
        <v>24.470834859387985</v>
      </c>
      <c r="N89">
        <f>(J90-2*J89+J88)/($B89-$B88)^2</f>
        <v>-102.11005434759875</v>
      </c>
      <c r="O89">
        <f>-J$112*K$117^2*COS(K$117*$B89-PI()/4)</f>
        <v>45.824356595846204</v>
      </c>
      <c r="Q89">
        <v>-11.844897689546913</v>
      </c>
      <c r="R89">
        <f>Q$112*COS(R$117*$B89)+Q$111</f>
        <v>-12.052536109520247</v>
      </c>
      <c r="S89">
        <f t="shared" si="3"/>
        <v>44.261070720444295</v>
      </c>
      <c r="T89">
        <f>-Q$112*R$117*SIN(R$117*$B89)</f>
        <v>37.886053241512549</v>
      </c>
      <c r="U89">
        <f t="shared" si="4"/>
        <v>27.7262296626186</v>
      </c>
      <c r="V89">
        <f>-Q$112*R$117^2*COS(R$117*$B89)</f>
        <v>298.70804831604141</v>
      </c>
      <c r="X89">
        <v>-4.0090573384347884E-2</v>
      </c>
      <c r="Y89">
        <f>X$112*COS(Y$117*$B89+PI()/10)+X$111</f>
        <v>-4.2998574020197682E-2</v>
      </c>
      <c r="Z89">
        <f>(X90-X88)/(B90-B88)</f>
        <v>0.67657248786797353</v>
      </c>
      <c r="AA89">
        <f>-X$112*Y$117*SIN(Y$117*$B89+PI()/10)</f>
        <v>0.70342741765074479</v>
      </c>
      <c r="AB89">
        <f>(X90-2*X89+X88)/(B89-B88)^2</f>
        <v>-0.19550132803228859</v>
      </c>
      <c r="AC89">
        <f>-X$112*Y$117^2*COS(Y$117*$B89+PI()/10)</f>
        <v>1.4889230453028603</v>
      </c>
      <c r="AD89">
        <f t="shared" si="5"/>
        <v>-1.9928779615931556E-2</v>
      </c>
    </row>
    <row r="90" spans="1:30" x14ac:dyDescent="0.25">
      <c r="A90">
        <v>85</v>
      </c>
      <c r="B90">
        <f>A90/100*$A$2</f>
        <v>0.63749999999999996</v>
      </c>
      <c r="C90">
        <v>-10.019862311159644</v>
      </c>
      <c r="D90">
        <f>C$112*COS(D$117*B90+PI())+C$111</f>
        <v>-9.3186416471011047</v>
      </c>
      <c r="E90">
        <f>(C91-C89)/($B91-$B89)</f>
        <v>-116.05657685805683</v>
      </c>
      <c r="F90">
        <f>-C$112*D$117*SIN(D$117*B90+PI())</f>
        <v>-104.66987830103594</v>
      </c>
      <c r="G90">
        <f>(C91-2*C90+C89)/($B90-$B89)^2</f>
        <v>865.90214102081461</v>
      </c>
      <c r="H90">
        <f>-C$112*D$117^2*COS(D$117*B90+PI())</f>
        <v>637.09084585108587</v>
      </c>
      <c r="J90">
        <v>0.49376311132989809</v>
      </c>
      <c r="K90">
        <f>J$112*COS(K$117*$B90-PI()/4)+J$111</f>
        <v>0.3343190266366397</v>
      </c>
      <c r="L90">
        <f>(J91-J89)/($B91-$B89)</f>
        <v>37.019059270912869</v>
      </c>
      <c r="M90">
        <f>-J$112*K$117*SIN(K$117*$B90-PI()/4)</f>
        <v>24.766003841589466</v>
      </c>
      <c r="N90">
        <f>(J91-2*J90+J89)/($B90-$B89)^2</f>
        <v>-141.35996194567326</v>
      </c>
      <c r="O90">
        <f>-J$112*K$117^2*COS(K$117*$B90-PI()/4)</f>
        <v>32.861475166461972</v>
      </c>
      <c r="Q90">
        <v>-11.51215985893432</v>
      </c>
      <c r="R90">
        <f>Q$112*COS(R$117*$B90)+Q$111</f>
        <v>-11.760747846487011</v>
      </c>
      <c r="S90">
        <f t="shared" si="3"/>
        <v>44.066117578208107</v>
      </c>
      <c r="T90">
        <f>-Q$112*R$117*SIN(R$117*$B90)</f>
        <v>39.821729151272031</v>
      </c>
      <c r="U90">
        <f t="shared" si="4"/>
        <v>-79.713734258936682</v>
      </c>
      <c r="V90">
        <f>-Q$112*R$117^2*COS(R$117*$B90)</f>
        <v>216.79274947105489</v>
      </c>
      <c r="X90">
        <v>-3.5021778200188987E-2</v>
      </c>
      <c r="Y90">
        <f>X$112*COS(Y$117*$B90+PI()/10)+X$111</f>
        <v>-3.7694921646283866E-2</v>
      </c>
      <c r="Z90">
        <f>(X91-X89)/(B91-B89)</f>
        <v>0.66992874317855111</v>
      </c>
      <c r="AA90">
        <f>-X$112*Y$117*SIN(Y$117*$B90+PI()/10)</f>
        <v>0.70901823823269239</v>
      </c>
      <c r="AB90">
        <f>(X91-2*X90+X89)/(B90-B89)^2</f>
        <v>-1.5761639224803481</v>
      </c>
      <c r="AC90">
        <f>-X$112*Y$117^2*COS(Y$117*$B90+PI()/10)</f>
        <v>2.6196657186942459E-14</v>
      </c>
      <c r="AD90">
        <f t="shared" si="5"/>
        <v>-0.16066910524774189</v>
      </c>
    </row>
    <row r="91" spans="1:30" x14ac:dyDescent="0.25">
      <c r="A91">
        <v>86</v>
      </c>
      <c r="B91">
        <f>A91/100*$A$2</f>
        <v>0.64500000000000002</v>
      </c>
      <c r="C91">
        <v>-10.865933139878861</v>
      </c>
      <c r="D91">
        <f>C$112*COS(D$117*B91+PI())+C$111</f>
        <v>-10.085237025191228</v>
      </c>
      <c r="E91">
        <f>(C92-C90)/($B92-$B90)</f>
        <v>-109.13066000081176</v>
      </c>
      <c r="F91">
        <f>-C$112*D$117*SIN(D$117*B91+PI())</f>
        <v>-99.688298158666953</v>
      </c>
      <c r="G91">
        <f>(C92-2*C91+C90)/($B91-$B90)^2</f>
        <v>981.00902091120304</v>
      </c>
      <c r="H91">
        <f>-C$112*D$117^2*COS(D$117*B91+PI())</f>
        <v>690.89346357519639</v>
      </c>
      <c r="J91">
        <v>0.76743030693202285</v>
      </c>
      <c r="K91">
        <f>J$112*COS(K$117*$B91-PI()/4)+J$111</f>
        <v>0.52086578921029447</v>
      </c>
      <c r="L91">
        <f>(J92-J90)/($B92-$B90)</f>
        <v>35.723279067564903</v>
      </c>
      <c r="M91">
        <f>-J$112*K$117*SIN(K$117*$B91-PI()/4)</f>
        <v>24.963432721139096</v>
      </c>
      <c r="N91">
        <f>(J92-2*J91+J90)/($B91-$B90)^2</f>
        <v>-204.18142561378338</v>
      </c>
      <c r="O91">
        <f>-J$112*K$117^2*COS(K$117*$B91-PI()/4)</f>
        <v>19.768904507575471</v>
      </c>
      <c r="Q91">
        <v>-11.183905925873791</v>
      </c>
      <c r="R91">
        <f>Q$112*COS(R$117*$B91)+Q$111</f>
        <v>-11.456781030291427</v>
      </c>
      <c r="S91">
        <f t="shared" si="3"/>
        <v>43.092029227440385</v>
      </c>
      <c r="T91">
        <f>-Q$112*R$117*SIN(R$117*$B91)</f>
        <v>41.129392603968043</v>
      </c>
      <c r="U91">
        <f t="shared" si="4"/>
        <v>-180.04315927912131</v>
      </c>
      <c r="V91">
        <f>-Q$112*R$117^2*COS(R$117*$B91)</f>
        <v>131.45849946119748</v>
      </c>
      <c r="X91">
        <v>-3.0041642236669608E-2</v>
      </c>
      <c r="Y91">
        <f>X$112*COS(Y$117*$B91+PI()/10)+X$111</f>
        <v>-3.2391269272369981E-2</v>
      </c>
      <c r="Z91">
        <f>(X92-X90)/(B92-B90)</f>
        <v>0.65311138363509091</v>
      </c>
      <c r="AA91">
        <f>-X$112*Y$117*SIN(Y$117*$B91+PI()/10)</f>
        <v>0.70342741765074501</v>
      </c>
      <c r="AB91">
        <f>(X92-2*X91+X90)/(B91-B90)^2</f>
        <v>-2.9084652891090301</v>
      </c>
      <c r="AC91">
        <f>-X$112*Y$117^2*COS(Y$117*$B91+PI()/10)</f>
        <v>-1.4889230453028293</v>
      </c>
      <c r="AD91">
        <f t="shared" si="5"/>
        <v>-0.29647964211101224</v>
      </c>
    </row>
    <row r="92" spans="1:30" x14ac:dyDescent="0.25">
      <c r="A92">
        <v>87</v>
      </c>
      <c r="B92">
        <f>A92/100*$A$2</f>
        <v>0.65249999999999997</v>
      </c>
      <c r="C92">
        <v>-11.656822211171821</v>
      </c>
      <c r="D92">
        <f>C$112*COS(D$117*B92+PI())+C$111</f>
        <v>-10.812982429607555</v>
      </c>
      <c r="E92">
        <f>(C93-C91)/($B93-$B91)</f>
        <v>-101.3806932982809</v>
      </c>
      <c r="F92">
        <f>-C$112*D$117*SIN(D$117*B92+PI())</f>
        <v>-94.313293846717116</v>
      </c>
      <c r="G92">
        <f>(C93-2*C92+C91)/($B92-$B91)^2</f>
        <v>1085.6487664303577</v>
      </c>
      <c r="H92">
        <f>-C$112*D$117^2*COS(D$117*B92+PI())</f>
        <v>741.96944043777364</v>
      </c>
      <c r="J92">
        <v>1.0296122973433721</v>
      </c>
      <c r="K92">
        <f>J$112*COS(K$117*$B92-PI()/4)+J$111</f>
        <v>0.70852418687701058</v>
      </c>
      <c r="L92">
        <f>(J93-J91)/($B93-$B91)</f>
        <v>33.89036120905515</v>
      </c>
      <c r="M92">
        <f>-J$112*K$117*SIN(K$117*$B92-PI()/4)</f>
        <v>25.062342336445965</v>
      </c>
      <c r="N92">
        <f>(J93-2*J92+J91)/($B92-$B91)^2</f>
        <v>-284.59666998881767</v>
      </c>
      <c r="O92">
        <f>-J$112*K$117^2*COS(K$117*$B92-PI()/4)</f>
        <v>6.5983150141511286</v>
      </c>
      <c r="Q92">
        <v>-10.865779420522713</v>
      </c>
      <c r="R92">
        <f>Q$112*COS(R$117*$B92)+Q$111</f>
        <v>-11.145429399205884</v>
      </c>
      <c r="S92">
        <f t="shared" si="3"/>
        <v>41.402528844156414</v>
      </c>
      <c r="T92">
        <f>-Q$112*R$117*SIN(R$117*$B92)</f>
        <v>41.788420965791246</v>
      </c>
      <c r="U92">
        <f>(Q93-2*Q92+Q91)/($B92-$B91)^2</f>
        <v>-270.49027626327137</v>
      </c>
      <c r="V92">
        <f>-Q$112*R$117^2*COS(R$117*$B92)</f>
        <v>44.051070385337077</v>
      </c>
      <c r="X92">
        <v>-2.5225107445662615E-2</v>
      </c>
      <c r="Y92">
        <f>X$112*COS(Y$117*$B92+PI()/10)+X$111</f>
        <v>-2.7171258664641148E-2</v>
      </c>
      <c r="Z92">
        <f>(X93-X91)/(B93-B91)</f>
        <v>0.6265707352805735</v>
      </c>
      <c r="AA92">
        <f>-X$112*Y$117*SIN(Y$117*$B92+PI()/10)</f>
        <v>0.68674312648527447</v>
      </c>
      <c r="AB92">
        <f>(X93-2*X92+X91)/(B92-B91)^2</f>
        <v>-4.1690409387622891</v>
      </c>
      <c r="AC92">
        <f>-X$112*Y$117^2*COS(Y$117*$B92+PI()/10)</f>
        <v>-2.9543648847417234</v>
      </c>
      <c r="AD92">
        <f t="shared" si="5"/>
        <v>-0.42497868896659419</v>
      </c>
    </row>
    <row r="93" spans="1:30" x14ac:dyDescent="0.25">
      <c r="A93">
        <v>88</v>
      </c>
      <c r="B93">
        <f>A93/100*$A$2</f>
        <v>0.66</v>
      </c>
      <c r="C93">
        <v>-12.386643539353075</v>
      </c>
      <c r="D93">
        <f>C$112*COS(D$117*B93+PI())+C$111</f>
        <v>-11.499005781714139</v>
      </c>
      <c r="E93">
        <f>(C94-C92)/($B94-$B92)</f>
        <v>-92.907580390359271</v>
      </c>
      <c r="F93">
        <f>-C$112*D$117*SIN(D$117*B93+PI())</f>
        <v>-88.566078051599533</v>
      </c>
      <c r="G93">
        <f>(C94-2*C93+C92)/($B93-$B92)^2</f>
        <v>1173.8480090154055</v>
      </c>
      <c r="H93">
        <f>-C$112*D$117^2*COS(D$117*B93+PI())</f>
        <v>790.11720289253799</v>
      </c>
      <c r="J93">
        <v>1.2757857250678506</v>
      </c>
      <c r="K93">
        <f>J$112*COS(K$117*$B93-PI()/4)+J$111</f>
        <v>0.89655361767416963</v>
      </c>
      <c r="L93">
        <f>(J94-J92)/($B94-$B92)</f>
        <v>31.475544097430529</v>
      </c>
      <c r="M93">
        <f>-J$112*K$117*SIN(K$117*$B93-PI()/4)</f>
        <v>25.062342336445969</v>
      </c>
      <c r="N93">
        <f>(J94-2*J93+J92)/($B93-$B92)^2</f>
        <v>-359.35455977774723</v>
      </c>
      <c r="O93">
        <f>-J$112*K$117^2*COS(K$117*$B93-PI()/4)</f>
        <v>-6.5983150141508649</v>
      </c>
      <c r="Q93">
        <v>-10.562867993211444</v>
      </c>
      <c r="R93">
        <f>Q$112*COS(R$117*$B93)+Q$111</f>
        <v>-10.831603154445043</v>
      </c>
      <c r="S93">
        <f t="shared" si="3"/>
        <v>39.070830359200514</v>
      </c>
      <c r="T93">
        <f>-Q$112*R$117*SIN(R$117*$B93)</f>
        <v>41.788420965791254</v>
      </c>
      <c r="U93">
        <f t="shared" si="4"/>
        <v>-351.29598639163254</v>
      </c>
      <c r="V93">
        <f>-Q$112*R$117^2*COS(R$117*$B93)</f>
        <v>-44.051070385335237</v>
      </c>
      <c r="X93">
        <v>-2.0643081207460997E-2</v>
      </c>
      <c r="Y93">
        <f>X$112*COS(Y$117*$B93+PI()/10)+X$111</f>
        <v>-2.2117212508664295E-2</v>
      </c>
      <c r="Z93">
        <f>(X94-X92)/(B94-B92)</f>
        <v>0.59082346430565247</v>
      </c>
      <c r="AA93">
        <f>-X$112*Y$117*SIN(Y$117*$B93+PI()/10)</f>
        <v>0.65922848597467198</v>
      </c>
      <c r="AB93">
        <f>(X94-2*X93+X92)/(B93-B92)^2</f>
        <v>-5.3635646545499602</v>
      </c>
      <c r="AC93">
        <f>-X$112*Y$117^2*COS(Y$117*$B93+PI()/10)</f>
        <v>-4.3732146250962245</v>
      </c>
      <c r="AD93">
        <f t="shared" si="5"/>
        <v>-0.54674461310397149</v>
      </c>
    </row>
    <row r="94" spans="1:30" x14ac:dyDescent="0.25">
      <c r="A94">
        <v>89</v>
      </c>
      <c r="B94">
        <f>A94/100*$A$2</f>
        <v>0.66749999999999998</v>
      </c>
      <c r="C94">
        <v>-13.050435917027212</v>
      </c>
      <c r="D94">
        <f>C$112*COS(D$117*B94+PI())+C$111</f>
        <v>-12.14059966075444</v>
      </c>
      <c r="E94">
        <f>(C95-C93)/($B95-$B93)</f>
        <v>-83.796857888210425</v>
      </c>
      <c r="F94">
        <f>-C$112*D$117*SIN(D$117*B94+PI())</f>
        <v>-82.469332408404725</v>
      </c>
      <c r="G94">
        <f>(C95-2*C94+C93)/($B94-$B93)^2</f>
        <v>1255.6779915576208</v>
      </c>
      <c r="H94">
        <f>-C$112*D$117^2*COS(D$117*B94+PI())</f>
        <v>835.146733717698</v>
      </c>
      <c r="J94">
        <v>1.5017454588048305</v>
      </c>
      <c r="K94">
        <f>J$112*COS(K$117*$B94-PI()/4)+J$111</f>
        <v>1.0842120153408858</v>
      </c>
      <c r="L94">
        <f>(J95-J93)/($B95-$B93)</f>
        <v>28.605773680535751</v>
      </c>
      <c r="M94">
        <f>-J$112*K$117*SIN(K$117*$B94-PI()/4)</f>
        <v>24.9634327211391</v>
      </c>
      <c r="N94">
        <f>(J95-2*J94+J93)/($B94-$B93)^2</f>
        <v>-405.9175513941932</v>
      </c>
      <c r="O94">
        <f>-J$112*K$117^2*COS(K$117*$B94-PI()/4)</f>
        <v>-19.768904507575208</v>
      </c>
      <c r="Q94">
        <v>-10.279716965134705</v>
      </c>
      <c r="R94">
        <f>Q$112*COS(R$117*$B94)+Q$111</f>
        <v>-10.520251523359502</v>
      </c>
      <c r="S94">
        <f t="shared" si="3"/>
        <v>36.155657483088618</v>
      </c>
      <c r="T94">
        <f>-Q$112*R$117*SIN(R$117*$B94)</f>
        <v>41.129392603968057</v>
      </c>
      <c r="U94">
        <f t="shared" si="4"/>
        <v>-426.08344723820738</v>
      </c>
      <c r="V94">
        <f>-Q$112*R$117^2*COS(R$117*$B94)</f>
        <v>-131.45849946119566</v>
      </c>
      <c r="X94">
        <v>-1.636275548107782E-2</v>
      </c>
      <c r="Y94">
        <f>X$112*COS(Y$117*$B94+PI()/10)+X$111</f>
        <v>-1.7308836131460142E-2</v>
      </c>
      <c r="Z94">
        <f>(X95-X93)/(B95-B93)</f>
        <v>0.54653135417982235</v>
      </c>
      <c r="AA94">
        <f>-X$112*Y$117*SIN(Y$117*$B94+PI()/10)</f>
        <v>0.62131741843624033</v>
      </c>
      <c r="AB94">
        <f>(X95-2*X94+X93)/(B94-B93)^2</f>
        <v>-6.4476647123380761</v>
      </c>
      <c r="AC94">
        <f>-X$112*Y$117^2*COS(Y$117*$B94+PI()/10)</f>
        <v>-5.7230961583811508</v>
      </c>
      <c r="AD94">
        <f t="shared" si="5"/>
        <v>-0.65725430299062959</v>
      </c>
    </row>
    <row r="95" spans="1:30" x14ac:dyDescent="0.25">
      <c r="A95">
        <v>90</v>
      </c>
      <c r="B95">
        <f>A95/100*$A$2</f>
        <v>0.67500000000000004</v>
      </c>
      <c r="C95">
        <v>-13.643596407676233</v>
      </c>
      <c r="D95">
        <f>C$112*COS(D$117*B95+PI())+C$111</f>
        <v>-12.735231988804264</v>
      </c>
      <c r="E95">
        <f>(C96-C94)/($B96-$B94)</f>
        <v>-74.078812184159005</v>
      </c>
      <c r="F95">
        <f>-C$112*D$117*SIN(D$117*B95+PI())</f>
        <v>-76.047117986848036</v>
      </c>
      <c r="G95">
        <f>(C96-2*C95+C94)/($B95-$B94)^2</f>
        <v>1335.8008628560879</v>
      </c>
      <c r="H95">
        <f>-C$112*D$117^2*COS(D$117*B95+PI())</f>
        <v>876.88032192712421</v>
      </c>
      <c r="J95">
        <v>1.7048723302758872</v>
      </c>
      <c r="K95">
        <f>J$112*COS(K$117*$B95-PI()/4)+J$111</f>
        <v>1.2707587779145406</v>
      </c>
      <c r="L95">
        <f>(J96-J94)/($B96-$B94)</f>
        <v>25.504773220897686</v>
      </c>
      <c r="M95">
        <f>-J$112*K$117*SIN(K$117*$B95-PI()/4)</f>
        <v>24.76600384158947</v>
      </c>
      <c r="N95">
        <f>(J96-2*J95+J94)/($B95-$B94)^2</f>
        <v>-421.0159045092895</v>
      </c>
      <c r="O95">
        <f>-J$112*K$117^2*COS(K$117*$B95-PI()/4)</f>
        <v>-32.861475166461709</v>
      </c>
      <c r="Q95">
        <v>-10.020533130965115</v>
      </c>
      <c r="R95">
        <f>Q$112*COS(R$117*$B95)+Q$111</f>
        <v>-10.216284707163917</v>
      </c>
      <c r="S95">
        <f t="shared" si="3"/>
        <v>32.736988957898653</v>
      </c>
      <c r="T95">
        <f>-Q$112*R$117*SIN(R$117*$B95)</f>
        <v>39.821729151272066</v>
      </c>
      <c r="U95">
        <f t="shared" si="4"/>
        <v>-485.56149281244922</v>
      </c>
      <c r="V95">
        <f>-Q$112*R$117^2*COS(R$117*$B95)</f>
        <v>-216.79274947105313</v>
      </c>
      <c r="X95">
        <v>-1.2445110894763654E-2</v>
      </c>
      <c r="Y95">
        <f>X$112*COS(Y$117*$B95+PI()/10)+X$111</f>
        <v>-1.2821960500881885E-2</v>
      </c>
      <c r="Z95">
        <f>(X96-X94)/(B96-B94)</f>
        <v>0.49459459702830105</v>
      </c>
      <c r="AA95">
        <f>-X$112*Y$117*SIN(Y$117*$B95+PI()/10)</f>
        <v>0.57360780405203338</v>
      </c>
      <c r="AB95">
        <f>(X96-2*X95+X94)/(B95-B94)^2</f>
        <v>-7.4021371947342107</v>
      </c>
      <c r="AC95">
        <f>-X$112*Y$117^2*COS(Y$117*$B95+PI()/10)</f>
        <v>-6.9827210464364962</v>
      </c>
      <c r="AD95">
        <f t="shared" si="5"/>
        <v>-0.75455017275578085</v>
      </c>
    </row>
    <row r="96" spans="1:30" x14ac:dyDescent="0.25">
      <c r="A96">
        <v>91</v>
      </c>
      <c r="B96">
        <f>A96/100*$A$2</f>
        <v>0.6825</v>
      </c>
      <c r="C96">
        <v>-14.161618099789598</v>
      </c>
      <c r="D96">
        <f>C$112*COS(D$117*B96+PI())+C$111</f>
        <v>-13.280556023726469</v>
      </c>
      <c r="E96">
        <f>(C97-C95)/($B97-$B95)</f>
        <v>-63.796702484254617</v>
      </c>
      <c r="F96">
        <f>-C$112*D$117*SIN(D$117*B96+PI())</f>
        <v>-69.324780333220716</v>
      </c>
      <c r="G96">
        <f>(C97-2*C96+C95)/($B96-$B95)^2</f>
        <v>1406.0950571184139</v>
      </c>
      <c r="H96">
        <f>-C$112*D$117^2*COS(D$117*B96+PI())</f>
        <v>915.15326411441663</v>
      </c>
      <c r="J96">
        <v>1.8843170571182961</v>
      </c>
      <c r="K96">
        <f>J$112*COS(K$117*$B96-PI()/4)+J$111</f>
        <v>1.4554576905483594</v>
      </c>
      <c r="L96">
        <f>(J97-J95)/($B97-$B95)</f>
        <v>22.375578176649032</v>
      </c>
      <c r="M96">
        <f>-J$112*K$117*SIN(K$117*$B96-PI()/4)</f>
        <v>24.470834859387992</v>
      </c>
      <c r="N96">
        <f>(J97-2*J96+J95)/($B96-$B95)^2</f>
        <v>-413.43610729035152</v>
      </c>
      <c r="O96">
        <f>-J$112*K$117^2*COS(K$117*$B96-PI()/4)</f>
        <v>-45.824356595845948</v>
      </c>
      <c r="Q96">
        <v>-9.7886621307662249</v>
      </c>
      <c r="R96">
        <f>Q$112*COS(R$117*$B96)+Q$111</f>
        <v>-9.9244964441306802</v>
      </c>
      <c r="S96">
        <f t="shared" si="3"/>
        <v>28.992998972406024</v>
      </c>
      <c r="T96">
        <f>-Q$112*R$117*SIN(R$117*$B96)</f>
        <v>37.886053241512599</v>
      </c>
      <c r="U96">
        <f t="shared" si="4"/>
        <v>-512.83583665225012</v>
      </c>
      <c r="V96">
        <f>-Q$112*R$117^2*COS(R$117*$B96)</f>
        <v>-298.70804831603976</v>
      </c>
      <c r="X96">
        <v>-8.9438365256532971E-3</v>
      </c>
      <c r="Y96">
        <f>X$112*COS(Y$117*$B96+PI()/10)+X$111</f>
        <v>-8.7273463259534591E-3</v>
      </c>
      <c r="Z96">
        <f>(X97-X95)/(B97-B95)</f>
        <v>0.43613015096322794</v>
      </c>
      <c r="AA96">
        <f>-X$112*Y$117*SIN(Y$117*$B96+PI()/10)</f>
        <v>0.51685205194123374</v>
      </c>
      <c r="AB96">
        <f>(X97-2*X96+X95)/(B96-B95)^2</f>
        <v>-8.1883817559519176</v>
      </c>
      <c r="AC96">
        <f>-X$112*Y$117^2*COS(Y$117*$B96+PI()/10)</f>
        <v>-8.1322242523141561</v>
      </c>
      <c r="AD96">
        <f t="shared" si="5"/>
        <v>-0.83469742670253999</v>
      </c>
    </row>
    <row r="97" spans="1:45" x14ac:dyDescent="0.25">
      <c r="A97">
        <v>92</v>
      </c>
      <c r="B97">
        <f>A97/100*$A$2</f>
        <v>0.69000000000000006</v>
      </c>
      <c r="C97">
        <v>-14.600546944940053</v>
      </c>
      <c r="D97">
        <f>C$112*COS(D$117*B97+PI())+C$111</f>
        <v>-13.774419620690068</v>
      </c>
      <c r="E97">
        <f>(C98-C96)/($B98-$B96)</f>
        <v>-53.041647552132503</v>
      </c>
      <c r="F97">
        <f>-C$112*D$117*SIN(D$117*B97+PI())</f>
        <v>-62.32884944309766</v>
      </c>
      <c r="G97">
        <f>(C98-2*C97+C96)/($B97-$B96)^2</f>
        <v>1461.9195914474792</v>
      </c>
      <c r="H97">
        <f>-C$112*D$117^2*COS(D$117*B97+PI())</f>
        <v>949.81451446200606</v>
      </c>
      <c r="J97">
        <v>2.040506002925623</v>
      </c>
      <c r="K97">
        <f>J$112*COS(K$117*$B97-PI()/4)+J$111</f>
        <v>1.6375798310150891</v>
      </c>
      <c r="L97">
        <f>(J98-J96)/($B98-$B96)</f>
        <v>19.355171248097385</v>
      </c>
      <c r="M97">
        <f>-J$112*K$117*SIN(K$117*$B97-PI()/4)</f>
        <v>24.079090671657525</v>
      </c>
      <c r="N97">
        <f>(J98-2*J97+J96)/($B97-$B96)^2</f>
        <v>-392.00574032342024</v>
      </c>
      <c r="O97">
        <f>-J$112*K$117^2*COS(K$117*$B97-PI()/4)</f>
        <v>-58.606390224903713</v>
      </c>
      <c r="Q97">
        <v>-9.5856381463790239</v>
      </c>
      <c r="R97">
        <f>Q$112*COS(R$117*$B97)+Q$111</f>
        <v>-9.6494884094736744</v>
      </c>
      <c r="S97">
        <f t="shared" si="3"/>
        <v>25.15898935594026</v>
      </c>
      <c r="T97">
        <f>-Q$112*R$117*SIN(R$117*$B97)</f>
        <v>35.352891640103252</v>
      </c>
      <c r="U97">
        <f t="shared" si="4"/>
        <v>-509.5667277386197</v>
      </c>
      <c r="V97">
        <f>-Q$112*R$117^2*COS(R$117*$B97)</f>
        <v>-375.91254279954472</v>
      </c>
      <c r="X97">
        <v>-5.9031586303152292E-3</v>
      </c>
      <c r="Y97">
        <f>X$112*COS(Y$117*$B97+PI()/10)+X$111</f>
        <v>-5.0895681182173066E-3</v>
      </c>
      <c r="Z97">
        <f>(X98-X96)/(B98-B96)</f>
        <v>0.37220891236591502</v>
      </c>
      <c r="AA97">
        <f>-X$112*Y$117*SIN(Y$117*$B97+PI()/10)</f>
        <v>0.45194523421886978</v>
      </c>
      <c r="AB97">
        <f>(X98-2*X97+X96)/(B97-B96)^2</f>
        <v>-8.8572818699981681</v>
      </c>
      <c r="AC97">
        <f>-X$112*Y$117^2*COS(Y$117*$B97+PI()/10)</f>
        <v>-9.1534774237775416</v>
      </c>
      <c r="AD97">
        <f t="shared" si="5"/>
        <v>-0.90288296330256557</v>
      </c>
    </row>
    <row r="98" spans="1:45" x14ac:dyDescent="0.25">
      <c r="A98">
        <v>93</v>
      </c>
      <c r="B98">
        <f>A98/100*$A$2</f>
        <v>0.69750000000000001</v>
      </c>
      <c r="C98">
        <v>-14.957242813071586</v>
      </c>
      <c r="D98">
        <f>C$112*COS(D$117*B98+PI())+C$111</f>
        <v>-14.214873725702667</v>
      </c>
      <c r="E98">
        <f>(C99-C97)/($B99-$B97)</f>
        <v>-41.910924993363508</v>
      </c>
      <c r="F98">
        <f>-C$112*D$117*SIN(D$117*B98+PI())</f>
        <v>-55.086935059565405</v>
      </c>
      <c r="G98">
        <f>(C99-2*C98+C97)/($B98-$B97)^2</f>
        <v>1506.2730908910005</v>
      </c>
      <c r="H98">
        <f>-C$112*D$117^2*COS(D$117*B98+PI())</f>
        <v>980.72728084998982</v>
      </c>
      <c r="J98">
        <v>2.1746446258397572</v>
      </c>
      <c r="K98">
        <f>J$112*COS(K$117*$B98-PI()/4)+J$111</f>
        <v>1.8164064464299934</v>
      </c>
      <c r="L98">
        <f>(J99-J97)/($B99-$B97)</f>
        <v>16.56922235766492</v>
      </c>
      <c r="M98">
        <f>-J$112*K$117*SIN(K$117*$B98-PI()/4)</f>
        <v>23.59231731373616</v>
      </c>
      <c r="N98">
        <f>(J99-2*J98+J97)/($B98-$B97)^2</f>
        <v>-350.91396379193566</v>
      </c>
      <c r="O98">
        <f>-J$112*K$117^2*COS(K$117*$B98-PI()/4)</f>
        <v>-71.157131206456441</v>
      </c>
      <c r="Q98">
        <v>-9.4112772904271207</v>
      </c>
      <c r="R98">
        <f>Q$112*COS(R$117*$B98)+Q$111</f>
        <v>-9.3955976441812847</v>
      </c>
      <c r="S98">
        <f t="shared" si="3"/>
        <v>21.389086738135671</v>
      </c>
      <c r="T98">
        <f>-Q$112*R$117*SIN(R$117*$B98)</f>
        <v>32.262193818735717</v>
      </c>
      <c r="U98">
        <f t="shared" si="4"/>
        <v>-495.74063700931185</v>
      </c>
      <c r="V98">
        <f>-Q$112*R$117^2*COS(R$117*$B98)</f>
        <v>-447.18867192383158</v>
      </c>
      <c r="X98">
        <v>-3.360702840164567E-3</v>
      </c>
      <c r="Y98">
        <f>X$112*COS(Y$117*$B98+PI()/10)+X$111</f>
        <v>-1.9659958131129016E-3</v>
      </c>
      <c r="Z98">
        <f>(X99-X97)/(B99-B97)</f>
        <v>0.30393821194010201</v>
      </c>
      <c r="AA98">
        <f>-X$112*Y$117*SIN(Y$117*$B98+PI()/10)</f>
        <v>0.37991097017387876</v>
      </c>
      <c r="AB98">
        <f>(X99-2*X98+X97)/(B98-B97)^2</f>
        <v>-9.3482382435525491</v>
      </c>
      <c r="AC98">
        <f>-X$112*Y$117^2*COS(Y$117*$B98+PI()/10)</f>
        <v>-10.030374788245574</v>
      </c>
      <c r="AD98">
        <f t="shared" si="5"/>
        <v>-0.95292948456193161</v>
      </c>
    </row>
    <row r="99" spans="1:45" x14ac:dyDescent="0.25">
      <c r="A99">
        <v>94</v>
      </c>
      <c r="B99">
        <f>A99/100*$A$2</f>
        <v>0.70499999999999996</v>
      </c>
      <c r="C99">
        <v>-15.229210819840501</v>
      </c>
      <c r="D99">
        <f>C$112*COS(D$117*B99+PI())+C$111</f>
        <v>-14.600180067636119</v>
      </c>
      <c r="E99">
        <f>(C100-C98)/($B100-$B98)</f>
        <v>-30.513384580770936</v>
      </c>
      <c r="F99">
        <f>-C$112*D$117*SIN(D$117*B99+PI())</f>
        <v>-47.627617710179756</v>
      </c>
      <c r="G99">
        <f>(C100-2*C99+C98)/($B99-$B98)^2</f>
        <v>1533.0710191337046</v>
      </c>
      <c r="H99">
        <f>-C$112*D$117^2*COS(D$117*B99+PI())</f>
        <v>1007.7695647121341</v>
      </c>
      <c r="J99">
        <v>2.2890443382905952</v>
      </c>
      <c r="K99">
        <f>J$112*COS(K$117*$B99-PI()/4)+J$111</f>
        <v>1.9912317898401417</v>
      </c>
      <c r="L99">
        <f>(J100-J98)/($B100-$B98)</f>
        <v>14.176388817022104</v>
      </c>
      <c r="M99">
        <f>-J$112*K$117*SIN(K$117*$B99-PI()/4)</f>
        <v>23.012435857682011</v>
      </c>
      <c r="N99">
        <f>(J100-2*J99+J98)/($B99-$B98)^2</f>
        <v>-287.1749803794857</v>
      </c>
      <c r="O99">
        <f>-J$112*K$117^2*COS(K$117*$B99-PI()/4)</f>
        <v>-83.427047499738279</v>
      </c>
      <c r="Q99">
        <v>-9.2648018453069909</v>
      </c>
      <c r="R99">
        <f>Q$112*COS(R$117*$B99)+Q$111</f>
        <v>-9.1668281572891601</v>
      </c>
      <c r="S99">
        <f t="shared" si="3"/>
        <v>17.662160770476135</v>
      </c>
      <c r="T99">
        <f>-Q$112*R$117*SIN(R$117*$B99)</f>
        <v>28.662701928346319</v>
      </c>
      <c r="U99">
        <f t="shared" si="4"/>
        <v>-498.1062876999041</v>
      </c>
      <c r="V99">
        <f>-Q$112*R$117^2*COS(R$117*$B99)</f>
        <v>-511.41236855431572</v>
      </c>
      <c r="X99">
        <v>-1.3440854512137288E-3</v>
      </c>
      <c r="Y99">
        <f>X$112*COS(Y$117*$B99+PI()/10)+X$111</f>
        <v>5.9410998817666788E-4</v>
      </c>
      <c r="Z99">
        <f>(X100-X98)/(B100-B98)</f>
        <v>0.23275752821909376</v>
      </c>
      <c r="AA99">
        <f>-X$112*Y$117*SIN(Y$117*$B99+PI()/10)</f>
        <v>0.30188528318143265</v>
      </c>
      <c r="AB99">
        <f>(X100-2*X99+X98)/(B99-B98)^2</f>
        <v>-9.6332774153831089</v>
      </c>
      <c r="AC99">
        <f>-X$112*Y$117^2*COS(Y$117*$B99+PI()/10)</f>
        <v>-10.749087150447513</v>
      </c>
      <c r="AD99">
        <f t="shared" si="5"/>
        <v>-0.9819854653805411</v>
      </c>
    </row>
    <row r="100" spans="1:45" x14ac:dyDescent="0.25">
      <c r="A100">
        <v>95</v>
      </c>
      <c r="B100">
        <f>A100/100*$A$2</f>
        <v>0.71249999999999991</v>
      </c>
      <c r="C100">
        <v>-15.414943581783147</v>
      </c>
      <c r="D100">
        <f>C$112*COS(D$117*B100+PI())+C$111</f>
        <v>-14.928818018388531</v>
      </c>
      <c r="E100">
        <f>(C101-C99)/($B101-$B99)</f>
        <v>-19.026217188538755</v>
      </c>
      <c r="F100">
        <f>-C$112*D$117*SIN(D$117*B100+PI())</f>
        <v>-39.980335912680829</v>
      </c>
      <c r="G100">
        <f>(C101-2*C100+C99)/($B100-$B99)^2</f>
        <v>1530.17361879486</v>
      </c>
      <c r="H100">
        <f>-C$112*D$117^2*COS(D$117*B100+PI())</f>
        <v>1030.834642508479</v>
      </c>
      <c r="J100">
        <v>2.3872904580950873</v>
      </c>
      <c r="K100">
        <f>J$112*COS(K$117*$B100-PI()/4)+J$111</f>
        <v>2.1613659054851961</v>
      </c>
      <c r="L100">
        <f>(J101-J99)/($B101-$B99)</f>
        <v>12.293265120935171</v>
      </c>
      <c r="M100">
        <f>-J$112*K$117*SIN(K$117*$B100-PI()/4)</f>
        <v>22.341734830679485</v>
      </c>
      <c r="N100">
        <f>(J101-2*J100+J99)/($B100-$B99)^2</f>
        <v>-214.99133857700892</v>
      </c>
      <c r="O100">
        <f>-J$112*K$117^2*COS(K$117*$B100-PI()/4)</f>
        <v>-95.36771535073116</v>
      </c>
      <c r="Q100">
        <v>-9.1463448788699804</v>
      </c>
      <c r="R100">
        <f>Q$112*COS(R$117*$B100)+Q$111</f>
        <v>-8.9667877802658591</v>
      </c>
      <c r="S100">
        <f t="shared" si="3"/>
        <v>13.821648451646583</v>
      </c>
      <c r="T100">
        <f>-Q$112*R$117*SIN(R$117*$B100)</f>
        <v>24.611182106278712</v>
      </c>
      <c r="U100">
        <f t="shared" si="4"/>
        <v>-526.03033065462273</v>
      </c>
      <c r="V100">
        <f>-Q$112*R$117^2*COS(R$117*$B100)</f>
        <v>-567.57078662975766</v>
      </c>
      <c r="X100">
        <v>1.3066008312181669E-4</v>
      </c>
      <c r="Y100">
        <f>X$112*COS(Y$117*$B100+PI()/10)+X$111</f>
        <v>2.5503748878319896E-3</v>
      </c>
      <c r="Z100">
        <f>(X101-X99)/(B101-B99)</f>
        <v>0.16034616159093984</v>
      </c>
      <c r="AA100">
        <f>-X$112*Y$117*SIN(Y$117*$B100+PI()/10)</f>
        <v>0.21909868493568854</v>
      </c>
      <c r="AB100">
        <f>(X101-2*X100+X99)/(B100-B99)^2</f>
        <v>-9.6764203521244134</v>
      </c>
      <c r="AC100">
        <f>-X$112*Y$117^2*COS(Y$117*$B100+PI()/10)</f>
        <v>-11.298279987093482</v>
      </c>
      <c r="AD100">
        <f t="shared" si="5"/>
        <v>-0.98638331825936931</v>
      </c>
    </row>
    <row r="101" spans="1:45" x14ac:dyDescent="0.25">
      <c r="A101">
        <v>96</v>
      </c>
      <c r="B101">
        <f>A101/100*$A$2</f>
        <v>0.72</v>
      </c>
      <c r="C101">
        <v>-15.514604077668583</v>
      </c>
      <c r="D101">
        <f>C$112*COS(D$117*B101+PI())+C$111</f>
        <v>-15.199490594108696</v>
      </c>
      <c r="E101">
        <f>(C102-C100)/($B102-$B100)</f>
        <v>-7.743662749602656</v>
      </c>
      <c r="F101">
        <f>-C$112*D$117*SIN(D$117*B101+PI())</f>
        <v>-32.175269994612385</v>
      </c>
      <c r="G101">
        <f>(C102-2*C101+C100)/($B101-$B100)^2</f>
        <v>1478.5075649214157</v>
      </c>
      <c r="H101">
        <f>-C$112*D$117^2*COS(D$117*B101+PI())</f>
        <v>1049.8314869143949</v>
      </c>
      <c r="J101">
        <v>2.4734433151046229</v>
      </c>
      <c r="K101">
        <f>J$112*COS(K$117*$B101-PI()/4)+J$111</f>
        <v>2.3261373517375921</v>
      </c>
      <c r="L101">
        <f>(J102-J100)/($B102-$B100)</f>
        <v>10.909797561828356</v>
      </c>
      <c r="M101">
        <f>-J$112*K$117*SIN(K$117*$B101-PI()/4)</f>
        <v>21.582861183268001</v>
      </c>
      <c r="N101">
        <f>(J102-2*J101+J100)/($B101-$B100)^2</f>
        <v>-153.93334385145431</v>
      </c>
      <c r="O101">
        <f>-J$112*K$117^2*COS(K$117*$B101-PI()/4)</f>
        <v>-106.93201039859966</v>
      </c>
      <c r="Q101">
        <v>-9.057477118532292</v>
      </c>
      <c r="R101">
        <f>Q$112*COS(R$117*$B101)+Q$111</f>
        <v>-8.7986312693553614</v>
      </c>
      <c r="S101">
        <f t="shared" si="3"/>
        <v>9.7259699974266685</v>
      </c>
      <c r="T101">
        <f>-Q$112*R$117*SIN(R$117*$B101)</f>
        <v>20.171529240387475</v>
      </c>
      <c r="U101">
        <f t="shared" si="4"/>
        <v>-566.150590470667</v>
      </c>
      <c r="V101">
        <f>-Q$112*R$117^2*COS(R$117*$B101)</f>
        <v>-614.77827434969561</v>
      </c>
      <c r="X101">
        <v>1.0611069726503711E-3</v>
      </c>
      <c r="Y101">
        <f>X$112*COS(Y$117*$B101+PI()/10)+X$111</f>
        <v>3.8719474197695114E-3</v>
      </c>
      <c r="Z101">
        <f>(X102-X100)/(B102-B100)</f>
        <v>8.8354942127789812E-2</v>
      </c>
      <c r="AA101">
        <f>-X$112*Y$117*SIN(Y$117*$B101+PI()/10)</f>
        <v>0.13285676954529721</v>
      </c>
      <c r="AB101">
        <f>(X102-2*X101+X100)/(B101-B100)^2</f>
        <v>-9.5212381713820751</v>
      </c>
      <c r="AC101">
        <f>-X$112*Y$117^2*COS(Y$117*$B101+PI()/10)</f>
        <v>-11.669292199077676</v>
      </c>
      <c r="AD101">
        <f t="shared" si="5"/>
        <v>-0.97056454346402388</v>
      </c>
    </row>
    <row r="102" spans="1:45" x14ac:dyDescent="0.25">
      <c r="A102">
        <v>97</v>
      </c>
      <c r="B102">
        <f>A102/100*$A$2</f>
        <v>0.72750000000000004</v>
      </c>
      <c r="C102">
        <v>-15.531098523027188</v>
      </c>
      <c r="D102">
        <f>C$112*COS(D$117*B102+PI())+C$111</f>
        <v>-15.411129573798769</v>
      </c>
      <c r="E102">
        <f>(C103-C101)/($B103-$B101)</f>
        <v>2.9979757381138201</v>
      </c>
      <c r="F102">
        <f>-C$112*D$117*SIN(D$117*B102+PI())</f>
        <v>-24.243222985357821</v>
      </c>
      <c r="G102">
        <f>(C103-2*C102+C101)/($B102-$B101)^2</f>
        <v>1385.9293651362814</v>
      </c>
      <c r="H102">
        <f>-C$112*D$117^2*COS(D$117*B102+PI())</f>
        <v>1064.6851260638434</v>
      </c>
      <c r="J102">
        <v>2.550937421522514</v>
      </c>
      <c r="K102">
        <f>J$112*COS(K$117*$B102-PI()/4)+J$111</f>
        <v>2.4848958509758825</v>
      </c>
      <c r="L102">
        <f>(J103-J101)/($B103-$B101)</f>
        <v>9.9553355632332909</v>
      </c>
      <c r="M102">
        <f>-J$112*K$117*SIN(K$117*$B102-PI()/4)</f>
        <v>20.738809843037505</v>
      </c>
      <c r="N102">
        <f>(J103-2*J102+J101)/($B102-$B101)^2</f>
        <v>-100.58985577391383</v>
      </c>
      <c r="O102">
        <f>-J$112*K$117^2*COS(K$117*$B102-PI()/4)</f>
        <v>-118.07429365401347</v>
      </c>
      <c r="Q102">
        <v>-9.0004553289085791</v>
      </c>
      <c r="R102">
        <f>Q$112*COS(R$117*$B102)+Q$111</f>
        <v>-8.6650105531865638</v>
      </c>
      <c r="S102">
        <f t="shared" si="3"/>
        <v>5.3980409560566001</v>
      </c>
      <c r="T102">
        <f>-Q$112*R$117*SIN(R$117*$B102)</f>
        <v>15.413759308487831</v>
      </c>
      <c r="U102">
        <f t="shared" si="4"/>
        <v>-587.96382056135258</v>
      </c>
      <c r="V102">
        <f>-Q$112*R$117^2*COS(R$117*$B102)</f>
        <v>-652.2903414323988</v>
      </c>
      <c r="X102">
        <v>1.4559842150386748E-3</v>
      </c>
      <c r="Y102">
        <f>X$112*COS(Y$117*$B102+PI()/10)+X$111</f>
        <v>4.5379855956913656E-3</v>
      </c>
      <c r="Z102">
        <f>(X103-X101)/(B103-B101)</f>
        <v>1.7919576951581178E-2</v>
      </c>
      <c r="AA102">
        <f>-X$112*Y$117*SIN(Y$117*$B102+PI()/10)</f>
        <v>4.4519623534389333E-2</v>
      </c>
      <c r="AB102">
        <f>(X103-2*X102+X101)/(B102-B101)^2</f>
        <v>-9.2615258756067718</v>
      </c>
      <c r="AC102">
        <f>-X$112*Y$117^2*COS(Y$117*$B102+PI()/10)</f>
        <v>-11.856272702185143</v>
      </c>
      <c r="AD102">
        <f t="shared" si="5"/>
        <v>-0.94409030332382993</v>
      </c>
    </row>
    <row r="103" spans="1:45" x14ac:dyDescent="0.25">
      <c r="A103">
        <v>98</v>
      </c>
      <c r="B103">
        <f>A103/100*$A$2</f>
        <v>0.73499999999999999</v>
      </c>
      <c r="C103">
        <v>-15.469634441596876</v>
      </c>
      <c r="D103">
        <f>C$112*COS(D$117*B103+PI())+C$111</f>
        <v>-15.562899715094563</v>
      </c>
      <c r="E103">
        <f>(C104-C102)/($B104-$B102)</f>
        <v>12.978105001183678</v>
      </c>
      <c r="F103">
        <f>-C$112*D$117*SIN(D$117*B103+PI())</f>
        <v>-16.215499050655321</v>
      </c>
      <c r="G103">
        <f>(C104-2*C103+C102)/($B103-$B102)^2</f>
        <v>1275.4384383489842</v>
      </c>
      <c r="H103">
        <f>-C$112*D$117^2*COS(D$117*B103+PI())</f>
        <v>1075.3369394290837</v>
      </c>
      <c r="J103">
        <v>2.6227733485531224</v>
      </c>
      <c r="K103">
        <f>J$112*COS(K$117*$B103-PI()/4)+J$111</f>
        <v>2.6370148559334297</v>
      </c>
      <c r="L103">
        <f>(J104-J102)/($B104-$B102)</f>
        <v>9.4019329831231673</v>
      </c>
      <c r="M103">
        <f>-J$112*K$117*SIN(K$117*$B103-PI()/4)</f>
        <v>19.812911895017528</v>
      </c>
      <c r="N103">
        <f>(J104-2*J103+J102)/($B103-$B102)^2</f>
        <v>-46.984165588803073</v>
      </c>
      <c r="O103">
        <f>-J$112*K$117^2*COS(K$117*$B103-PI()/4)</f>
        <v>-128.75059161538837</v>
      </c>
      <c r="Q103">
        <v>-8.9765065041914429</v>
      </c>
      <c r="R103">
        <f>Q$112*COS(R$117*$B103)+Q$111</f>
        <v>-8.5680329102745922</v>
      </c>
      <c r="S103">
        <f t="shared" si="3"/>
        <v>1.0194342131659624</v>
      </c>
      <c r="T103">
        <f>-Q$112*R$117*SIN(R$117*$B103)</f>
        <v>10.412905184559907</v>
      </c>
      <c r="U103">
        <f t="shared" si="4"/>
        <v>-579.66464420948489</v>
      </c>
      <c r="V103">
        <f>-Q$112*R$117^2*COS(R$117*$B103)</f>
        <v>-679.51540017135017</v>
      </c>
      <c r="X103">
        <v>1.329900626924089E-3</v>
      </c>
      <c r="Y103">
        <f>X$112*COS(Y$117*$B103+PI()/10)+X$111</f>
        <v>4.5379855956913726E-3</v>
      </c>
      <c r="Z103">
        <f>(X104-X102)/(B104-B102)</f>
        <v>-5.0531939704782695E-2</v>
      </c>
      <c r="AA103">
        <f>-X$112*Y$117*SIN(Y$117*$B103+PI()/10)</f>
        <v>-4.4519623534388632E-2</v>
      </c>
      <c r="AB103">
        <f>(X104-2*X103+X102)/(B103-B102)^2</f>
        <v>-8.9922118994234772</v>
      </c>
      <c r="AC103">
        <f>-X$112*Y$117^2*COS(Y$117*$B103+PI()/10)</f>
        <v>-11.856272702185144</v>
      </c>
      <c r="AD103">
        <f t="shared" si="5"/>
        <v>-0.9166372986160527</v>
      </c>
    </row>
    <row r="104" spans="1:45" x14ac:dyDescent="0.25">
      <c r="A104">
        <v>99</v>
      </c>
      <c r="B104">
        <f>A104/100*$A$2</f>
        <v>0.74249999999999994</v>
      </c>
      <c r="C104">
        <v>-15.336426948009434</v>
      </c>
      <c r="D104">
        <f>C$112*COS(D$117*B104+PI())+C$111</f>
        <v>-15.654202050585571</v>
      </c>
      <c r="E104">
        <f>(C105-C103)/($B105-$B103)</f>
        <v>22.095149238420319</v>
      </c>
      <c r="F104">
        <f>-C$112*D$117*SIN(D$117*B104+PI())</f>
        <v>-8.1237799493567273</v>
      </c>
      <c r="G104">
        <f>(C105-2*C104+C103)/($B104-$B103)^2</f>
        <v>1155.7733582475128</v>
      </c>
      <c r="H104">
        <f>-C$112*D$117^2*COS(D$117*B104+PI())</f>
        <v>1081.7448891691145</v>
      </c>
      <c r="J104">
        <v>2.6919664162693606</v>
      </c>
      <c r="K104">
        <f>J$112*COS(K$117*$B104-PI()/4)+J$111</f>
        <v>2.7818940223942326</v>
      </c>
      <c r="L104">
        <f>(J105-J103)/($B105-$B103)</f>
        <v>9.222376605237999</v>
      </c>
      <c r="M104">
        <f>-J$112*K$117*SIN(K$117*$B104-PI()/4)</f>
        <v>18.808821435406355</v>
      </c>
      <c r="N104">
        <f>(J105-2*J104+J103)/($B104-$B103)^2</f>
        <v>-0.89753518055761017</v>
      </c>
      <c r="O104">
        <f>-J$112*K$117^2*COS(K$117*$B104-PI()/4)</f>
        <v>-138.91876981220756</v>
      </c>
      <c r="Q104">
        <v>-8.9851638157110898</v>
      </c>
      <c r="R104">
        <f>Q$112*COS(R$117*$B104)+Q$111</f>
        <v>-8.5092277359798061</v>
      </c>
      <c r="S104">
        <f t="shared" si="3"/>
        <v>-3.1588494057712513</v>
      </c>
      <c r="T104">
        <f>-Q$112*R$117*SIN(R$117*$B104)</f>
        <v>5.2478333255034331</v>
      </c>
      <c r="U104">
        <f t="shared" si="4"/>
        <v>-534.54432084045231</v>
      </c>
      <c r="V104">
        <f>-Q$112*R$117^2*COS(R$117*$B104)</f>
        <v>-696.02409512677514</v>
      </c>
      <c r="X104">
        <v>6.9800511946693929E-4</v>
      </c>
      <c r="Y104">
        <f>X$112*COS(Y$117*$B104+PI()/10)+X$111</f>
        <v>3.8719474197695253E-3</v>
      </c>
      <c r="Z104">
        <f>(X105-X103)/(B105-B103)</f>
        <v>-0.11717861033266326</v>
      </c>
      <c r="AA104">
        <f>-X$112*Y$117*SIN(Y$117*$B104+PI()/10)</f>
        <v>-0.13285676954529529</v>
      </c>
      <c r="AB104">
        <f>(X105-2*X104+X103)/(B104-B103)^2</f>
        <v>-8.7802336013450208</v>
      </c>
      <c r="AC104">
        <f>-X$112*Y$117^2*COS(Y$117*$B104+PI()/10)</f>
        <v>-11.669292199077681</v>
      </c>
      <c r="AD104">
        <f t="shared" si="5"/>
        <v>-0.89502890941335578</v>
      </c>
    </row>
    <row r="105" spans="1:45" x14ac:dyDescent="0.25">
      <c r="A105">
        <v>100</v>
      </c>
      <c r="B105">
        <f>A105/100*$A$2</f>
        <v>0.75</v>
      </c>
      <c r="C105">
        <v>-15.138207203020571</v>
      </c>
      <c r="D105">
        <f>C$112*COS(D$117*B105+PI())+C$111</f>
        <v>-15.684676251665683</v>
      </c>
      <c r="F105">
        <f>-C$112*D$117*SIN(D$117*B105+PI())</f>
        <v>-4.7552575743503435E-14</v>
      </c>
      <c r="H105">
        <f>-C$112*D$117^2*COS(D$117*B105+PI())</f>
        <v>1083.8836860338251</v>
      </c>
      <c r="J105">
        <v>2.7611089976316925</v>
      </c>
      <c r="K105">
        <f>J$112*COS(K$117*$B105-PI()/4)+J$111</f>
        <v>2.9189615784772673</v>
      </c>
      <c r="M105">
        <f>-J$112*K$117*SIN(K$117*$B105-PI()/4)</f>
        <v>17.730501150522759</v>
      </c>
      <c r="O105">
        <f>-J$112*K$117^2*COS(K$117*$B105-PI()/4)</f>
        <v>-148.53869909052705</v>
      </c>
      <c r="Q105">
        <v>-9.0238892452780117</v>
      </c>
      <c r="R105">
        <f>Q$112*COS(R$117*$B105)+Q$111</f>
        <v>-8.4895224230293387</v>
      </c>
      <c r="T105">
        <f>-Q$112*R$117*SIN(R$117*$B105)</f>
        <v>2.051929789893986E-14</v>
      </c>
      <c r="V105">
        <f>-Q$112*R$117^2*COS(R$117*$B105)</f>
        <v>-701.55607431741043</v>
      </c>
      <c r="X105">
        <v>-4.2777852806586135E-4</v>
      </c>
      <c r="Y105">
        <f>X$112*COS(Y$117*$B105+PI()/10)+X$111</f>
        <v>2.5503748878320243E-3</v>
      </c>
      <c r="AA105">
        <f>-X$112*Y$117*SIN(Y$117*$B105+PI()/10)</f>
        <v>-0.21909868493568671</v>
      </c>
      <c r="AC105">
        <f>-X$112*Y$117^2*COS(Y$117*$B105+PI()/10)</f>
        <v>-11.298279987093492</v>
      </c>
    </row>
    <row r="107" spans="1:45" x14ac:dyDescent="0.25">
      <c r="A107" s="11"/>
      <c r="C107" s="12" t="s">
        <v>1</v>
      </c>
      <c r="D107" s="12"/>
      <c r="E107" s="12"/>
      <c r="F107" s="12"/>
      <c r="G107" s="12"/>
      <c r="H107" s="12"/>
      <c r="I107" s="19"/>
      <c r="J107" s="14" t="s">
        <v>17</v>
      </c>
      <c r="K107" s="13"/>
      <c r="L107" s="13"/>
      <c r="M107" s="13"/>
      <c r="N107" s="13"/>
      <c r="O107" s="15"/>
      <c r="P107" s="19"/>
      <c r="Q107" s="14" t="s">
        <v>30</v>
      </c>
      <c r="R107" s="13"/>
      <c r="S107" s="13"/>
      <c r="T107" s="13"/>
      <c r="U107" s="13"/>
      <c r="V107" s="15"/>
      <c r="W107" s="19"/>
      <c r="X107" s="7" t="s">
        <v>31</v>
      </c>
      <c r="Y107" s="7"/>
      <c r="Z107" s="7"/>
      <c r="AA107" s="7"/>
      <c r="AB107" s="7"/>
      <c r="AC107" s="7"/>
      <c r="AD107" s="7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</row>
    <row r="108" spans="1:45" x14ac:dyDescent="0.25">
      <c r="A108" s="11"/>
      <c r="B108" s="11"/>
      <c r="C108" s="6" t="s">
        <v>13</v>
      </c>
      <c r="D108" s="6" t="s">
        <v>14</v>
      </c>
      <c r="E108" s="6" t="s">
        <v>12</v>
      </c>
      <c r="F108" s="6" t="s">
        <v>15</v>
      </c>
      <c r="G108" s="6" t="s">
        <v>11</v>
      </c>
      <c r="H108" s="6" t="s">
        <v>16</v>
      </c>
      <c r="I108" s="11"/>
      <c r="J108" s="6" t="s">
        <v>18</v>
      </c>
      <c r="K108" s="6" t="s">
        <v>19</v>
      </c>
      <c r="L108" s="6" t="s">
        <v>20</v>
      </c>
      <c r="M108" s="6" t="s">
        <v>21</v>
      </c>
      <c r="N108" s="6" t="s">
        <v>22</v>
      </c>
      <c r="O108" s="6" t="s">
        <v>23</v>
      </c>
      <c r="P108" s="11"/>
      <c r="Q108" s="6" t="s">
        <v>24</v>
      </c>
      <c r="R108" s="6" t="s">
        <v>25</v>
      </c>
      <c r="S108" s="6" t="s">
        <v>26</v>
      </c>
      <c r="T108" s="6" t="s">
        <v>27</v>
      </c>
      <c r="U108" s="6" t="s">
        <v>28</v>
      </c>
      <c r="V108" s="6" t="s">
        <v>29</v>
      </c>
      <c r="W108" s="11"/>
      <c r="X108" s="6" t="s">
        <v>32</v>
      </c>
      <c r="Y108" s="6" t="s">
        <v>33</v>
      </c>
      <c r="Z108" s="6" t="s">
        <v>34</v>
      </c>
      <c r="AA108" s="6" t="s">
        <v>35</v>
      </c>
      <c r="AB108" s="6" t="s">
        <v>36</v>
      </c>
      <c r="AC108" s="6" t="s">
        <v>37</v>
      </c>
      <c r="AD108" s="6" t="s">
        <v>38</v>
      </c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</row>
    <row r="109" spans="1:45" x14ac:dyDescent="0.25">
      <c r="A109" s="11"/>
      <c r="B109" s="17" t="s">
        <v>2</v>
      </c>
      <c r="C109" s="6">
        <f t="shared" ref="C109:Q109" si="6">MIN(C5:C105)</f>
        <v>-15.531098523027188</v>
      </c>
      <c r="D109" s="6"/>
      <c r="E109" s="6">
        <f t="shared" ref="E109:G109" si="7">MIN(E5:E105)</f>
        <v>-135.75460516967848</v>
      </c>
      <c r="F109" s="6"/>
      <c r="G109" s="6">
        <f t="shared" si="7"/>
        <v>-1481.7853848603563</v>
      </c>
      <c r="H109" s="6"/>
      <c r="I109" s="17" t="s">
        <v>2</v>
      </c>
      <c r="J109" s="6">
        <f t="shared" si="6"/>
        <v>-2.3338081729880016</v>
      </c>
      <c r="K109" s="6"/>
      <c r="L109" s="6">
        <f>MIN(L5:L105)</f>
        <v>-36.498777931090515</v>
      </c>
      <c r="M109" s="6"/>
      <c r="N109" s="6">
        <f>MIN(N5:N105)</f>
        <v>-576.36215564901431</v>
      </c>
      <c r="O109" s="6"/>
      <c r="P109" s="17" t="s">
        <v>2</v>
      </c>
      <c r="Q109" s="6">
        <f t="shared" si="6"/>
        <v>-13.919619635863585</v>
      </c>
      <c r="R109" s="6"/>
      <c r="S109" s="6">
        <f t="shared" ref="S109:U109" si="8">MIN(S5:S105)</f>
        <v>-54.656694739462424</v>
      </c>
      <c r="T109" s="6"/>
      <c r="U109" s="6">
        <f t="shared" si="8"/>
        <v>-1197.5830115052454</v>
      </c>
      <c r="V109" s="6"/>
      <c r="W109" s="17" t="s">
        <v>2</v>
      </c>
      <c r="X109" s="6">
        <f>MIN(X5:X105)</f>
        <v>-8.2769484311941782E-2</v>
      </c>
      <c r="Y109" s="6"/>
      <c r="Z109" s="6">
        <f>MIN(Z5:Z105)</f>
        <v>-0.75775318421456095</v>
      </c>
      <c r="AA109" s="6"/>
      <c r="AB109" s="6">
        <f>MIN(AB5:AB105)</f>
        <v>-9.8869164215446155</v>
      </c>
      <c r="AC109" s="6"/>
      <c r="AD109" s="6">
        <f>MIN(AD5:AD105)</f>
        <v>-1.0078406138169842</v>
      </c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</row>
    <row r="110" spans="1:45" x14ac:dyDescent="0.25">
      <c r="A110" s="11"/>
      <c r="B110" s="17" t="s">
        <v>3</v>
      </c>
      <c r="C110" s="6">
        <f t="shared" ref="C110:Q110" si="9">MAX(C5:C105)</f>
        <v>15.355882789351087</v>
      </c>
      <c r="D110" s="6"/>
      <c r="E110" s="6">
        <f t="shared" ref="E110:G110" si="10">MAX(E5:E105)</f>
        <v>138.29268238144135</v>
      </c>
      <c r="F110" s="6"/>
      <c r="G110" s="6">
        <f t="shared" si="10"/>
        <v>1533.0710191337046</v>
      </c>
      <c r="H110" s="6"/>
      <c r="I110" s="17" t="s">
        <v>3</v>
      </c>
      <c r="J110" s="6">
        <f t="shared" si="9"/>
        <v>3.6523391318087408</v>
      </c>
      <c r="K110" s="6"/>
      <c r="L110" s="6">
        <f>MAX(L5:L105)</f>
        <v>38.950435682976</v>
      </c>
      <c r="M110" s="6"/>
      <c r="N110" s="6">
        <f>MAX(N5:N105)</f>
        <v>622.94920275966683</v>
      </c>
      <c r="O110" s="6"/>
      <c r="P110" s="17" t="s">
        <v>3</v>
      </c>
      <c r="Q110" s="6">
        <f t="shared" si="9"/>
        <v>-8.9216319282713403</v>
      </c>
      <c r="R110" s="6"/>
      <c r="S110" s="6">
        <f t="shared" ref="S110:U110" si="11">MAX(S5:S105)</f>
        <v>44.261070720444295</v>
      </c>
      <c r="T110" s="6"/>
      <c r="U110" s="6">
        <f t="shared" si="11"/>
        <v>1320.7183113674162</v>
      </c>
      <c r="V110" s="6"/>
      <c r="W110" s="17" t="s">
        <v>3</v>
      </c>
      <c r="X110" s="6">
        <f>MAX(X5:X105)</f>
        <v>1.8633337058382546E-3</v>
      </c>
      <c r="Y110" s="6"/>
      <c r="Z110" s="6">
        <f>MAX(Z5:Z105)</f>
        <v>0.68877656823380939</v>
      </c>
      <c r="AA110" s="6"/>
      <c r="AB110" s="6">
        <f>MAX(AB5:AB105)</f>
        <v>13.844470148547412</v>
      </c>
      <c r="AC110" s="6"/>
      <c r="AD110" s="6">
        <f>MAX(AD5:AD105)</f>
        <v>1.4112609733483599</v>
      </c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</row>
    <row r="111" spans="1:45" x14ac:dyDescent="0.25">
      <c r="A111" s="11"/>
      <c r="B111" s="17" t="s">
        <v>39</v>
      </c>
      <c r="C111" s="6">
        <f>AVERAGE(C5:C105)</f>
        <v>-0.2411855954765455</v>
      </c>
      <c r="D111" s="6"/>
      <c r="E111" s="6">
        <f>AVERAGE(E5:E105)</f>
        <v>-0.28590710362542326</v>
      </c>
      <c r="F111" s="6"/>
      <c r="G111" s="6">
        <f>AVERAGE(G5:G105)</f>
        <v>-10.475581118004207</v>
      </c>
      <c r="H111" s="6"/>
      <c r="I111" s="17" t="s">
        <v>39</v>
      </c>
      <c r="J111" s="6">
        <f>AVERAGE(J5:J105)</f>
        <v>0.80253890227559199</v>
      </c>
      <c r="K111" s="6"/>
      <c r="L111" s="6">
        <f>AVERAGE(L5:L105)</f>
        <v>-7.0616806613156363E-2</v>
      </c>
      <c r="M111" s="6"/>
      <c r="N111" s="6">
        <f>AVERAGE(N5:N105)</f>
        <v>-0.2009741545094553</v>
      </c>
      <c r="O111" s="6"/>
      <c r="P111" s="17" t="s">
        <v>39</v>
      </c>
      <c r="Q111" s="6">
        <f>AVERAGE(Q5:Q105)</f>
        <v>-10.988516276825461</v>
      </c>
      <c r="R111" s="6"/>
      <c r="S111" s="6">
        <f>AVERAGE(S5:S105)</f>
        <v>7.8652881743529343E-2</v>
      </c>
      <c r="T111" s="6"/>
      <c r="U111" s="6">
        <f>AVERAGE(U5:U105)</f>
        <v>4.5810363560591822</v>
      </c>
      <c r="V111" s="6"/>
      <c r="W111" s="17" t="s">
        <v>39</v>
      </c>
      <c r="X111" s="6">
        <f>AVERAGE(X5:X105)</f>
        <v>-3.7694921646283776E-2</v>
      </c>
      <c r="Y111" s="6"/>
      <c r="Z111" s="6">
        <f>AVERAGE(Z5:Z105)</f>
        <v>1.2640833570710833E-3</v>
      </c>
      <c r="AA111" s="6"/>
      <c r="AB111" s="6">
        <f>AVERAGE(AB5:AB105)</f>
        <v>8.6402432559673129E-2</v>
      </c>
      <c r="AC111" s="6"/>
      <c r="AD111" s="6">
        <f>AVERAGE(AD5:AD105)</f>
        <v>8.8075874168881615E-3</v>
      </c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</row>
    <row r="112" spans="1:45" x14ac:dyDescent="0.25">
      <c r="A112" s="11"/>
      <c r="B112" s="18" t="s">
        <v>9</v>
      </c>
      <c r="C112" s="6">
        <f>(C110-C109)/2</f>
        <v>15.443490656189137</v>
      </c>
      <c r="D112" s="6">
        <f>C112</f>
        <v>15.443490656189137</v>
      </c>
      <c r="E112" s="6">
        <f t="shared" ref="E112:G112" si="12">(E110-E109)/2</f>
        <v>137.02364377555992</v>
      </c>
      <c r="F112" s="6">
        <f>D117*D112</f>
        <v>129.37908477671041</v>
      </c>
      <c r="G112" s="6">
        <f t="shared" si="12"/>
        <v>1507.4282019970306</v>
      </c>
      <c r="H112" s="6">
        <f>D117^2*D112</f>
        <v>1083.8836860338251</v>
      </c>
      <c r="I112" s="17" t="s">
        <v>10</v>
      </c>
      <c r="J112" s="6">
        <f>(J110-J109)/2</f>
        <v>2.9930736523983712</v>
      </c>
      <c r="K112" s="6">
        <f>J112</f>
        <v>2.9930736523983712</v>
      </c>
      <c r="L112" s="6">
        <f t="shared" ref="L112" si="13">(L110-L109)/2</f>
        <v>37.724606807033254</v>
      </c>
      <c r="M112" s="6">
        <f>K117*K112</f>
        <v>25.074715194741046</v>
      </c>
      <c r="N112" s="6">
        <f t="shared" ref="N112" si="14">(N110-N109)/2</f>
        <v>599.65567920434057</v>
      </c>
      <c r="O112" s="6">
        <f>K117^2*K112</f>
        <v>210.06544279107953</v>
      </c>
      <c r="P112" s="17" t="s">
        <v>10</v>
      </c>
      <c r="Q112" s="6">
        <f>(Q110-Q109)/2</f>
        <v>2.4989938537961223</v>
      </c>
      <c r="R112" s="6">
        <f>Q112</f>
        <v>2.4989938537961223</v>
      </c>
      <c r="S112" s="6">
        <f t="shared" ref="S112" si="15">(S110-S109)/2</f>
        <v>49.458882729953359</v>
      </c>
      <c r="T112" s="6">
        <f>R117*R112</f>
        <v>41.871043906410364</v>
      </c>
      <c r="U112" s="6">
        <f t="shared" ref="U112" si="16">(U110-U109)/2</f>
        <v>1259.1506614363307</v>
      </c>
      <c r="V112" s="6">
        <f>R117^2*R112</f>
        <v>701.55607431741043</v>
      </c>
      <c r="W112" s="17" t="s">
        <v>10</v>
      </c>
      <c r="X112" s="6">
        <f>(X110-X109)/2</f>
        <v>4.231640900889002E-2</v>
      </c>
      <c r="Y112" s="6">
        <f>X112</f>
        <v>4.231640900889002E-2</v>
      </c>
      <c r="Z112" s="6">
        <f t="shared" ref="Z112" si="17">(Z110-Z109)/2</f>
        <v>0.72326487622418512</v>
      </c>
      <c r="AA112" s="6">
        <f>Y117*Y112</f>
        <v>0.70901823823269239</v>
      </c>
      <c r="AB112" s="6">
        <f t="shared" ref="AB112:AD112" si="18">(AB110-AB109)/2</f>
        <v>11.865693285046014</v>
      </c>
      <c r="AC112" s="6">
        <f>Y117^2*Y112</f>
        <v>11.879714605296021</v>
      </c>
      <c r="AD112" s="6">
        <f t="shared" si="18"/>
        <v>1.2095507935826721</v>
      </c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</row>
    <row r="113" spans="1:45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</row>
    <row r="114" spans="1:45" x14ac:dyDescent="0.25">
      <c r="A114" s="11"/>
      <c r="B114" s="11"/>
      <c r="C114" s="12" t="s">
        <v>6</v>
      </c>
      <c r="D114" s="12"/>
      <c r="H114" s="16"/>
      <c r="J114" s="12" t="s">
        <v>6</v>
      </c>
      <c r="K114" s="12"/>
      <c r="N114" s="16"/>
      <c r="O114" s="16"/>
      <c r="Q114" s="12" t="s">
        <v>6</v>
      </c>
      <c r="R114" s="12"/>
      <c r="S114" s="19"/>
      <c r="V114" s="16"/>
      <c r="X114" s="12" t="s">
        <v>6</v>
      </c>
      <c r="Y114" s="12"/>
      <c r="Z114" s="19"/>
      <c r="AC114" s="19"/>
      <c r="AD114" s="19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</row>
    <row r="115" spans="1:45" x14ac:dyDescent="0.25">
      <c r="A115" s="11"/>
      <c r="B115" s="11"/>
      <c r="C115" s="6" t="s">
        <v>7</v>
      </c>
      <c r="D115" s="6">
        <f>$A$2</f>
        <v>0.75</v>
      </c>
      <c r="H115" s="11"/>
      <c r="J115" s="6" t="s">
        <v>7</v>
      </c>
      <c r="K115" s="6">
        <f>$A$2</f>
        <v>0.75</v>
      </c>
      <c r="N115" s="11"/>
      <c r="O115" s="11"/>
      <c r="Q115" s="6" t="s">
        <v>7</v>
      </c>
      <c r="R115" s="6">
        <f>$A$2/2</f>
        <v>0.375</v>
      </c>
      <c r="S115" s="11"/>
      <c r="V115" s="11"/>
      <c r="X115" s="6" t="s">
        <v>7</v>
      </c>
      <c r="Y115" s="6">
        <f>$A$2/2</f>
        <v>0.375</v>
      </c>
      <c r="Z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</row>
    <row r="116" spans="1:45" x14ac:dyDescent="0.25">
      <c r="A116" s="11"/>
      <c r="B116" s="11"/>
      <c r="C116" s="6" t="s">
        <v>40</v>
      </c>
      <c r="D116" s="6">
        <f>1/D115</f>
        <v>1.3333333333333333</v>
      </c>
      <c r="H116" s="11"/>
      <c r="J116" s="6" t="s">
        <v>40</v>
      </c>
      <c r="K116">
        <f>1/K115</f>
        <v>1.3333333333333333</v>
      </c>
      <c r="N116" s="11"/>
      <c r="O116" s="11"/>
      <c r="Q116" s="6" t="s">
        <v>40</v>
      </c>
      <c r="R116">
        <f>1/R115</f>
        <v>2.6666666666666665</v>
      </c>
      <c r="S116" s="11"/>
      <c r="V116" s="11"/>
      <c r="X116" s="6" t="s">
        <v>40</v>
      </c>
      <c r="Y116">
        <f>1/Y115</f>
        <v>2.6666666666666665</v>
      </c>
      <c r="Z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</row>
    <row r="117" spans="1:45" x14ac:dyDescent="0.25">
      <c r="A117" s="11"/>
      <c r="B117" s="11"/>
      <c r="C117" s="6" t="s">
        <v>8</v>
      </c>
      <c r="D117" s="6">
        <f>1/D115*2*PI()</f>
        <v>8.3775804095727811</v>
      </c>
      <c r="E117" s="11"/>
      <c r="F117" s="11"/>
      <c r="G117" s="11"/>
      <c r="H117" s="11"/>
      <c r="I117" s="11"/>
      <c r="J117" s="6" t="s">
        <v>8</v>
      </c>
      <c r="K117" s="6">
        <f>1/K115*2*PI()</f>
        <v>8.3775804095727811</v>
      </c>
      <c r="L117" s="11"/>
      <c r="M117" s="11"/>
      <c r="N117" s="11"/>
      <c r="O117" s="11"/>
      <c r="P117" s="11"/>
      <c r="Q117" s="6" t="s">
        <v>8</v>
      </c>
      <c r="R117" s="6">
        <f>1/R115*2*PI()</f>
        <v>16.755160819145562</v>
      </c>
      <c r="S117" s="11"/>
      <c r="T117" s="11"/>
      <c r="U117" s="11"/>
      <c r="V117" s="11"/>
      <c r="W117" s="11"/>
      <c r="X117" s="6" t="s">
        <v>8</v>
      </c>
      <c r="Y117" s="6">
        <f>1/Y115*2*PI()</f>
        <v>16.755160819145562</v>
      </c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</row>
    <row r="118" spans="1:45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M118" s="11"/>
      <c r="N118" s="11"/>
      <c r="O118" s="11"/>
      <c r="P118" s="11"/>
      <c r="R118" s="11"/>
      <c r="T118" s="11"/>
      <c r="V118" s="11"/>
      <c r="W118" s="11"/>
      <c r="Y118" s="11"/>
      <c r="AA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</row>
    <row r="119" spans="1:45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</row>
    <row r="120" spans="1:45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</row>
    <row r="121" spans="1:45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</row>
    <row r="122" spans="1:45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</row>
    <row r="123" spans="1:45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5" spans="1:4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AE125" s="3"/>
    </row>
    <row r="129" spans="1:25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2"/>
    </row>
    <row r="131" spans="1:25" x14ac:dyDescent="0.25">
      <c r="A131" s="1"/>
      <c r="B131" s="1"/>
    </row>
    <row r="135" spans="1:25" x14ac:dyDescent="0.25">
      <c r="X135" s="4"/>
      <c r="Y135" s="4"/>
    </row>
  </sheetData>
  <mergeCells count="14">
    <mergeCell ref="C114:D114"/>
    <mergeCell ref="C107:H107"/>
    <mergeCell ref="J107:O107"/>
    <mergeCell ref="J114:K114"/>
    <mergeCell ref="Q107:V107"/>
    <mergeCell ref="Q114:R114"/>
    <mergeCell ref="C3:H3"/>
    <mergeCell ref="J3:O3"/>
    <mergeCell ref="Q3:V3"/>
    <mergeCell ref="X3:AD3"/>
    <mergeCell ref="X107:AD107"/>
    <mergeCell ref="X114:Y114"/>
    <mergeCell ref="A123:AE123"/>
    <mergeCell ref="A129:X129"/>
  </mergeCells>
  <conditionalFormatting sqref="AD6:AD104">
    <cfRule type="cellIs" dxfId="9" priority="15" operator="lessThan">
      <formula>-$AE$125</formula>
    </cfRule>
    <cfRule type="cellIs" dxfId="8" priority="16" operator="greaterThan">
      <formula>$AE$125</formula>
    </cfRule>
  </conditionalFormatting>
  <conditionalFormatting sqref="Z6:Z104 Z109:AA110 AA111">
    <cfRule type="cellIs" dxfId="7" priority="17" operator="lessThan">
      <formula>-$AB$125</formula>
    </cfRule>
    <cfRule type="cellIs" dxfId="6" priority="18" operator="greaterThan">
      <formula>$AB$125</formula>
    </cfRule>
  </conditionalFormatting>
  <conditionalFormatting sqref="E6:E104">
    <cfRule type="cellIs" dxfId="5" priority="5" operator="lessThan">
      <formula>-$AB$125</formula>
    </cfRule>
    <cfRule type="cellIs" dxfId="4" priority="6" operator="greaterThan">
      <formula>$AB$125</formula>
    </cfRule>
  </conditionalFormatting>
  <conditionalFormatting sqref="L6:L104">
    <cfRule type="cellIs" dxfId="3" priority="3" operator="lessThan">
      <formula>-$AB$125</formula>
    </cfRule>
    <cfRule type="cellIs" dxfId="2" priority="4" operator="greaterThan">
      <formula>$AB$125</formula>
    </cfRule>
  </conditionalFormatting>
  <conditionalFormatting sqref="S6:S104">
    <cfRule type="cellIs" dxfId="1" priority="1" operator="lessThan">
      <formula>-$AB$125</formula>
    </cfRule>
    <cfRule type="cellIs" dxfId="0" priority="2" operator="greaterThan">
      <formula>$AB$125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305C5-CBE4-42F1-B23D-991D7888A62E}">
  <dimension ref="A2:H28"/>
  <sheetViews>
    <sheetView tabSelected="1" workbookViewId="0">
      <selection activeCell="B36" sqref="B36"/>
    </sheetView>
  </sheetViews>
  <sheetFormatPr defaultRowHeight="15" x14ac:dyDescent="0.25"/>
  <cols>
    <col min="2" max="2" width="16.5703125" bestFit="1" customWidth="1"/>
    <col min="3" max="3" width="19.28515625" bestFit="1" customWidth="1"/>
    <col min="4" max="4" width="18.42578125" bestFit="1" customWidth="1"/>
    <col min="5" max="5" width="21" bestFit="1" customWidth="1"/>
    <col min="6" max="6" width="20.42578125" bestFit="1" customWidth="1"/>
    <col min="7" max="7" width="23.140625" bestFit="1" customWidth="1"/>
  </cols>
  <sheetData>
    <row r="2" spans="1:7" x14ac:dyDescent="0.25">
      <c r="B2" s="12" t="s">
        <v>41</v>
      </c>
      <c r="C2" s="12"/>
      <c r="D2" s="12"/>
      <c r="E2" s="12"/>
      <c r="F2" s="12"/>
      <c r="G2" s="12"/>
    </row>
    <row r="3" spans="1:7" x14ac:dyDescent="0.25">
      <c r="A3" s="11"/>
      <c r="B3" s="6" t="s">
        <v>13</v>
      </c>
      <c r="C3" s="6" t="s">
        <v>14</v>
      </c>
      <c r="D3" s="6" t="s">
        <v>12</v>
      </c>
      <c r="E3" s="6" t="s">
        <v>15</v>
      </c>
      <c r="F3" s="6" t="s">
        <v>11</v>
      </c>
      <c r="G3" s="6" t="s">
        <v>16</v>
      </c>
    </row>
    <row r="4" spans="1:7" x14ac:dyDescent="0.25">
      <c r="A4" s="17" t="s">
        <v>2</v>
      </c>
      <c r="B4" s="6">
        <f>Plots!C109</f>
        <v>-15.531098523027188</v>
      </c>
      <c r="C4" s="6"/>
      <c r="D4" s="6">
        <f>Plots!E109</f>
        <v>-135.75460516967848</v>
      </c>
      <c r="E4" s="6"/>
      <c r="F4" s="6">
        <f>Plots!G109</f>
        <v>-1481.7853848603563</v>
      </c>
      <c r="G4" s="6"/>
    </row>
    <row r="5" spans="1:7" x14ac:dyDescent="0.25">
      <c r="A5" s="17" t="s">
        <v>3</v>
      </c>
      <c r="B5" s="6">
        <f>Plots!C110</f>
        <v>15.355882789351087</v>
      </c>
      <c r="C5" s="6"/>
      <c r="D5" s="6">
        <f>Plots!E110</f>
        <v>138.29268238144135</v>
      </c>
      <c r="E5" s="6"/>
      <c r="F5" s="6">
        <f>Plots!G110</f>
        <v>1533.0710191337046</v>
      </c>
      <c r="G5" s="6"/>
    </row>
    <row r="6" spans="1:7" x14ac:dyDescent="0.25">
      <c r="A6" s="17" t="s">
        <v>39</v>
      </c>
      <c r="B6" s="6">
        <f>Plots!C111</f>
        <v>-0.2411855954765455</v>
      </c>
      <c r="C6" s="6"/>
      <c r="D6" s="6">
        <f>Plots!E111</f>
        <v>-0.28590710362542326</v>
      </c>
      <c r="E6" s="6"/>
      <c r="F6" s="6">
        <f>Plots!G111</f>
        <v>-10.475581118004207</v>
      </c>
      <c r="G6" s="6"/>
    </row>
    <row r="7" spans="1:7" x14ac:dyDescent="0.25">
      <c r="A7" s="18" t="s">
        <v>9</v>
      </c>
      <c r="B7" s="6">
        <f>Plots!C112</f>
        <v>15.443490656189137</v>
      </c>
      <c r="C7" s="6">
        <f>Plots!D112</f>
        <v>15.443490656189137</v>
      </c>
      <c r="D7" s="6">
        <f>Plots!E112</f>
        <v>137.02364377555992</v>
      </c>
      <c r="E7" s="6">
        <f>Plots!F112</f>
        <v>129.37908477671041</v>
      </c>
      <c r="F7" s="6">
        <f>Plots!G112</f>
        <v>1507.4282019970306</v>
      </c>
      <c r="G7" s="6">
        <f>Plots!H112</f>
        <v>1083.8836860338251</v>
      </c>
    </row>
    <row r="8" spans="1:7" x14ac:dyDescent="0.25">
      <c r="A8" s="11"/>
      <c r="B8" s="11"/>
      <c r="C8" s="11"/>
      <c r="D8" s="11"/>
      <c r="E8" s="11"/>
      <c r="F8" s="11"/>
      <c r="G8" s="11"/>
    </row>
    <row r="9" spans="1:7" x14ac:dyDescent="0.25">
      <c r="A9" s="19"/>
      <c r="B9" s="14" t="s">
        <v>17</v>
      </c>
      <c r="C9" s="13"/>
      <c r="D9" s="13"/>
      <c r="E9" s="13"/>
      <c r="F9" s="13"/>
      <c r="G9" s="15"/>
    </row>
    <row r="10" spans="1:7" x14ac:dyDescent="0.25">
      <c r="A10" s="11"/>
      <c r="B10" s="6" t="s">
        <v>18</v>
      </c>
      <c r="C10" s="6" t="s">
        <v>19</v>
      </c>
      <c r="D10" s="6" t="s">
        <v>20</v>
      </c>
      <c r="E10" s="6" t="s">
        <v>21</v>
      </c>
      <c r="F10" s="6" t="s">
        <v>22</v>
      </c>
      <c r="G10" s="6" t="s">
        <v>23</v>
      </c>
    </row>
    <row r="11" spans="1:7" x14ac:dyDescent="0.25">
      <c r="A11" s="17" t="s">
        <v>2</v>
      </c>
      <c r="B11" s="6">
        <f>Plots!J109</f>
        <v>-2.3338081729880016</v>
      </c>
      <c r="C11" s="6"/>
      <c r="D11" s="6">
        <f>Plots!L109</f>
        <v>-36.498777931090515</v>
      </c>
      <c r="E11" s="6"/>
      <c r="F11" s="6">
        <f>Plots!N109</f>
        <v>-576.36215564901431</v>
      </c>
      <c r="G11" s="6"/>
    </row>
    <row r="12" spans="1:7" x14ac:dyDescent="0.25">
      <c r="A12" s="17" t="s">
        <v>3</v>
      </c>
      <c r="B12" s="6">
        <f>Plots!J110</f>
        <v>3.6523391318087408</v>
      </c>
      <c r="C12" s="6"/>
      <c r="D12" s="6">
        <f>Plots!L110</f>
        <v>38.950435682976</v>
      </c>
      <c r="E12" s="6"/>
      <c r="F12" s="6">
        <f>Plots!N110</f>
        <v>622.94920275966683</v>
      </c>
      <c r="G12" s="6"/>
    </row>
    <row r="13" spans="1:7" x14ac:dyDescent="0.25">
      <c r="A13" s="17" t="s">
        <v>39</v>
      </c>
      <c r="B13" s="6">
        <f>Plots!J111</f>
        <v>0.80253890227559199</v>
      </c>
      <c r="C13" s="6"/>
      <c r="D13" s="6">
        <f>Plots!L111</f>
        <v>-7.0616806613156363E-2</v>
      </c>
      <c r="E13" s="6"/>
      <c r="F13" s="6">
        <f>Plots!N111</f>
        <v>-0.2009741545094553</v>
      </c>
      <c r="G13" s="6"/>
    </row>
    <row r="14" spans="1:7" x14ac:dyDescent="0.25">
      <c r="A14" s="17" t="s">
        <v>10</v>
      </c>
      <c r="B14" s="6">
        <f>Plots!J112</f>
        <v>2.9930736523983712</v>
      </c>
      <c r="C14" s="6">
        <f>Plots!K112</f>
        <v>2.9930736523983712</v>
      </c>
      <c r="D14" s="6">
        <f>Plots!L112</f>
        <v>37.724606807033254</v>
      </c>
      <c r="E14" s="6">
        <f>Plots!M112</f>
        <v>25.074715194741046</v>
      </c>
      <c r="F14" s="6">
        <f>Plots!N112</f>
        <v>599.65567920434057</v>
      </c>
      <c r="G14" s="6">
        <f>Plots!O112</f>
        <v>210.06544279107953</v>
      </c>
    </row>
    <row r="16" spans="1:7" x14ac:dyDescent="0.25">
      <c r="A16" s="19"/>
      <c r="B16" s="14" t="s">
        <v>30</v>
      </c>
      <c r="C16" s="13"/>
      <c r="D16" s="13"/>
      <c r="E16" s="13"/>
      <c r="F16" s="13"/>
      <c r="G16" s="15"/>
    </row>
    <row r="17" spans="1:8" x14ac:dyDescent="0.25">
      <c r="A17" s="11"/>
      <c r="B17" s="6" t="s">
        <v>24</v>
      </c>
      <c r="C17" s="6" t="s">
        <v>25</v>
      </c>
      <c r="D17" s="6" t="s">
        <v>26</v>
      </c>
      <c r="E17" s="6" t="s">
        <v>27</v>
      </c>
      <c r="F17" s="6" t="s">
        <v>28</v>
      </c>
      <c r="G17" s="6" t="s">
        <v>29</v>
      </c>
    </row>
    <row r="18" spans="1:8" x14ac:dyDescent="0.25">
      <c r="A18" s="17" t="s">
        <v>2</v>
      </c>
      <c r="B18" s="6">
        <f>Plots!Q109</f>
        <v>-13.919619635863585</v>
      </c>
      <c r="C18" s="6"/>
      <c r="D18" s="6">
        <f>Plots!S109</f>
        <v>-54.656694739462424</v>
      </c>
      <c r="E18" s="6"/>
      <c r="F18" s="6">
        <f>Plots!U109</f>
        <v>-1197.5830115052454</v>
      </c>
      <c r="G18" s="6"/>
    </row>
    <row r="19" spans="1:8" x14ac:dyDescent="0.25">
      <c r="A19" s="17" t="s">
        <v>3</v>
      </c>
      <c r="B19" s="6">
        <f>Plots!Q110</f>
        <v>-8.9216319282713403</v>
      </c>
      <c r="C19" s="6"/>
      <c r="D19" s="6">
        <f>Plots!S110</f>
        <v>44.261070720444295</v>
      </c>
      <c r="E19" s="6"/>
      <c r="F19" s="6">
        <f>Plots!U110</f>
        <v>1320.7183113674162</v>
      </c>
      <c r="G19" s="6"/>
    </row>
    <row r="20" spans="1:8" x14ac:dyDescent="0.25">
      <c r="A20" s="17" t="s">
        <v>39</v>
      </c>
      <c r="B20" s="6">
        <f>Plots!Q111</f>
        <v>-10.988516276825461</v>
      </c>
      <c r="C20" s="6"/>
      <c r="D20" s="6">
        <f>Plots!S111</f>
        <v>7.8652881743529343E-2</v>
      </c>
      <c r="E20" s="6"/>
      <c r="F20" s="6">
        <f>Plots!U111</f>
        <v>4.5810363560591822</v>
      </c>
      <c r="G20" s="6"/>
    </row>
    <row r="21" spans="1:8" x14ac:dyDescent="0.25">
      <c r="A21" s="17" t="s">
        <v>10</v>
      </c>
      <c r="B21" s="6">
        <f>Plots!Q112</f>
        <v>2.4989938537961223</v>
      </c>
      <c r="C21" s="6">
        <f>Plots!R112</f>
        <v>2.4989938537961223</v>
      </c>
      <c r="D21" s="6">
        <f>Plots!S112</f>
        <v>49.458882729953359</v>
      </c>
      <c r="E21" s="6">
        <f>Plots!T112</f>
        <v>41.871043906410364</v>
      </c>
      <c r="F21" s="6">
        <f>Plots!U112</f>
        <v>1259.1506614363307</v>
      </c>
      <c r="G21" s="6">
        <f>Plots!V112</f>
        <v>701.55607431741043</v>
      </c>
    </row>
    <row r="23" spans="1:8" x14ac:dyDescent="0.25">
      <c r="A23" s="19"/>
      <c r="B23" s="7" t="s">
        <v>31</v>
      </c>
      <c r="C23" s="7"/>
      <c r="D23" s="7"/>
      <c r="E23" s="7"/>
      <c r="F23" s="7"/>
      <c r="G23" s="7"/>
      <c r="H23" s="7"/>
    </row>
    <row r="24" spans="1:8" x14ac:dyDescent="0.25">
      <c r="A24" s="11"/>
      <c r="B24" s="6" t="s">
        <v>32</v>
      </c>
      <c r="C24" s="6" t="s">
        <v>33</v>
      </c>
      <c r="D24" s="6" t="s">
        <v>34</v>
      </c>
      <c r="E24" s="6" t="s">
        <v>35</v>
      </c>
      <c r="F24" s="6" t="s">
        <v>36</v>
      </c>
      <c r="G24" s="6" t="s">
        <v>37</v>
      </c>
      <c r="H24" s="6" t="s">
        <v>38</v>
      </c>
    </row>
    <row r="25" spans="1:8" x14ac:dyDescent="0.25">
      <c r="A25" s="17" t="s">
        <v>2</v>
      </c>
      <c r="B25" s="6">
        <f>Plots!X109</f>
        <v>-8.2769484311941782E-2</v>
      </c>
      <c r="C25" s="6"/>
      <c r="D25" s="6">
        <f>Plots!Z109</f>
        <v>-0.75775318421456095</v>
      </c>
      <c r="E25" s="6"/>
      <c r="F25" s="6">
        <f>Plots!AB109</f>
        <v>-9.8869164215446155</v>
      </c>
      <c r="G25" s="6"/>
      <c r="H25" s="6">
        <f>Plots!AD109</f>
        <v>-1.0078406138169842</v>
      </c>
    </row>
    <row r="26" spans="1:8" x14ac:dyDescent="0.25">
      <c r="A26" s="17" t="s">
        <v>3</v>
      </c>
      <c r="B26" s="6">
        <f>Plots!X110</f>
        <v>1.8633337058382546E-3</v>
      </c>
      <c r="C26" s="6"/>
      <c r="D26" s="6">
        <f>Plots!Z110</f>
        <v>0.68877656823380939</v>
      </c>
      <c r="E26" s="6"/>
      <c r="F26" s="6">
        <f>Plots!AB110</f>
        <v>13.844470148547412</v>
      </c>
      <c r="G26" s="6"/>
      <c r="H26" s="6">
        <f>Plots!AD110</f>
        <v>1.4112609733483599</v>
      </c>
    </row>
    <row r="27" spans="1:8" x14ac:dyDescent="0.25">
      <c r="A27" s="17" t="s">
        <v>39</v>
      </c>
      <c r="B27" s="6">
        <f>Plots!X111</f>
        <v>-3.7694921646283776E-2</v>
      </c>
      <c r="C27" s="6"/>
      <c r="D27" s="6">
        <f>Plots!Z111</f>
        <v>1.2640833570710833E-3</v>
      </c>
      <c r="E27" s="6"/>
      <c r="F27" s="6">
        <f>Plots!AB111</f>
        <v>8.6402432559673129E-2</v>
      </c>
      <c r="G27" s="6"/>
      <c r="H27" s="6">
        <f>Plots!AD111</f>
        <v>8.8075874168881615E-3</v>
      </c>
    </row>
    <row r="28" spans="1:8" x14ac:dyDescent="0.25">
      <c r="A28" s="17" t="s">
        <v>10</v>
      </c>
      <c r="B28" s="6">
        <f>Plots!X112</f>
        <v>4.231640900889002E-2</v>
      </c>
      <c r="C28" s="6">
        <f>Plots!Y112</f>
        <v>4.231640900889002E-2</v>
      </c>
      <c r="D28" s="6">
        <f>Plots!Z112</f>
        <v>0.72326487622418512</v>
      </c>
      <c r="E28" s="6">
        <f>Plots!AA112</f>
        <v>0.70901823823269239</v>
      </c>
      <c r="F28" s="6">
        <f>Plots!AB112</f>
        <v>11.865693285046014</v>
      </c>
      <c r="G28" s="6">
        <f>Plots!AC112</f>
        <v>11.879714605296021</v>
      </c>
      <c r="H28" s="6">
        <f>Plots!AD112</f>
        <v>1.2095507935826721</v>
      </c>
    </row>
  </sheetData>
  <mergeCells count="4">
    <mergeCell ref="B2:G2"/>
    <mergeCell ref="B9:G9"/>
    <mergeCell ref="B16:G16"/>
    <mergeCell ref="B23:H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Plots</vt:lpstr>
      <vt:lpstr>Summary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Hammond</dc:creator>
  <cp:lastModifiedBy>Seethaler, Rudolf</cp:lastModifiedBy>
  <dcterms:created xsi:type="dcterms:W3CDTF">2023-02-21T19:27:59Z</dcterms:created>
  <dcterms:modified xsi:type="dcterms:W3CDTF">2023-03-22T03:02:40Z</dcterms:modified>
</cp:coreProperties>
</file>