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peterson/Desktop/UC Berkeley Data Analytics/Week 1 /wk1hw/Instructions/"/>
    </mc:Choice>
  </mc:AlternateContent>
  <xr:revisionPtr revIDLastSave="0" documentId="13_ncr:1_{ACD6FE3C-CFF4-634B-8162-F8B885E5F0A8}" xr6:coauthVersionLast="47" xr6:coauthVersionMax="47" xr10:uidLastSave="{00000000-0000-0000-0000-000000000000}"/>
  <bookViews>
    <workbookView xWindow="0" yWindow="500" windowWidth="28800" windowHeight="17500" activeTab="5" xr2:uid="{00000000-000D-0000-FFFF-FFFF00000000}"/>
  </bookViews>
  <sheets>
    <sheet name="BackersSummary" sheetId="7" r:id="rId1"/>
    <sheet name="CategoryStats" sheetId="3" r:id="rId2"/>
    <sheet name="SubCategoryStats" sheetId="4" r:id="rId3"/>
    <sheet name="GoalOutcomes" sheetId="6" r:id="rId4"/>
    <sheet name="LaunchDateOutcomes" sheetId="5" r:id="rId5"/>
    <sheet name="CrowdfundingBook" sheetId="1" r:id="rId6"/>
  </sheets>
  <definedNames>
    <definedName name="_xlnm._FilterDatabase" localSheetId="0" hidden="1">BackersSummary!$B$1:$B$1048141</definedName>
    <definedName name="_xlnm._FilterDatabase" localSheetId="5" hidden="1">CrowdfundingBook!$A$1:$T$1001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7" l="1"/>
  <c r="K6" i="7"/>
  <c r="K5" i="7"/>
  <c r="K4" i="7"/>
  <c r="K3" i="7"/>
  <c r="K2" i="7"/>
  <c r="H7" i="7"/>
  <c r="H6" i="7"/>
  <c r="H4" i="7"/>
  <c r="H5" i="7"/>
  <c r="H3" i="7"/>
  <c r="H2" i="7"/>
  <c r="D13" i="6"/>
  <c r="D12" i="6"/>
  <c r="D11" i="6"/>
  <c r="D10" i="6"/>
  <c r="D9" i="6"/>
  <c r="D7" i="6"/>
  <c r="C7" i="6"/>
  <c r="D8" i="6"/>
  <c r="D6" i="6"/>
  <c r="D5" i="6"/>
  <c r="D4" i="6"/>
  <c r="D3" i="6"/>
  <c r="D2" i="6"/>
  <c r="C13" i="6"/>
  <c r="C12" i="6"/>
  <c r="C11" i="6"/>
  <c r="C10" i="6"/>
  <c r="C9" i="6"/>
  <c r="C8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O2" i="1"/>
  <c r="N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3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6" l="1"/>
  <c r="G8" i="6" s="1"/>
  <c r="E10" i="6"/>
  <c r="G10" i="6" s="1"/>
  <c r="E7" i="6"/>
  <c r="F7" i="6" s="1"/>
  <c r="E9" i="6"/>
  <c r="G9" i="6" s="1"/>
  <c r="H7" i="6"/>
  <c r="H10" i="6"/>
  <c r="G7" i="6"/>
  <c r="E2" i="6"/>
  <c r="G2" i="6" s="1"/>
  <c r="E6" i="6"/>
  <c r="F6" i="6" s="1"/>
  <c r="E13" i="6"/>
  <c r="G13" i="6" s="1"/>
  <c r="E5" i="6"/>
  <c r="H5" i="6" s="1"/>
  <c r="E12" i="6"/>
  <c r="G12" i="6" s="1"/>
  <c r="E4" i="6"/>
  <c r="G4" i="6" s="1"/>
  <c r="E11" i="6"/>
  <c r="G11" i="6" s="1"/>
  <c r="E3" i="6"/>
  <c r="G3" i="6" s="1"/>
  <c r="F10" i="6" l="1"/>
  <c r="H9" i="6"/>
  <c r="G5" i="6"/>
  <c r="F8" i="6"/>
  <c r="H8" i="6"/>
  <c r="H3" i="6"/>
  <c r="F9" i="6"/>
  <c r="G6" i="6"/>
  <c r="H12" i="6"/>
  <c r="H11" i="6"/>
  <c r="H13" i="6"/>
  <c r="F11" i="6"/>
  <c r="F3" i="6"/>
  <c r="H6" i="6"/>
  <c r="F13" i="6"/>
  <c r="H2" i="6"/>
  <c r="F12" i="6"/>
  <c r="F4" i="6"/>
  <c r="F5" i="6"/>
  <c r="F2" i="6"/>
  <c r="H4" i="6"/>
</calcChain>
</file>

<file path=xl/sharedStrings.xml><?xml version="1.0" encoding="utf-8"?>
<sst xmlns="http://schemas.openxmlformats.org/spreadsheetml/2006/main" count="9070" uniqueCount="2116">
  <si>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</si>
  <si>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</si>
  <si>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</si>
  <si>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</si>
  <si>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</si>
  <si>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</si>
  <si>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</si>
  <si>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</si>
  <si>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</si>
  <si>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</si>
  <si>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</si>
  <si>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</si>
  <si>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</si>
  <si>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</si>
  <si>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</si>
  <si>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</si>
  <si>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</si>
  <si>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</si>
  <si>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</si>
  <si>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</si>
  <si>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</si>
  <si>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</si>
  <si>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</si>
  <si>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</si>
  <si>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</si>
  <si>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</si>
  <si>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</si>
  <si>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</si>
  <si>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</si>
  <si>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</si>
  <si>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</si>
  <si>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</si>
  <si>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</si>
  <si>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</si>
  <si>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</si>
  <si>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</si>
  <si>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</si>
  <si>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</si>
  <si>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</si>
  <si>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</si>
  <si>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</si>
  <si>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</si>
  <si>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</si>
  <si>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</si>
  <si>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</si>
  <si>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</si>
  <si>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</si>
  <si>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</si>
  <si>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</si>
  <si>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</si>
  <si>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</si>
  <si>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</si>
  <si>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</si>
  <si>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</si>
  <si>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</si>
  <si>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</si>
  <si>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</si>
  <si>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</si>
  <si>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</si>
  <si>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</si>
  <si>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</si>
  <si>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</si>
  <si>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</si>
  <si>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</si>
  <si>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</si>
  <si>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</si>
  <si>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</si>
  <si>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</si>
  <si>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</si>
  <si>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</si>
  <si>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</si>
  <si>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</si>
  <si>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</si>
  <si>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</si>
  <si>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</si>
  <si>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</si>
  <si>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</si>
  <si>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</si>
  <si>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</si>
  <si>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</si>
  <si>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</si>
  <si>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</si>
  <si>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</si>
  <si>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</si>
  <si>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</si>
  <si>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</si>
  <si>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</si>
  <si>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</si>
  <si>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</si>
  <si>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</si>
  <si>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</si>
  <si>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</si>
  <si>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</si>
  <si>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</si>
  <si>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</si>
  <si>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</si>
  <si>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</si>
  <si>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</si>
  <si>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</si>
  <si>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</si>
  <si>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</si>
  <si>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</si>
  <si>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</si>
  <si>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</si>
  <si>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</si>
  <si>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</si>
  <si>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</si>
  <si>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</si>
  <si>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</si>
  <si>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</si>
  <si>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</si>
  <si>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</si>
  <si>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</si>
  <si>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</si>
  <si>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</si>
  <si>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</si>
  <si>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</si>
  <si>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</si>
  <si>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</si>
  <si>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</si>
  <si>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</si>
  <si>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</si>
  <si>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</si>
  <si>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</si>
  <si>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</si>
  <si>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</si>
  <si>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</si>
  <si>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</si>
  <si>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</si>
  <si>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</si>
  <si>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</si>
  <si>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</si>
  <si>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</si>
  <si>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</si>
  <si>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</si>
  <si>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</si>
  <si>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</si>
  <si>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</si>
  <si>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</si>
  <si>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</si>
  <si>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</si>
  <si>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</si>
  <si>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</si>
  <si>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</si>
  <si>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</si>
  <si>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</si>
  <si>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</si>
  <si>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</si>
  <si>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</si>
  <si>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</si>
  <si>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</si>
  <si>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</si>
  <si>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</si>
  <si>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</si>
  <si>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</si>
  <si>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</si>
  <si>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</si>
  <si>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</si>
  <si>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</si>
  <si>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</si>
  <si>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</si>
  <si>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</si>
  <si>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</si>
  <si>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</si>
  <si>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</si>
  <si>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</si>
  <si>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</si>
  <si>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</si>
  <si>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</si>
  <si>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</si>
  <si>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</si>
  <si>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</si>
  <si>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</si>
  <si>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</si>
  <si>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</si>
  <si>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</si>
  <si>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</si>
  <si>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</si>
  <si>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</si>
  <si>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</si>
  <si>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</si>
  <si>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</si>
  <si>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</si>
  <si>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</si>
  <si>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</si>
  <si>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</si>
  <si>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</si>
  <si>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</si>
  <si>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</si>
  <si>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</si>
  <si>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</si>
  <si>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</si>
  <si>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</si>
  <si>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</si>
  <si>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</si>
  <si>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</si>
  <si>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</si>
  <si>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</si>
  <si>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</si>
  <si>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</si>
  <si>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</si>
  <si>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</si>
  <si>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</si>
  <si>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</si>
  <si>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</si>
  <si>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</si>
  <si>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</si>
  <si>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</si>
  <si>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</si>
  <si>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</si>
  <si>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</si>
  <si>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</si>
  <si>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</si>
  <si>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</si>
  <si>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</si>
  <si>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</si>
  <si>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</si>
  <si>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</si>
  <si>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</si>
  <si>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</si>
  <si>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</si>
  <si>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</si>
  <si>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</si>
  <si>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</si>
  <si>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</si>
  <si>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</si>
  <si>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</si>
  <si>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</si>
  <si>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</si>
  <si>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</si>
  <si>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</si>
  <si>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</si>
  <si>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</si>
  <si>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</si>
  <si>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</si>
  <si>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</si>
  <si>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</si>
  <si>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</si>
  <si>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</si>
  <si>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</si>
  <si>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</si>
  <si>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</si>
  <si>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</si>
  <si>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</si>
  <si>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</si>
  <si>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</si>
  <si>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</si>
  <si>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</si>
  <si>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</si>
  <si>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</si>
  <si>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</si>
  <si>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</si>
  <si>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</si>
  <si>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</si>
  <si>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</si>
  <si>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</si>
  <si>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</si>
  <si>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</si>
  <si>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</si>
  <si>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</si>
  <si>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</si>
  <si>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</si>
  <si>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</si>
  <si>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</si>
  <si>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</si>
  <si>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</si>
  <si>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</si>
  <si>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</si>
  <si>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</si>
  <si>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</si>
  <si>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</si>
  <si>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</si>
  <si>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</si>
  <si>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</si>
  <si>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</si>
  <si>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</si>
  <si>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</si>
  <si>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</si>
  <si>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</si>
  <si>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</si>
  <si>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</si>
  <si>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</si>
  <si>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</si>
  <si>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</si>
  <si>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</si>
  <si>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</si>
  <si>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</si>
  <si>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</si>
  <si>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</si>
  <si>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</si>
  <si>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</si>
  <si>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</si>
  <si>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</si>
  <si>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</si>
  <si>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</si>
  <si>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</si>
  <si>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</si>
  <si>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</si>
  <si>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</si>
  <si>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</si>
  <si>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</si>
  <si>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</si>
  <si>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</si>
  <si>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</si>
  <si>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</si>
  <si>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</si>
  <si>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</si>
  <si>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</si>
  <si>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</si>
  <si>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</si>
  <si>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</si>
  <si>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</si>
  <si>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</si>
  <si>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</si>
  <si>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</si>
  <si>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</si>
  <si>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</si>
  <si>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</si>
  <si>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</si>
  <si>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</si>
  <si>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</si>
  <si>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</si>
  <si>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</si>
  <si>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</si>
  <si>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</si>
  <si>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</si>
  <si>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</si>
  <si>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</si>
  <si>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</si>
  <si>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</si>
  <si>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</si>
  <si>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</si>
  <si>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</si>
  <si>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</si>
  <si>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</si>
  <si>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</si>
  <si>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</si>
  <si>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</si>
  <si>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</si>
  <si>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</si>
  <si>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</si>
  <si>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</si>
  <si>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</si>
  <si>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</si>
  <si>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</si>
  <si>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</si>
  <si>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</si>
  <si>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</si>
  <si>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</si>
  <si>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</si>
  <si>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</si>
  <si>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</si>
  <si>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</si>
  <si>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</si>
  <si>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</si>
  <si>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</si>
  <si>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</si>
  <si>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</si>
  <si>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</si>
  <si>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</si>
  <si>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</si>
  <si>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</si>
  <si>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</si>
  <si>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</si>
  <si>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</si>
  <si>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</si>
  <si>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</si>
  <si>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</si>
  <si>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</si>
  <si>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</si>
  <si>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</si>
  <si>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</si>
  <si>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</si>
  <si>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</si>
  <si>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</si>
  <si>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</si>
  <si>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</si>
  <si>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</si>
  <si>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</si>
  <si>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</si>
  <si>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</si>
  <si>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</si>
  <si>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</si>
  <si>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</si>
  <si>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</si>
  <si>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</si>
  <si>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</si>
  <si>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</si>
  <si>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</si>
  <si>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</si>
  <si>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</si>
  <si>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</si>
  <si>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</si>
  <si>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</si>
  <si>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</si>
  <si>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</si>
  <si>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</si>
  <si>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</si>
  <si>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</si>
  <si>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</si>
  <si>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</si>
  <si>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</si>
  <si>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</si>
  <si>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</si>
  <si>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</si>
  <si>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</si>
  <si>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</si>
  <si>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</si>
  <si>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</si>
  <si>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</si>
  <si>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</si>
  <si>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</si>
  <si>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</si>
  <si>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</si>
  <si>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</si>
  <si>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</si>
  <si>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</si>
  <si>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</si>
  <si>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</si>
  <si>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</si>
  <si>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</si>
  <si>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</si>
  <si>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</si>
  <si>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</si>
  <si>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</si>
  <si>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</si>
  <si>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</si>
  <si>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</si>
  <si>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</si>
  <si>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</si>
  <si>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</si>
  <si>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</si>
  <si>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</si>
  <si>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</si>
  <si>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</si>
  <si>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</si>
  <si>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</si>
  <si>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</si>
  <si>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</si>
  <si>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</si>
  <si>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</si>
  <si>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</si>
  <si>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</si>
  <si>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</si>
  <si>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</si>
  <si>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</si>
  <si>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</si>
  <si>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</si>
  <si>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</si>
  <si>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</si>
  <si>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</si>
  <si>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</si>
  <si>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</si>
  <si>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</si>
  <si>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</si>
  <si>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</si>
  <si>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</si>
  <si>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</si>
  <si>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</si>
  <si>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</si>
  <si>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</si>
  <si>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</si>
  <si>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</si>
  <si>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</si>
  <si>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</si>
  <si>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</si>
  <si>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</si>
  <si>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</si>
  <si>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</si>
  <si>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</si>
  <si>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</si>
  <si>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</si>
  <si>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</si>
  <si>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</si>
  <si>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</si>
  <si>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</si>
  <si>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</si>
  <si>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</si>
  <si>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</si>
  <si>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</si>
  <si>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</si>
  <si>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</si>
  <si>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</si>
  <si>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</si>
  <si>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</si>
  <si>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</si>
  <si>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</si>
  <si>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</si>
  <si>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</si>
  <si>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</si>
  <si>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</si>
  <si>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</si>
  <si>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</si>
  <si>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</si>
  <si>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</si>
  <si>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</si>
  <si>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</si>
  <si>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</si>
  <si>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</si>
  <si>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</si>
  <si>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</si>
  <si>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</si>
  <si>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</si>
  <si>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</si>
  <si>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</si>
  <si>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</si>
  <si>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</si>
  <si>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</si>
  <si>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</si>
  <si>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</si>
  <si>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</si>
  <si>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</si>
  <si>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</si>
  <si>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</si>
  <si>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</si>
  <si>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</si>
  <si>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</si>
  <si>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</si>
  <si>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</si>
  <si>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</si>
  <si>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</si>
  <si>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</si>
  <si>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</si>
  <si>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</si>
  <si>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</si>
  <si>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</si>
  <si>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</si>
  <si>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</si>
  <si>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</si>
  <si>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</si>
  <si>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</si>
  <si>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</si>
  <si>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</si>
  <si>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</si>
  <si>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</si>
  <si>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</si>
  <si>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</si>
  <si>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</si>
  <si>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</si>
  <si>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</si>
  <si>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</si>
  <si>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</si>
  <si>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</si>
  <si>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</si>
  <si>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</si>
  <si>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</si>
  <si>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</si>
  <si>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</si>
  <si>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</si>
  <si>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</si>
  <si>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</si>
  <si>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</si>
  <si>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</si>
  <si>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</si>
  <si>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</si>
  <si>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</si>
  <si>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</si>
  <si>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</si>
  <si>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</si>
  <si>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</si>
  <si>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</si>
  <si>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</si>
  <si>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</si>
  <si>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</si>
  <si>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</si>
  <si>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</si>
  <si>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</si>
  <si>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</si>
  <si>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</si>
  <si>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</si>
  <si>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</si>
  <si>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</si>
  <si>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</si>
  <si>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</si>
  <si>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</si>
  <si>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</si>
  <si>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</si>
  <si>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</si>
  <si>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</si>
  <si>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</si>
  <si>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</si>
  <si>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</si>
  <si>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</si>
  <si>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</si>
  <si>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</si>
  <si>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</si>
  <si>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</si>
  <si>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</si>
  <si>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</si>
  <si>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</si>
  <si>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</si>
  <si>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</si>
  <si>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</si>
  <si>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</si>
  <si>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</si>
  <si>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</si>
  <si>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</si>
  <si>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</si>
  <si>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</si>
  <si>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</si>
  <si>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</si>
  <si>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</si>
  <si>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</si>
  <si>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</si>
  <si>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</si>
  <si>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</si>
  <si>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</si>
  <si>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</si>
  <si>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</si>
  <si>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</si>
  <si>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</si>
  <si>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</si>
  <si>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</si>
  <si>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</si>
  <si>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</si>
  <si>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</si>
  <si>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</si>
  <si>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</si>
  <si>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</si>
  <si>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</si>
  <si>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</si>
  <si>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</si>
  <si>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</si>
  <si>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</si>
  <si>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</si>
  <si>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</si>
  <si>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</si>
  <si>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</si>
  <si>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</si>
  <si>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</si>
  <si>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</si>
  <si>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</si>
  <si>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</si>
  <si>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</si>
  <si>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</si>
  <si>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</si>
  <si>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</si>
  <si>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</si>
  <si>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</si>
  <si>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</si>
  <si>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</si>
  <si>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</si>
  <si>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</si>
  <si>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</si>
  <si>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</si>
  <si>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</si>
  <si>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</si>
  <si>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</si>
  <si>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</si>
  <si>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</si>
  <si>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</si>
  <si>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</si>
  <si>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</si>
  <si>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</si>
  <si>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</si>
  <si>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</si>
  <si>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</si>
  <si>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</si>
  <si>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</si>
  <si>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</si>
  <si>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</si>
  <si>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</si>
  <si>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</si>
  <si>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</si>
  <si>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</si>
  <si>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</si>
  <si>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</si>
  <si>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</si>
  <si>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</si>
  <si>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</si>
  <si>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</si>
  <si>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</si>
  <si>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</si>
  <si>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</si>
  <si>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</si>
  <si>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</si>
  <si>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</si>
  <si>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</si>
  <si>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</si>
  <si>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</si>
  <si>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</si>
  <si>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</si>
  <si>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</si>
  <si>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</si>
  <si>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</si>
  <si>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</si>
  <si>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</si>
  <si>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</si>
  <si>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</si>
  <si>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</si>
  <si>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</si>
  <si>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</si>
  <si>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</si>
  <si>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</si>
  <si>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</si>
  <si>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</si>
  <si>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</si>
  <si>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</si>
  <si>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</si>
  <si>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</si>
  <si>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</si>
  <si>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</si>
  <si>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</si>
  <si>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</si>
  <si>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</si>
  <si>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</si>
  <si>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</si>
  <si>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</si>
  <si>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</si>
  <si>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</si>
  <si>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</si>
  <si>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</si>
  <si>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</si>
  <si>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</si>
  <si>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</si>
  <si>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</si>
  <si>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</si>
  <si>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</si>
  <si>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</si>
  <si>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</si>
  <si>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</si>
  <si>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</si>
  <si>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</si>
  <si>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</si>
  <si>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</si>
  <si>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</si>
  <si>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</si>
  <si>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</si>
  <si>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</si>
  <si>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</si>
  <si>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</si>
  <si>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</si>
  <si>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</si>
  <si>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</si>
  <si>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</si>
  <si>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</si>
  <si>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</si>
  <si>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</si>
  <si>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</si>
  <si>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</si>
  <si>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</si>
  <si>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</si>
  <si>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</si>
  <si>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</si>
  <si>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</si>
  <si>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</si>
  <si>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</si>
  <si>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</si>
  <si>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</si>
  <si>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</si>
  <si>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</si>
  <si>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</si>
  <si>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</si>
  <si>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</si>
  <si>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</si>
  <si>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</si>
  <si>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</si>
  <si>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</si>
  <si>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</si>
  <si>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</si>
  <si>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</si>
  <si>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</si>
  <si>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</si>
  <si>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</si>
  <si>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</si>
  <si>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</si>
  <si>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</si>
  <si>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</si>
  <si>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</si>
  <si>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</si>
  <si>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</si>
  <si>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</si>
  <si>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</si>
  <si>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</si>
  <si>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</si>
  <si>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</si>
  <si>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</si>
  <si>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</si>
  <si>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</si>
  <si>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</si>
  <si>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</si>
  <si>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</si>
  <si>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</si>
  <si>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</si>
  <si>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</si>
  <si>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</si>
  <si>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</si>
  <si>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</si>
  <si>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</si>
  <si>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</si>
  <si>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</si>
  <si>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</si>
  <si>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</si>
  <si>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</si>
  <si>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</si>
  <si>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</si>
  <si>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</si>
  <si>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</si>
  <si>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</si>
  <si>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</si>
  <si>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</si>
  <si>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</si>
  <si>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</si>
  <si>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</si>
  <si>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</si>
  <si>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</si>
  <si>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</si>
  <si>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</si>
  <si>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</si>
  <si>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</si>
  <si>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</si>
  <si>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</si>
  <si>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</si>
  <si>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</si>
  <si>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</si>
  <si>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</si>
  <si>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</si>
  <si>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</si>
  <si>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</si>
  <si>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</si>
  <si>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</si>
  <si>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</si>
  <si>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</si>
  <si>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</si>
  <si>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</si>
  <si>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</si>
  <si>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</si>
  <si>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</si>
  <si>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</si>
  <si>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</si>
  <si>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</si>
  <si>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</si>
  <si>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</si>
  <si>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</si>
  <si>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</si>
  <si>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</si>
  <si>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</si>
  <si>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</si>
  <si>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</si>
  <si>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</si>
  <si>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</si>
  <si>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</si>
  <si>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</si>
  <si>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</si>
  <si>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</si>
  <si>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</si>
  <si>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</si>
  <si>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</si>
  <si>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</si>
  <si>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</si>
  <si>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</si>
  <si>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</si>
  <si>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</si>
  <si>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</si>
  <si>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</si>
  <si>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</si>
  <si>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</si>
  <si>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</si>
  <si>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</si>
  <si>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</si>
  <si>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</si>
  <si>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</si>
  <si>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</si>
  <si>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</si>
  <si>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</si>
  <si>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</si>
  <si>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</si>
  <si>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</si>
  <si>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</si>
  <si>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</si>
  <si>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</si>
  <si>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</si>
  <si>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</si>
  <si>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</si>
  <si>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</si>
  <si>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</si>
  <si>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</si>
  <si>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</si>
  <si>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</si>
  <si>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</si>
  <si>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</si>
  <si>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</si>
  <si>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</si>
  <si>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</si>
  <si>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</si>
  <si>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</si>
  <si>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</si>
  <si>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</si>
  <si>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</si>
  <si>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</si>
  <si>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</si>
  <si>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</si>
  <si>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</si>
  <si>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</si>
  <si>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</si>
  <si>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</si>
  <si>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</si>
  <si>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</si>
  <si>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</si>
  <si>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</si>
  <si>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</si>
  <si>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</si>
  <si>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</si>
  <si>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</si>
  <si>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</si>
  <si>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</si>
  <si>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</si>
  <si>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</si>
  <si>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</si>
  <si>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</si>
  <si>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</si>
  <si>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</si>
  <si>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</si>
  <si>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</si>
  <si>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</si>
  <si>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</si>
  <si>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</si>
  <si>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</si>
  <si>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</si>
  <si>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</si>
  <si>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</si>
  <si>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</si>
  <si>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</si>
  <si>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</si>
  <si>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</si>
  <si>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</si>
  <si>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</si>
  <si>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</si>
  <si>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</si>
  <si>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</si>
  <si>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</si>
  <si>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</si>
  <si>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</si>
  <si>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</si>
  <si>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</si>
  <si>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</si>
  <si>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</si>
  <si>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</si>
  <si>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</si>
  <si>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</si>
  <si>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</si>
  <si>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</si>
  <si>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</si>
  <si>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</si>
  <si>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</si>
  <si>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</si>
  <si>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</si>
  <si>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</si>
  <si>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</si>
  <si>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</si>
  <si>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</si>
  <si>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</si>
  <si>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</si>
  <si>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</si>
  <si>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</si>
  <si>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</si>
  <si>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</si>
  <si>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</si>
  <si>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</si>
  <si>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</si>
  <si>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</si>
  <si>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</si>
  <si>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</si>
  <si>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</si>
  <si>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</si>
  <si>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</si>
  <si>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</si>
  <si>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</si>
  <si>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</si>
  <si>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</si>
  <si>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</si>
  <si>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</si>
  <si>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</si>
  <si>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</si>
  <si>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</si>
  <si>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</si>
  <si>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</si>
  <si>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</si>
  <si>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</si>
  <si>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</si>
  <si>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</si>
  <si>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</si>
  <si>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</si>
  <si>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</si>
  <si>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</si>
  <si>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</si>
  <si>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</si>
  <si>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</si>
  <si>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</si>
  <si>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</si>
  <si>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</si>
  <si>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</si>
  <si>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</si>
  <si>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</si>
  <si>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</si>
  <si>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</si>
  <si>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</si>
  <si>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</si>
  <si>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</si>
  <si>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</si>
  <si>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</si>
  <si>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</si>
  <si>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</si>
  <si>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</si>
  <si>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</si>
  <si>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</si>
  <si>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</si>
  <si>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</si>
  <si>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</si>
  <si>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</si>
  <si>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</si>
  <si>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</si>
  <si>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</si>
  <si>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</si>
  <si>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</si>
  <si>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</si>
  <si>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</si>
  <si>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</si>
  <si>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</si>
  <si>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</si>
  <si>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</si>
  <si>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</si>
  <si>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</si>
  <si>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</si>
  <si>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</si>
  <si>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</si>
  <si>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</si>
  <si>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</si>
  <si>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</si>
  <si>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</si>
  <si>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</si>
  <si>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</si>
  <si>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</si>
  <si>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</si>
  <si>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</si>
  <si>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</si>
  <si>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</si>
  <si>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</si>
  <si>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</si>
  <si>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</si>
  <si>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</si>
  <si>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</si>
  <si>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</si>
  <si>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</si>
  <si>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</si>
  <si>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</si>
  <si>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</si>
  <si>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</si>
  <si>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</si>
  <si>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</si>
  <si>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</si>
  <si>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</si>
  <si>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</si>
  <si>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</si>
  <si>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</si>
  <si>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</si>
  <si>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</si>
  <si>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</si>
  <si>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</si>
  <si>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</si>
  <si>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</si>
  <si>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</si>
  <si>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</si>
  <si>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</si>
  <si>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</si>
  <si>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</si>
  <si>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</si>
  <si>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</si>
  <si>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</si>
  <si>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</si>
  <si>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</si>
  <si>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</si>
  <si>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</si>
  <si>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</si>
  <si>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</si>
  <si>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</si>
  <si>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</si>
  <si>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</si>
  <si>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</si>
  <si>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</si>
  <si>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</si>
  <si>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</si>
  <si>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</si>
  <si>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</si>
  <si>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</si>
  <si>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</si>
  <si>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</si>
  <si>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</si>
  <si>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</si>
  <si>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</si>
  <si>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</si>
  <si>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</si>
  <si>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</si>
  <si>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</si>
  <si>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</si>
  <si>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</si>
  <si>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</si>
  <si>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</si>
  <si>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</si>
  <si>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</si>
  <si>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</si>
  <si>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</si>
  <si>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</si>
  <si>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</si>
  <si>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</si>
  <si>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</si>
  <si>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</si>
  <si>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</si>
  <si>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</si>
  <si>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</si>
  <si>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</si>
  <si>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</si>
  <si>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</si>
  <si>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</si>
  <si>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</si>
  <si>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</si>
  <si>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</si>
  <si>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</si>
  <si>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</si>
  <si>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</si>
  <si>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</si>
  <si>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</si>
  <si>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</si>
  <si>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</si>
  <si>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</si>
  <si>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</si>
  <si>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</si>
  <si>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</si>
  <si>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</si>
  <si>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</si>
  <si>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</si>
  <si>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</si>
  <si>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</si>
  <si>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</si>
  <si>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</si>
  <si>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</si>
  <si>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</si>
  <si>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</si>
  <si>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</si>
  <si>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</si>
  <si>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</si>
  <si>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</si>
  <si>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</si>
  <si>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</si>
  <si>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</si>
  <si>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</si>
  <si>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</si>
  <si>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</si>
  <si>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</si>
  <si>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</si>
  <si>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</si>
  <si>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</si>
  <si>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</si>
  <si>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</si>
  <si>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</si>
  <si>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</si>
  <si>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</si>
  <si>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</si>
  <si>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</si>
  <si>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</si>
  <si>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</si>
  <si>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</si>
  <si>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</si>
  <si>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</si>
  <si>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</si>
  <si>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</si>
  <si>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</si>
  <si>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</si>
  <si>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</si>
  <si>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</si>
  <si>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</si>
  <si>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</si>
  <si>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</si>
  <si>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</si>
  <si>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</si>
  <si>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</si>
  <si>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</si>
  <si>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</si>
  <si>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</si>
  <si>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</si>
  <si>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</si>
  <si>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</si>
  <si>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</si>
  <si>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</si>
  <si>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</si>
  <si>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</si>
  <si>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</si>
  <si>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</si>
  <si>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</si>
  <si>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</si>
  <si>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</si>
  <si>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</si>
  <si>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</si>
  <si>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</si>
  <si>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</si>
  <si>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</si>
  <si>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</si>
  <si>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</si>
  <si>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</si>
  <si>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</si>
  <si>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</si>
  <si>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</si>
  <si>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</si>
  <si>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</si>
  <si>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</si>
  <si>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</si>
  <si>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</si>
  <si>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</si>
  <si>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</si>
  <si>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</si>
  <si>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</si>
  <si>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</si>
  <si>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</si>
  <si>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</si>
  <si>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</si>
  <si>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</si>
  <si>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</si>
  <si>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</si>
  <si>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</si>
  <si>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</si>
  <si>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</si>
  <si>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</si>
  <si>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</si>
  <si>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</si>
  <si>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</si>
  <si>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</si>
  <si>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</si>
  <si>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</si>
  <si>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</si>
  <si>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</si>
  <si>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</si>
  <si>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</si>
  <si>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</si>
  <si>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</si>
  <si>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</si>
  <si>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</si>
  <si>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</si>
  <si>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</si>
  <si>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</si>
  <si>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</si>
  <si>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</si>
  <si>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</si>
  <si>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</si>
  <si>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</si>
  <si>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</si>
  <si>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</si>
  <si>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</si>
  <si>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</si>
  <si>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</si>
  <si>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</si>
  <si>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</si>
  <si>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</si>
  <si>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</si>
  <si>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</si>
  <si>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</si>
  <si>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</si>
  <si>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</si>
  <si>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</si>
  <si>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</si>
  <si>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</si>
  <si>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</si>
  <si>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</si>
  <si>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</si>
  <si>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</si>
  <si>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</si>
  <si>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</si>
  <si>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</si>
  <si>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</si>
  <si>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</si>
  <si>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</si>
  <si>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</si>
  <si>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</si>
  <si>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</si>
  <si>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</si>
  <si>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</si>
  <si>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</si>
  <si>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</si>
  <si>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</si>
  <si>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</si>
  <si>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</si>
  <si>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</si>
  <si>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</si>
  <si>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</si>
  <si>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</si>
  <si>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</si>
  <si>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</si>
  <si>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</si>
  <si>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</si>
  <si>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</si>
  <si>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</si>
  <si>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</si>
  <si>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</si>
  <si>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</si>
  <si>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</si>
  <si>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</si>
  <si>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</si>
  <si>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</si>
  <si>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</si>
  <si>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</si>
  <si>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</si>
  <si>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</si>
  <si>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</si>
  <si>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</si>
  <si>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</si>
  <si>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</si>
  <si>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</si>
  <si>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</si>
  <si>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</si>
  <si>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</si>
  <si>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</si>
  <si>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</si>
  <si>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</si>
  <si>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</si>
  <si>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</si>
  <si>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</si>
  <si>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</si>
  <si>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</si>
  <si>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</si>
  <si>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</si>
  <si>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</si>
  <si>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</si>
  <si>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</si>
  <si>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</si>
  <si>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</si>
  <si>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</si>
  <si>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</si>
  <si>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</si>
  <si>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</si>
  <si>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</si>
  <si>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</si>
  <si>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</si>
  <si>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</si>
  <si>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</si>
  <si>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</si>
  <si>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</si>
  <si>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</si>
  <si>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</si>
  <si>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</si>
  <si>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</si>
  <si>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</si>
  <si>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</si>
  <si>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</si>
  <si>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</si>
  <si>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</si>
  <si>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</si>
  <si>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</si>
  <si>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</si>
  <si>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</si>
  <si>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</si>
  <si>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</si>
  <si>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</si>
  <si>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</si>
  <si>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</si>
  <si>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</si>
  <si>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</si>
  <si>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</si>
  <si>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</si>
  <si>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</si>
  <si>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</si>
  <si>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</si>
  <si>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</si>
  <si>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</si>
  <si>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</si>
  <si>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</si>
  <si>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</si>
  <si>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</si>
  <si>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</si>
  <si>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</si>
  <si>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</si>
  <si>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</si>
  <si>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</si>
  <si>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</si>
  <si>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</si>
  <si>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</si>
  <si>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</si>
  <si>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</si>
  <si>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</si>
  <si>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</si>
  <si>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</si>
  <si>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</si>
  <si>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</si>
  <si>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</si>
  <si>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</si>
  <si>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</si>
  <si>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</si>
  <si>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</si>
  <si>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</si>
  <si>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</si>
  <si>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</si>
  <si>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</si>
  <si>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</si>
  <si>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</si>
  <si>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</si>
  <si>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</si>
  <si>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</si>
  <si>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</si>
  <si>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</si>
  <si>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</si>
  <si>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</si>
  <si>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</si>
  <si>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</si>
  <si>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</si>
  <si>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</si>
  <si>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</si>
  <si>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</si>
  <si>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</si>
  <si>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</si>
  <si>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</si>
  <si>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</si>
  <si>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</si>
  <si>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</si>
  <si>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</si>
  <si>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</si>
  <si>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</si>
  <si>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</si>
  <si>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</si>
  <si>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</si>
  <si>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</si>
  <si>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</si>
  <si>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</si>
  <si>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</si>
  <si>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</si>
  <si>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</si>
  <si>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</si>
  <si>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</si>
  <si>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</si>
  <si>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</si>
  <si>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</si>
  <si>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</si>
  <si>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</si>
  <si>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</si>
  <si>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</si>
  <si>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</si>
  <si>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</si>
  <si>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</si>
  <si>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</si>
  <si>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</si>
  <si>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</si>
  <si>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</si>
  <si>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</si>
  <si>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</si>
  <si>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</si>
  <si>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</si>
  <si>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</si>
  <si>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</si>
  <si>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</si>
  <si>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</si>
  <si>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</si>
  <si>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</si>
  <si>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</si>
  <si>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</si>
  <si>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</si>
  <si>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</si>
  <si>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</si>
  <si>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</si>
  <si>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</si>
  <si>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</si>
  <si>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</si>
  <si>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</si>
  <si>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</si>
  <si>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</si>
  <si>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</si>
  <si>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</si>
  <si>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</si>
  <si>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</si>
  <si>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</si>
  <si>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</si>
  <si>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</si>
  <si>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</si>
  <si>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</si>
  <si>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</si>
  <si>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</si>
  <si>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</si>
  <si>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</si>
  <si>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</si>
  <si>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</si>
  <si>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</si>
  <si>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</si>
  <si>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</si>
  <si>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</si>
  <si>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</si>
  <si>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</si>
  <si>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</si>
  <si>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</si>
  <si>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</si>
  <si>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</si>
  <si>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</si>
  <si>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</si>
  <si>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</si>
  <si>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</si>
  <si>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</si>
  <si>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</si>
  <si>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</si>
  <si>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</si>
  <si>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</si>
  <si>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</si>
  <si>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</si>
  <si>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</si>
  <si>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</si>
  <si>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</si>
  <si>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</si>
  <si>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</si>
  <si>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</si>
  <si>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</si>
  <si>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</si>
  <si>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</si>
  <si>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</si>
  <si>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</si>
  <si>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</si>
  <si>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</si>
  <si>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</si>
  <si>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</si>
  <si>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</si>
  <si>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</si>
  <si>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</si>
  <si>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</si>
  <si>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</si>
  <si>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</si>
  <si>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</si>
  <si>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</si>
  <si>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</si>
  <si>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</si>
  <si>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</si>
  <si>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</si>
  <si>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</si>
  <si>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</si>
  <si>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</si>
  <si>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</si>
  <si>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</si>
  <si>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</si>
  <si>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</si>
  <si>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</si>
  <si>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</si>
  <si>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</si>
  <si>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</si>
  <si>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</si>
  <si>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</si>
  <si>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</si>
  <si>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</si>
  <si>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</si>
  <si>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</si>
  <si>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</si>
  <si>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</si>
  <si>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</si>
  <si>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</si>
  <si>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</si>
  <si>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</si>
  <si>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</si>
  <si>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</si>
  <si>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</si>
  <si>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</si>
  <si>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</si>
  <si>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</si>
  <si>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</si>
  <si>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</si>
  <si>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</si>
  <si>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</si>
  <si>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</si>
  <si>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</si>
  <si>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</si>
  <si>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</si>
  <si>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</si>
  <si>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</si>
  <si>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</si>
  <si>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</si>
  <si>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</si>
  <si>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</si>
  <si>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</si>
  <si>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</si>
  <si>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</si>
  <si>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</si>
  <si>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</si>
  <si>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</si>
  <si>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</si>
  <si>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</si>
  <si>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</si>
  <si>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</si>
  <si>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</si>
  <si>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</si>
  <si>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</si>
  <si>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</si>
  <si>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</si>
  <si>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</si>
  <si>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</si>
  <si>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</si>
  <si>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</si>
  <si>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</si>
  <si>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</si>
  <si>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</si>
  <si>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</si>
  <si>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</si>
  <si>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</si>
  <si>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</si>
  <si>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</si>
  <si>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</si>
  <si>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</si>
  <si>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</si>
  <si>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</si>
  <si>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</si>
  <si>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</si>
  <si>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</si>
  <si>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</si>
  <si>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</si>
  <si>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</si>
  <si>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</si>
  <si>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</si>
  <si>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</si>
  <si>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</si>
  <si>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</si>
  <si>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</si>
  <si>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</si>
  <si>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</si>
  <si>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</si>
  <si>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</si>
  <si>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</si>
  <si>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</si>
  <si>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</si>
  <si>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</si>
  <si>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</si>
  <si>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</si>
  <si>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</si>
  <si>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</si>
  <si>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</si>
  <si>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</si>
  <si>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</si>
  <si>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</si>
  <si>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</si>
  <si>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</si>
  <si>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</si>
  <si>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</si>
  <si>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</si>
  <si>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</si>
  <si>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</si>
  <si>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</si>
  <si>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</si>
  <si>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</si>
  <si>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</si>
  <si>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</si>
  <si>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</si>
  <si>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</si>
  <si>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</si>
  <si>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</si>
  <si>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</si>
  <si>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</si>
  <si>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</si>
  <si>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</si>
  <si>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</si>
  <si>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</si>
  <si>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</si>
  <si>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</si>
  <si>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</si>
  <si>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</si>
  <si>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</si>
  <si>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</si>
  <si>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</si>
  <si>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</si>
  <si>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</si>
  <si>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</si>
  <si>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</si>
  <si>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</si>
  <si>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</si>
  <si>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</si>
  <si>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</si>
  <si>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</si>
  <si>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</si>
  <si>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</si>
  <si>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</si>
  <si>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</si>
  <si>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</si>
  <si>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</si>
  <si>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</si>
  <si>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</si>
  <si>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</si>
  <si>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</si>
  <si>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</si>
  <si>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</si>
  <si>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</si>
  <si>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</si>
  <si>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</si>
  <si>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</si>
  <si>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</si>
  <si>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</si>
  <si>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</si>
  <si>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</si>
  <si>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</si>
  <si>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</si>
  <si>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</si>
  <si>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</si>
  <si>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</si>
  <si>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</si>
  <si>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</si>
  <si>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</si>
  <si>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</si>
  <si>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</si>
  <si>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</si>
  <si>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</si>
  <si>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</si>
  <si>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</si>
  <si>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</si>
  <si>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</si>
  <si>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</si>
  <si>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</si>
  <si>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</si>
  <si>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</si>
  <si>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</si>
  <si>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</si>
  <si>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</si>
  <si>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</si>
  <si>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</si>
  <si>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</si>
  <si>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</si>
  <si>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</si>
  <si>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</si>
  <si>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</si>
  <si>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</si>
  <si>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</si>
  <si>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</si>
  <si>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</si>
  <si>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</si>
  <si>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</si>
  <si>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</si>
  <si>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</si>
  <si>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</si>
  <si>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</si>
  <si>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</si>
  <si>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</si>
  <si>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</si>
  <si>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</si>
  <si>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</si>
  <si>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</si>
  <si>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</si>
  <si>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</si>
  <si>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</si>
  <si>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</si>
  <si>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</si>
  <si>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</si>
  <si>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</si>
  <si>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</si>
  <si>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</si>
  <si>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</si>
  <si>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</si>
  <si>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</si>
  <si>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</si>
  <si>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</si>
  <si>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</si>
  <si>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</si>
  <si>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</si>
  <si>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</si>
  <si>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</si>
  <si>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</si>
  <si>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</si>
  <si>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</si>
  <si>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</si>
  <si>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</si>
  <si>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</si>
  <si>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</si>
  <si>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</si>
  <si>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</si>
  <si>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</si>
  <si>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</si>
  <si>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</si>
  <si>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</si>
  <si>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</si>
  <si>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</si>
  <si>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</si>
  <si>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</si>
  <si>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</si>
  <si>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</si>
  <si>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</si>
  <si>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</si>
  <si>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</si>
  <si>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</si>
  <si>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</si>
  <si>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</si>
  <si>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</si>
  <si>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</si>
  <si>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</si>
  <si>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</si>
  <si>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</si>
  <si>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</si>
  <si>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</si>
  <si>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</si>
  <si>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</si>
  <si>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</si>
  <si>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</si>
  <si>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</si>
  <si>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</si>
  <si>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</si>
  <si>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</si>
  <si>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</si>
  <si>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</si>
  <si>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</si>
  <si>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</si>
  <si>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</si>
  <si>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</si>
  <si>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</si>
  <si>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</si>
  <si>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</si>
  <si>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</si>
  <si>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</si>
  <si>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</si>
  <si>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</si>
  <si>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</si>
  <si>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</si>
  <si>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</si>
  <si>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</si>
  <si>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</si>
  <si>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</si>
  <si>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</si>
  <si>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</si>
  <si>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</si>
  <si>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</si>
  <si>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</si>
  <si>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</si>
  <si>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</si>
  <si>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</si>
  <si>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</si>
  <si>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</si>
  <si>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</si>
  <si>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</si>
  <si>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</si>
  <si>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</si>
  <si>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</si>
  <si>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</si>
  <si>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</si>
  <si>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</si>
  <si>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</si>
  <si>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</si>
  <si>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</si>
  <si>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</si>
  <si>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</si>
  <si>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</si>
  <si>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</si>
  <si>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</si>
  <si>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</si>
  <si>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</si>
  <si>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</si>
  <si>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</si>
  <si>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</si>
  <si>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</si>
  <si>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</si>
  <si>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</si>
  <si>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</si>
  <si>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</si>
  <si>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</si>
  <si>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</si>
  <si>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</si>
  <si>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</si>
  <si>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</si>
  <si>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</si>
  <si>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</si>
  <si>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</si>
  <si>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</si>
  <si>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</si>
  <si>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</si>
  <si>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</si>
  <si>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</si>
  <si>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</si>
  <si>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</si>
  <si>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</si>
  <si>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</si>
  <si>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</si>
  <si>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</si>
  <si>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</si>
  <si>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</si>
  <si>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</si>
  <si>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</si>
  <si>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</si>
  <si>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</si>
  <si>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</si>
  <si>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</si>
  <si>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</si>
  <si>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</si>
  <si>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</si>
  <si>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</si>
  <si>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</si>
  <si>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</si>
  <si>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</si>
  <si>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</si>
  <si>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</si>
  <si>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</si>
  <si>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</si>
  <si>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</si>
  <si>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</si>
  <si>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</si>
  <si>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</si>
  <si>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</si>
  <si>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</si>
  <si>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</si>
  <si>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</si>
  <si>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</si>
  <si>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</si>
  <si>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</si>
  <si>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</si>
  <si>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</si>
  <si>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</si>
  <si>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</si>
  <si>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</si>
  <si>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</si>
  <si>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</si>
  <si>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</si>
  <si>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</si>
  <si>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</si>
  <si>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</si>
  <si>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</si>
  <si>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</si>
  <si>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</si>
  <si>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</si>
  <si>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</si>
  <si>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</si>
  <si>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</si>
  <si>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</si>
  <si>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</si>
  <si>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</si>
  <si>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</si>
  <si>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</si>
  <si>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</si>
  <si>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</si>
  <si>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</si>
  <si>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</si>
  <si>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</si>
  <si>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</si>
  <si>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</si>
  <si>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</si>
  <si>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</si>
  <si>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</si>
  <si>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</si>
  <si>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</si>
  <si>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</si>
  <si>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</si>
  <si>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</si>
  <si>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</si>
  <si>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</si>
  <si>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</si>
  <si>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</si>
  <si>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</si>
  <si>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</si>
  <si>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</si>
  <si>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</si>
  <si>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</si>
  <si>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</si>
  <si>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</si>
  <si>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</si>
  <si>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</si>
  <si>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</si>
  <si>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</si>
  <si>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</si>
  <si>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</si>
  <si>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</si>
  <si>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</si>
  <si>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</si>
  <si>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</si>
  <si>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</si>
  <si>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</si>
  <si>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</si>
  <si>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</si>
  <si>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</si>
  <si>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</si>
  <si>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</si>
  <si>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</si>
  <si>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</si>
  <si>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</si>
  <si>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</si>
  <si>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</si>
  <si>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</si>
  <si>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</si>
  <si>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</si>
  <si>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</si>
  <si>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</si>
  <si>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</si>
  <si>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</si>
  <si>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</si>
  <si>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</si>
  <si>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</si>
  <si>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</si>
  <si>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</si>
  <si>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</si>
  <si>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</si>
  <si>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</si>
  <si>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</si>
  <si>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</si>
  <si>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</si>
  <si>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</si>
  <si>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</si>
  <si>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</si>
  <si>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</si>
  <si>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</si>
  <si>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</si>
  <si>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</si>
  <si>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</si>
  <si>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</si>
  <si>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</si>
  <si>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</si>
  <si>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</si>
  <si>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</si>
  <si>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</si>
  <si>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</si>
  <si>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</si>
  <si>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</si>
  <si>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</si>
  <si>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</si>
  <si>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</si>
  <si>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</si>
  <si>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</si>
  <si>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</si>
  <si>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</si>
  <si>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</si>
  <si>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</si>
  <si>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</si>
  <si>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</si>
  <si>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</si>
  <si>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</si>
  <si>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</si>
  <si>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</si>
  <si>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</si>
  <si>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</si>
  <si>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</si>
  <si>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</si>
  <si>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</si>
  <si>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</si>
  <si>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</si>
  <si>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</si>
  <si>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</si>
  <si>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</si>
  <si>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</si>
  <si>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</si>
  <si>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</si>
  <si>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</si>
  <si>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</si>
  <si>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</si>
  <si>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Donations </t>
  </si>
  <si>
    <t>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</si>
  <si>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</si>
  <si>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</si>
  <si>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</si>
  <si>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</si>
  <si>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</si>
  <si>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</si>
  <si>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</si>
  <si>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</si>
  <si>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</si>
  <si>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</si>
  <si>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</si>
  <si>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</si>
  <si>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</si>
  <si>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</si>
  <si>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</si>
  <si>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</si>
  <si>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</si>
  <si>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</si>
  <si>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</si>
  <si>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</si>
  <si>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</si>
  <si>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</si>
  <si>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</si>
  <si>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</si>
  <si>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</si>
  <si>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</si>
  <si>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</si>
  <si>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</si>
  <si>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</si>
  <si>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</si>
  <si>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</si>
  <si>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</si>
  <si>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</si>
  <si>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</si>
  <si>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</si>
  <si>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Count of outcome</t>
  </si>
  <si>
    <t>Column Labels</t>
  </si>
  <si>
    <t>Grand Total</t>
  </si>
  <si>
    <t>Row Labels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</si>
  <si>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</si>
  <si>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</si>
  <si>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</si>
  <si>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</si>
  <si>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</si>
  <si>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</si>
  <si>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</si>
  <si>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</si>
  <si>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</si>
  <si>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</si>
  <si>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</si>
  <si>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</si>
  <si>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</si>
  <si>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</si>
  <si>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</si>
  <si>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</si>
  <si>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</si>
  <si>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</si>
  <si>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</si>
  <si>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</si>
  <si>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</si>
  <si>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</si>
  <si>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</si>
  <si>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</si>
  <si>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</si>
  <si>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</si>
  <si>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</si>
  <si>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</si>
  <si>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</si>
  <si>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</si>
  <si>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</si>
  <si>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</si>
  <si>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</si>
  <si>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</si>
  <si>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</si>
  <si>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</si>
  <si>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</si>
  <si>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</si>
  <si>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</si>
  <si>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</si>
  <si>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</si>
  <si>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Standard Deviation</t>
  </si>
  <si>
    <t xml:space="preserve">Successful Summary </t>
  </si>
  <si>
    <t>backers</t>
  </si>
  <si>
    <t xml:space="preserve">Unsuccessful Summary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</si>
</sst>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42" applyNumberFormat="1" applyFont="1"/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10" xfId="0" applyNumberFormat="1" applyBorder="1"/>
    <xf numFmtId="9" fontId="0" fillId="0" borderId="0" xfId="0" applyNumberFormat="1"/>
    <xf numFmtId="0" fontId="0" fillId="0" borderId="11" xfId="0" applyBorder="1"/>
    <xf numFmtId="2" fontId="0" fillId="0" borderId="12" xfId="0" applyNumberFormat="1" applyBorder="1"/>
    <xf numFmtId="1" fontId="0" fillId="0" borderId="15" xfId="0" applyNumberFormat="1" applyBorder="1"/>
    <xf numFmtId="0" fontId="0" fillId="0" borderId="15" xfId="0" applyBorder="1"/>
    <xf numFmtId="2" fontId="0" fillId="0" borderId="15" xfId="0" applyNumberFormat="1" applyBorder="1"/>
    <xf numFmtId="0" fontId="0" fillId="0" borderId="14" xfId="0" applyBorder="1"/>
    <xf numFmtId="0" fontId="0" fillId="0" borderId="13" xfId="0" applyBorder="1"/>
    <xf numFmtId="0" fontId="0" fillId="0" borderId="16" xfId="0" applyBorder="1"/>
    <xf numFmtId="1" fontId="0" fillId="0" borderId="16" xfId="0" applyNumberFormat="1" applyBorder="1"/>
    <xf numFmtId="2" fontId="0" fillId="0" borderId="13" xfId="0" applyNumberFormat="1" applyBorder="1"/>
    <xf numFmtId="0" fontId="6" fillId="2" borderId="13" xfId="6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3" borderId="13" xfId="7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FF787D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787D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fill>
        <patternFill>
          <bgColor rgb="FFFF787D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/>
        </patternFill>
      </fill>
    </dxf>
    <dxf>
      <border outline="0">
        <left style="thin">
          <color indexed="64"/>
        </left>
      </border>
    </dxf>
  </dxfs>
  <tableStyles count="0" defaultTableStyle="TableStyleMedium2" defaultPivotStyle="PivotStyleLight16"/>
  <colors>
    <mruColors>
      <color rgb="FFFF787D"/>
      <color rgb="FFD31539"/>
      <color rgb="FFD33138"/>
      <color rgb="FFB02F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8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5-BE48-998A-B0F709F0B59F}"/>
            </c:ext>
          </c:extLst>
        </c:ser>
        <c:ser>
          <c:idx val="1"/>
          <c:order val="1"/>
          <c:tx>
            <c:strRef>
              <c:f>CategoryStats!$C$3:$C$4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87D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5-BE48-998A-B0F709F0B59F}"/>
            </c:ext>
          </c:extLst>
        </c:ser>
        <c:ser>
          <c:idx val="2"/>
          <c:order val="2"/>
          <c:tx>
            <c:strRef>
              <c:f>CategoryStats!$D$3:$D$4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C5-BE48-998A-B0F709F0B59F}"/>
            </c:ext>
          </c:extLst>
        </c:ser>
        <c:ser>
          <c:idx val="3"/>
          <c:order val="3"/>
          <c:tx>
            <c:strRef>
              <c:f>CategoryStats!$E$3:$E$4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CategoryStats!$A$5:$A$14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C5-BE48-998A-B0F709F0B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574192"/>
        <c:axId val="1673362784"/>
      </c:barChart>
      <c:catAx>
        <c:axId val="18715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62784"/>
        <c:crosses val="autoZero"/>
        <c:auto val="1"/>
        <c:lblAlgn val="ctr"/>
        <c:lblOffset val="100"/>
        <c:noMultiLvlLbl val="0"/>
      </c:catAx>
      <c:valAx>
        <c:axId val="167336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[CrowdfundingBook.xlsx]SubCategoryStats!PivotTable2</c:name>
    <c:fmtId val="1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787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6-0C47-BEFE-7EEEAEF13903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787D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9-D845-B21C-7207B2C5A9B2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A9-D845-B21C-7207B2C5A9B2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A9-D845-B21C-7207B2C5A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1761375"/>
        <c:axId val="1241763023"/>
      </c:barChart>
      <c:catAx>
        <c:axId val="12417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63023"/>
        <c:crosses val="autoZero"/>
        <c:auto val="1"/>
        <c:lblAlgn val="ctr"/>
        <c:lblOffset val="100"/>
        <c:noMultiLvlLbl val="0"/>
      </c:catAx>
      <c:valAx>
        <c:axId val="12417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7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43074786309154E-2"/>
          <c:y val="0.15270054299375965"/>
          <c:w val="0.89832419418947618"/>
          <c:h val="0.52193694788880785"/>
        </c:manualLayout>
      </c:layout>
      <c:lineChart>
        <c:grouping val="standard"/>
        <c:varyColors val="0"/>
        <c:ser>
          <c:idx val="4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2-E34B-8D9F-CC9CFA005FF1}"/>
            </c:ext>
          </c:extLst>
        </c:ser>
        <c:ser>
          <c:idx val="5"/>
          <c:order val="1"/>
          <c:tx>
            <c:strRef>
              <c:f>GoalOutcomes!$G$1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787D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2-E34B-8D9F-CC9CFA005FF1}"/>
            </c:ext>
          </c:extLst>
        </c:ser>
        <c:ser>
          <c:idx val="6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D2-E34B-8D9F-CC9CFA00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24896"/>
        <c:axId val="670526576"/>
      </c:lineChart>
      <c:catAx>
        <c:axId val="67052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6576"/>
        <c:crosses val="autoZero"/>
        <c:auto val="1"/>
        <c:lblAlgn val="ctr"/>
        <c:lblOffset val="100"/>
        <c:noMultiLvlLbl val="0"/>
      </c:catAx>
      <c:valAx>
        <c:axId val="6705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4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87D"/>
            </a:solidFill>
            <a:round/>
          </a:ln>
          <a:effectLst/>
        </c:spPr>
        <c:marker>
          <c:symbol val="square"/>
          <c:size val="5"/>
          <c:spPr>
            <a:solidFill>
              <a:srgbClr val="FF787D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6"/>
            </a:solidFill>
            <a:ln w="9525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0-5A4C-8CB7-E321940B6662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87D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787D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0-5A4C-8CB7-E321940B6662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0-5A4C-8CB7-E321940B6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277344"/>
        <c:axId val="1147019472"/>
      </c:lineChart>
      <c:catAx>
        <c:axId val="209827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019472"/>
        <c:crosses val="autoZero"/>
        <c:auto val="1"/>
        <c:lblAlgn val="ctr"/>
        <c:lblOffset val="100"/>
        <c:noMultiLvlLbl val="0"/>
      </c:catAx>
      <c:valAx>
        <c:axId val="114701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27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172203</xdr:colOff>
      <xdr:row>0</xdr:row>
      <xdr:rowOff>79215</xdr:rowOff>
    </xdr:from>
    <xdr:to>
      <xdr:col>15</xdr:col>
      <xdr:colOff>419746</xdr:colOff>
      <xdr:row>16</xdr:row>
      <xdr:rowOff>32289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9914D6-BC3A-CEB0-B2A1-EB9CFDF96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349249</xdr:colOff>
      <xdr:row>0</xdr:row>
      <xdr:rowOff>127000</xdr:rowOff>
    </xdr:from>
    <xdr:to>
      <xdr:col>18</xdr:col>
      <xdr:colOff>61951</xdr:colOff>
      <xdr:row>30</xdr:row>
      <xdr:rowOff>108415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5AB495-0F85-56E7-CD1C-D22F55104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96686</xdr:colOff>
      <xdr:row>13</xdr:row>
      <xdr:rowOff>170090</xdr:rowOff>
    </xdr:from>
    <xdr:to>
      <xdr:col>8</xdr:col>
      <xdr:colOff>711199</xdr:colOff>
      <xdr:row>31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14F3A-E852-64FB-6005-B3CDBBF6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343451</xdr:colOff>
      <xdr:row>0</xdr:row>
      <xdr:rowOff>69021</xdr:rowOff>
    </xdr:from>
    <xdr:to>
      <xdr:col>12</xdr:col>
      <xdr:colOff>751840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55C36-5F5B-BF58-9B7D-53CBAF7F1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97.934464583333" createdVersion="8" refreshedVersion="8" minRefreshableVersion="3" recordCount="1000" xr:uid="{1EA635A8-435D-624C-8AF4-581836CC9513}">
  <cacheSource type="worksheet">
    <worksheetSource ref="A1:T1001" sheet="CrowdfundingBook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s 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DEC4F-BD84-2F42-983D-09E1D987B6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1">
    <format dxfId="12">
      <pivotArea field="6" grandRow="1" outline="0" collapsedLevelsAreSubtotals="1" axis="axisCol" fieldPosition="0">
        <references count="1">
          <reference field="6" count="1" selected="0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EA6ABF-E912-6B45-B7BA-6839986578B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9" count="1" selected="0">
            <x v="1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E18FB-26DF-1D4F-B4A1-242F2CFD16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name="Parent 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2869F-FD1E-6845-A41D-EC596200B4C9}">
  <dimension ref="A1:K566"/>
  <sheetViews>
    <sheetView zoomScale="114" workbookViewId="0">
      <selection activeCell="I9" sqref="I9"/>
    </sheetView>
  </sheetViews>
  <sheetFormatPr baseColWidth="10" defaultRowHeight="16" x14ac:dyDescent="0.2"/>
  <cols>
    <col min="2" max="2" width="13.5" customWidth="1"/>
    <col min="5" max="5" width="12.83203125" customWidth="1"/>
    <col min="7" max="7" width="32.33203125" customWidth="1"/>
    <col min="8" max="9" width="15.6640625" customWidth="1"/>
    <col min="10" max="10" width="33.5" customWidth="1"/>
    <col min="11" max="11" width="13.6640625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F1" s="16"/>
      <c r="G1" s="26" t="s">
        <v>2113</v>
      </c>
      <c r="H1" s="27" t="s">
        <v>2114</v>
      </c>
      <c r="I1" s="23"/>
      <c r="J1" s="29" t="s">
        <v>2115</v>
      </c>
      <c r="K1" s="28" t="s">
        <v>2114</v>
      </c>
    </row>
    <row r="2" spans="1:11" x14ac:dyDescent="0.2">
      <c r="A2" t="s">
        <v>20</v>
      </c>
      <c r="B2">
        <v>158</v>
      </c>
      <c r="D2" t="s">
        <v>14</v>
      </c>
      <c r="E2">
        <v>0</v>
      </c>
      <c r="F2" s="16"/>
      <c r="G2" s="21" t="s">
        <v>2107</v>
      </c>
      <c r="H2" s="18">
        <f>AVERAGE(B2:B566)</f>
        <v>851.14690265486729</v>
      </c>
      <c r="I2" s="24"/>
      <c r="J2" s="22" t="s">
        <v>2107</v>
      </c>
      <c r="K2" s="25">
        <f>AVERAGE(E2:E365)</f>
        <v>585.61538461538464</v>
      </c>
    </row>
    <row r="3" spans="1:11" x14ac:dyDescent="0.2">
      <c r="A3" t="s">
        <v>20</v>
      </c>
      <c r="B3">
        <v>1425</v>
      </c>
      <c r="D3" t="s">
        <v>14</v>
      </c>
      <c r="E3">
        <v>24</v>
      </c>
      <c r="F3" s="16"/>
      <c r="G3" s="21" t="s">
        <v>2108</v>
      </c>
      <c r="H3" s="19">
        <f>MEDIAN(B2:B566)</f>
        <v>201</v>
      </c>
      <c r="I3" s="23"/>
      <c r="J3" s="22" t="s">
        <v>2108</v>
      </c>
      <c r="K3" s="22">
        <f>MEDIAN(E2:E365)</f>
        <v>114.5</v>
      </c>
    </row>
    <row r="4" spans="1:11" x14ac:dyDescent="0.2">
      <c r="A4" t="s">
        <v>20</v>
      </c>
      <c r="B4">
        <v>174</v>
      </c>
      <c r="D4" t="s">
        <v>14</v>
      </c>
      <c r="E4">
        <v>53</v>
      </c>
      <c r="F4" s="16"/>
      <c r="G4" s="21" t="s">
        <v>2109</v>
      </c>
      <c r="H4" s="19">
        <f>MIN(B2:B566)</f>
        <v>16</v>
      </c>
      <c r="I4" s="23"/>
      <c r="J4" s="22" t="s">
        <v>2109</v>
      </c>
      <c r="K4" s="22">
        <f>MIN(E2:E365)</f>
        <v>0</v>
      </c>
    </row>
    <row r="5" spans="1:11" x14ac:dyDescent="0.2">
      <c r="A5" t="s">
        <v>20</v>
      </c>
      <c r="B5">
        <v>227</v>
      </c>
      <c r="D5" t="s">
        <v>14</v>
      </c>
      <c r="E5">
        <v>18</v>
      </c>
      <c r="F5" s="16"/>
      <c r="G5" s="21" t="s">
        <v>2110</v>
      </c>
      <c r="H5" s="18">
        <f>MAX(B2:B566)</f>
        <v>7295</v>
      </c>
      <c r="I5" s="23"/>
      <c r="J5" s="22" t="s">
        <v>2110</v>
      </c>
      <c r="K5" s="22">
        <f>MAX(E2:E365)</f>
        <v>6080</v>
      </c>
    </row>
    <row r="6" spans="1:11" x14ac:dyDescent="0.2">
      <c r="A6" t="s">
        <v>20</v>
      </c>
      <c r="B6">
        <v>220</v>
      </c>
      <c r="D6" t="s">
        <v>14</v>
      </c>
      <c r="E6">
        <v>44</v>
      </c>
      <c r="F6" s="16"/>
      <c r="G6" s="21" t="s">
        <v>2111</v>
      </c>
      <c r="H6" s="20">
        <f>_xlfn.VAR.P(B2:B566)</f>
        <v>1603373.7324019109</v>
      </c>
      <c r="I6" s="23"/>
      <c r="J6" s="22" t="s">
        <v>2111</v>
      </c>
      <c r="K6" s="25">
        <f>_xlfn.VAR.P(E2:E365)</f>
        <v>921574.68174133555</v>
      </c>
    </row>
    <row r="7" spans="1:11" x14ac:dyDescent="0.2">
      <c r="A7" t="s">
        <v>20</v>
      </c>
      <c r="B7">
        <v>98</v>
      </c>
      <c r="D7" t="s">
        <v>14</v>
      </c>
      <c r="E7">
        <v>27</v>
      </c>
      <c r="F7" s="16"/>
      <c r="G7" s="22" t="s">
        <v>2112</v>
      </c>
      <c r="H7" s="17">
        <f>_xlfn.STDEV.P(B2:B566)</f>
        <v>1266.2439466397898</v>
      </c>
      <c r="I7" s="23"/>
      <c r="J7" s="22" t="s">
        <v>2112</v>
      </c>
      <c r="K7" s="25">
        <f>_xlfn.STDEV.P(E2:E365)</f>
        <v>959.98681331637863</v>
      </c>
    </row>
    <row r="8" spans="1:11" x14ac:dyDescent="0.2">
      <c r="A8" t="s">
        <v>20</v>
      </c>
      <c r="B8">
        <v>100</v>
      </c>
      <c r="D8" t="s">
        <v>14</v>
      </c>
      <c r="E8">
        <v>55</v>
      </c>
    </row>
    <row r="9" spans="1:11" x14ac:dyDescent="0.2">
      <c r="A9" t="s">
        <v>20</v>
      </c>
      <c r="B9">
        <v>1249</v>
      </c>
      <c r="D9" t="s">
        <v>14</v>
      </c>
      <c r="E9">
        <v>200</v>
      </c>
    </row>
    <row r="10" spans="1:11" x14ac:dyDescent="0.2">
      <c r="A10" t="s">
        <v>20</v>
      </c>
      <c r="B10">
        <v>1396</v>
      </c>
      <c r="D10" t="s">
        <v>14</v>
      </c>
      <c r="E10">
        <v>452</v>
      </c>
    </row>
    <row r="11" spans="1:11" x14ac:dyDescent="0.2">
      <c r="A11" t="s">
        <v>20</v>
      </c>
      <c r="B11">
        <v>890</v>
      </c>
      <c r="D11" t="s">
        <v>14</v>
      </c>
      <c r="E11">
        <v>674</v>
      </c>
    </row>
    <row r="12" spans="1:11" x14ac:dyDescent="0.2">
      <c r="A12" t="s">
        <v>20</v>
      </c>
      <c r="B12">
        <v>142</v>
      </c>
      <c r="D12" t="s">
        <v>14</v>
      </c>
      <c r="E12">
        <v>558</v>
      </c>
    </row>
    <row r="13" spans="1:11" x14ac:dyDescent="0.2">
      <c r="A13" t="s">
        <v>20</v>
      </c>
      <c r="B13">
        <v>2673</v>
      </c>
      <c r="D13" t="s">
        <v>14</v>
      </c>
      <c r="E13">
        <v>15</v>
      </c>
    </row>
    <row r="14" spans="1:11" x14ac:dyDescent="0.2">
      <c r="A14" t="s">
        <v>20</v>
      </c>
      <c r="B14">
        <v>163</v>
      </c>
      <c r="D14" t="s">
        <v>14</v>
      </c>
      <c r="E14">
        <v>2307</v>
      </c>
    </row>
    <row r="15" spans="1:11" x14ac:dyDescent="0.2">
      <c r="A15" t="s">
        <v>20</v>
      </c>
      <c r="B15">
        <v>2220</v>
      </c>
      <c r="D15" t="s">
        <v>14</v>
      </c>
      <c r="E15">
        <v>88</v>
      </c>
    </row>
    <row r="16" spans="1:11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ontainsText" dxfId="11" priority="5" operator="containsText" text="live">
      <formula>NOT(ISERROR(SEARCH("live",A1)))</formula>
    </cfRule>
    <cfRule type="containsText" dxfId="10" priority="6" operator="containsText" text="canceled">
      <formula>NOT(ISERROR(SEARCH("canceled",A1)))</formula>
    </cfRule>
    <cfRule type="containsText" dxfId="9" priority="7" operator="containsText" text="successful">
      <formula>NOT(ISERROR(SEARCH("successful",A1)))</formula>
    </cfRule>
    <cfRule type="containsText" dxfId="8" priority="8" operator="containsText" text="failed">
      <formula>NOT(ISERROR(SEARCH("failed",A1)))</formula>
    </cfRule>
  </conditionalFormatting>
  <conditionalFormatting sqref="D1:D1047940">
    <cfRule type="containsText" dxfId="7" priority="1" operator="containsText" text="live">
      <formula>NOT(ISERROR(SEARCH("live",D1)))</formula>
    </cfRule>
    <cfRule type="containsText" dxfId="6" priority="2" operator="containsText" text="canceled">
      <formula>NOT(ISERROR(SEARCH("canceled",D1)))</formula>
    </cfRule>
    <cfRule type="containsText" dxfId="5" priority="3" operator="containsText" text="successful">
      <formula>NOT(ISERROR(SEARCH("successful",D1)))</formula>
    </cfRule>
    <cfRule type="containsText" dxfId="4" priority="4" operator="containsText" text="failed">
      <formula>NOT(ISERROR(SEARCH("failed",D1)))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380B-44A6-EA45-933C-38E473C4904B}">
  <dimension ref="A1:F14"/>
  <sheetViews>
    <sheetView zoomScale="118" workbookViewId="0">
      <selection activeCell="N22" sqref="N22"/>
    </sheetView>
  </sheetViews>
  <sheetFormatPr baseColWidth="10" defaultRowHeight="16" x14ac:dyDescent="0.2"/>
  <cols>
    <col min="1" max="1" width="16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2067</v>
      </c>
      <c r="B3" s="8" t="s">
        <v>2068</v>
      </c>
    </row>
    <row r="4" spans="1:6" x14ac:dyDescent="0.2">
      <c r="A4" s="8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0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0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0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0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0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0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0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0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0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0" t="s">
        <v>2069</v>
      </c>
      <c r="B14" s="9">
        <v>57</v>
      </c>
      <c r="C14" s="9">
        <v>364</v>
      </c>
      <c r="D14" s="14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AFEF-EF5C-F24E-8312-FF733C743B79}">
  <dimension ref="A1:F30"/>
  <sheetViews>
    <sheetView topLeftCell="F1" zoomScale="119" workbookViewId="0">
      <selection activeCell="N36" sqref="N3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2071</v>
      </c>
      <c r="B2" t="s">
        <v>2066</v>
      </c>
    </row>
    <row r="4" spans="1:6" x14ac:dyDescent="0.2">
      <c r="A4" s="8" t="s">
        <v>2067</v>
      </c>
      <c r="B4" s="8" t="s">
        <v>2068</v>
      </c>
    </row>
    <row r="5" spans="1:6" x14ac:dyDescent="0.2">
      <c r="A5" s="8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0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0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0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0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0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0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0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0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0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0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0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0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0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0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0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0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0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0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0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0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0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0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0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0" t="s">
        <v>2069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DA94-6632-E24E-BB81-6963DC516423}">
  <dimension ref="A1:H13"/>
  <sheetViews>
    <sheetView zoomScale="170" workbookViewId="0">
      <selection activeCell="B2" sqref="B2"/>
    </sheetView>
  </sheetViews>
  <sheetFormatPr baseColWidth="10" defaultRowHeight="16" x14ac:dyDescent="0.2"/>
  <cols>
    <col min="1" max="1" width="26.33203125" customWidth="1"/>
    <col min="2" max="2" width="17.6640625" customWidth="1"/>
    <col min="3" max="3" width="14.1640625" customWidth="1"/>
    <col min="4" max="4" width="16.6640625" customWidth="1"/>
    <col min="5" max="5" width="13.33203125" customWidth="1"/>
    <col min="6" max="6" width="19.83203125" customWidth="1"/>
    <col min="7" max="7" width="16" customWidth="1"/>
    <col min="8" max="8" width="18.33203125" customWidth="1"/>
  </cols>
  <sheetData>
    <row r="1" spans="1:8" ht="17" x14ac:dyDescent="0.2">
      <c r="A1" t="s">
        <v>2087</v>
      </c>
      <c r="B1" s="13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  <c r="B2">
        <f>COUNTIFS(CrowdfundingBook!G2:G1001,"=successful",CrowdfundingBook!D2:D1001,"&lt;1000")</f>
        <v>30</v>
      </c>
      <c r="C2">
        <f>COUNTIFS(CrowdfundingBook!G2:G1001,"=failed",CrowdfundingBook!D2:D1001,"&lt;1000")</f>
        <v>20</v>
      </c>
      <c r="D2">
        <f>COUNTIFS(CrowdfundingBook!G2:G1001,"=canceled",CrowdfundingBook!D2:D1001,"&lt;1000")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</row>
    <row r="3" spans="1:8" x14ac:dyDescent="0.2">
      <c r="A3" t="s">
        <v>2096</v>
      </c>
      <c r="B3">
        <f>COUNTIFS(CrowdfundingBook!G2:G1001,("successful"),CrowdfundingBook!D2:D1001,("&gt;=1000"),CrowdfundingBook!D2:D1001,("&lt;4999"))</f>
        <v>191</v>
      </c>
      <c r="C3">
        <f>COUNTIFS(CrowdfundingBook!G2:G1001,("failed"),CrowdfundingBook!D2:D1001,("&gt;=1000"),CrowdfundingBook!D2:D1001,("&lt;4999"))</f>
        <v>38</v>
      </c>
      <c r="D3">
        <f>COUNTIFS(CrowdfundingBook!G2:G1001,("canceled"),CrowdfundingBook!D2:D1001,("&gt;=1000"),CrowdfundingBook!D2:D1001,("&lt;4999"))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</row>
    <row r="4" spans="1:8" x14ac:dyDescent="0.2">
      <c r="A4" t="s">
        <v>2097</v>
      </c>
      <c r="B4">
        <f>COUNTIFS(CrowdfundingBook!G2:G1001,("successful"),CrowdfundingBook!D2:D1001,("&gt;=5000"),CrowdfundingBook!D2:D1001,("&lt;9999"))</f>
        <v>164</v>
      </c>
      <c r="C4">
        <f>COUNTIFS(CrowdfundingBook!G2:G1001,("failed"),CrowdfundingBook!D2:D1001,("&gt;=5000"),CrowdfundingBook!D2:D1001,("&lt;9999"))</f>
        <v>126</v>
      </c>
      <c r="D4">
        <f>COUNTIFS(CrowdfundingBook!G2:G1001,("canceled"),CrowdfundingBook!D2:D1001,("&gt;=5000"),CrowdfundingBook!D2:D1001,("&lt;9999"))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</row>
    <row r="5" spans="1:8" x14ac:dyDescent="0.2">
      <c r="A5" t="s">
        <v>2098</v>
      </c>
      <c r="B5">
        <f>COUNTIFS(CrowdfundingBook!G2:G1001,("successful"),CrowdfundingBook!D2:D1001,("&gt;=10000"),CrowdfundingBook!D2:D1001,("&lt;14999"))</f>
        <v>4</v>
      </c>
      <c r="C5">
        <f>COUNTIFS(CrowdfundingBook!G2:G1001,("failed"),CrowdfundingBook!D2:D1001,("&gt;=10000"),CrowdfundingBook!D2:D1001,("&lt;14999"))</f>
        <v>5</v>
      </c>
      <c r="D5">
        <f>COUNTIFS(CrowdfundingBook!G2:G1001,("canceled"),CrowdfundingBook!D2:D1001,("&gt;=10000"),CrowdfundingBook!D2:D1001,("&lt;14999"))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</row>
    <row r="6" spans="1:8" x14ac:dyDescent="0.2">
      <c r="A6" t="s">
        <v>2099</v>
      </c>
      <c r="B6">
        <f>COUNTIFS(CrowdfundingBook!G2:G1001,("successful"),CrowdfundingBook!D2:D1001,("&gt;=15000"),CrowdfundingBook!D2:D1001,("&lt;19999"))</f>
        <v>10</v>
      </c>
      <c r="C6">
        <f>COUNTIFS(CrowdfundingBook!G2:G1001,("failed"),CrowdfundingBook!D2:D1001,("&gt;=15000"),CrowdfundingBook!D2:D1001,("&lt;19999"))</f>
        <v>0</v>
      </c>
      <c r="D6">
        <f>COUNTIFS(CrowdfundingBook!G2:G1001,("canceled"),CrowdfundingBook!D2:D1001,("&gt;=15000"),CrowdfundingBook!D2:D1001,("&lt;19999"))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</row>
    <row r="7" spans="1:8" x14ac:dyDescent="0.2">
      <c r="A7" t="s">
        <v>2100</v>
      </c>
      <c r="B7">
        <f>COUNTIFS(CrowdfundingBook!G2:G1001,("successful"),CrowdfundingBook!D2:D1001,("&gt;=1000"),CrowdfundingBook!D2:D1001,("&lt;4999"))</f>
        <v>191</v>
      </c>
      <c r="C7">
        <f>COUNTIFS(CrowdfundingBook!G2:G1001,("failed"),CrowdfundingBook!D2:D1001,("&gt;=25000"),CrowdfundingBook!D2:D1001,("&lt;24999"))</f>
        <v>0</v>
      </c>
      <c r="D7">
        <f>COUNTIFS(CrowdfundingBook!G2:G1001,("canceled"),CrowdfundingBook!D2:D1001,("&gt;=20000"),CrowdfundingBook!D2:D1001,("&lt;24999"))</f>
        <v>0</v>
      </c>
      <c r="E7">
        <f t="shared" si="0"/>
        <v>191</v>
      </c>
      <c r="F7" s="15">
        <f t="shared" si="1"/>
        <v>1</v>
      </c>
      <c r="G7" s="15">
        <f t="shared" si="2"/>
        <v>0</v>
      </c>
      <c r="H7" s="15">
        <f t="shared" si="3"/>
        <v>0</v>
      </c>
    </row>
    <row r="8" spans="1:8" x14ac:dyDescent="0.2">
      <c r="A8" t="s">
        <v>2101</v>
      </c>
      <c r="B8">
        <f>COUNTIFS(CrowdfundingBook!G2:G1001,("successful"),CrowdfundingBook!D2:D1001,("&gt;=25000"),CrowdfundingBook!D2:D1001,("&lt;29999"))</f>
        <v>11</v>
      </c>
      <c r="C8">
        <f>COUNTIFS(CrowdfundingBook!G2:G1001,("failed"),CrowdfundingBook!D2:D1001,("&gt;=25000"),CrowdfundingBook!D2:D1001,("&lt;29999"))</f>
        <v>3</v>
      </c>
      <c r="D8">
        <f>COUNTIFS(CrowdfundingBook!G2:G1001,("canceled"),CrowdfundingBook!D2:D1001,("&gt;=25000"),CrowdfundingBook!D2:D1001,("&lt;29999"))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</row>
    <row r="9" spans="1:8" x14ac:dyDescent="0.2">
      <c r="A9" t="s">
        <v>2102</v>
      </c>
      <c r="B9">
        <f>COUNTIFS(CrowdfundingBook!G2:G1001,("successful"),CrowdfundingBook!D2:D1001,("&gt;=30000"),CrowdfundingBook!D2:D1001,("&lt;34999"))</f>
        <v>7</v>
      </c>
      <c r="C9">
        <f>COUNTIFS(CrowdfundingBook!G2:G1001,("failed"),CrowdfundingBook!D2:D1001,("&gt;=30000"),CrowdfundingBook!D2:D1001,("&lt;34999"))</f>
        <v>0</v>
      </c>
      <c r="D9">
        <f>COUNTIFS(CrowdfundingBook!G2:G1001,("canceled"),CrowdfundingBook!D2:D1001,("&gt;=30000"),CrowdfundingBook!D2:D1001,("&lt;34999"))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</row>
    <row r="10" spans="1:8" x14ac:dyDescent="0.2">
      <c r="A10" t="s">
        <v>2103</v>
      </c>
      <c r="B10">
        <f>COUNTIFS(CrowdfundingBook!G2:G1001,("successful"),CrowdfundingBook!D2:D1001,("&gt;=35000"),CrowdfundingBook!D2:D1001,("&lt;39999"))</f>
        <v>8</v>
      </c>
      <c r="C10">
        <f>COUNTIFS(CrowdfundingBook!G2:G1001,("failed"),CrowdfundingBook!D2:D1001,("&gt;=35000"),CrowdfundingBook!D2:D1001,("&lt;39999"))</f>
        <v>3</v>
      </c>
      <c r="D10">
        <f>COUNTIFS(CrowdfundingBook!G2:G1001,("canceled"),CrowdfundingBook!D2:D1001,("&gt;=35000"),CrowdfundingBook!D2:D1001,("&lt;39999"))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</row>
    <row r="11" spans="1:8" x14ac:dyDescent="0.2">
      <c r="A11" t="s">
        <v>2104</v>
      </c>
      <c r="B11">
        <f>COUNTIFS(CrowdfundingBook!G2:G1001,("successful"),CrowdfundingBook!D2:D1001,("&gt;=40000"),CrowdfundingBook!D2:D1001,("&lt;44999"))</f>
        <v>11</v>
      </c>
      <c r="C11">
        <f>COUNTIFS(CrowdfundingBook!G2:G1001,("failed"),CrowdfundingBook!D2:D1001,("&gt;=40000"),CrowdfundingBook!D2:D1001,("&lt;44999"))</f>
        <v>3</v>
      </c>
      <c r="D11">
        <f>COUNTIFS(CrowdfundingBook!G2:G1001,("canceled"),CrowdfundingBook!D2:D1001,("&gt;=40000"),CrowdfundingBook!D2:D1001,("&lt;44999"))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</row>
    <row r="12" spans="1:8" x14ac:dyDescent="0.2">
      <c r="A12" t="s">
        <v>2105</v>
      </c>
      <c r="B12">
        <f>COUNTIFS(CrowdfundingBook!G2:G1001,("successful"),CrowdfundingBook!D2:D1001,("&gt;=45000"),CrowdfundingBook!D2:D1001,("&lt;49999"))</f>
        <v>8</v>
      </c>
      <c r="C12">
        <f>COUNTIFS(CrowdfundingBook!G2:G1001,("failed"),CrowdfundingBook!D2:D1001,("&gt;=45000"),CrowdfundingBook!D2:D1001,("&lt;49999"))</f>
        <v>3</v>
      </c>
      <c r="D12">
        <f>COUNTIFS(CrowdfundingBook!G2:G1001,("canceled"),CrowdfundingBook!D2:D1001,("&gt;=45000"),CrowdfundingBook!D2:D1001,("&lt;49999"))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</row>
    <row r="13" spans="1:8" x14ac:dyDescent="0.2">
      <c r="A13" t="s">
        <v>2106</v>
      </c>
      <c r="B13">
        <f>COUNTIFS(CrowdfundingBook!G2:G1001,("successful"),CrowdfundingBook!D2:D1001,("&gt;=50000"))</f>
        <v>114</v>
      </c>
      <c r="C13">
        <f>COUNTIFS(CrowdfundingBook!G2:G1001,("failed"),CrowdfundingBook!D2:D1001,("&gt;=50000"))</f>
        <v>163</v>
      </c>
      <c r="D13">
        <f>COUNTIFS(CrowdfundingBook!G2:G1001,("canceled"),CrowdfundingBook!D2:D1001,("&gt;=50000"))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EBDC-B6C1-8F44-AEC5-5786A8694B81}">
  <dimension ref="A1:E18"/>
  <sheetViews>
    <sheetView zoomScale="131" workbookViewId="0">
      <selection activeCell="M22" sqref="M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2071</v>
      </c>
      <c r="B1" t="s">
        <v>2066</v>
      </c>
    </row>
    <row r="2" spans="1:5" x14ac:dyDescent="0.2">
      <c r="A2" s="8" t="s">
        <v>2086</v>
      </c>
      <c r="B2" t="s">
        <v>2066</v>
      </c>
    </row>
    <row r="4" spans="1:5" x14ac:dyDescent="0.2">
      <c r="A4" s="8" t="s">
        <v>2067</v>
      </c>
      <c r="B4" s="8" t="s">
        <v>2068</v>
      </c>
    </row>
    <row r="5" spans="1:5" x14ac:dyDescent="0.2">
      <c r="A5" s="8" t="s">
        <v>2070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">
      <c r="A6" s="12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">
      <c r="A7" s="12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">
      <c r="A8" s="12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">
      <c r="A9" s="12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">
      <c r="A10" s="12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">
      <c r="A11" s="12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">
      <c r="A12" s="12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">
      <c r="A13" s="12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">
      <c r="A14" s="12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">
      <c r="A15" s="12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">
      <c r="A16" s="12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">
      <c r="A17" s="12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">
      <c r="A18" s="12" t="s">
        <v>2069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V13" sqref="V13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5" max="5" width="13.5" customWidth="1"/>
    <col min="6" max="6" width="19.33203125" style="7" customWidth="1"/>
    <col min="7" max="7" width="14.1640625" customWidth="1"/>
    <col min="8" max="8" width="13" bestFit="1" customWidth="1"/>
    <col min="9" max="9" width="17" customWidth="1"/>
    <col min="10" max="10" width="12.6640625" customWidth="1"/>
    <col min="11" max="11" width="16.83203125" customWidth="1"/>
    <col min="12" max="12" width="13.1640625" customWidth="1"/>
    <col min="13" max="13" width="15.5" customWidth="1"/>
    <col min="14" max="14" width="22.5" customWidth="1"/>
    <col min="15" max="15" width="19.5" customWidth="1"/>
    <col min="18" max="18" width="28" bestFit="1" customWidth="1"/>
    <col min="19" max="19" width="18.33203125" customWidth="1"/>
    <col min="20" max="20" width="15" customWidth="1"/>
    <col min="21" max="21" width="12.33203125" customWidth="1"/>
    <col min="22" max="22" width="11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1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  <c r="U2" s="1"/>
    </row>
    <row r="3" spans="1:21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>
        <f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1">(((L3/60)/60)/24)+DATE(1970,1,1)</f>
        <v>41870.208333333336</v>
      </c>
      <c r="O3" s="11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1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>
        <f t="shared" ref="I4:I67" si="3">IF(H4=0,0,ROUND(E4/H4,2))</f>
        <v>100.02</v>
      </c>
      <c r="J4" t="s">
        <v>26</v>
      </c>
      <c r="K4" t="s">
        <v>27</v>
      </c>
      <c r="L4">
        <v>1384668000</v>
      </c>
      <c r="M4">
        <v>1384840800</v>
      </c>
      <c r="N4" s="11">
        <f t="shared" si="1"/>
        <v>41595.25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1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11">
        <f t="shared" si="1"/>
        <v>43688.208333333328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1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11">
        <f t="shared" si="1"/>
        <v>43485.25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1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11">
        <f t="shared" si="1"/>
        <v>41149.208333333336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1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11">
        <f t="shared" si="1"/>
        <v>42991.208333333328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1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11">
        <f t="shared" si="1"/>
        <v>42229.208333333328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1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1"/>
        <v>40399.208333333336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1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1"/>
        <v>41536.208333333336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1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1"/>
        <v>40404.208333333336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1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1"/>
        <v>40442.208333333336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1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1"/>
        <v>43760.208333333328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1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1"/>
        <v>42532.208333333328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1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1"/>
        <v>40974.25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1"/>
        <v>43809.25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1"/>
        <v>41661.25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1"/>
        <v>40555.25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1"/>
        <v>43351.208333333328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1"/>
        <v>43528.25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1"/>
        <v>41848.208333333336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1"/>
        <v>40770.208333333336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1"/>
        <v>43193.208333333328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1"/>
        <v>43510.25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1"/>
        <v>41811.208333333336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1"/>
        <v>40681.208333333336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1"/>
        <v>43312.208333333328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1"/>
        <v>42280.208333333328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1"/>
        <v>40218.25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1"/>
        <v>43301.208333333328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1"/>
        <v>43609.208333333328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1"/>
        <v>42374.25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1"/>
        <v>43110.25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1"/>
        <v>41917.208333333336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1"/>
        <v>42817.208333333328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1"/>
        <v>43484.25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1"/>
        <v>40600.25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1"/>
        <v>43744.208333333328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1"/>
        <v>40469.208333333336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1"/>
        <v>41330.25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1"/>
        <v>40334.208333333336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1"/>
        <v>41156.208333333336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1"/>
        <v>40728.208333333336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1"/>
        <v>41844.208333333336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1"/>
        <v>43541.208333333328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1"/>
        <v>42676.208333333328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1"/>
        <v>40367.208333333336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1"/>
        <v>41727.208333333336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1"/>
        <v>42180.208333333328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1"/>
        <v>43758.208333333328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1"/>
        <v>41487.208333333336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1"/>
        <v>40995.208333333336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1"/>
        <v>40436.208333333336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1"/>
        <v>41779.208333333336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1"/>
        <v>43170.25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1"/>
        <v>43311.208333333328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1"/>
        <v>42014.25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1"/>
        <v>42979.208333333328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1"/>
        <v>42268.208333333328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1"/>
        <v>42898.208333333328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1"/>
        <v>41107.208333333336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1"/>
        <v>40595.25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1"/>
        <v>42160.208333333328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1"/>
        <v>42853.208333333328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1"/>
        <v>43283.208333333328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E67/D67*100</f>
        <v>236.14754098360655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5">(((L67/60)/60)/24)+DATE(1970,1,1)</f>
        <v>40570.25</v>
      </c>
      <c r="O67" s="11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>
        <f t="shared" ref="I68:I131" si="7">IF(H68=0,0,ROUND(E68/H68,2))</f>
        <v>108.92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5"/>
        <v>42102.208333333328</v>
      </c>
      <c r="O68" s="11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5"/>
        <v>40203.25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5"/>
        <v>42943.208333333328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5"/>
        <v>40531.25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123.74140625000001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5"/>
        <v>40484.208333333336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5"/>
        <v>43799.25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670.33333333333326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5"/>
        <v>42186.208333333328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5"/>
        <v>42701.25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5"/>
        <v>42456.208333333328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5"/>
        <v>43296.208333333328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78.106590724165997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5"/>
        <v>42027.25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5"/>
        <v>40448.208333333336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5"/>
        <v>43206.208333333328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69.598615916955026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5"/>
        <v>43267.208333333328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5"/>
        <v>42976.208333333328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225.33928571428569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5"/>
        <v>43062.25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1497.3000000000002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5"/>
        <v>43482.25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5"/>
        <v>42579.208333333328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5"/>
        <v>41118.208333333336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5"/>
        <v>40797.208333333336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5"/>
        <v>42128.208333333328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61.984886649874063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5"/>
        <v>40610.25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5"/>
        <v>42110.208333333328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5"/>
        <v>40283.208333333336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5"/>
        <v>42425.25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5"/>
        <v>42588.208333333328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5"/>
        <v>40352.208333333336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5"/>
        <v>41202.208333333336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5"/>
        <v>43562.208333333328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112.99999999999999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5"/>
        <v>43752.208333333328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5"/>
        <v>40612.25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926.69230769230762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5"/>
        <v>42180.208333333328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5"/>
        <v>42212.208333333328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5"/>
        <v>41968.25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5"/>
        <v>40835.208333333336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5"/>
        <v>42056.25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5"/>
        <v>43234.208333333328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24.610000000000003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5"/>
        <v>40475.208333333336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5"/>
        <v>42878.208333333328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144.54411764705884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5"/>
        <v>41366.208333333336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5"/>
        <v>43716.208333333328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186.48571428571427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5"/>
        <v>43213.208333333328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5"/>
        <v>41005.208333333336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5"/>
        <v>41651.25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5"/>
        <v>43354.208333333328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5"/>
        <v>41174.208333333336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5"/>
        <v>41875.208333333336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5"/>
        <v>42990.208333333328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5"/>
        <v>43564.208333333328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87.211757648470297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5"/>
        <v>43056.25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5"/>
        <v>42265.208333333328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5"/>
        <v>40808.208333333336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5"/>
        <v>41665.25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5"/>
        <v>41806.208333333336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149.49667110519306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5"/>
        <v>42111.208333333328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5"/>
        <v>41917.208333333336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64.367690058479525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5"/>
        <v>41970.25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5"/>
        <v>42332.25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5"/>
        <v>43598.208333333328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5"/>
        <v>43362.208333333328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5"/>
        <v>42596.208333333328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51.42151162790698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5"/>
        <v>40310.208333333336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60.334277620396605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5"/>
        <v>40417.208333333336</v>
      </c>
      <c r="O130" s="11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E131/D131*100</f>
        <v>3.202693602693603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9">(((L131/60)/60)/24)+DATE(1970,1,1)</f>
        <v>42038.25</v>
      </c>
      <c r="O131" s="11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>
        <f t="shared" ref="I132:I195" si="11">IF(H132=0,0,ROUND(E132/H132,2))</f>
        <v>28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9"/>
        <v>40842.208333333336</v>
      </c>
      <c r="O132" s="11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9"/>
        <v>41607.25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9"/>
        <v>43112.25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9"/>
        <v>40767.208333333336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9"/>
        <v>40713.208333333336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71.27272727272728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9"/>
        <v>41340.25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9"/>
        <v>41797.208333333336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9"/>
        <v>40457.208333333336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9"/>
        <v>41180.208333333336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9"/>
        <v>42115.208333333328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9"/>
        <v>43156.25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9"/>
        <v>42167.208333333328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230.03999999999996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9"/>
        <v>41005.208333333336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135.59259259259261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9"/>
        <v>40357.208333333336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9"/>
        <v>43633.208333333328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9"/>
        <v>41889.208333333336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9"/>
        <v>40855.25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9"/>
        <v>42534.208333333328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9"/>
        <v>42941.208333333328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9"/>
        <v>41275.25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9"/>
        <v>43450.25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9"/>
        <v>41799.208333333336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9"/>
        <v>42783.25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9"/>
        <v>41201.208333333336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58.756567425569173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9"/>
        <v>42502.208333333328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9"/>
        <v>40262.208333333336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9"/>
        <v>43743.208333333328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9"/>
        <v>41638.25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9"/>
        <v>42346.25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9"/>
        <v>43551.208333333328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9"/>
        <v>43582.208333333328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9"/>
        <v>42270.208333333328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9"/>
        <v>43442.25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253.25714285714284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9"/>
        <v>43028.208333333328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100.16943521594683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9"/>
        <v>43016.208333333328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9"/>
        <v>42948.208333333328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9"/>
        <v>40534.25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415.53846153846149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9"/>
        <v>41435.208333333336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9"/>
        <v>43518.25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9"/>
        <v>41077.208333333336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9"/>
        <v>42950.208333333328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9"/>
        <v>41718.208333333336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9"/>
        <v>41839.208333333336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9"/>
        <v>41412.208333333336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894.66666666666674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9"/>
        <v>42282.208333333328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26.191501103752756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9"/>
        <v>42613.208333333328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9"/>
        <v>42616.208333333328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9"/>
        <v>40497.25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9"/>
        <v>42999.208333333328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357.71910112359546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9"/>
        <v>41350.208333333336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9"/>
        <v>40259.208333333336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61.802325581395344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9"/>
        <v>43012.208333333328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9"/>
        <v>43631.208333333328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69.117647058823522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9"/>
        <v>40430.208333333336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9"/>
        <v>43588.208333333328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9"/>
        <v>43233.208333333328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9"/>
        <v>41782.208333333336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9"/>
        <v>41328.25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9"/>
        <v>41975.25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9"/>
        <v>42433.25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9"/>
        <v>41429.208333333336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37.952380952380956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9"/>
        <v>43536.208333333328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19.992957746478872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9"/>
        <v>41817.208333333336</v>
      </c>
      <c r="O194" s="11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E195/D195*100</f>
        <v>45.636363636363633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3">(((L195/60)/60)/24)+DATE(1970,1,1)</f>
        <v>43198.208333333328</v>
      </c>
      <c r="O195" s="11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>
        <f t="shared" ref="I196:I259" si="15">IF(H196=0,0,ROUND(E196/H196,2))</f>
        <v>69.17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3"/>
        <v>42261.208333333328</v>
      </c>
      <c r="O196" s="11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3"/>
        <v>43310.208333333328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3"/>
        <v>42616.208333333328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3"/>
        <v>42909.208333333328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3"/>
        <v>40396.208333333336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3"/>
        <v>42192.208333333328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3"/>
        <v>40262.208333333336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3"/>
        <v>41845.208333333336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3"/>
        <v>40818.208333333336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3"/>
        <v>42752.25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3"/>
        <v>40636.208333333336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3"/>
        <v>43390.208333333328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3"/>
        <v>40236.25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3"/>
        <v>43340.208333333328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3"/>
        <v>43048.25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3"/>
        <v>42496.208333333328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67.425531914893625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3"/>
        <v>42797.25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3"/>
        <v>41513.208333333336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3"/>
        <v>43814.25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3"/>
        <v>40488.208333333336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3"/>
        <v>40409.208333333336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3.841836734693878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3"/>
        <v>43509.25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155.07066557107643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3"/>
        <v>40869.25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3"/>
        <v>43583.208333333328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3"/>
        <v>40858.25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332.12709832134288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3"/>
        <v>41137.208333333336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3"/>
        <v>40725.208333333336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3"/>
        <v>41081.208333333336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137.97916666666669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3"/>
        <v>41914.208333333336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3"/>
        <v>42445.208333333328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3"/>
        <v>41906.208333333336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3"/>
        <v>41762.208333333336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3"/>
        <v>40276.208333333336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3"/>
        <v>42139.208333333328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119.90717911530093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3"/>
        <v>42613.208333333328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3"/>
        <v>42887.208333333328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3"/>
        <v>43805.25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3"/>
        <v>41415.208333333336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3"/>
        <v>42576.208333333328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3"/>
        <v>40706.208333333336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3"/>
        <v>42969.208333333328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3"/>
        <v>42779.25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3"/>
        <v>43641.208333333328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3"/>
        <v>41754.208333333336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3"/>
        <v>43083.25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3"/>
        <v>42245.208333333328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3"/>
        <v>40396.208333333336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3"/>
        <v>41742.208333333336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127.72619047619047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3"/>
        <v>42865.208333333328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3"/>
        <v>43163.25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569.71428571428578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3"/>
        <v>41834.208333333336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509.34482758620686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3"/>
        <v>41736.208333333336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3"/>
        <v>41491.208333333336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3"/>
        <v>42726.25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211.33870967741933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3"/>
        <v>42004.25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3"/>
        <v>42006.25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3"/>
        <v>40203.25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54.084507042253513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3"/>
        <v>41252.25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3"/>
        <v>41572.208333333336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3"/>
        <v>40641.208333333336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3"/>
        <v>42787.25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3"/>
        <v>40590.25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23.390243902439025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3"/>
        <v>42393.25</v>
      </c>
      <c r="O258" s="11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E259/D259*100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7">(((L259/60)/60)/24)+DATE(1970,1,1)</f>
        <v>41338.25</v>
      </c>
      <c r="O259" s="11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>
        <f t="shared" ref="I260:I323" si="19">IF(H260=0,0,ROUND(E260/H260,2))</f>
        <v>72.17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7"/>
        <v>42712.25</v>
      </c>
      <c r="O260" s="11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597.5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7"/>
        <v>41251.25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157.69841269841268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7"/>
        <v>41180.208333333336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31.201660735468568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7"/>
        <v>40415.208333333336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7"/>
        <v>40638.208333333336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7"/>
        <v>40187.25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7"/>
        <v>41317.25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7"/>
        <v>42372.25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7"/>
        <v>41950.25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233.62012987012989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7"/>
        <v>41206.208333333336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7"/>
        <v>41186.208333333336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7"/>
        <v>43496.25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7"/>
        <v>40514.25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7"/>
        <v>42345.25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7"/>
        <v>43656.208333333328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7"/>
        <v>42995.208333333328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7"/>
        <v>43045.25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7"/>
        <v>43561.208333333328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7"/>
        <v>41018.208333333336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7"/>
        <v>40378.208333333336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7"/>
        <v>41239.25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170.70000000000002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7"/>
        <v>43346.208333333328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7"/>
        <v>43060.25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7"/>
        <v>40979.25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108.04761904761904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7"/>
        <v>42701.25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7"/>
        <v>42520.208333333328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7"/>
        <v>41030.208333333336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7"/>
        <v>42623.208333333328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7"/>
        <v>42697.25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7"/>
        <v>42122.208333333328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7"/>
        <v>40982.208333333336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7"/>
        <v>42219.208333333328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7"/>
        <v>41404.208333333336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7"/>
        <v>40831.208333333336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7"/>
        <v>40984.208333333336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7"/>
        <v>40456.208333333336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7"/>
        <v>43399.208333333328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7"/>
        <v>41562.208333333336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7"/>
        <v>43493.25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7"/>
        <v>41653.25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7"/>
        <v>42426.25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7"/>
        <v>42432.25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7"/>
        <v>42977.208333333328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7"/>
        <v>42061.25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31.844940867279899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7"/>
        <v>43345.208333333328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7"/>
        <v>42376.25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546.14285714285722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7"/>
        <v>42589.208333333328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7"/>
        <v>42448.208333333328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7.9076923076923071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7"/>
        <v>42930.208333333328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7"/>
        <v>41066.208333333336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7"/>
        <v>40651.208333333336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7"/>
        <v>40807.208333333336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7"/>
        <v>40277.208333333336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7"/>
        <v>40590.25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7"/>
        <v>41572.208333333336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7"/>
        <v>40966.25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7"/>
        <v>43536.208333333328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7"/>
        <v>41783.208333333336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7"/>
        <v>43788.25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7"/>
        <v>42869.208333333328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15.842105263157894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7"/>
        <v>41684.25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7"/>
        <v>40402.208333333336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9.5876777251184837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7"/>
        <v>40673.208333333336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E323/D323*100</f>
        <v>94.144366197183089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1">(((L323/60)/60)/24)+DATE(1970,1,1)</f>
        <v>40634.208333333336</v>
      </c>
      <c r="O323" s="11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166.56234096692114</v>
      </c>
      <c r="G324" t="s">
        <v>20</v>
      </c>
      <c r="H324">
        <v>5168</v>
      </c>
      <c r="I324">
        <f t="shared" ref="I324:I387" si="23">IF(H324=0,0,ROUND(E324/H324,2))</f>
        <v>38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1"/>
        <v>40507.25</v>
      </c>
      <c r="O324" s="11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1"/>
        <v>41725.208333333336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1"/>
        <v>42176.208333333328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90.723076923076931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1"/>
        <v>43267.208333333328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1"/>
        <v>42364.25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1"/>
        <v>43705.208333333328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1"/>
        <v>43434.25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1"/>
        <v>42716.25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1"/>
        <v>43077.25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1"/>
        <v>40896.25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1"/>
        <v>41361.208333333336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1"/>
        <v>43424.25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1"/>
        <v>43110.25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114.28538550057536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1"/>
        <v>43784.25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97.032531824611041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1"/>
        <v>40527.25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1"/>
        <v>43780.25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179.14326647564468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1"/>
        <v>40821.208333333336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1"/>
        <v>42949.208333333328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1"/>
        <v>40889.25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1"/>
        <v>42244.208333333328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1"/>
        <v>41475.208333333336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1"/>
        <v>41597.25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1"/>
        <v>43122.25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1"/>
        <v>42194.208333333328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1"/>
        <v>42971.208333333328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1"/>
        <v>42046.25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1"/>
        <v>42782.25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53.074115044247783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1"/>
        <v>42930.208333333328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1"/>
        <v>42144.208333333328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1"/>
        <v>42240.208333333328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34.892857142857139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1"/>
        <v>42315.25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1"/>
        <v>43651.208333333328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123.73770491803278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1"/>
        <v>41520.208333333336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1"/>
        <v>42757.25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1"/>
        <v>40922.25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1"/>
        <v>42250.208333333328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1"/>
        <v>43322.208333333328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1"/>
        <v>40782.208333333336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1"/>
        <v>40544.25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1"/>
        <v>43015.208333333328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1"/>
        <v>40570.25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160.19230769230771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1"/>
        <v>40904.25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1616.3333333333335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1"/>
        <v>43164.25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1"/>
        <v>42733.25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1"/>
        <v>40546.25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1"/>
        <v>41930.208333333336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1"/>
        <v>40464.208333333336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273.01851851851848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1"/>
        <v>41308.25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1"/>
        <v>43570.208333333328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1"/>
        <v>42043.25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1591.5555555555554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1"/>
        <v>42012.25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1"/>
        <v>42964.208333333328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13.185782556750297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1"/>
        <v>43476.25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1"/>
        <v>42293.208333333328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361.02941176470591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1"/>
        <v>41826.208333333336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1"/>
        <v>43760.208333333328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1"/>
        <v>43241.208333333328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1"/>
        <v>40843.208333333336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1"/>
        <v>41448.208333333336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1"/>
        <v>42163.208333333328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1"/>
        <v>43024.208333333328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1"/>
        <v>43509.25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172.00961538461539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1"/>
        <v>42776.25</v>
      </c>
      <c r="O386" s="11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E387/D387*100</f>
        <v>146.16709511568124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5">(((L387/60)/60)/24)+DATE(1970,1,1)</f>
        <v>43553.208333333328</v>
      </c>
      <c r="O387" s="11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>
        <f t="shared" ref="I388:I451" si="27">IF(H388=0,0,ROUND(E388/H388,2))</f>
        <v>96.96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5"/>
        <v>40355.208333333336</v>
      </c>
      <c r="O388" s="11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39.261467889908261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5"/>
        <v>41072.208333333336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5"/>
        <v>40912.25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5"/>
        <v>40479.208333333336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186.54166666666669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5"/>
        <v>41530.208333333336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5"/>
        <v>41653.25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65.642371234207957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5"/>
        <v>40549.25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228.96178343949046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5"/>
        <v>42933.208333333328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469.37499999999994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5"/>
        <v>41484.208333333336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5"/>
        <v>40885.25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5"/>
        <v>43378.208333333328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5"/>
        <v>41417.208333333336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5"/>
        <v>43228.208333333328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5"/>
        <v>40576.25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5"/>
        <v>41502.208333333336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5"/>
        <v>43765.208333333328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5"/>
        <v>40914.25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5"/>
        <v>40310.208333333336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5"/>
        <v>43053.25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5"/>
        <v>43255.208333333328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5"/>
        <v>41304.25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5"/>
        <v>43751.208333333328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5"/>
        <v>42541.208333333328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5"/>
        <v>42843.208333333328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5"/>
        <v>42122.208333333328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5"/>
        <v>42884.208333333328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5"/>
        <v>41642.25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5"/>
        <v>43431.25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5"/>
        <v>40288.208333333336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5"/>
        <v>40921.25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5"/>
        <v>40560.25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5"/>
        <v>43407.208333333328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5"/>
        <v>41035.208333333336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123.43497363796135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5"/>
        <v>40899.25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5"/>
        <v>42911.208333333328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63.989361702127653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5"/>
        <v>42915.208333333328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5"/>
        <v>40285.208333333336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5"/>
        <v>40808.208333333336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5"/>
        <v>43208.208333333328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287.66666666666663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5"/>
        <v>42213.208333333328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5"/>
        <v>41332.25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5"/>
        <v>41895.208333333336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5"/>
        <v>40585.25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5"/>
        <v>41680.25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5"/>
        <v>43737.208333333328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192.49019607843135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5"/>
        <v>43273.208333333328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82.714285714285722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5"/>
        <v>41761.208333333336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54.163920922570021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5"/>
        <v>41603.25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5"/>
        <v>42705.25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116.87664041994749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5"/>
        <v>41988.25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5"/>
        <v>43575.208333333328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5"/>
        <v>42260.208333333328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5"/>
        <v>41337.25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5"/>
        <v>42680.208333333328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5"/>
        <v>42916.208333333328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5"/>
        <v>41025.208333333336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5"/>
        <v>42980.208333333328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5"/>
        <v>40451.208333333336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5"/>
        <v>40748.208333333336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511.38095238095235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5"/>
        <v>40515.25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5"/>
        <v>41261.25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5"/>
        <v>43088.25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50.482758620689658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5"/>
        <v>41378.208333333336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E451/D451*100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9">(((L451/60)/60)/24)+DATE(1970,1,1)</f>
        <v>43530.25</v>
      </c>
      <c r="O451" s="11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>
        <f t="shared" ref="I452:I515" si="31">IF(H452=0,0,ROUND(E452/H452,2))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9"/>
        <v>43394.208333333328</v>
      </c>
      <c r="O452" s="11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122.84501347708894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9"/>
        <v>42935.208333333328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9"/>
        <v>40365.208333333336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9"/>
        <v>42705.25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44.074999999999996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9"/>
        <v>41568.208333333336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9"/>
        <v>40809.208333333336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9"/>
        <v>43141.25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26.640000000000004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9"/>
        <v>42657.208333333328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9"/>
        <v>40265.208333333336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9"/>
        <v>42001.25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9"/>
        <v>40399.208333333336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9"/>
        <v>41757.208333333336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9"/>
        <v>41304.25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9"/>
        <v>41639.25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9"/>
        <v>43142.25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9"/>
        <v>43127.25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9"/>
        <v>41409.208333333336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575.21428571428578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9"/>
        <v>42331.25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9"/>
        <v>43569.208333333328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9"/>
        <v>42142.208333333328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9"/>
        <v>42716.25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9"/>
        <v>41031.208333333336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9"/>
        <v>43535.208333333328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178.14000000000001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9"/>
        <v>43277.208333333328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9"/>
        <v>41989.25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9"/>
        <v>41450.208333333336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29.828720626631856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9"/>
        <v>43322.208333333328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54.270588235294113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9"/>
        <v>40720.208333333336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9"/>
        <v>42072.208333333328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9"/>
        <v>42945.208333333328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100.65116279069768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9"/>
        <v>40248.25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9"/>
        <v>41913.208333333336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9"/>
        <v>40963.25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9"/>
        <v>43811.25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9"/>
        <v>41855.208333333336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9"/>
        <v>43626.208333333328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9"/>
        <v>43168.25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9"/>
        <v>42845.208333333328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9"/>
        <v>42403.25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101.5108695652174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9"/>
        <v>40406.208333333336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9"/>
        <v>43786.25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305.34683098591546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9"/>
        <v>41456.208333333336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9"/>
        <v>40336.208333333336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723.77777777777771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9"/>
        <v>43645.208333333328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9"/>
        <v>40990.208333333336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414.49999999999994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9"/>
        <v>41800.208333333336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9"/>
        <v>42876.208333333328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34.173469387755098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9"/>
        <v>42724.25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9"/>
        <v>42005.25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9"/>
        <v>42444.208333333328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9"/>
        <v>41395.208333333336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70.145182291666657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9"/>
        <v>41345.208333333336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9"/>
        <v>41117.208333333336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180.32549019607845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9"/>
        <v>42186.208333333328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92.320000000000007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9"/>
        <v>42142.208333333328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13.901001112347053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9"/>
        <v>41341.25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927.07777777777767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9"/>
        <v>43062.25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39.857142857142861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9"/>
        <v>41373.208333333336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9"/>
        <v>43310.208333333328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9"/>
        <v>41034.208333333336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119.08974358974358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9"/>
        <v>43251.208333333328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9"/>
        <v>43671.208333333328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139.31868131868131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9"/>
        <v>41825.208333333336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E515/D515*100</f>
        <v>39.277108433734945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3">(((L515/60)/60)/24)+DATE(1970,1,1)</f>
        <v>40430.208333333336</v>
      </c>
      <c r="O515" s="11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>
        <f t="shared" ref="I516:I579" si="35">IF(H516=0,0,ROUND(E516/H516,2))</f>
        <v>58.95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3"/>
        <v>41614.25</v>
      </c>
      <c r="O516" s="11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3"/>
        <v>40900.25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3"/>
        <v>40396.208333333336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112.00000000000001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3"/>
        <v>42860.208333333328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3"/>
        <v>43154.25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101.74563871693867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3"/>
        <v>42012.25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3"/>
        <v>43574.208333333328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3"/>
        <v>42605.208333333328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3"/>
        <v>41093.208333333336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700.33333333333326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3"/>
        <v>40241.25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83.904860392967933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3"/>
        <v>40294.208333333336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3"/>
        <v>40505.25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3"/>
        <v>42364.25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3"/>
        <v>42405.25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80.300000000000011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3"/>
        <v>41601.25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11.254901960784313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3"/>
        <v>41769.208333333336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3"/>
        <v>40421.208333333336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3"/>
        <v>41589.25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502.87499999999994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3"/>
        <v>43125.25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159.24394463667818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3"/>
        <v>41479.208333333336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3"/>
        <v>43329.208333333328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482.03846153846149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3"/>
        <v>43259.208333333328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3"/>
        <v>40414.208333333336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117.22156398104266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3"/>
        <v>43342.208333333328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3"/>
        <v>41539.208333333336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72.653061224489804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3"/>
        <v>43647.208333333328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3"/>
        <v>43225.208333333328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3"/>
        <v>42165.208333333328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3"/>
        <v>42391.25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3"/>
        <v>41528.208333333336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3"/>
        <v>42377.25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3"/>
        <v>43824.25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163.57142857142856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3"/>
        <v>43360.208333333328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3"/>
        <v>42029.25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3"/>
        <v>42461.208333333328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3"/>
        <v>41422.208333333336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3"/>
        <v>40968.25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3"/>
        <v>41993.25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98.51111111111112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3"/>
        <v>42700.25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3"/>
        <v>40545.25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151.66315789473683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3"/>
        <v>42723.25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3"/>
        <v>41731.208333333336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3"/>
        <v>40792.208333333336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3"/>
        <v>42279.208333333328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3"/>
        <v>42424.25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3"/>
        <v>42584.208333333328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3"/>
        <v>40865.25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3"/>
        <v>40833.208333333336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12.818181818181817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3"/>
        <v>43536.208333333328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3"/>
        <v>43417.25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3"/>
        <v>42078.208333333328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3"/>
        <v>40862.25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3"/>
        <v>42424.25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3"/>
        <v>41830.208333333336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3"/>
        <v>40374.208333333336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3"/>
        <v>40554.25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3"/>
        <v>41993.25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3"/>
        <v>42174.208333333328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3"/>
        <v>42275.208333333328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3"/>
        <v>41761.208333333336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3"/>
        <v>43806.25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3"/>
        <v>41779.208333333336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64.927835051546396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3"/>
        <v>43040.208333333328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E579/D579*100</f>
        <v>18.853658536585368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7">(((L579/60)/60)/24)+DATE(1970,1,1)</f>
        <v>40613.25</v>
      </c>
      <c r="O579" s="11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>
        <f t="shared" ref="I580:I643" si="39">IF(H580=0,0,ROUND(E580/H580,2))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7"/>
        <v>40878.25</v>
      </c>
      <c r="O580" s="11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101.11290322580646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7"/>
        <v>40762.208333333336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7"/>
        <v>41696.25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7"/>
        <v>40662.208333333336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7"/>
        <v>42165.208333333328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7"/>
        <v>40959.25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119.50810185185186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7"/>
        <v>41024.208333333336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7"/>
        <v>40255.208333333336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7"/>
        <v>40499.25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7"/>
        <v>43484.25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7"/>
        <v>40262.208333333336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64.721518987341781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7"/>
        <v>42190.208333333328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7"/>
        <v>41994.25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7"/>
        <v>40373.208333333336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7"/>
        <v>41789.208333333336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7"/>
        <v>41724.208333333336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7.0991735537190088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7"/>
        <v>42548.208333333328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7"/>
        <v>40253.208333333336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7"/>
        <v>42434.25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201.59756097560978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7"/>
        <v>43786.25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7"/>
        <v>40344.208333333336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7"/>
        <v>42047.25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7"/>
        <v>41485.208333333336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7"/>
        <v>41789.208333333336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7"/>
        <v>42160.208333333328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119.66037735849055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7"/>
        <v>43573.208333333328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7"/>
        <v>40565.25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7"/>
        <v>42280.208333333328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7"/>
        <v>42436.25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7"/>
        <v>41721.208333333336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283.97435897435901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7"/>
        <v>43530.25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120.41999999999999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7"/>
        <v>43481.25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7"/>
        <v>41259.25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7"/>
        <v>41480.208333333336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7"/>
        <v>40474.208333333336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7"/>
        <v>42973.208333333328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7"/>
        <v>42746.25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170.44705882352943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7"/>
        <v>42489.208333333328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7"/>
        <v>41537.208333333336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7"/>
        <v>41794.208333333336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48.860523665659613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7"/>
        <v>41396.208333333336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7"/>
        <v>40669.208333333336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7"/>
        <v>42559.208333333328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7"/>
        <v>42626.208333333328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7"/>
        <v>43205.208333333328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159.92152704135739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7"/>
        <v>42201.208333333328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7"/>
        <v>42029.25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7"/>
        <v>43857.25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206.32812500000003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7"/>
        <v>40449.208333333336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7"/>
        <v>40345.208333333336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7"/>
        <v>40455.208333333336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7"/>
        <v>42557.208333333328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7"/>
        <v>43586.208333333328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7"/>
        <v>43550.208333333328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7"/>
        <v>41945.208333333336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7"/>
        <v>42315.25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7"/>
        <v>42819.208333333328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7"/>
        <v>41314.25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7"/>
        <v>40926.25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7"/>
        <v>42688.25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7"/>
        <v>40386.208333333336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7"/>
        <v>43309.208333333328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16.501669449081803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7"/>
        <v>42387.25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E643/D643*100</f>
        <v>119.96808510638297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1">(((L643/60)/60)/24)+DATE(1970,1,1)</f>
        <v>42786.25</v>
      </c>
      <c r="O643" s="11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>
        <f t="shared" ref="I644:I707" si="43">IF(H644=0,0,ROUND(E644/H644,2))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1"/>
        <v>43451.25</v>
      </c>
      <c r="O644" s="11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1"/>
        <v>42795.25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1"/>
        <v>43452.25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1"/>
        <v>43369.208333333328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88.599797365754824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1"/>
        <v>41346.208333333336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1"/>
        <v>43199.208333333328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1"/>
        <v>42922.208333333328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48.482333607230892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1"/>
        <v>40471.208333333336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1"/>
        <v>41828.208333333336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1"/>
        <v>41692.25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1"/>
        <v>42587.208333333328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1"/>
        <v>42468.208333333328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1"/>
        <v>42240.208333333328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1"/>
        <v>42796.25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1"/>
        <v>43097.25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1"/>
        <v>43096.25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1"/>
        <v>42246.208333333328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47.232808616404313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1"/>
        <v>40570.25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1"/>
        <v>42237.208333333328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54.187265917603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1"/>
        <v>40996.208333333336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1"/>
        <v>43443.25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1"/>
        <v>40458.208333333336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1"/>
        <v>40959.25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1"/>
        <v>40733.208333333336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1"/>
        <v>41516.208333333336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1"/>
        <v>41892.208333333336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1"/>
        <v>41122.208333333336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1"/>
        <v>42912.208333333328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1"/>
        <v>42425.25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122.05635245901641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1"/>
        <v>40390.208333333336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1"/>
        <v>43180.208333333328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1"/>
        <v>42475.208333333328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1"/>
        <v>40774.208333333336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1"/>
        <v>43719.208333333328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1"/>
        <v>41178.208333333336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1"/>
        <v>42561.208333333328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1"/>
        <v>43484.25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1"/>
        <v>43756.208333333328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1"/>
        <v>43813.25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1"/>
        <v>40898.25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1"/>
        <v>41619.25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1"/>
        <v>43359.208333333328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1"/>
        <v>40358.208333333336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1"/>
        <v>42239.208333333328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1"/>
        <v>43186.208333333328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1"/>
        <v>42806.25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1"/>
        <v>43475.25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100.65753424657535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1"/>
        <v>41576.208333333336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226.61111111111109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1"/>
        <v>40874.25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1"/>
        <v>41185.208333333336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90.633333333333326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1"/>
        <v>43655.208333333328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1"/>
        <v>43025.208333333328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1"/>
        <v>43066.25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1"/>
        <v>42322.25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59.042047531992694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1"/>
        <v>42114.208333333328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1"/>
        <v>43190.208333333328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446.69121140142522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1"/>
        <v>40871.25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1"/>
        <v>43641.208333333328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1"/>
        <v>40203.25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1"/>
        <v>40629.208333333336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1"/>
        <v>41477.208333333336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1"/>
        <v>41020.208333333336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122.78160919540231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1"/>
        <v>42555.208333333328</v>
      </c>
      <c r="O706" s="11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E707/D707*100</f>
        <v>99.026517383618156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5">(((L707/60)/60)/24)+DATE(1970,1,1)</f>
        <v>41619.25</v>
      </c>
      <c r="O707" s="11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127.84686346863469</v>
      </c>
      <c r="G708" t="s">
        <v>20</v>
      </c>
      <c r="H708">
        <v>1345</v>
      </c>
      <c r="I708">
        <f t="shared" ref="I708:I771" si="47">IF(H708=0,0,ROUND(E708/H708,2))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5"/>
        <v>43471.25</v>
      </c>
      <c r="O708" s="11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5"/>
        <v>43442.25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5"/>
        <v>42877.208333333328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5"/>
        <v>41018.208333333336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5"/>
        <v>43295.208333333328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20.322580645161288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5"/>
        <v>42393.25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5"/>
        <v>42559.208333333328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5"/>
        <v>42604.208333333328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5"/>
        <v>41870.208333333336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5"/>
        <v>40397.208333333336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5"/>
        <v>41465.208333333336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5"/>
        <v>40777.208333333336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5"/>
        <v>41442.208333333336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5"/>
        <v>41058.208333333336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5"/>
        <v>43152.25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5"/>
        <v>43194.208333333328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5"/>
        <v>43045.25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270.40816326530609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5"/>
        <v>42431.25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134.05952380952382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5"/>
        <v>41934.208333333336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5"/>
        <v>41958.25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5"/>
        <v>40476.208333333336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5"/>
        <v>43485.25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5"/>
        <v>42515.208333333328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5"/>
        <v>41309.25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5"/>
        <v>42147.208333333328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5"/>
        <v>42939.208333333328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5"/>
        <v>42816.208333333328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5"/>
        <v>41844.208333333336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319.14285714285711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5"/>
        <v>42763.25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5"/>
        <v>42459.208333333328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5"/>
        <v>42055.25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5"/>
        <v>42685.25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5"/>
        <v>41959.25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5"/>
        <v>41089.208333333336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5"/>
        <v>42769.25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1179.1666666666665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5"/>
        <v>40321.208333333336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1126.0833333333335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5"/>
        <v>40197.25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5"/>
        <v>42298.208333333328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5"/>
        <v>43322.208333333328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5"/>
        <v>40328.208333333336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5"/>
        <v>40825.208333333336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5"/>
        <v>40423.208333333336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5"/>
        <v>40238.25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157.29069767441862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5"/>
        <v>41920.208333333336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5"/>
        <v>40360.208333333336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5"/>
        <v>42446.208333333328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5"/>
        <v>40395.208333333336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5"/>
        <v>40321.208333333336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5"/>
        <v>41210.208333333336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5"/>
        <v>43096.25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5"/>
        <v>42024.25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5"/>
        <v>40675.208333333336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564.20608108108115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5"/>
        <v>41936.208333333336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5"/>
        <v>43136.25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5"/>
        <v>43678.208333333328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5"/>
        <v>42938.208333333328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177.25714285714284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5"/>
        <v>41241.25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113.17857142857144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5"/>
        <v>41037.208333333336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728.18181818181824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5"/>
        <v>40676.208333333336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5"/>
        <v>42840.208333333328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5"/>
        <v>43362.208333333328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56.967078189300416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5"/>
        <v>42283.208333333328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5"/>
        <v>41619.25</v>
      </c>
      <c r="O770" s="11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E771/D771*100</f>
        <v>86.867834394904463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9">(((L771/60)/60)/24)+DATE(1970,1,1)</f>
        <v>41501.208333333336</v>
      </c>
      <c r="O771" s="11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>
        <f t="shared" ref="I772:I835" si="51">IF(H772=0,0,ROUND(E772/H772,2))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9"/>
        <v>41743.208333333336</v>
      </c>
      <c r="O772" s="11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9"/>
        <v>43491.25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9"/>
        <v>43505.25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9"/>
        <v>42838.208333333328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9"/>
        <v>42513.208333333328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9"/>
        <v>41949.25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9"/>
        <v>43650.208333333328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9"/>
        <v>40809.208333333336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9"/>
        <v>40768.208333333336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9"/>
        <v>42230.208333333328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9"/>
        <v>42573.208333333328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9"/>
        <v>40482.208333333336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215.31372549019611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9"/>
        <v>40603.25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9"/>
        <v>41625.25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115.33745781777279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9"/>
        <v>42435.25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9"/>
        <v>43582.208333333328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9"/>
        <v>43186.208333333328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9"/>
        <v>40684.208333333336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9"/>
        <v>41202.208333333336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9"/>
        <v>41786.208333333336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9"/>
        <v>40223.25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25.714285714285712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9"/>
        <v>42715.25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9"/>
        <v>41451.208333333336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9"/>
        <v>41450.208333333336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9"/>
        <v>43091.25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9"/>
        <v>42675.208333333328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54.807692307692314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9"/>
        <v>41859.208333333336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109.63157894736841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9"/>
        <v>43464.25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9"/>
        <v>41060.208333333336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9"/>
        <v>42399.25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9"/>
        <v>42167.208333333328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202.9130434782609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9"/>
        <v>43830.25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9"/>
        <v>43650.208333333328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9"/>
        <v>43492.25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9"/>
        <v>43102.25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50.845360824742272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9"/>
        <v>41958.25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9"/>
        <v>40973.25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9"/>
        <v>43753.208333333328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9"/>
        <v>42507.208333333328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62.880681818181813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9"/>
        <v>41135.208333333336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9"/>
        <v>43067.25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77.102702702702715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9"/>
        <v>42378.25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9"/>
        <v>43206.208333333328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9"/>
        <v>41148.208333333336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9"/>
        <v>42517.208333333328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130.23333333333335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9"/>
        <v>43068.25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9"/>
        <v>41680.25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9"/>
        <v>43589.208333333328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9"/>
        <v>43486.25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9"/>
        <v>41237.25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9"/>
        <v>43310.208333333328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9"/>
        <v>42794.25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349.9666666666667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9"/>
        <v>41698.25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9"/>
        <v>41892.208333333336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9"/>
        <v>40348.208333333336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9"/>
        <v>42941.208333333328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9"/>
        <v>40525.25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9"/>
        <v>40666.208333333336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9"/>
        <v>43340.208333333328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9"/>
        <v>42164.208333333328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9"/>
        <v>43103.25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9"/>
        <v>40994.208333333336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315.17592592592592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9"/>
        <v>42299.208333333328</v>
      </c>
      <c r="O834" s="11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E835/D835*100</f>
        <v>157.69117647058823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3">(((L835/60)/60)/24)+DATE(1970,1,1)</f>
        <v>40588.25</v>
      </c>
      <c r="O835" s="11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>
        <f t="shared" ref="I836:I899" si="55">IF(H836=0,0,ROUND(E836/H836,2))</f>
        <v>94.35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3"/>
        <v>41448.208333333336</v>
      </c>
      <c r="O836" s="11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3"/>
        <v>42063.25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3"/>
        <v>40214.25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3"/>
        <v>40629.208333333336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3"/>
        <v>43370.208333333328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3"/>
        <v>41715.208333333336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3"/>
        <v>41836.208333333336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3"/>
        <v>42419.25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3"/>
        <v>43266.208333333328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30.715909090909086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3"/>
        <v>43338.208333333328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3"/>
        <v>40930.25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3"/>
        <v>43235.208333333328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3"/>
        <v>43302.208333333328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3"/>
        <v>43107.25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3"/>
        <v>40341.208333333336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3"/>
        <v>40948.25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3"/>
        <v>40866.25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207.79999999999998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3"/>
        <v>41031.208333333336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3"/>
        <v>40740.208333333336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3"/>
        <v>40714.208333333336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3"/>
        <v>43787.25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102.37606837606839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3"/>
        <v>40712.208333333336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3"/>
        <v>41023.208333333336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139.86792452830187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3"/>
        <v>40944.25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3"/>
        <v>43211.208333333328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3"/>
        <v>41334.25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3"/>
        <v>43515.25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105.87500000000001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3"/>
        <v>40258.208333333336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187.42857142857144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3"/>
        <v>40756.208333333336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3"/>
        <v>42172.208333333328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3"/>
        <v>42601.208333333328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3"/>
        <v>41897.208333333336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3"/>
        <v>40671.208333333336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3"/>
        <v>43382.208333333328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3"/>
        <v>41559.208333333336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3"/>
        <v>40350.208333333336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3"/>
        <v>42240.208333333328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3"/>
        <v>43040.208333333328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3"/>
        <v>43346.208333333328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3"/>
        <v>41647.25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3"/>
        <v>40291.208333333336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3"/>
        <v>40556.25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3"/>
        <v>43624.208333333328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3"/>
        <v>42577.208333333328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3"/>
        <v>43845.25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3"/>
        <v>42788.25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3"/>
        <v>43667.208333333328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3"/>
        <v>42194.208333333328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3"/>
        <v>42025.25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237.91176470588232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3"/>
        <v>40323.208333333336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64.036299765807954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3"/>
        <v>41763.208333333336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3"/>
        <v>40335.208333333336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3"/>
        <v>40416.208333333336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29.346153846153843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3"/>
        <v>42202.208333333328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3"/>
        <v>42836.208333333328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169.78571428571431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3"/>
        <v>41710.208333333336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115.95907738095239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3"/>
        <v>43640.208333333328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258.59999999999997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3"/>
        <v>40880.25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3"/>
        <v>40319.208333333336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3"/>
        <v>42170.208333333328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188.70588235294116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3"/>
        <v>41466.208333333336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3"/>
        <v>43134.25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774.43434343434342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3"/>
        <v>40738.208333333336</v>
      </c>
      <c r="O898" s="11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E899/D899*100</f>
        <v>27.693181818181817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7">(((L899/60)/60)/24)+DATE(1970,1,1)</f>
        <v>43583.208333333328</v>
      </c>
      <c r="O899" s="11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52.479620323841424</v>
      </c>
      <c r="G900" t="s">
        <v>14</v>
      </c>
      <c r="H900">
        <v>1221</v>
      </c>
      <c r="I900">
        <f t="shared" ref="I900:I963" si="59">IF(H900=0,0,ROUND(E900/H900,2))</f>
        <v>76.98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7"/>
        <v>43815.25</v>
      </c>
      <c r="O900" s="11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7"/>
        <v>41554.208333333336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7"/>
        <v>41901.208333333336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156.17857142857144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7"/>
        <v>43298.208333333328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252.42857142857144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7"/>
        <v>42399.25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7"/>
        <v>41034.208333333336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7"/>
        <v>41186.208333333336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7"/>
        <v>41536.208333333336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7"/>
        <v>42868.208333333328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7"/>
        <v>40660.208333333336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7"/>
        <v>41031.208333333336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7"/>
        <v>43255.208333333328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7"/>
        <v>42026.25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7"/>
        <v>43717.208333333328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7"/>
        <v>41157.208333333336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7"/>
        <v>43597.208333333328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7"/>
        <v>41490.208333333336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7"/>
        <v>42976.208333333328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7"/>
        <v>41991.25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7"/>
        <v>40722.208333333336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7"/>
        <v>41117.208333333336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7"/>
        <v>43022.208333333328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7"/>
        <v>43503.25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7"/>
        <v>40951.25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7"/>
        <v>43443.25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7"/>
        <v>40373.208333333336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7"/>
        <v>43769.208333333328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224.06666666666669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7"/>
        <v>43000.208333333328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7"/>
        <v>42502.208333333328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7"/>
        <v>41102.208333333336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7"/>
        <v>41637.25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217.30909090909088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7"/>
        <v>42858.208333333328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112.28571428571428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7"/>
        <v>42060.25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72.51898734177216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7"/>
        <v>41818.208333333336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7"/>
        <v>41709.208333333336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239.74657534246577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7"/>
        <v>41372.208333333336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7"/>
        <v>42422.25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7"/>
        <v>42209.208333333328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7"/>
        <v>43668.208333333328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7"/>
        <v>42334.25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109.70652173913042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7"/>
        <v>43263.208333333328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7"/>
        <v>40670.208333333336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7"/>
        <v>41244.25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7"/>
        <v>40552.25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7"/>
        <v>40568.25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7"/>
        <v>41906.208333333336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7"/>
        <v>42776.25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7"/>
        <v>41004.208333333336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7"/>
        <v>40710.208333333336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7"/>
        <v>41908.208333333336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7"/>
        <v>41985.25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7"/>
        <v>42112.208333333328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7"/>
        <v>43571.208333333328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7"/>
        <v>42730.25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7"/>
        <v>42591.208333333328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7"/>
        <v>42358.25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367.0985915492958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7"/>
        <v>41174.208333333336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7"/>
        <v>41238.25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7"/>
        <v>42360.25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7"/>
        <v>40955.25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7"/>
        <v>40350.208333333336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7"/>
        <v>40357.208333333336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85.054545454545448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7"/>
        <v>42408.25</v>
      </c>
      <c r="O962" s="11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E963/D963*100</f>
        <v>119.29824561403508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1">(((L963/60)/60)/24)+DATE(1970,1,1)</f>
        <v>40591.25</v>
      </c>
      <c r="O963" s="11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>
        <f t="shared" ref="I964:I1001" si="63">IF(H964=0,0,ROUND(E964/H964,2))</f>
        <v>40.06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1"/>
        <v>41592.25</v>
      </c>
      <c r="O964" s="11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1"/>
        <v>40607.25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1"/>
        <v>42135.208333333328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1"/>
        <v>40203.25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1"/>
        <v>42901.208333333328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137.03393665158373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1"/>
        <v>41005.208333333336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338.20833333333337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1"/>
        <v>40544.25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1"/>
        <v>43821.25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60.757639620653315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1"/>
        <v>40672.208333333336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1"/>
        <v>41555.208333333336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1"/>
        <v>41792.208333333336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1"/>
        <v>40522.25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1"/>
        <v>41412.208333333336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1"/>
        <v>42337.25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1"/>
        <v>40571.25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1"/>
        <v>43138.25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1"/>
        <v>42686.25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1"/>
        <v>42078.208333333328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1"/>
        <v>42307.208333333328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1"/>
        <v>43094.25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1"/>
        <v>40743.208333333336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1"/>
        <v>43681.208333333328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152.46153846153848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1"/>
        <v>43716.208333333328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67.129542790152414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1"/>
        <v>41614.25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1"/>
        <v>40638.208333333336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216.79032258064518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1"/>
        <v>42852.208333333328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1"/>
        <v>42686.25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499.58333333333337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1"/>
        <v>43571.208333333328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1"/>
        <v>42432.25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1"/>
        <v>41907.208333333336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1"/>
        <v>43227.208333333328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1"/>
        <v>42362.25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52.496810772501767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1"/>
        <v>41929.208333333336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157.46762589928059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1"/>
        <v>43408.208333333328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1"/>
        <v>41276.25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1"/>
        <v>41659.25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56.791291291291287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1"/>
        <v>40220.25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1"/>
        <v>42550.208333333328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D33138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BackersSummary</vt:lpstr>
      <vt:lpstr>CategoryStats</vt:lpstr>
      <vt:lpstr>SubCategoryStats</vt:lpstr>
      <vt:lpstr>GoalOutcomes</vt:lpstr>
      <vt:lpstr>LaunchDateOutcomes</vt:lpstr>
      <vt:lpstr>CrowdfundingBook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2022-12-05T06:44:45Z</dcterms:modified>
</cp:coreProperties>
</file>