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c660d358fdf471/Desktop/Keeper/v0/data/"/>
    </mc:Choice>
  </mc:AlternateContent>
  <xr:revisionPtr revIDLastSave="1728" documentId="8_{2AF78EF0-2AB7-445C-8A65-8A4DA0E9D735}" xr6:coauthVersionLast="47" xr6:coauthVersionMax="47" xr10:uidLastSave="{D077365D-0520-435F-BAFF-9FAA8D14CF29}"/>
  <bookViews>
    <workbookView xWindow="-96" yWindow="0" windowWidth="23232" windowHeight="9996" activeTab="1" xr2:uid="{33D2493A-114B-49AE-9098-2E6C0498A1AB}"/>
  </bookViews>
  <sheets>
    <sheet name="Chart1" sheetId="12" r:id="rId1"/>
    <sheet name="final" sheetId="9" r:id="rId2"/>
    <sheet name="Sheet10" sheetId="11" r:id="rId3"/>
    <sheet name="simulation" sheetId="10" r:id="rId4"/>
    <sheet name="Sheet1" sheetId="3" r:id="rId5"/>
    <sheet name="Sheet2" sheetId="2" r:id="rId6"/>
    <sheet name="Sheet3" sheetId="4" r:id="rId7"/>
    <sheet name="Sheet5" sheetId="6" r:id="rId8"/>
    <sheet name="Sheet7" sheetId="8" r:id="rId9"/>
    <sheet name="Sheet6" sheetId="7" r:id="rId10"/>
    <sheet name="Sheet4" sheetId="5" r:id="rId11"/>
  </sheets>
  <definedNames>
    <definedName name="_xlnm._FilterDatabase" localSheetId="4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8" i="9" l="1"/>
  <c r="T4" i="9"/>
  <c r="V34" i="9"/>
  <c r="AH44" i="9"/>
  <c r="AK44" i="9"/>
  <c r="AE19" i="9"/>
  <c r="AE2" i="9"/>
  <c r="AA3" i="9"/>
  <c r="AA2" i="9"/>
  <c r="AM40" i="9"/>
  <c r="AN40" i="9"/>
  <c r="AM3" i="9"/>
  <c r="AM2" i="9"/>
  <c r="AA32" i="9"/>
  <c r="AA33" i="9"/>
  <c r="AA35" i="9"/>
  <c r="AM36" i="9"/>
  <c r="AN36" i="9"/>
  <c r="AA24" i="9"/>
  <c r="AN20" i="9"/>
  <c r="AL43" i="9"/>
  <c r="AN42" i="9"/>
  <c r="AN33" i="9"/>
  <c r="D62" i="9"/>
  <c r="AO62" i="9"/>
  <c r="AP62" i="9"/>
  <c r="AO50" i="9"/>
  <c r="AS27" i="9"/>
  <c r="AO49" i="9"/>
  <c r="AO37" i="9"/>
  <c r="AP37" i="9"/>
  <c r="AC6" i="9"/>
  <c r="Z2" i="9"/>
  <c r="W3" i="9"/>
  <c r="Q62" i="9"/>
  <c r="N50" i="9"/>
  <c r="M38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L73" i="9" s="1"/>
  <c r="K38" i="9"/>
  <c r="J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F15" i="9"/>
  <c r="T15" i="9" s="1"/>
  <c r="F16" i="9"/>
  <c r="T16" i="9" s="1"/>
  <c r="F17" i="9"/>
  <c r="T17" i="9" s="1"/>
  <c r="F18" i="9"/>
  <c r="T18" i="9" s="1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G15" i="9"/>
  <c r="U15" i="9" s="1"/>
  <c r="G16" i="9"/>
  <c r="G17" i="9"/>
  <c r="G18" i="9"/>
  <c r="G19" i="9"/>
  <c r="G20" i="9"/>
  <c r="G21" i="9"/>
  <c r="G22" i="9"/>
  <c r="G23" i="9"/>
  <c r="G24" i="9"/>
  <c r="G25" i="9"/>
  <c r="U25" i="9" s="1"/>
  <c r="G26" i="9"/>
  <c r="U26" i="9" s="1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14" i="9"/>
  <c r="F14" i="9"/>
  <c r="E2" i="9"/>
  <c r="X2" i="9"/>
  <c r="U3" i="9"/>
  <c r="U4" i="9"/>
  <c r="U5" i="9"/>
  <c r="U6" i="9"/>
  <c r="U7" i="9"/>
  <c r="U8" i="9"/>
  <c r="U9" i="9"/>
  <c r="U10" i="9"/>
  <c r="U11" i="9"/>
  <c r="U12" i="9"/>
  <c r="U13" i="9"/>
  <c r="U14" i="9"/>
  <c r="U16" i="9"/>
  <c r="U17" i="9"/>
  <c r="U18" i="9"/>
  <c r="U19" i="9"/>
  <c r="U20" i="9"/>
  <c r="U21" i="9"/>
  <c r="U22" i="9"/>
  <c r="U23" i="9"/>
  <c r="U24" i="9"/>
  <c r="U2" i="9"/>
  <c r="T3" i="9"/>
  <c r="T5" i="9"/>
  <c r="T6" i="9"/>
  <c r="T7" i="9"/>
  <c r="T8" i="9"/>
  <c r="T9" i="9"/>
  <c r="T10" i="9"/>
  <c r="T11" i="9"/>
  <c r="T12" i="9"/>
  <c r="T13" i="9"/>
  <c r="T14" i="9"/>
  <c r="T19" i="9"/>
  <c r="T20" i="9"/>
  <c r="T21" i="9"/>
  <c r="T22" i="9"/>
  <c r="T23" i="9"/>
  <c r="T24" i="9"/>
  <c r="T25" i="9"/>
  <c r="T26" i="9"/>
  <c r="T2" i="9"/>
  <c r="E15" i="9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2" i="10"/>
  <c r="D15" i="10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AP3" i="9"/>
  <c r="AH3" i="9" s="1"/>
  <c r="AO3" i="9"/>
  <c r="AD3" i="9"/>
  <c r="AD4" i="9"/>
  <c r="AD5" i="9"/>
  <c r="AD6" i="9"/>
  <c r="AD7" i="9"/>
  <c r="AD8" i="9"/>
  <c r="AD9" i="9"/>
  <c r="AD10" i="9"/>
  <c r="AD11" i="9"/>
  <c r="AD12" i="9"/>
  <c r="AD13" i="9"/>
  <c r="AD2" i="9"/>
  <c r="H26" i="9"/>
  <c r="E3" i="9"/>
  <c r="E4" i="9"/>
  <c r="E5" i="9"/>
  <c r="E6" i="9"/>
  <c r="E7" i="9"/>
  <c r="E8" i="9"/>
  <c r="E9" i="9"/>
  <c r="E10" i="9"/>
  <c r="E11" i="9"/>
  <c r="E12" i="9"/>
  <c r="E13" i="9"/>
  <c r="E14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D63" i="9"/>
  <c r="D64" i="9"/>
  <c r="D65" i="9"/>
  <c r="D66" i="9"/>
  <c r="AU66" i="9" s="1"/>
  <c r="AR66" i="9" s="1"/>
  <c r="D67" i="9"/>
  <c r="AU67" i="9" s="1"/>
  <c r="AR67" i="9" s="1"/>
  <c r="D68" i="9"/>
  <c r="E68" i="9" s="1"/>
  <c r="D69" i="9"/>
  <c r="E69" i="9" s="1"/>
  <c r="D70" i="9"/>
  <c r="E70" i="9" s="1"/>
  <c r="D71" i="9"/>
  <c r="E71" i="9" s="1"/>
  <c r="D72" i="9"/>
  <c r="E72" i="9" s="1"/>
  <c r="D73" i="9"/>
  <c r="E73" i="9" s="1"/>
  <c r="AU62" i="9"/>
  <c r="AR62" i="9" s="1"/>
  <c r="V73" i="9"/>
  <c r="AC73" i="9"/>
  <c r="AY72" i="9"/>
  <c r="AS72" i="9"/>
  <c r="AC72" i="9"/>
  <c r="V72" i="9"/>
  <c r="AY71" i="9"/>
  <c r="AS71" i="9"/>
  <c r="AC71" i="9"/>
  <c r="V71" i="9"/>
  <c r="AY70" i="9"/>
  <c r="AS70" i="9"/>
  <c r="AC70" i="9"/>
  <c r="V70" i="9"/>
  <c r="AY69" i="9"/>
  <c r="AS69" i="9"/>
  <c r="AC69" i="9"/>
  <c r="V69" i="9"/>
  <c r="AY68" i="9"/>
  <c r="AS68" i="9"/>
  <c r="AC68" i="9"/>
  <c r="V68" i="9"/>
  <c r="AY67" i="9"/>
  <c r="AS67" i="9"/>
  <c r="AC67" i="9"/>
  <c r="V67" i="9"/>
  <c r="AY66" i="9"/>
  <c r="AS66" i="9"/>
  <c r="AC66" i="9"/>
  <c r="V66" i="9"/>
  <c r="AY65" i="9"/>
  <c r="AS65" i="9"/>
  <c r="AC65" i="9"/>
  <c r="V65" i="9"/>
  <c r="AY64" i="9"/>
  <c r="AS64" i="9"/>
  <c r="AC64" i="9"/>
  <c r="V64" i="9"/>
  <c r="AY63" i="9"/>
  <c r="AS63" i="9"/>
  <c r="AC63" i="9"/>
  <c r="V63" i="9"/>
  <c r="AY62" i="9"/>
  <c r="AS62" i="9"/>
  <c r="AC62" i="9"/>
  <c r="V62" i="9"/>
  <c r="AU61" i="9"/>
  <c r="AR61" i="9" s="1"/>
  <c r="AS61" i="9"/>
  <c r="AC61" i="9"/>
  <c r="V61" i="9"/>
  <c r="AU60" i="9"/>
  <c r="AR60" i="9" s="1"/>
  <c r="AS60" i="9"/>
  <c r="AC60" i="9"/>
  <c r="V60" i="9"/>
  <c r="AU59" i="9"/>
  <c r="AS59" i="9"/>
  <c r="AC59" i="9"/>
  <c r="V59" i="9"/>
  <c r="AU58" i="9"/>
  <c r="AS58" i="9"/>
  <c r="AC58" i="9"/>
  <c r="V58" i="9"/>
  <c r="AU57" i="9"/>
  <c r="AS57" i="9"/>
  <c r="AC57" i="9"/>
  <c r="V57" i="9"/>
  <c r="AU56" i="9"/>
  <c r="AS56" i="9"/>
  <c r="AC56" i="9"/>
  <c r="V56" i="9"/>
  <c r="AU55" i="9"/>
  <c r="AS55" i="9"/>
  <c r="AC55" i="9"/>
  <c r="V55" i="9"/>
  <c r="AU54" i="9"/>
  <c r="AS54" i="9"/>
  <c r="AC54" i="9"/>
  <c r="V54" i="9"/>
  <c r="AU53" i="9"/>
  <c r="AS53" i="9"/>
  <c r="AC53" i="9"/>
  <c r="V53" i="9"/>
  <c r="AU52" i="9"/>
  <c r="AS52" i="9"/>
  <c r="AC52" i="9"/>
  <c r="V52" i="9"/>
  <c r="AU51" i="9"/>
  <c r="AS51" i="9"/>
  <c r="AC51" i="9"/>
  <c r="V51" i="9"/>
  <c r="AU50" i="9"/>
  <c r="AS50" i="9"/>
  <c r="AC50" i="9"/>
  <c r="V50" i="9"/>
  <c r="AU49" i="9"/>
  <c r="AS49" i="9"/>
  <c r="AC49" i="9"/>
  <c r="V49" i="9"/>
  <c r="P49" i="9"/>
  <c r="AU48" i="9"/>
  <c r="AS48" i="9"/>
  <c r="AC48" i="9"/>
  <c r="V48" i="9"/>
  <c r="P48" i="9"/>
  <c r="AU47" i="9"/>
  <c r="AS47" i="9"/>
  <c r="AC47" i="9"/>
  <c r="V47" i="9"/>
  <c r="P47" i="9"/>
  <c r="AU46" i="9"/>
  <c r="AS46" i="9"/>
  <c r="AC46" i="9"/>
  <c r="V46" i="9"/>
  <c r="P46" i="9"/>
  <c r="AU45" i="9"/>
  <c r="AS45" i="9"/>
  <c r="AC45" i="9"/>
  <c r="V45" i="9"/>
  <c r="P45" i="9"/>
  <c r="AU44" i="9"/>
  <c r="AS44" i="9"/>
  <c r="AC44" i="9"/>
  <c r="V44" i="9"/>
  <c r="P44" i="9"/>
  <c r="AU43" i="9"/>
  <c r="AS43" i="9"/>
  <c r="AC43" i="9"/>
  <c r="V43" i="9"/>
  <c r="P43" i="9"/>
  <c r="AU42" i="9"/>
  <c r="AS42" i="9"/>
  <c r="AC42" i="9"/>
  <c r="V42" i="9"/>
  <c r="P42" i="9"/>
  <c r="AU41" i="9"/>
  <c r="AS41" i="9"/>
  <c r="AC41" i="9"/>
  <c r="V41" i="9"/>
  <c r="P41" i="9"/>
  <c r="AU40" i="9"/>
  <c r="AS40" i="9"/>
  <c r="AC40" i="9"/>
  <c r="V40" i="9"/>
  <c r="P40" i="9"/>
  <c r="AU39" i="9"/>
  <c r="AS39" i="9"/>
  <c r="AC39" i="9"/>
  <c r="V39" i="9"/>
  <c r="P39" i="9"/>
  <c r="AU38" i="9"/>
  <c r="AS38" i="9"/>
  <c r="AC38" i="9"/>
  <c r="V38" i="9"/>
  <c r="P38" i="9"/>
  <c r="AU37" i="9"/>
  <c r="AS37" i="9"/>
  <c r="AC37" i="9"/>
  <c r="V37" i="9"/>
  <c r="P37" i="9"/>
  <c r="M37" i="9"/>
  <c r="AU36" i="9"/>
  <c r="AS36" i="9"/>
  <c r="AC36" i="9"/>
  <c r="V36" i="9"/>
  <c r="P36" i="9"/>
  <c r="M36" i="9"/>
  <c r="AU35" i="9"/>
  <c r="AS35" i="9"/>
  <c r="AC35" i="9"/>
  <c r="V35" i="9"/>
  <c r="P35" i="9"/>
  <c r="M35" i="9"/>
  <c r="AU34" i="9"/>
  <c r="AS34" i="9"/>
  <c r="AC34" i="9"/>
  <c r="P34" i="9"/>
  <c r="M34" i="9"/>
  <c r="AU33" i="9"/>
  <c r="AS33" i="9"/>
  <c r="AC33" i="9"/>
  <c r="V33" i="9"/>
  <c r="P33" i="9"/>
  <c r="M33" i="9"/>
  <c r="AU32" i="9"/>
  <c r="AS32" i="9"/>
  <c r="AC32" i="9"/>
  <c r="V32" i="9"/>
  <c r="P32" i="9"/>
  <c r="M32" i="9"/>
  <c r="AU31" i="9"/>
  <c r="AS31" i="9"/>
  <c r="AC31" i="9"/>
  <c r="V31" i="9"/>
  <c r="P31" i="9"/>
  <c r="M31" i="9"/>
  <c r="AU30" i="9"/>
  <c r="AS30" i="9"/>
  <c r="AC30" i="9"/>
  <c r="V30" i="9"/>
  <c r="P30" i="9"/>
  <c r="M30" i="9"/>
  <c r="AU29" i="9"/>
  <c r="AS29" i="9"/>
  <c r="AC29" i="9"/>
  <c r="V29" i="9"/>
  <c r="P29" i="9"/>
  <c r="M29" i="9"/>
  <c r="AU28" i="9"/>
  <c r="AS28" i="9"/>
  <c r="AC28" i="9"/>
  <c r="V28" i="9"/>
  <c r="P28" i="9"/>
  <c r="M28" i="9"/>
  <c r="AU27" i="9"/>
  <c r="AC27" i="9"/>
  <c r="V27" i="9"/>
  <c r="P27" i="9"/>
  <c r="M27" i="9"/>
  <c r="AU26" i="9"/>
  <c r="AS26" i="9"/>
  <c r="AC26" i="9"/>
  <c r="V26" i="9"/>
  <c r="P26" i="9"/>
  <c r="M26" i="9"/>
  <c r="AU25" i="9"/>
  <c r="AS25" i="9"/>
  <c r="AC25" i="9"/>
  <c r="V25" i="9"/>
  <c r="P25" i="9"/>
  <c r="M25" i="9"/>
  <c r="I25" i="9"/>
  <c r="J25" i="9" s="1"/>
  <c r="AU24" i="9"/>
  <c r="AS24" i="9"/>
  <c r="AC24" i="9"/>
  <c r="V24" i="9"/>
  <c r="P24" i="9"/>
  <c r="M24" i="9"/>
  <c r="I24" i="9"/>
  <c r="J24" i="9" s="1"/>
  <c r="AU23" i="9"/>
  <c r="AS23" i="9"/>
  <c r="AC23" i="9"/>
  <c r="V23" i="9"/>
  <c r="P23" i="9"/>
  <c r="M23" i="9"/>
  <c r="I23" i="9"/>
  <c r="J23" i="9" s="1"/>
  <c r="AU22" i="9"/>
  <c r="AS22" i="9"/>
  <c r="AC22" i="9"/>
  <c r="V22" i="9"/>
  <c r="P22" i="9"/>
  <c r="M22" i="9"/>
  <c r="I22" i="9"/>
  <c r="J22" i="9" s="1"/>
  <c r="AU21" i="9"/>
  <c r="AS21" i="9"/>
  <c r="AC21" i="9"/>
  <c r="V21" i="9"/>
  <c r="P21" i="9"/>
  <c r="M21" i="9"/>
  <c r="I21" i="9"/>
  <c r="J21" i="9" s="1"/>
  <c r="AU20" i="9"/>
  <c r="AS20" i="9"/>
  <c r="AC20" i="9"/>
  <c r="V20" i="9"/>
  <c r="P20" i="9"/>
  <c r="M20" i="9"/>
  <c r="I20" i="9"/>
  <c r="J20" i="9" s="1"/>
  <c r="AU19" i="9"/>
  <c r="AS19" i="9"/>
  <c r="AC19" i="9"/>
  <c r="V19" i="9"/>
  <c r="P19" i="9"/>
  <c r="M19" i="9"/>
  <c r="I19" i="9"/>
  <c r="J19" i="9" s="1"/>
  <c r="AU18" i="9"/>
  <c r="AS18" i="9"/>
  <c r="AC18" i="9"/>
  <c r="V18" i="9"/>
  <c r="P18" i="9"/>
  <c r="M18" i="9"/>
  <c r="I18" i="9"/>
  <c r="J18" i="9" s="1"/>
  <c r="AU17" i="9"/>
  <c r="AS17" i="9"/>
  <c r="AC17" i="9"/>
  <c r="V17" i="9"/>
  <c r="P17" i="9"/>
  <c r="M17" i="9"/>
  <c r="I17" i="9"/>
  <c r="J17" i="9" s="1"/>
  <c r="AU16" i="9"/>
  <c r="AS16" i="9"/>
  <c r="AC16" i="9"/>
  <c r="V16" i="9"/>
  <c r="P16" i="9"/>
  <c r="M16" i="9"/>
  <c r="I16" i="9"/>
  <c r="J16" i="9" s="1"/>
  <c r="AU15" i="9"/>
  <c r="AS15" i="9"/>
  <c r="AC15" i="9"/>
  <c r="V15" i="9"/>
  <c r="P15" i="9"/>
  <c r="M15" i="9"/>
  <c r="I15" i="9"/>
  <c r="J15" i="9" s="1"/>
  <c r="AU14" i="9"/>
  <c r="AS14" i="9"/>
  <c r="AC14" i="9"/>
  <c r="V14" i="9"/>
  <c r="P14" i="9"/>
  <c r="M14" i="9"/>
  <c r="I14" i="9"/>
  <c r="AU13" i="9"/>
  <c r="AS13" i="9"/>
  <c r="AC13" i="9"/>
  <c r="V13" i="9"/>
  <c r="P13" i="9"/>
  <c r="M13" i="9"/>
  <c r="I13" i="9"/>
  <c r="AU12" i="9"/>
  <c r="AS12" i="9"/>
  <c r="AC12" i="9"/>
  <c r="V12" i="9"/>
  <c r="P12" i="9"/>
  <c r="M12" i="9"/>
  <c r="I12" i="9"/>
  <c r="J12" i="9" s="1"/>
  <c r="AU11" i="9"/>
  <c r="AS11" i="9"/>
  <c r="AC11" i="9"/>
  <c r="V11" i="9"/>
  <c r="P11" i="9"/>
  <c r="M11" i="9"/>
  <c r="I11" i="9"/>
  <c r="AU10" i="9"/>
  <c r="AS10" i="9"/>
  <c r="AC10" i="9"/>
  <c r="V10" i="9"/>
  <c r="P10" i="9"/>
  <c r="M10" i="9"/>
  <c r="I10" i="9"/>
  <c r="AU9" i="9"/>
  <c r="AS9" i="9"/>
  <c r="AC9" i="9"/>
  <c r="V9" i="9"/>
  <c r="P9" i="9"/>
  <c r="M9" i="9"/>
  <c r="I9" i="9"/>
  <c r="J9" i="9" s="1"/>
  <c r="AU8" i="9"/>
  <c r="AS8" i="9"/>
  <c r="AC8" i="9"/>
  <c r="V8" i="9"/>
  <c r="P8" i="9"/>
  <c r="M8" i="9"/>
  <c r="I8" i="9"/>
  <c r="AU7" i="9"/>
  <c r="AS7" i="9"/>
  <c r="AC7" i="9"/>
  <c r="V7" i="9"/>
  <c r="P7" i="9"/>
  <c r="M7" i="9"/>
  <c r="I7" i="9"/>
  <c r="J7" i="9" s="1"/>
  <c r="AU6" i="9"/>
  <c r="AS6" i="9"/>
  <c r="V6" i="9"/>
  <c r="P6" i="9"/>
  <c r="M6" i="9"/>
  <c r="I6" i="9"/>
  <c r="AU5" i="9"/>
  <c r="AS5" i="9"/>
  <c r="AC5" i="9"/>
  <c r="V5" i="9"/>
  <c r="P5" i="9"/>
  <c r="M5" i="9"/>
  <c r="I5" i="9"/>
  <c r="J5" i="9" s="1"/>
  <c r="AU4" i="9"/>
  <c r="AS4" i="9"/>
  <c r="AC4" i="9"/>
  <c r="V4" i="9"/>
  <c r="P4" i="9"/>
  <c r="M4" i="9"/>
  <c r="I4" i="9"/>
  <c r="J4" i="9" s="1"/>
  <c r="AU3" i="9"/>
  <c r="AS3" i="9"/>
  <c r="AC3" i="9"/>
  <c r="V3" i="9"/>
  <c r="P3" i="9"/>
  <c r="M3" i="9"/>
  <c r="I3" i="9"/>
  <c r="AU2" i="9"/>
  <c r="AS2" i="9"/>
  <c r="AC2" i="9"/>
  <c r="V2" i="9"/>
  <c r="Y2" i="9" s="1"/>
  <c r="P2" i="9"/>
  <c r="M2" i="9"/>
  <c r="I2" i="9"/>
  <c r="J2" i="9" s="1"/>
  <c r="AN62" i="7"/>
  <c r="AQ62" i="7"/>
  <c r="AQ75" i="7"/>
  <c r="AQ64" i="7"/>
  <c r="AQ65" i="7"/>
  <c r="AQ66" i="7"/>
  <c r="AQ67" i="7"/>
  <c r="AQ68" i="7"/>
  <c r="AQ69" i="7"/>
  <c r="AQ70" i="7"/>
  <c r="AQ71" i="7"/>
  <c r="AQ72" i="7"/>
  <c r="AO62" i="7"/>
  <c r="AP62" i="7"/>
  <c r="AR62" i="7"/>
  <c r="AS62" i="7"/>
  <c r="AO63" i="7"/>
  <c r="AP63" i="7"/>
  <c r="AQ63" i="7"/>
  <c r="AR63" i="7"/>
  <c r="AS63" i="7"/>
  <c r="AO64" i="7"/>
  <c r="AP64" i="7"/>
  <c r="AR64" i="7"/>
  <c r="AS64" i="7"/>
  <c r="AO65" i="7"/>
  <c r="AP65" i="7"/>
  <c r="AR65" i="7"/>
  <c r="AS65" i="7"/>
  <c r="AO66" i="7"/>
  <c r="AP66" i="7"/>
  <c r="AR66" i="7"/>
  <c r="AS66" i="7"/>
  <c r="AO67" i="7"/>
  <c r="AP67" i="7"/>
  <c r="AR67" i="7"/>
  <c r="AS67" i="7"/>
  <c r="AO68" i="7"/>
  <c r="AP68" i="7"/>
  <c r="AR68" i="7"/>
  <c r="AS68" i="7"/>
  <c r="AO69" i="7"/>
  <c r="AP69" i="7"/>
  <c r="AR69" i="7"/>
  <c r="AS69" i="7"/>
  <c r="AO70" i="7"/>
  <c r="AP70" i="7"/>
  <c r="AR70" i="7"/>
  <c r="AS70" i="7"/>
  <c r="AO71" i="7"/>
  <c r="AP71" i="7"/>
  <c r="AR71" i="7"/>
  <c r="AS71" i="7"/>
  <c r="AO72" i="7"/>
  <c r="AP72" i="7"/>
  <c r="AR72" i="7"/>
  <c r="AS72" i="7"/>
  <c r="AN68" i="7"/>
  <c r="AN69" i="7"/>
  <c r="AN70" i="7"/>
  <c r="AN71" i="7"/>
  <c r="AN72" i="7"/>
  <c r="AN63" i="7"/>
  <c r="AN64" i="7"/>
  <c r="AN65" i="7"/>
  <c r="AN66" i="7"/>
  <c r="AN67" i="7"/>
  <c r="AO60" i="7"/>
  <c r="AL60" i="7" s="1"/>
  <c r="AP60" i="7"/>
  <c r="AQ60" i="7"/>
  <c r="AR60" i="7"/>
  <c r="AS60" i="7"/>
  <c r="AO61" i="7"/>
  <c r="AP61" i="7"/>
  <c r="AQ61" i="7"/>
  <c r="AR61" i="7"/>
  <c r="AS61" i="7"/>
  <c r="AN61" i="7"/>
  <c r="AN3" i="7"/>
  <c r="AO3" i="7"/>
  <c r="AP3" i="7"/>
  <c r="AQ3" i="7"/>
  <c r="AR3" i="7"/>
  <c r="AS3" i="7"/>
  <c r="AN4" i="7"/>
  <c r="AO4" i="7"/>
  <c r="AP4" i="7"/>
  <c r="AQ4" i="7"/>
  <c r="AR4" i="7"/>
  <c r="AS4" i="7"/>
  <c r="AN5" i="7"/>
  <c r="AO5" i="7"/>
  <c r="AP5" i="7"/>
  <c r="AQ5" i="7"/>
  <c r="AR5" i="7"/>
  <c r="AS5" i="7"/>
  <c r="AN6" i="7"/>
  <c r="AO6" i="7"/>
  <c r="AP6" i="7"/>
  <c r="AQ6" i="7"/>
  <c r="AR6" i="7"/>
  <c r="AS6" i="7"/>
  <c r="AN7" i="7"/>
  <c r="AO7" i="7"/>
  <c r="AP7" i="7"/>
  <c r="AQ7" i="7"/>
  <c r="AR7" i="7"/>
  <c r="AS7" i="7"/>
  <c r="AN8" i="7"/>
  <c r="AO8" i="7"/>
  <c r="AP8" i="7"/>
  <c r="AQ8" i="7"/>
  <c r="AR8" i="7"/>
  <c r="AS8" i="7"/>
  <c r="AN9" i="7"/>
  <c r="AO9" i="7"/>
  <c r="AP9" i="7"/>
  <c r="AQ9" i="7"/>
  <c r="AR9" i="7"/>
  <c r="AS9" i="7"/>
  <c r="AN10" i="7"/>
  <c r="AO10" i="7"/>
  <c r="AP10" i="7"/>
  <c r="AQ10" i="7"/>
  <c r="AR10" i="7"/>
  <c r="AS10" i="7"/>
  <c r="AN11" i="7"/>
  <c r="AO11" i="7"/>
  <c r="AP11" i="7"/>
  <c r="AQ11" i="7"/>
  <c r="AR11" i="7"/>
  <c r="AS11" i="7"/>
  <c r="AN12" i="7"/>
  <c r="AO12" i="7"/>
  <c r="AP12" i="7"/>
  <c r="AQ12" i="7"/>
  <c r="AR12" i="7"/>
  <c r="AS12" i="7"/>
  <c r="AN13" i="7"/>
  <c r="AO13" i="7"/>
  <c r="AP13" i="7"/>
  <c r="AQ13" i="7"/>
  <c r="AR13" i="7"/>
  <c r="AS13" i="7"/>
  <c r="AN14" i="7"/>
  <c r="AO14" i="7"/>
  <c r="AP14" i="7"/>
  <c r="AQ14" i="7"/>
  <c r="AR14" i="7"/>
  <c r="AS14" i="7"/>
  <c r="AN15" i="7"/>
  <c r="AO15" i="7"/>
  <c r="AP15" i="7"/>
  <c r="AQ15" i="7"/>
  <c r="AR15" i="7"/>
  <c r="AS15" i="7"/>
  <c r="AN16" i="7"/>
  <c r="AO16" i="7"/>
  <c r="AP16" i="7"/>
  <c r="AQ16" i="7"/>
  <c r="AR16" i="7"/>
  <c r="AS16" i="7"/>
  <c r="AN17" i="7"/>
  <c r="AO17" i="7"/>
  <c r="AP17" i="7"/>
  <c r="AQ17" i="7"/>
  <c r="AR17" i="7"/>
  <c r="AS17" i="7"/>
  <c r="AN18" i="7"/>
  <c r="AO18" i="7"/>
  <c r="AP18" i="7"/>
  <c r="AQ18" i="7"/>
  <c r="AR18" i="7"/>
  <c r="AS18" i="7"/>
  <c r="AN19" i="7"/>
  <c r="AO19" i="7"/>
  <c r="AP19" i="7"/>
  <c r="AQ19" i="7"/>
  <c r="AR19" i="7"/>
  <c r="AS19" i="7"/>
  <c r="AN20" i="7"/>
  <c r="AO20" i="7"/>
  <c r="AP20" i="7"/>
  <c r="AQ20" i="7"/>
  <c r="AR20" i="7"/>
  <c r="AS20" i="7"/>
  <c r="AN21" i="7"/>
  <c r="AO21" i="7"/>
  <c r="AP21" i="7"/>
  <c r="AQ21" i="7"/>
  <c r="AR21" i="7"/>
  <c r="AS21" i="7"/>
  <c r="AN22" i="7"/>
  <c r="AO22" i="7"/>
  <c r="AP22" i="7"/>
  <c r="AQ22" i="7"/>
  <c r="AR22" i="7"/>
  <c r="AS22" i="7"/>
  <c r="AN23" i="7"/>
  <c r="AO23" i="7"/>
  <c r="AP23" i="7"/>
  <c r="AQ23" i="7"/>
  <c r="AR23" i="7"/>
  <c r="AS23" i="7"/>
  <c r="AN24" i="7"/>
  <c r="AO24" i="7"/>
  <c r="AP24" i="7"/>
  <c r="AQ24" i="7"/>
  <c r="AR24" i="7"/>
  <c r="AS24" i="7"/>
  <c r="AN25" i="7"/>
  <c r="AO25" i="7"/>
  <c r="AP25" i="7"/>
  <c r="AQ25" i="7"/>
  <c r="AR25" i="7"/>
  <c r="AS25" i="7"/>
  <c r="AN26" i="7"/>
  <c r="AO26" i="7"/>
  <c r="AP26" i="7"/>
  <c r="AQ26" i="7"/>
  <c r="AR26" i="7"/>
  <c r="AS26" i="7"/>
  <c r="AN27" i="7"/>
  <c r="AO27" i="7"/>
  <c r="AP27" i="7"/>
  <c r="AQ27" i="7"/>
  <c r="AR27" i="7"/>
  <c r="AS27" i="7"/>
  <c r="AN28" i="7"/>
  <c r="AO28" i="7"/>
  <c r="AP28" i="7"/>
  <c r="AQ28" i="7"/>
  <c r="AR28" i="7"/>
  <c r="AS28" i="7"/>
  <c r="AN29" i="7"/>
  <c r="AO29" i="7"/>
  <c r="AP29" i="7"/>
  <c r="AQ29" i="7"/>
  <c r="AR29" i="7"/>
  <c r="AS29" i="7"/>
  <c r="AN30" i="7"/>
  <c r="AO30" i="7"/>
  <c r="AP30" i="7"/>
  <c r="AQ30" i="7"/>
  <c r="AR30" i="7"/>
  <c r="AS30" i="7"/>
  <c r="AN31" i="7"/>
  <c r="AO31" i="7"/>
  <c r="AP31" i="7"/>
  <c r="AQ31" i="7"/>
  <c r="AR31" i="7"/>
  <c r="AS31" i="7"/>
  <c r="AN32" i="7"/>
  <c r="AO32" i="7"/>
  <c r="AP32" i="7"/>
  <c r="AQ32" i="7"/>
  <c r="AR32" i="7"/>
  <c r="AS32" i="7"/>
  <c r="AN33" i="7"/>
  <c r="AO33" i="7"/>
  <c r="AP33" i="7"/>
  <c r="AQ33" i="7"/>
  <c r="AR33" i="7"/>
  <c r="AS33" i="7"/>
  <c r="AN34" i="7"/>
  <c r="AO34" i="7"/>
  <c r="AP34" i="7"/>
  <c r="AQ34" i="7"/>
  <c r="AR34" i="7"/>
  <c r="AS34" i="7"/>
  <c r="AN35" i="7"/>
  <c r="AO35" i="7"/>
  <c r="AP35" i="7"/>
  <c r="AQ35" i="7"/>
  <c r="AR35" i="7"/>
  <c r="AS35" i="7"/>
  <c r="AN36" i="7"/>
  <c r="AO36" i="7"/>
  <c r="AP36" i="7"/>
  <c r="AQ36" i="7"/>
  <c r="AR36" i="7"/>
  <c r="AS36" i="7"/>
  <c r="AN37" i="7"/>
  <c r="AO37" i="7"/>
  <c r="AP37" i="7"/>
  <c r="AQ37" i="7"/>
  <c r="AR37" i="7"/>
  <c r="AS37" i="7"/>
  <c r="AN38" i="7"/>
  <c r="AO38" i="7"/>
  <c r="AP38" i="7"/>
  <c r="AQ38" i="7"/>
  <c r="AR38" i="7"/>
  <c r="AS38" i="7"/>
  <c r="AN39" i="7"/>
  <c r="AO39" i="7"/>
  <c r="AP39" i="7"/>
  <c r="AQ39" i="7"/>
  <c r="AR39" i="7"/>
  <c r="AS39" i="7"/>
  <c r="AN40" i="7"/>
  <c r="AO40" i="7"/>
  <c r="AP40" i="7"/>
  <c r="AQ40" i="7"/>
  <c r="AR40" i="7"/>
  <c r="AS40" i="7"/>
  <c r="AN41" i="7"/>
  <c r="AO41" i="7"/>
  <c r="AP41" i="7"/>
  <c r="AQ41" i="7"/>
  <c r="AR41" i="7"/>
  <c r="AS41" i="7"/>
  <c r="AN42" i="7"/>
  <c r="AO42" i="7"/>
  <c r="AP42" i="7"/>
  <c r="AQ42" i="7"/>
  <c r="AR42" i="7"/>
  <c r="AS42" i="7"/>
  <c r="AN43" i="7"/>
  <c r="AO43" i="7"/>
  <c r="AP43" i="7"/>
  <c r="AQ43" i="7"/>
  <c r="AR43" i="7"/>
  <c r="AS43" i="7"/>
  <c r="AN44" i="7"/>
  <c r="AO44" i="7"/>
  <c r="AP44" i="7"/>
  <c r="AQ44" i="7"/>
  <c r="AR44" i="7"/>
  <c r="AS44" i="7"/>
  <c r="AN45" i="7"/>
  <c r="AO45" i="7"/>
  <c r="AP45" i="7"/>
  <c r="AQ45" i="7"/>
  <c r="AR45" i="7"/>
  <c r="AS45" i="7"/>
  <c r="AN46" i="7"/>
  <c r="AO46" i="7"/>
  <c r="AP46" i="7"/>
  <c r="AQ46" i="7"/>
  <c r="AR46" i="7"/>
  <c r="AS46" i="7"/>
  <c r="AN47" i="7"/>
  <c r="AO47" i="7"/>
  <c r="AP47" i="7"/>
  <c r="AQ47" i="7"/>
  <c r="AR47" i="7"/>
  <c r="AS47" i="7"/>
  <c r="AN48" i="7"/>
  <c r="AO48" i="7"/>
  <c r="AP48" i="7"/>
  <c r="AQ48" i="7"/>
  <c r="AR48" i="7"/>
  <c r="AS48" i="7"/>
  <c r="AN49" i="7"/>
  <c r="AO49" i="7"/>
  <c r="AP49" i="7"/>
  <c r="AQ49" i="7"/>
  <c r="AR49" i="7"/>
  <c r="AS49" i="7"/>
  <c r="AN50" i="7"/>
  <c r="AO50" i="7"/>
  <c r="AP50" i="7"/>
  <c r="AQ50" i="7"/>
  <c r="AR50" i="7"/>
  <c r="AS50" i="7"/>
  <c r="AN51" i="7"/>
  <c r="AO51" i="7"/>
  <c r="AP51" i="7"/>
  <c r="AQ51" i="7"/>
  <c r="AR51" i="7"/>
  <c r="AS51" i="7"/>
  <c r="AN52" i="7"/>
  <c r="AO52" i="7"/>
  <c r="AP52" i="7"/>
  <c r="AQ52" i="7"/>
  <c r="AR52" i="7"/>
  <c r="AS52" i="7"/>
  <c r="AN53" i="7"/>
  <c r="AO53" i="7"/>
  <c r="AP53" i="7"/>
  <c r="AQ53" i="7"/>
  <c r="AR53" i="7"/>
  <c r="AS53" i="7"/>
  <c r="AN54" i="7"/>
  <c r="AO54" i="7"/>
  <c r="AP54" i="7"/>
  <c r="AQ54" i="7"/>
  <c r="AR54" i="7"/>
  <c r="AS54" i="7"/>
  <c r="AN55" i="7"/>
  <c r="AO55" i="7"/>
  <c r="AP55" i="7"/>
  <c r="AQ55" i="7"/>
  <c r="AR55" i="7"/>
  <c r="AS55" i="7"/>
  <c r="AN56" i="7"/>
  <c r="AO56" i="7"/>
  <c r="AP56" i="7"/>
  <c r="AQ56" i="7"/>
  <c r="AR56" i="7"/>
  <c r="AS56" i="7"/>
  <c r="AN57" i="7"/>
  <c r="AO57" i="7"/>
  <c r="AP57" i="7"/>
  <c r="AQ57" i="7"/>
  <c r="AR57" i="7"/>
  <c r="AS57" i="7"/>
  <c r="AN58" i="7"/>
  <c r="AO58" i="7"/>
  <c r="AP58" i="7"/>
  <c r="AQ58" i="7"/>
  <c r="AR58" i="7"/>
  <c r="AS58" i="7"/>
  <c r="AN59" i="7"/>
  <c r="AO59" i="7"/>
  <c r="AP59" i="7"/>
  <c r="AQ59" i="7"/>
  <c r="AR59" i="7"/>
  <c r="AS59" i="7"/>
  <c r="AN60" i="7"/>
  <c r="AO2" i="7"/>
  <c r="AP2" i="7"/>
  <c r="AQ2" i="7"/>
  <c r="AR2" i="7"/>
  <c r="AS2" i="7"/>
  <c r="AN2" i="7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2" i="8"/>
  <c r="R51" i="7"/>
  <c r="R52" i="7"/>
  <c r="R53" i="7"/>
  <c r="R54" i="7"/>
  <c r="R55" i="7"/>
  <c r="R56" i="7"/>
  <c r="R57" i="7"/>
  <c r="R58" i="7"/>
  <c r="R59" i="7"/>
  <c r="R60" i="7"/>
  <c r="R61" i="7"/>
  <c r="R50" i="7"/>
  <c r="D80" i="7" s="1"/>
  <c r="O51" i="7"/>
  <c r="O52" i="7"/>
  <c r="O53" i="7"/>
  <c r="O54" i="7"/>
  <c r="O55" i="7"/>
  <c r="O56" i="7"/>
  <c r="C80" i="7" s="1"/>
  <c r="C81" i="7" s="1"/>
  <c r="O57" i="7"/>
  <c r="O58" i="7"/>
  <c r="O59" i="7"/>
  <c r="O60" i="7"/>
  <c r="O61" i="7"/>
  <c r="O50" i="7"/>
  <c r="L51" i="7"/>
  <c r="L52" i="7"/>
  <c r="L53" i="7"/>
  <c r="L54" i="7"/>
  <c r="L55" i="7"/>
  <c r="L56" i="7"/>
  <c r="L57" i="7"/>
  <c r="B80" i="7" s="1"/>
  <c r="L58" i="7"/>
  <c r="L59" i="7"/>
  <c r="L60" i="7"/>
  <c r="L61" i="7"/>
  <c r="L50" i="7"/>
  <c r="O63" i="7"/>
  <c r="O64" i="7"/>
  <c r="O65" i="7"/>
  <c r="O66" i="7"/>
  <c r="O67" i="7"/>
  <c r="O68" i="7"/>
  <c r="O69" i="7"/>
  <c r="O70" i="7"/>
  <c r="O71" i="7"/>
  <c r="O72" i="7"/>
  <c r="O62" i="7"/>
  <c r="L63" i="7"/>
  <c r="L64" i="7"/>
  <c r="L65" i="7"/>
  <c r="L66" i="7"/>
  <c r="L67" i="7"/>
  <c r="L68" i="7"/>
  <c r="L69" i="7"/>
  <c r="L70" i="7"/>
  <c r="L71" i="7"/>
  <c r="L72" i="7"/>
  <c r="L62" i="7"/>
  <c r="I16" i="7"/>
  <c r="J62" i="7"/>
  <c r="F63" i="7"/>
  <c r="AJ63" i="7" s="1"/>
  <c r="AG63" i="7" s="1"/>
  <c r="F64" i="7"/>
  <c r="AJ64" i="7" s="1"/>
  <c r="AG64" i="7" s="1"/>
  <c r="F65" i="7"/>
  <c r="AJ65" i="7" s="1"/>
  <c r="AG65" i="7" s="1"/>
  <c r="F66" i="7"/>
  <c r="AJ66" i="7" s="1"/>
  <c r="AG66" i="7" s="1"/>
  <c r="F67" i="7"/>
  <c r="AJ67" i="7" s="1"/>
  <c r="AG67" i="7" s="1"/>
  <c r="F68" i="7"/>
  <c r="H68" i="7" s="1"/>
  <c r="F69" i="7"/>
  <c r="AJ69" i="7" s="1"/>
  <c r="AG69" i="7" s="1"/>
  <c r="F70" i="7"/>
  <c r="AJ70" i="7" s="1"/>
  <c r="AG70" i="7" s="1"/>
  <c r="F71" i="7"/>
  <c r="H71" i="7" s="1"/>
  <c r="F72" i="7"/>
  <c r="AJ72" i="7" s="1"/>
  <c r="AG72" i="7" s="1"/>
  <c r="F62" i="7"/>
  <c r="H82" i="7"/>
  <c r="A81" i="7"/>
  <c r="A82" i="7" s="1"/>
  <c r="A80" i="7"/>
  <c r="AH72" i="7"/>
  <c r="AC72" i="7"/>
  <c r="V72" i="7"/>
  <c r="I72" i="7"/>
  <c r="AH71" i="7"/>
  <c r="AC71" i="7"/>
  <c r="V71" i="7"/>
  <c r="K71" i="7"/>
  <c r="J71" i="7"/>
  <c r="I71" i="7"/>
  <c r="AH70" i="7"/>
  <c r="AC70" i="7"/>
  <c r="V70" i="7"/>
  <c r="J70" i="7"/>
  <c r="I70" i="7"/>
  <c r="H70" i="7"/>
  <c r="AH69" i="7"/>
  <c r="AC69" i="7"/>
  <c r="V69" i="7"/>
  <c r="K69" i="7"/>
  <c r="I69" i="7"/>
  <c r="H69" i="7"/>
  <c r="AH68" i="7"/>
  <c r="AC68" i="7"/>
  <c r="V68" i="7"/>
  <c r="K68" i="7"/>
  <c r="I68" i="7"/>
  <c r="AH67" i="7"/>
  <c r="AC67" i="7"/>
  <c r="V67" i="7"/>
  <c r="I67" i="7"/>
  <c r="AH66" i="7"/>
  <c r="AC66" i="7"/>
  <c r="V66" i="7"/>
  <c r="I66" i="7"/>
  <c r="AH65" i="7"/>
  <c r="AC65" i="7"/>
  <c r="V65" i="7"/>
  <c r="J65" i="7"/>
  <c r="I65" i="7"/>
  <c r="AH64" i="7"/>
  <c r="AC64" i="7"/>
  <c r="V64" i="7"/>
  <c r="I64" i="7"/>
  <c r="AH63" i="7"/>
  <c r="AC63" i="7"/>
  <c r="V63" i="7"/>
  <c r="I63" i="7"/>
  <c r="H63" i="7"/>
  <c r="AJ62" i="7"/>
  <c r="AG62" i="7" s="1"/>
  <c r="AH62" i="7"/>
  <c r="AC62" i="7"/>
  <c r="V62" i="7"/>
  <c r="N62" i="7"/>
  <c r="K62" i="7"/>
  <c r="I62" i="7"/>
  <c r="H62" i="7"/>
  <c r="AJ61" i="7"/>
  <c r="AH61" i="7"/>
  <c r="AG61" i="7"/>
  <c r="AC61" i="7"/>
  <c r="V61" i="7"/>
  <c r="I61" i="7"/>
  <c r="H61" i="7"/>
  <c r="AJ60" i="7"/>
  <c r="AH60" i="7"/>
  <c r="AG60" i="7"/>
  <c r="AC60" i="7"/>
  <c r="V60" i="7"/>
  <c r="J60" i="7"/>
  <c r="I60" i="7"/>
  <c r="H60" i="7"/>
  <c r="J72" i="7" s="1"/>
  <c r="AJ59" i="7"/>
  <c r="AH59" i="7"/>
  <c r="AC59" i="7"/>
  <c r="V59" i="7"/>
  <c r="I59" i="7"/>
  <c r="H59" i="7"/>
  <c r="AJ58" i="7"/>
  <c r="AH58" i="7"/>
  <c r="AC58" i="7"/>
  <c r="V58" i="7"/>
  <c r="J58" i="7"/>
  <c r="I58" i="7"/>
  <c r="H58" i="7"/>
  <c r="AJ57" i="7"/>
  <c r="AH57" i="7"/>
  <c r="AC57" i="7"/>
  <c r="V57" i="7"/>
  <c r="I57" i="7"/>
  <c r="H57" i="7"/>
  <c r="J69" i="7" s="1"/>
  <c r="AJ56" i="7"/>
  <c r="AH56" i="7"/>
  <c r="AC56" i="7"/>
  <c r="V56" i="7"/>
  <c r="J56" i="7"/>
  <c r="I56" i="7"/>
  <c r="H56" i="7"/>
  <c r="J68" i="7" s="1"/>
  <c r="AJ55" i="7"/>
  <c r="AH55" i="7"/>
  <c r="AC55" i="7"/>
  <c r="V55" i="7"/>
  <c r="I55" i="7"/>
  <c r="H55" i="7"/>
  <c r="J67" i="7" s="1"/>
  <c r="AJ54" i="7"/>
  <c r="AH54" i="7"/>
  <c r="AC54" i="7"/>
  <c r="V54" i="7"/>
  <c r="I54" i="7"/>
  <c r="H54" i="7"/>
  <c r="J66" i="7" s="1"/>
  <c r="AJ53" i="7"/>
  <c r="AH53" i="7"/>
  <c r="AC53" i="7"/>
  <c r="V53" i="7"/>
  <c r="N53" i="7"/>
  <c r="I53" i="7"/>
  <c r="H53" i="7"/>
  <c r="AJ52" i="7"/>
  <c r="AH52" i="7"/>
  <c r="AC52" i="7"/>
  <c r="V52" i="7"/>
  <c r="I52" i="7"/>
  <c r="H52" i="7"/>
  <c r="J64" i="7" s="1"/>
  <c r="AJ51" i="7"/>
  <c r="AH51" i="7"/>
  <c r="AC51" i="7"/>
  <c r="V51" i="7"/>
  <c r="K51" i="7"/>
  <c r="N63" i="7" s="1"/>
  <c r="I51" i="7"/>
  <c r="H51" i="7"/>
  <c r="J63" i="7" s="1"/>
  <c r="AJ50" i="7"/>
  <c r="AH50" i="7"/>
  <c r="AC50" i="7"/>
  <c r="V50" i="7"/>
  <c r="N50" i="7"/>
  <c r="K50" i="7"/>
  <c r="J50" i="7"/>
  <c r="I50" i="7"/>
  <c r="H50" i="7"/>
  <c r="AJ49" i="7"/>
  <c r="AH49" i="7"/>
  <c r="AC49" i="7"/>
  <c r="V49" i="7"/>
  <c r="S49" i="7"/>
  <c r="N49" i="7"/>
  <c r="K49" i="7"/>
  <c r="N61" i="7" s="1"/>
  <c r="J49" i="7"/>
  <c r="I49" i="7"/>
  <c r="H49" i="7"/>
  <c r="J61" i="7" s="1"/>
  <c r="AJ48" i="7"/>
  <c r="AH48" i="7"/>
  <c r="AC48" i="7"/>
  <c r="V48" i="7"/>
  <c r="S48" i="7"/>
  <c r="K48" i="7"/>
  <c r="N60" i="7" s="1"/>
  <c r="I48" i="7"/>
  <c r="H48" i="7"/>
  <c r="AJ47" i="7"/>
  <c r="AH47" i="7"/>
  <c r="AC47" i="7"/>
  <c r="V47" i="7"/>
  <c r="S47" i="7"/>
  <c r="N47" i="7"/>
  <c r="I47" i="7"/>
  <c r="H47" i="7"/>
  <c r="J59" i="7" s="1"/>
  <c r="AJ46" i="7"/>
  <c r="AH46" i="7"/>
  <c r="AC46" i="7"/>
  <c r="V46" i="7"/>
  <c r="S46" i="7"/>
  <c r="I46" i="7"/>
  <c r="H46" i="7"/>
  <c r="AJ45" i="7"/>
  <c r="AH45" i="7"/>
  <c r="AC45" i="7"/>
  <c r="V45" i="7"/>
  <c r="S45" i="7"/>
  <c r="K45" i="7"/>
  <c r="J45" i="7"/>
  <c r="I45" i="7"/>
  <c r="H45" i="7"/>
  <c r="J57" i="7" s="1"/>
  <c r="AJ44" i="7"/>
  <c r="AH44" i="7"/>
  <c r="AC44" i="7"/>
  <c r="V44" i="7"/>
  <c r="S44" i="7"/>
  <c r="N44" i="7"/>
  <c r="I44" i="7"/>
  <c r="H44" i="7"/>
  <c r="AJ43" i="7"/>
  <c r="AH43" i="7"/>
  <c r="AC43" i="7"/>
  <c r="V43" i="7"/>
  <c r="S43" i="7"/>
  <c r="K43" i="7"/>
  <c r="J43" i="7"/>
  <c r="I43" i="7"/>
  <c r="H43" i="7"/>
  <c r="J55" i="7" s="1"/>
  <c r="AJ42" i="7"/>
  <c r="AH42" i="7"/>
  <c r="AC42" i="7"/>
  <c r="V42" i="7"/>
  <c r="S42" i="7"/>
  <c r="K42" i="7"/>
  <c r="N54" i="7" s="1"/>
  <c r="J42" i="7"/>
  <c r="I42" i="7"/>
  <c r="H42" i="7"/>
  <c r="J54" i="7" s="1"/>
  <c r="AJ41" i="7"/>
  <c r="AH41" i="7"/>
  <c r="AC41" i="7"/>
  <c r="V41" i="7"/>
  <c r="S41" i="7"/>
  <c r="K41" i="7"/>
  <c r="J41" i="7"/>
  <c r="I41" i="7"/>
  <c r="H41" i="7"/>
  <c r="J53" i="7" s="1"/>
  <c r="K65" i="7" s="1"/>
  <c r="AJ40" i="7"/>
  <c r="AH40" i="7"/>
  <c r="AC40" i="7"/>
  <c r="V40" i="7"/>
  <c r="S40" i="7"/>
  <c r="K40" i="7"/>
  <c r="I40" i="7"/>
  <c r="H40" i="7"/>
  <c r="J52" i="7" s="1"/>
  <c r="K64" i="7" s="1"/>
  <c r="AJ39" i="7"/>
  <c r="AH39" i="7"/>
  <c r="AC39" i="7"/>
  <c r="V39" i="7"/>
  <c r="S39" i="7"/>
  <c r="J39" i="7"/>
  <c r="I39" i="7"/>
  <c r="H39" i="7"/>
  <c r="J51" i="7" s="1"/>
  <c r="AJ38" i="7"/>
  <c r="AH38" i="7"/>
  <c r="AC38" i="7"/>
  <c r="V38" i="7"/>
  <c r="S38" i="7"/>
  <c r="M38" i="7"/>
  <c r="K38" i="7"/>
  <c r="L38" i="7" s="1"/>
  <c r="J38" i="7"/>
  <c r="I38" i="7"/>
  <c r="H38" i="7"/>
  <c r="AJ37" i="7"/>
  <c r="AH37" i="7"/>
  <c r="AC37" i="7"/>
  <c r="V37" i="7"/>
  <c r="S37" i="7"/>
  <c r="P37" i="7"/>
  <c r="K37" i="7"/>
  <c r="J37" i="7"/>
  <c r="I37" i="7"/>
  <c r="H37" i="7"/>
  <c r="AJ36" i="7"/>
  <c r="AH36" i="7"/>
  <c r="AC36" i="7"/>
  <c r="V36" i="7"/>
  <c r="S36" i="7"/>
  <c r="P36" i="7"/>
  <c r="J36" i="7"/>
  <c r="I36" i="7"/>
  <c r="H36" i="7"/>
  <c r="J48" i="7" s="1"/>
  <c r="AJ35" i="7"/>
  <c r="AH35" i="7"/>
  <c r="AC35" i="7"/>
  <c r="V35" i="7"/>
  <c r="S35" i="7"/>
  <c r="P35" i="7"/>
  <c r="K35" i="7"/>
  <c r="J35" i="7"/>
  <c r="I35" i="7"/>
  <c r="H35" i="7"/>
  <c r="J47" i="7" s="1"/>
  <c r="AJ34" i="7"/>
  <c r="AH34" i="7"/>
  <c r="AC34" i="7"/>
  <c r="V34" i="7"/>
  <c r="S34" i="7"/>
  <c r="P34" i="7"/>
  <c r="K34" i="7"/>
  <c r="J34" i="7"/>
  <c r="I34" i="7"/>
  <c r="H34" i="7"/>
  <c r="J46" i="7" s="1"/>
  <c r="AJ33" i="7"/>
  <c r="AH33" i="7"/>
  <c r="AC33" i="7"/>
  <c r="V33" i="7"/>
  <c r="S33" i="7"/>
  <c r="P33" i="7"/>
  <c r="J33" i="7"/>
  <c r="I33" i="7"/>
  <c r="H33" i="7"/>
  <c r="AJ32" i="7"/>
  <c r="AH32" i="7"/>
  <c r="AC32" i="7"/>
  <c r="V32" i="7"/>
  <c r="S32" i="7"/>
  <c r="P32" i="7"/>
  <c r="K32" i="7"/>
  <c r="J32" i="7"/>
  <c r="I32" i="7"/>
  <c r="H32" i="7"/>
  <c r="J44" i="7" s="1"/>
  <c r="AJ31" i="7"/>
  <c r="AH31" i="7"/>
  <c r="AC31" i="7"/>
  <c r="V31" i="7"/>
  <c r="S31" i="7"/>
  <c r="P31" i="7"/>
  <c r="J31" i="7"/>
  <c r="I31" i="7"/>
  <c r="H31" i="7"/>
  <c r="AJ30" i="7"/>
  <c r="AH30" i="7"/>
  <c r="AC30" i="7"/>
  <c r="V30" i="7"/>
  <c r="S30" i="7"/>
  <c r="P30" i="7"/>
  <c r="J30" i="7"/>
  <c r="I30" i="7"/>
  <c r="H30" i="7"/>
  <c r="AJ29" i="7"/>
  <c r="AH29" i="7"/>
  <c r="AC29" i="7"/>
  <c r="V29" i="7"/>
  <c r="S29" i="7"/>
  <c r="P29" i="7"/>
  <c r="M29" i="7"/>
  <c r="L29" i="7"/>
  <c r="J29" i="7"/>
  <c r="I29" i="7"/>
  <c r="H29" i="7"/>
  <c r="AJ28" i="7"/>
  <c r="AH28" i="7"/>
  <c r="AC28" i="7"/>
  <c r="V28" i="7"/>
  <c r="S28" i="7"/>
  <c r="P28" i="7"/>
  <c r="J28" i="7"/>
  <c r="I28" i="7"/>
  <c r="H28" i="7"/>
  <c r="J40" i="7" s="1"/>
  <c r="AJ27" i="7"/>
  <c r="AH27" i="7"/>
  <c r="AC27" i="7"/>
  <c r="V27" i="7"/>
  <c r="S27" i="7"/>
  <c r="P27" i="7"/>
  <c r="J27" i="7"/>
  <c r="K39" i="7" s="1"/>
  <c r="I27" i="7"/>
  <c r="H27" i="7"/>
  <c r="AJ26" i="7"/>
  <c r="AH26" i="7"/>
  <c r="AC26" i="7"/>
  <c r="V26" i="7"/>
  <c r="S26" i="7"/>
  <c r="P26" i="7"/>
  <c r="J26" i="7"/>
  <c r="I26" i="7"/>
  <c r="H26" i="7"/>
  <c r="AJ25" i="7"/>
  <c r="AH25" i="7"/>
  <c r="AC25" i="7"/>
  <c r="V25" i="7"/>
  <c r="U25" i="7"/>
  <c r="T25" i="7"/>
  <c r="S25" i="7"/>
  <c r="P25" i="7"/>
  <c r="L25" i="7"/>
  <c r="M25" i="7" s="1"/>
  <c r="I25" i="7"/>
  <c r="H25" i="7"/>
  <c r="AJ24" i="7"/>
  <c r="AH24" i="7"/>
  <c r="AC24" i="7"/>
  <c r="V24" i="7"/>
  <c r="T24" i="7"/>
  <c r="S24" i="7"/>
  <c r="P24" i="7"/>
  <c r="M24" i="7"/>
  <c r="L24" i="7"/>
  <c r="J24" i="7"/>
  <c r="I24" i="7"/>
  <c r="H24" i="7"/>
  <c r="AJ23" i="7"/>
  <c r="AH23" i="7"/>
  <c r="AC23" i="7"/>
  <c r="V23" i="7"/>
  <c r="S23" i="7"/>
  <c r="P23" i="7"/>
  <c r="L23" i="7"/>
  <c r="M23" i="7" s="1"/>
  <c r="U23" i="7" s="1"/>
  <c r="I23" i="7"/>
  <c r="T23" i="7" s="1"/>
  <c r="H23" i="7"/>
  <c r="AJ22" i="7"/>
  <c r="AH22" i="7"/>
  <c r="AC22" i="7"/>
  <c r="V22" i="7"/>
  <c r="S22" i="7"/>
  <c r="P22" i="7"/>
  <c r="M22" i="7"/>
  <c r="L22" i="7"/>
  <c r="T22" i="7" s="1"/>
  <c r="J22" i="7"/>
  <c r="U22" i="7" s="1"/>
  <c r="I22" i="7"/>
  <c r="H22" i="7"/>
  <c r="AJ21" i="7"/>
  <c r="AH21" i="7"/>
  <c r="AC21" i="7"/>
  <c r="V21" i="7"/>
  <c r="S21" i="7"/>
  <c r="P21" i="7"/>
  <c r="L21" i="7"/>
  <c r="M21" i="7" s="1"/>
  <c r="J21" i="7"/>
  <c r="I21" i="7"/>
  <c r="H21" i="7"/>
  <c r="AJ20" i="7"/>
  <c r="AH20" i="7"/>
  <c r="AC20" i="7"/>
  <c r="V20" i="7"/>
  <c r="U20" i="7"/>
  <c r="T20" i="7"/>
  <c r="S20" i="7"/>
  <c r="P20" i="7"/>
  <c r="L20" i="7"/>
  <c r="M20" i="7" s="1"/>
  <c r="I20" i="7"/>
  <c r="H20" i="7"/>
  <c r="AJ19" i="7"/>
  <c r="AH19" i="7"/>
  <c r="AC19" i="7"/>
  <c r="V19" i="7"/>
  <c r="S19" i="7"/>
  <c r="P19" i="7"/>
  <c r="L19" i="7"/>
  <c r="T19" i="7" s="1"/>
  <c r="I19" i="7"/>
  <c r="H19" i="7"/>
  <c r="AJ18" i="7"/>
  <c r="AH18" i="7"/>
  <c r="AC18" i="7"/>
  <c r="V18" i="7"/>
  <c r="S18" i="7"/>
  <c r="P18" i="7"/>
  <c r="L18" i="7"/>
  <c r="M18" i="7" s="1"/>
  <c r="J18" i="7"/>
  <c r="K30" i="7" s="1"/>
  <c r="I18" i="7"/>
  <c r="T18" i="7" s="1"/>
  <c r="H18" i="7"/>
  <c r="AJ17" i="7"/>
  <c r="AH17" i="7"/>
  <c r="AC17" i="7"/>
  <c r="V17" i="7"/>
  <c r="T17" i="7"/>
  <c r="S17" i="7"/>
  <c r="U17" i="7" s="1"/>
  <c r="P17" i="7"/>
  <c r="L17" i="7"/>
  <c r="M17" i="7" s="1"/>
  <c r="J17" i="7"/>
  <c r="K29" i="7" s="1"/>
  <c r="N41" i="7" s="1"/>
  <c r="I17" i="7"/>
  <c r="H17" i="7"/>
  <c r="AJ16" i="7"/>
  <c r="AH16" i="7"/>
  <c r="AC16" i="7"/>
  <c r="V16" i="7"/>
  <c r="S16" i="7"/>
  <c r="P16" i="7"/>
  <c r="L16" i="7"/>
  <c r="M16" i="7" s="1"/>
  <c r="J16" i="7"/>
  <c r="K28" i="7" s="1"/>
  <c r="T16" i="7"/>
  <c r="H16" i="7"/>
  <c r="AJ15" i="7"/>
  <c r="AH15" i="7"/>
  <c r="AC15" i="7"/>
  <c r="V15" i="7"/>
  <c r="S15" i="7"/>
  <c r="P15" i="7"/>
  <c r="L15" i="7"/>
  <c r="M15" i="7" s="1"/>
  <c r="J15" i="7"/>
  <c r="I15" i="7"/>
  <c r="T15" i="7" s="1"/>
  <c r="H15" i="7"/>
  <c r="AJ14" i="7"/>
  <c r="AH14" i="7"/>
  <c r="AC14" i="7"/>
  <c r="V14" i="7"/>
  <c r="S14" i="7"/>
  <c r="P14" i="7"/>
  <c r="M14" i="7"/>
  <c r="L14" i="7"/>
  <c r="I14" i="7"/>
  <c r="T14" i="7" s="1"/>
  <c r="H14" i="7"/>
  <c r="AJ13" i="7"/>
  <c r="AH13" i="7"/>
  <c r="AC13" i="7"/>
  <c r="V13" i="7"/>
  <c r="T13" i="7"/>
  <c r="S13" i="7"/>
  <c r="P13" i="7"/>
  <c r="M13" i="7"/>
  <c r="U13" i="7" s="1"/>
  <c r="L13" i="7"/>
  <c r="H13" i="7"/>
  <c r="J25" i="7" s="1"/>
  <c r="AJ12" i="7"/>
  <c r="AH12" i="7"/>
  <c r="AC12" i="7"/>
  <c r="V12" i="7"/>
  <c r="S12" i="7"/>
  <c r="P12" i="7"/>
  <c r="L12" i="7"/>
  <c r="H12" i="7"/>
  <c r="AJ11" i="7"/>
  <c r="AH11" i="7"/>
  <c r="AC11" i="7"/>
  <c r="V11" i="7"/>
  <c r="S11" i="7"/>
  <c r="P11" i="7"/>
  <c r="L11" i="7"/>
  <c r="H11" i="7"/>
  <c r="J23" i="7" s="1"/>
  <c r="AJ10" i="7"/>
  <c r="AH10" i="7"/>
  <c r="AC10" i="7"/>
  <c r="V10" i="7"/>
  <c r="T10" i="7"/>
  <c r="S10" i="7"/>
  <c r="U10" i="7" s="1"/>
  <c r="P10" i="7"/>
  <c r="M10" i="7"/>
  <c r="L10" i="7"/>
  <c r="H10" i="7"/>
  <c r="AJ9" i="7"/>
  <c r="AH9" i="7"/>
  <c r="AC9" i="7"/>
  <c r="V9" i="7"/>
  <c r="S9" i="7"/>
  <c r="P9" i="7"/>
  <c r="L9" i="7"/>
  <c r="T9" i="7" s="1"/>
  <c r="H9" i="7"/>
  <c r="AJ8" i="7"/>
  <c r="AH8" i="7"/>
  <c r="AC8" i="7"/>
  <c r="V8" i="7"/>
  <c r="T8" i="7"/>
  <c r="S8" i="7"/>
  <c r="P8" i="7"/>
  <c r="L8" i="7"/>
  <c r="M8" i="7" s="1"/>
  <c r="U8" i="7" s="1"/>
  <c r="H8" i="7"/>
  <c r="J20" i="7" s="1"/>
  <c r="AJ7" i="7"/>
  <c r="AH7" i="7"/>
  <c r="AC7" i="7"/>
  <c r="V7" i="7"/>
  <c r="S7" i="7"/>
  <c r="P7" i="7"/>
  <c r="L7" i="7"/>
  <c r="M7" i="7" s="1"/>
  <c r="H7" i="7"/>
  <c r="J19" i="7" s="1"/>
  <c r="AJ6" i="7"/>
  <c r="AH6" i="7"/>
  <c r="AC6" i="7"/>
  <c r="V6" i="7"/>
  <c r="T6" i="7"/>
  <c r="S6" i="7"/>
  <c r="P6" i="7"/>
  <c r="M6" i="7"/>
  <c r="U6" i="7" s="1"/>
  <c r="L6" i="7"/>
  <c r="H6" i="7"/>
  <c r="AJ5" i="7"/>
  <c r="AH5" i="7"/>
  <c r="AC5" i="7"/>
  <c r="V5" i="7"/>
  <c r="T5" i="7"/>
  <c r="S5" i="7"/>
  <c r="P5" i="7"/>
  <c r="U5" i="7" s="1"/>
  <c r="L5" i="7"/>
  <c r="M5" i="7" s="1"/>
  <c r="H5" i="7"/>
  <c r="AJ4" i="7"/>
  <c r="AH4" i="7"/>
  <c r="AC4" i="7"/>
  <c r="AA4" i="7"/>
  <c r="AA5" i="7" s="1"/>
  <c r="AA6" i="7" s="1"/>
  <c r="AA7" i="7" s="1"/>
  <c r="AA8" i="7" s="1"/>
  <c r="AA9" i="7" s="1"/>
  <c r="AA10" i="7" s="1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A33" i="7" s="1"/>
  <c r="AA34" i="7" s="1"/>
  <c r="AA35" i="7" s="1"/>
  <c r="AA36" i="7" s="1"/>
  <c r="AA37" i="7" s="1"/>
  <c r="AA38" i="7" s="1"/>
  <c r="AA39" i="7" s="1"/>
  <c r="AA40" i="7" s="1"/>
  <c r="AA41" i="7" s="1"/>
  <c r="AA42" i="7" s="1"/>
  <c r="AA43" i="7" s="1"/>
  <c r="AA44" i="7" s="1"/>
  <c r="AA45" i="7" s="1"/>
  <c r="AA46" i="7" s="1"/>
  <c r="AA47" i="7" s="1"/>
  <c r="AA48" i="7" s="1"/>
  <c r="AA49" i="7" s="1"/>
  <c r="AA50" i="7" s="1"/>
  <c r="AA51" i="7" s="1"/>
  <c r="AA52" i="7" s="1"/>
  <c r="AA53" i="7" s="1"/>
  <c r="AA54" i="7" s="1"/>
  <c r="AA55" i="7" s="1"/>
  <c r="AA56" i="7" s="1"/>
  <c r="AA57" i="7" s="1"/>
  <c r="AA58" i="7" s="1"/>
  <c r="AA59" i="7" s="1"/>
  <c r="AA60" i="7" s="1"/>
  <c r="AA61" i="7" s="1"/>
  <c r="Y4" i="7"/>
  <c r="W4" i="7"/>
  <c r="V4" i="7"/>
  <c r="U4" i="7"/>
  <c r="T4" i="7"/>
  <c r="S4" i="7"/>
  <c r="P4" i="7"/>
  <c r="L4" i="7"/>
  <c r="M4" i="7" s="1"/>
  <c r="H4" i="7"/>
  <c r="E4" i="7"/>
  <c r="AJ3" i="7"/>
  <c r="AH3" i="7"/>
  <c r="AC3" i="7"/>
  <c r="AA3" i="7"/>
  <c r="V3" i="7"/>
  <c r="Y3" i="7" s="1"/>
  <c r="S3" i="7"/>
  <c r="P3" i="7"/>
  <c r="L3" i="7"/>
  <c r="T3" i="7" s="1"/>
  <c r="W3" i="7" s="1"/>
  <c r="H3" i="7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E3" i="7"/>
  <c r="D3" i="7"/>
  <c r="AJ2" i="7"/>
  <c r="AH2" i="7"/>
  <c r="AC2" i="7"/>
  <c r="AA2" i="7"/>
  <c r="Y2" i="7"/>
  <c r="V2" i="7"/>
  <c r="S2" i="7"/>
  <c r="P2" i="7"/>
  <c r="L2" i="7"/>
  <c r="T2" i="7" s="1"/>
  <c r="W2" i="7" s="1"/>
  <c r="H2" i="7"/>
  <c r="J14" i="7" s="1"/>
  <c r="K26" i="7" s="1"/>
  <c r="N38" i="7" s="1"/>
  <c r="G2" i="7"/>
  <c r="E2" i="7"/>
  <c r="D2" i="7"/>
  <c r="A82" i="6"/>
  <c r="A81" i="6"/>
  <c r="A80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2" i="6"/>
  <c r="AG64" i="6"/>
  <c r="AG65" i="6"/>
  <c r="O65" i="6" s="1"/>
  <c r="AG67" i="6"/>
  <c r="AG68" i="6"/>
  <c r="AG60" i="6"/>
  <c r="AL60" i="6"/>
  <c r="L29" i="6"/>
  <c r="L30" i="6"/>
  <c r="L31" i="6"/>
  <c r="L40" i="6"/>
  <c r="L41" i="6"/>
  <c r="L42" i="6"/>
  <c r="L43" i="6"/>
  <c r="L44" i="6"/>
  <c r="L45" i="6"/>
  <c r="L46" i="6"/>
  <c r="L51" i="6"/>
  <c r="L52" i="6"/>
  <c r="L53" i="6"/>
  <c r="L26" i="6"/>
  <c r="H82" i="6"/>
  <c r="H3" i="6"/>
  <c r="J15" i="6" s="1"/>
  <c r="K27" i="6" s="1"/>
  <c r="L27" i="6" s="1"/>
  <c r="I16" i="6"/>
  <c r="H62" i="6"/>
  <c r="I62" i="6"/>
  <c r="N62" i="6"/>
  <c r="V62" i="6"/>
  <c r="AC62" i="6"/>
  <c r="AH62" i="6"/>
  <c r="AJ62" i="6"/>
  <c r="AG62" i="6" s="1"/>
  <c r="O62" i="6" s="1"/>
  <c r="P62" i="6" s="1"/>
  <c r="H63" i="6"/>
  <c r="I63" i="6"/>
  <c r="N63" i="6"/>
  <c r="V63" i="6"/>
  <c r="AC63" i="6"/>
  <c r="AH63" i="6"/>
  <c r="AJ63" i="6"/>
  <c r="AG63" i="6" s="1"/>
  <c r="O63" i="6" s="1"/>
  <c r="P63" i="6" s="1"/>
  <c r="H64" i="6"/>
  <c r="I64" i="6"/>
  <c r="N64" i="6"/>
  <c r="O64" i="6" s="1"/>
  <c r="P64" i="6" s="1"/>
  <c r="V64" i="6"/>
  <c r="AC64" i="6"/>
  <c r="AH64" i="6"/>
  <c r="AJ64" i="6"/>
  <c r="H65" i="6"/>
  <c r="I65" i="6"/>
  <c r="K65" i="6"/>
  <c r="L65" i="6" s="1"/>
  <c r="M65" i="6" s="1"/>
  <c r="N65" i="6"/>
  <c r="V65" i="6"/>
  <c r="AC65" i="6"/>
  <c r="AH65" i="6"/>
  <c r="AJ65" i="6"/>
  <c r="H66" i="6"/>
  <c r="I66" i="6"/>
  <c r="V66" i="6"/>
  <c r="AC66" i="6"/>
  <c r="AH66" i="6"/>
  <c r="AJ66" i="6"/>
  <c r="AG66" i="6" s="1"/>
  <c r="H67" i="6"/>
  <c r="I67" i="6"/>
  <c r="K67" i="6"/>
  <c r="N67" i="6"/>
  <c r="O67" i="6" s="1"/>
  <c r="V67" i="6"/>
  <c r="AC67" i="6"/>
  <c r="AH67" i="6"/>
  <c r="AJ67" i="6"/>
  <c r="H68" i="6"/>
  <c r="I68" i="6"/>
  <c r="N68" i="6"/>
  <c r="O68" i="6" s="1"/>
  <c r="P68" i="6" s="1"/>
  <c r="V68" i="6"/>
  <c r="AC68" i="6"/>
  <c r="AH68" i="6"/>
  <c r="AJ68" i="6"/>
  <c r="H69" i="6"/>
  <c r="I69" i="6"/>
  <c r="V69" i="6"/>
  <c r="AC69" i="6"/>
  <c r="AH69" i="6"/>
  <c r="AJ69" i="6"/>
  <c r="AG69" i="6" s="1"/>
  <c r="H70" i="6"/>
  <c r="I70" i="6"/>
  <c r="V70" i="6"/>
  <c r="AC70" i="6"/>
  <c r="AH70" i="6"/>
  <c r="AJ70" i="6"/>
  <c r="AG70" i="6" s="1"/>
  <c r="L70" i="6" s="1"/>
  <c r="H71" i="6"/>
  <c r="I71" i="6"/>
  <c r="V71" i="6"/>
  <c r="AC71" i="6"/>
  <c r="AH71" i="6"/>
  <c r="AJ71" i="6"/>
  <c r="AG71" i="6" s="1"/>
  <c r="H72" i="6"/>
  <c r="I72" i="6"/>
  <c r="V72" i="6"/>
  <c r="AC72" i="6"/>
  <c r="AH72" i="6"/>
  <c r="AJ72" i="6"/>
  <c r="AG72" i="6" s="1"/>
  <c r="AJ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G61" i="6" s="1"/>
  <c r="AJ2" i="6"/>
  <c r="L22" i="6"/>
  <c r="M22" i="6" s="1"/>
  <c r="L21" i="6"/>
  <c r="M21" i="6" s="1"/>
  <c r="L16" i="6"/>
  <c r="M16" i="6" s="1"/>
  <c r="L12" i="6"/>
  <c r="M12" i="6" s="1"/>
  <c r="L11" i="6"/>
  <c r="M11" i="6" s="1"/>
  <c r="AH9" i="6"/>
  <c r="L8" i="6"/>
  <c r="M8" i="6" s="1"/>
  <c r="L7" i="6"/>
  <c r="M7" i="6" s="1"/>
  <c r="L6" i="6"/>
  <c r="M6" i="6" s="1"/>
  <c r="L5" i="6"/>
  <c r="M5" i="6" s="1"/>
  <c r="L4" i="6"/>
  <c r="M4" i="6" s="1"/>
  <c r="L3" i="6"/>
  <c r="M3" i="6" s="1"/>
  <c r="AH2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14" i="6"/>
  <c r="L25" i="6"/>
  <c r="M25" i="6" s="1"/>
  <c r="AH12" i="6"/>
  <c r="AH11" i="6"/>
  <c r="AH10" i="6"/>
  <c r="AH6" i="6"/>
  <c r="AH7" i="6"/>
  <c r="AH8" i="6"/>
  <c r="AH13" i="6"/>
  <c r="AA2" i="6"/>
  <c r="AA3" i="6" s="1"/>
  <c r="AA4" i="6" s="1"/>
  <c r="AA5" i="6" s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C51" i="6"/>
  <c r="AC52" i="6"/>
  <c r="AC53" i="6"/>
  <c r="AC54" i="6"/>
  <c r="AC55" i="6"/>
  <c r="AC56" i="6"/>
  <c r="AC57" i="6"/>
  <c r="AC58" i="6"/>
  <c r="AC59" i="6"/>
  <c r="AC60" i="6"/>
  <c r="AC61" i="6"/>
  <c r="AC50" i="6"/>
  <c r="AC48" i="6"/>
  <c r="AC49" i="6"/>
  <c r="AC39" i="6"/>
  <c r="AC40" i="6"/>
  <c r="AC41" i="6"/>
  <c r="AC42" i="6"/>
  <c r="AC43" i="6"/>
  <c r="AC44" i="6"/>
  <c r="AC45" i="6"/>
  <c r="AC46" i="6"/>
  <c r="AC47" i="6"/>
  <c r="AC38" i="6"/>
  <c r="AC36" i="6"/>
  <c r="AC37" i="6"/>
  <c r="AC27" i="6"/>
  <c r="AC28" i="6"/>
  <c r="AC29" i="6"/>
  <c r="AC30" i="6"/>
  <c r="AC31" i="6"/>
  <c r="AC32" i="6"/>
  <c r="AC33" i="6"/>
  <c r="AC34" i="6"/>
  <c r="AC35" i="6"/>
  <c r="AC26" i="6"/>
  <c r="AC25" i="6"/>
  <c r="AC15" i="6"/>
  <c r="AC16" i="6"/>
  <c r="AC17" i="6"/>
  <c r="AC18" i="6"/>
  <c r="AC19" i="6"/>
  <c r="AC20" i="6"/>
  <c r="AC21" i="6"/>
  <c r="AC22" i="6"/>
  <c r="AC23" i="6"/>
  <c r="AC24" i="6"/>
  <c r="AC14" i="6"/>
  <c r="AC13" i="6"/>
  <c r="AC12" i="6"/>
  <c r="AC3" i="6"/>
  <c r="AC4" i="6"/>
  <c r="AC5" i="6"/>
  <c r="AC6" i="6"/>
  <c r="AC7" i="6"/>
  <c r="AC8" i="6"/>
  <c r="AC9" i="6"/>
  <c r="AC10" i="6"/>
  <c r="AC11" i="6"/>
  <c r="AC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2" i="6"/>
  <c r="Y2" i="6" s="1"/>
  <c r="I15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14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2" i="6"/>
  <c r="L10" i="6"/>
  <c r="M10" i="6" s="1"/>
  <c r="L13" i="6"/>
  <c r="M13" i="6" s="1"/>
  <c r="L14" i="6"/>
  <c r="M14" i="6" s="1"/>
  <c r="L15" i="6"/>
  <c r="M15" i="6" s="1"/>
  <c r="L17" i="6"/>
  <c r="M17" i="6" s="1"/>
  <c r="L23" i="6"/>
  <c r="M23" i="6" s="1"/>
  <c r="L24" i="6"/>
  <c r="M24" i="6" s="1"/>
  <c r="H54" i="6"/>
  <c r="J66" i="6" s="1"/>
  <c r="H61" i="6"/>
  <c r="H60" i="6"/>
  <c r="J72" i="6" s="1"/>
  <c r="H59" i="6"/>
  <c r="J71" i="6" s="1"/>
  <c r="H58" i="6"/>
  <c r="J70" i="6" s="1"/>
  <c r="H57" i="6"/>
  <c r="J69" i="6" s="1"/>
  <c r="H56" i="6"/>
  <c r="J68" i="6" s="1"/>
  <c r="H55" i="6"/>
  <c r="J67" i="6" s="1"/>
  <c r="H53" i="6"/>
  <c r="J65" i="6" s="1"/>
  <c r="H52" i="6"/>
  <c r="J64" i="6" s="1"/>
  <c r="H51" i="6"/>
  <c r="J63" i="6" s="1"/>
  <c r="H50" i="6"/>
  <c r="J62" i="6" s="1"/>
  <c r="H49" i="6"/>
  <c r="J61" i="6" s="1"/>
  <c r="H48" i="6"/>
  <c r="J60" i="6" s="1"/>
  <c r="K72" i="6" s="1"/>
  <c r="H47" i="6"/>
  <c r="J59" i="6" s="1"/>
  <c r="K71" i="6" s="1"/>
  <c r="H46" i="6"/>
  <c r="J58" i="6" s="1"/>
  <c r="K70" i="6" s="1"/>
  <c r="H45" i="6"/>
  <c r="J57" i="6" s="1"/>
  <c r="K69" i="6" s="1"/>
  <c r="H44" i="6"/>
  <c r="J56" i="6" s="1"/>
  <c r="K68" i="6" s="1"/>
  <c r="H43" i="6"/>
  <c r="J55" i="6" s="1"/>
  <c r="H42" i="6"/>
  <c r="J54" i="6" s="1"/>
  <c r="K66" i="6" s="1"/>
  <c r="H41" i="6"/>
  <c r="J53" i="6" s="1"/>
  <c r="H40" i="6"/>
  <c r="J52" i="6" s="1"/>
  <c r="K64" i="6" s="1"/>
  <c r="H39" i="6"/>
  <c r="J51" i="6" s="1"/>
  <c r="K63" i="6" s="1"/>
  <c r="H38" i="6"/>
  <c r="J50" i="6" s="1"/>
  <c r="K62" i="6" s="1"/>
  <c r="H37" i="6"/>
  <c r="J49" i="6" s="1"/>
  <c r="K61" i="6" s="1"/>
  <c r="L61" i="6" s="1"/>
  <c r="H36" i="6"/>
  <c r="J48" i="6" s="1"/>
  <c r="K60" i="6" s="1"/>
  <c r="N72" i="6" s="1"/>
  <c r="H35" i="6"/>
  <c r="J47" i="6" s="1"/>
  <c r="K59" i="6" s="1"/>
  <c r="N71" i="6" s="1"/>
  <c r="O71" i="6" s="1"/>
  <c r="H34" i="6"/>
  <c r="J46" i="6" s="1"/>
  <c r="K58" i="6" s="1"/>
  <c r="L58" i="6" s="1"/>
  <c r="H33" i="6"/>
  <c r="J45" i="6" s="1"/>
  <c r="K57" i="6" s="1"/>
  <c r="L57" i="6" s="1"/>
  <c r="H32" i="6"/>
  <c r="J44" i="6" s="1"/>
  <c r="K56" i="6" s="1"/>
  <c r="L56" i="6" s="1"/>
  <c r="H31" i="6"/>
  <c r="J43" i="6" s="1"/>
  <c r="K55" i="6" s="1"/>
  <c r="L55" i="6" s="1"/>
  <c r="H30" i="6"/>
  <c r="J42" i="6" s="1"/>
  <c r="K54" i="6" s="1"/>
  <c r="N66" i="6" s="1"/>
  <c r="O66" i="6" s="1"/>
  <c r="P66" i="6" s="1"/>
  <c r="H29" i="6"/>
  <c r="J41" i="6" s="1"/>
  <c r="K53" i="6" s="1"/>
  <c r="H28" i="6"/>
  <c r="J40" i="6" s="1"/>
  <c r="K52" i="6" s="1"/>
  <c r="H27" i="6"/>
  <c r="J39" i="6" s="1"/>
  <c r="K51" i="6" s="1"/>
  <c r="H26" i="6"/>
  <c r="J38" i="6" s="1"/>
  <c r="K50" i="6" s="1"/>
  <c r="L50" i="6" s="1"/>
  <c r="H25" i="6"/>
  <c r="J37" i="6" s="1"/>
  <c r="K49" i="6" s="1"/>
  <c r="L49" i="6" s="1"/>
  <c r="H24" i="6"/>
  <c r="J36" i="6" s="1"/>
  <c r="K48" i="6" s="1"/>
  <c r="L48" i="6" s="1"/>
  <c r="H23" i="6"/>
  <c r="J35" i="6" s="1"/>
  <c r="K47" i="6" s="1"/>
  <c r="L47" i="6" s="1"/>
  <c r="H22" i="6"/>
  <c r="J34" i="6" s="1"/>
  <c r="K46" i="6" s="1"/>
  <c r="H21" i="6"/>
  <c r="J33" i="6" s="1"/>
  <c r="K45" i="6" s="1"/>
  <c r="H20" i="6"/>
  <c r="J32" i="6" s="1"/>
  <c r="K44" i="6" s="1"/>
  <c r="H19" i="6"/>
  <c r="J31" i="6" s="1"/>
  <c r="K43" i="6" s="1"/>
  <c r="H18" i="6"/>
  <c r="J30" i="6" s="1"/>
  <c r="K42" i="6" s="1"/>
  <c r="H17" i="6"/>
  <c r="J29" i="6" s="1"/>
  <c r="K41" i="6" s="1"/>
  <c r="H16" i="6"/>
  <c r="J28" i="6" s="1"/>
  <c r="K40" i="6" s="1"/>
  <c r="N52" i="6" s="1"/>
  <c r="O52" i="6" s="1"/>
  <c r="H15" i="6"/>
  <c r="J27" i="6" s="1"/>
  <c r="K39" i="6" s="1"/>
  <c r="N51" i="6" s="1"/>
  <c r="O51" i="6" s="1"/>
  <c r="H14" i="6"/>
  <c r="J26" i="6" s="1"/>
  <c r="K38" i="6" s="1"/>
  <c r="L38" i="6" s="1"/>
  <c r="H13" i="6"/>
  <c r="J25" i="6" s="1"/>
  <c r="K37" i="6" s="1"/>
  <c r="L37" i="6" s="1"/>
  <c r="H12" i="6"/>
  <c r="J24" i="6" s="1"/>
  <c r="K36" i="6" s="1"/>
  <c r="L36" i="6" s="1"/>
  <c r="H11" i="6"/>
  <c r="J23" i="6" s="1"/>
  <c r="K35" i="6" s="1"/>
  <c r="L35" i="6" s="1"/>
  <c r="H10" i="6"/>
  <c r="J22" i="6" s="1"/>
  <c r="K34" i="6" s="1"/>
  <c r="L34" i="6" s="1"/>
  <c r="H9" i="6"/>
  <c r="J21" i="6" s="1"/>
  <c r="K33" i="6" s="1"/>
  <c r="L33" i="6" s="1"/>
  <c r="H8" i="6"/>
  <c r="J20" i="6" s="1"/>
  <c r="K32" i="6" s="1"/>
  <c r="L32" i="6" s="1"/>
  <c r="H7" i="6"/>
  <c r="J19" i="6" s="1"/>
  <c r="K31" i="6" s="1"/>
  <c r="H6" i="6"/>
  <c r="J18" i="6" s="1"/>
  <c r="K30" i="6" s="1"/>
  <c r="H5" i="6"/>
  <c r="J17" i="6" s="1"/>
  <c r="K29" i="6" s="1"/>
  <c r="H4" i="6"/>
  <c r="J16" i="6" s="1"/>
  <c r="K28" i="6" s="1"/>
  <c r="L28" i="6" s="1"/>
  <c r="H2" i="6"/>
  <c r="J14" i="6" s="1"/>
  <c r="K26" i="6" s="1"/>
  <c r="G2" i="6"/>
  <c r="G3" i="6" s="1"/>
  <c r="E2" i="6"/>
  <c r="E3" i="6" s="1"/>
  <c r="D2" i="6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2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14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2" i="4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14" i="5"/>
  <c r="M9" i="5"/>
  <c r="M10" i="5"/>
  <c r="M11" i="5"/>
  <c r="M12" i="5"/>
  <c r="M13" i="5"/>
  <c r="M8" i="5"/>
  <c r="H3" i="5"/>
  <c r="F3" i="5" s="1"/>
  <c r="H4" i="5"/>
  <c r="F4" i="5" s="1"/>
  <c r="H5" i="5"/>
  <c r="F5" i="5" s="1"/>
  <c r="H6" i="5"/>
  <c r="F6" i="5" s="1"/>
  <c r="H7" i="5"/>
  <c r="F7" i="5" s="1"/>
  <c r="H8" i="5"/>
  <c r="F8" i="5" s="1"/>
  <c r="H9" i="5"/>
  <c r="F9" i="5" s="1"/>
  <c r="H10" i="5"/>
  <c r="F10" i="5" s="1"/>
  <c r="H11" i="5"/>
  <c r="F11" i="5" s="1"/>
  <c r="H12" i="5"/>
  <c r="F12" i="5" s="1"/>
  <c r="H13" i="5"/>
  <c r="F13" i="5" s="1"/>
  <c r="H14" i="5"/>
  <c r="F14" i="5" s="1"/>
  <c r="H16" i="5"/>
  <c r="H17" i="5"/>
  <c r="F17" i="5" s="1"/>
  <c r="H18" i="5"/>
  <c r="F18" i="5" s="1"/>
  <c r="H19" i="5"/>
  <c r="F19" i="5" s="1"/>
  <c r="H20" i="5"/>
  <c r="F20" i="5" s="1"/>
  <c r="H21" i="5"/>
  <c r="F21" i="5" s="1"/>
  <c r="H22" i="5"/>
  <c r="F22" i="5" s="1"/>
  <c r="H23" i="5"/>
  <c r="F23" i="5" s="1"/>
  <c r="H24" i="5"/>
  <c r="F24" i="5" s="1"/>
  <c r="H25" i="5"/>
  <c r="F25" i="5" s="1"/>
  <c r="H28" i="5"/>
  <c r="F28" i="5" s="1"/>
  <c r="H31" i="5"/>
  <c r="F31" i="5" s="1"/>
  <c r="H38" i="5"/>
  <c r="F38" i="5" s="1"/>
  <c r="H39" i="5"/>
  <c r="F39" i="5" s="1"/>
  <c r="H43" i="5"/>
  <c r="F43" i="5" s="1"/>
  <c r="H45" i="5"/>
  <c r="F45" i="5" s="1"/>
  <c r="H46" i="5"/>
  <c r="F46" i="5" s="1"/>
  <c r="H47" i="5"/>
  <c r="F47" i="5" s="1"/>
  <c r="H49" i="5"/>
  <c r="F49" i="5" s="1"/>
  <c r="H59" i="5"/>
  <c r="F59" i="5" s="1"/>
  <c r="H2" i="5"/>
  <c r="F2" i="5" s="1"/>
  <c r="G2" i="5" s="1"/>
  <c r="S21" i="5"/>
  <c r="S22" i="5"/>
  <c r="S23" i="5"/>
  <c r="S24" i="5"/>
  <c r="S25" i="5"/>
  <c r="S28" i="5"/>
  <c r="S31" i="5"/>
  <c r="S38" i="5"/>
  <c r="S39" i="5"/>
  <c r="S43" i="5"/>
  <c r="S45" i="5"/>
  <c r="S46" i="5"/>
  <c r="S47" i="5"/>
  <c r="S49" i="5"/>
  <c r="S60" i="5"/>
  <c r="S3" i="5"/>
  <c r="S4" i="5"/>
  <c r="S5" i="5"/>
  <c r="S6" i="5"/>
  <c r="S7" i="5"/>
  <c r="S8" i="5"/>
  <c r="S9" i="5"/>
  <c r="S10" i="5"/>
  <c r="S11" i="5"/>
  <c r="S12" i="5"/>
  <c r="S13" i="5"/>
  <c r="S14" i="5"/>
  <c r="S16" i="5"/>
  <c r="S17" i="5"/>
  <c r="S18" i="5"/>
  <c r="S19" i="5"/>
  <c r="S20" i="5"/>
  <c r="S2" i="5"/>
  <c r="D3" i="5"/>
  <c r="E3" i="5" s="1"/>
  <c r="D4" i="5"/>
  <c r="E4" i="5" s="1"/>
  <c r="D5" i="5"/>
  <c r="E5" i="5" s="1"/>
  <c r="D6" i="5"/>
  <c r="E6" i="5" s="1"/>
  <c r="D7" i="5"/>
  <c r="E7" i="5" s="1"/>
  <c r="D8" i="5"/>
  <c r="E8" i="5"/>
  <c r="D9" i="5"/>
  <c r="E9" i="5"/>
  <c r="D10" i="5"/>
  <c r="E10" i="5" s="1"/>
  <c r="D11" i="5"/>
  <c r="E11" i="5"/>
  <c r="D12" i="5"/>
  <c r="E12" i="5"/>
  <c r="D13" i="5"/>
  <c r="E13" i="5"/>
  <c r="D14" i="5"/>
  <c r="E14" i="5" s="1"/>
  <c r="D15" i="5"/>
  <c r="E15" i="5" s="1"/>
  <c r="D16" i="5"/>
  <c r="E16" i="5" s="1"/>
  <c r="D17" i="5"/>
  <c r="E17" i="5" s="1"/>
  <c r="D18" i="5"/>
  <c r="E18" i="5"/>
  <c r="D19" i="5"/>
  <c r="E19" i="5" s="1"/>
  <c r="D20" i="5"/>
  <c r="E20" i="5" s="1"/>
  <c r="D21" i="5"/>
  <c r="E21" i="5" s="1"/>
  <c r="D22" i="5"/>
  <c r="E22" i="5"/>
  <c r="D23" i="5"/>
  <c r="E23" i="5" s="1"/>
  <c r="D24" i="5"/>
  <c r="E24" i="5"/>
  <c r="D25" i="5"/>
  <c r="E25" i="5"/>
  <c r="D26" i="5"/>
  <c r="E26" i="5" s="1"/>
  <c r="D27" i="5"/>
  <c r="E27" i="5" s="1"/>
  <c r="D28" i="5"/>
  <c r="E28" i="5"/>
  <c r="D29" i="5"/>
  <c r="E29" i="5"/>
  <c r="D30" i="5"/>
  <c r="E30" i="5" s="1"/>
  <c r="D31" i="5"/>
  <c r="E31" i="5"/>
  <c r="D32" i="5"/>
  <c r="E32" i="5" s="1"/>
  <c r="D33" i="5"/>
  <c r="E33" i="5" s="1"/>
  <c r="D34" i="5"/>
  <c r="E34" i="5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/>
  <c r="D43" i="5"/>
  <c r="E43" i="5" s="1"/>
  <c r="D44" i="5"/>
  <c r="E44" i="5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/>
  <c r="D54" i="5"/>
  <c r="E54" i="5"/>
  <c r="D55" i="5"/>
  <c r="E55" i="5"/>
  <c r="D56" i="5"/>
  <c r="E56" i="5" s="1"/>
  <c r="D57" i="5"/>
  <c r="E57" i="5"/>
  <c r="D58" i="5"/>
  <c r="E58" i="5"/>
  <c r="D59" i="5"/>
  <c r="E59" i="5" s="1"/>
  <c r="D60" i="5"/>
  <c r="E60" i="5" s="1"/>
  <c r="D61" i="5"/>
  <c r="E61" i="5" s="1"/>
  <c r="D2" i="5"/>
  <c r="E2" i="5" s="1"/>
  <c r="R61" i="5"/>
  <c r="O61" i="5"/>
  <c r="Q61" i="5" s="1"/>
  <c r="R60" i="5"/>
  <c r="O60" i="5"/>
  <c r="Q60" i="5" s="1"/>
  <c r="R59" i="5"/>
  <c r="O59" i="5"/>
  <c r="Q59" i="5" s="1"/>
  <c r="R58" i="5"/>
  <c r="O58" i="5"/>
  <c r="Q58" i="5" s="1"/>
  <c r="R57" i="5"/>
  <c r="O57" i="5"/>
  <c r="Q57" i="5" s="1"/>
  <c r="R56" i="5"/>
  <c r="O56" i="5"/>
  <c r="Q56" i="5" s="1"/>
  <c r="R55" i="5"/>
  <c r="O55" i="5"/>
  <c r="Q55" i="5" s="1"/>
  <c r="R54" i="5"/>
  <c r="O54" i="5"/>
  <c r="Q54" i="5" s="1"/>
  <c r="R53" i="5"/>
  <c r="O53" i="5"/>
  <c r="Q53" i="5" s="1"/>
  <c r="R52" i="5"/>
  <c r="O52" i="5"/>
  <c r="Q52" i="5" s="1"/>
  <c r="R51" i="5"/>
  <c r="O51" i="5"/>
  <c r="Q51" i="5" s="1"/>
  <c r="R50" i="5"/>
  <c r="O50" i="5"/>
  <c r="Q50" i="5" s="1"/>
  <c r="R49" i="5"/>
  <c r="Q49" i="5"/>
  <c r="R48" i="5"/>
  <c r="O48" i="5"/>
  <c r="Q48" i="5" s="1"/>
  <c r="R47" i="5"/>
  <c r="Q47" i="5"/>
  <c r="R46" i="5"/>
  <c r="Q46" i="5"/>
  <c r="R45" i="5"/>
  <c r="Q45" i="5"/>
  <c r="R44" i="5"/>
  <c r="O44" i="5"/>
  <c r="Q44" i="5" s="1"/>
  <c r="R43" i="5"/>
  <c r="Q43" i="5"/>
  <c r="R42" i="5"/>
  <c r="O42" i="5"/>
  <c r="Q42" i="5" s="1"/>
  <c r="R41" i="5"/>
  <c r="O41" i="5"/>
  <c r="Q41" i="5" s="1"/>
  <c r="R40" i="5"/>
  <c r="O40" i="5"/>
  <c r="Q40" i="5" s="1"/>
  <c r="R39" i="5"/>
  <c r="Q39" i="5"/>
  <c r="R38" i="5"/>
  <c r="Q38" i="5"/>
  <c r="R37" i="5"/>
  <c r="O37" i="5"/>
  <c r="Q37" i="5" s="1"/>
  <c r="R36" i="5"/>
  <c r="O36" i="5"/>
  <c r="Q36" i="5" s="1"/>
  <c r="R35" i="5"/>
  <c r="O35" i="5"/>
  <c r="Q35" i="5" s="1"/>
  <c r="O34" i="5"/>
  <c r="Q34" i="5" s="1"/>
  <c r="O33" i="5"/>
  <c r="Q33" i="5" s="1"/>
  <c r="O32" i="5"/>
  <c r="Q32" i="5" s="1"/>
  <c r="Q31" i="5"/>
  <c r="O30" i="5"/>
  <c r="Q30" i="5" s="1"/>
  <c r="O29" i="5"/>
  <c r="Q29" i="5" s="1"/>
  <c r="Q28" i="5"/>
  <c r="O27" i="5"/>
  <c r="Q27" i="5" s="1"/>
  <c r="O26" i="5"/>
  <c r="Q26" i="5" s="1"/>
  <c r="Q25" i="5"/>
  <c r="Q24" i="5"/>
  <c r="Q23" i="5"/>
  <c r="Q22" i="5"/>
  <c r="Q21" i="5"/>
  <c r="Q20" i="5"/>
  <c r="Q19" i="5"/>
  <c r="Q18" i="5"/>
  <c r="Q17" i="5"/>
  <c r="Q16" i="5"/>
  <c r="O15" i="5"/>
  <c r="Q15" i="5" s="1"/>
  <c r="Q14" i="5"/>
  <c r="Q13" i="5"/>
  <c r="Q12" i="5"/>
  <c r="Q11" i="5"/>
  <c r="Q10" i="5"/>
  <c r="Q9" i="5"/>
  <c r="Q8" i="5"/>
  <c r="Q7" i="5"/>
  <c r="Q6" i="5"/>
  <c r="Q5" i="5"/>
  <c r="Q4" i="5"/>
  <c r="Q3" i="5"/>
  <c r="Q2" i="5"/>
  <c r="P2" i="5"/>
  <c r="L2" i="5"/>
  <c r="L3" i="5" s="1"/>
  <c r="J2" i="4"/>
  <c r="J3" i="4" s="1"/>
  <c r="G2" i="4"/>
  <c r="F2" i="4" s="1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4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2" i="2"/>
  <c r="F4" i="3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3" i="3"/>
  <c r="F2" i="3"/>
  <c r="G2" i="2"/>
  <c r="G3" i="2" s="1"/>
  <c r="G4" i="2" s="1"/>
  <c r="G5" i="2" s="1"/>
  <c r="G6" i="2" s="1"/>
  <c r="G7" i="2" s="1"/>
  <c r="G8" i="2" s="1"/>
  <c r="G9" i="2" s="1"/>
  <c r="G10" i="2" s="1"/>
  <c r="G11" i="2" s="1"/>
  <c r="AP4" i="9" l="1"/>
  <c r="AP5" i="9" s="1"/>
  <c r="AP6" i="9" s="1"/>
  <c r="AF3" i="9"/>
  <c r="AH2" i="9"/>
  <c r="AP7" i="9"/>
  <c r="AH6" i="9"/>
  <c r="AO4" i="9"/>
  <c r="AK2" i="9"/>
  <c r="AK3" i="9" s="1"/>
  <c r="AD25" i="9"/>
  <c r="AE10" i="9"/>
  <c r="AD31" i="9"/>
  <c r="AD17" i="9"/>
  <c r="AD23" i="9"/>
  <c r="AE13" i="9"/>
  <c r="AD18" i="9"/>
  <c r="AU69" i="9"/>
  <c r="AR69" i="9" s="1"/>
  <c r="AD36" i="9"/>
  <c r="AD24" i="9"/>
  <c r="AD16" i="9"/>
  <c r="AD27" i="9"/>
  <c r="AD14" i="9"/>
  <c r="AD20" i="9"/>
  <c r="AD19" i="9"/>
  <c r="AD15" i="9"/>
  <c r="E66" i="9"/>
  <c r="AE11" i="9"/>
  <c r="AE8" i="9"/>
  <c r="AE6" i="9"/>
  <c r="E67" i="9"/>
  <c r="AE3" i="9"/>
  <c r="AU65" i="9"/>
  <c r="AR65" i="9" s="1"/>
  <c r="E65" i="9"/>
  <c r="AU64" i="9"/>
  <c r="AR64" i="9" s="1"/>
  <c r="E64" i="9"/>
  <c r="AU63" i="9"/>
  <c r="AR63" i="9" s="1"/>
  <c r="E63" i="9"/>
  <c r="AD21" i="9"/>
  <c r="E62" i="9"/>
  <c r="J64" i="9"/>
  <c r="J14" i="9"/>
  <c r="AG14" i="9" s="1"/>
  <c r="AG22" i="9"/>
  <c r="AD26" i="9"/>
  <c r="AG12" i="9"/>
  <c r="AG7" i="9"/>
  <c r="AU70" i="9"/>
  <c r="AR70" i="9" s="1"/>
  <c r="AG4" i="9"/>
  <c r="J11" i="9"/>
  <c r="AG11" i="9" s="1"/>
  <c r="AU72" i="9"/>
  <c r="AR72" i="9" s="1"/>
  <c r="AG5" i="9"/>
  <c r="AG15" i="9"/>
  <c r="AG17" i="9"/>
  <c r="AD29" i="9"/>
  <c r="J3" i="9"/>
  <c r="AG3" i="9" s="1"/>
  <c r="J10" i="9"/>
  <c r="AG10" i="9" s="1"/>
  <c r="J63" i="9"/>
  <c r="AG23" i="9"/>
  <c r="AD35" i="9"/>
  <c r="BC2" i="9"/>
  <c r="J8" i="9"/>
  <c r="AG8" i="9" s="1"/>
  <c r="AG25" i="9"/>
  <c r="AD37" i="9"/>
  <c r="BA2" i="9"/>
  <c r="Y3" i="9"/>
  <c r="J13" i="9"/>
  <c r="AG13" i="9" s="1"/>
  <c r="T31" i="9"/>
  <c r="AG21" i="9"/>
  <c r="AD33" i="9"/>
  <c r="J69" i="9"/>
  <c r="AG9" i="9"/>
  <c r="AD32" i="9"/>
  <c r="AG20" i="9"/>
  <c r="AU71" i="9"/>
  <c r="AR71" i="9" s="1"/>
  <c r="AD30" i="9"/>
  <c r="AG18" i="9"/>
  <c r="J65" i="9"/>
  <c r="T36" i="9"/>
  <c r="AU68" i="9"/>
  <c r="AR68" i="9" s="1"/>
  <c r="AG19" i="9"/>
  <c r="AG24" i="9"/>
  <c r="AD28" i="9"/>
  <c r="AG16" i="9"/>
  <c r="J6" i="9"/>
  <c r="AG6" i="9" s="1"/>
  <c r="AJ71" i="7"/>
  <c r="AG71" i="7" s="1"/>
  <c r="H72" i="7"/>
  <c r="AJ68" i="7"/>
  <c r="AG68" i="7" s="1"/>
  <c r="H67" i="7"/>
  <c r="H66" i="7"/>
  <c r="H65" i="7"/>
  <c r="AA62" i="7"/>
  <c r="AA63" i="7" s="1"/>
  <c r="AA64" i="7" s="1"/>
  <c r="AA65" i="7" s="1"/>
  <c r="AA66" i="7" s="1"/>
  <c r="AA67" i="7" s="1"/>
  <c r="AA68" i="7" s="1"/>
  <c r="AA69" i="7" s="1"/>
  <c r="AA70" i="7" s="1"/>
  <c r="AA71" i="7" s="1"/>
  <c r="AA72" i="7" s="1"/>
  <c r="H64" i="7"/>
  <c r="G63" i="7"/>
  <c r="G64" i="7" s="1"/>
  <c r="G65" i="7" s="1"/>
  <c r="G66" i="7" s="1"/>
  <c r="G67" i="7" s="1"/>
  <c r="G68" i="7" s="1"/>
  <c r="G69" i="7" s="1"/>
  <c r="G70" i="7" s="1"/>
  <c r="G71" i="7" s="1"/>
  <c r="G72" i="7" s="1"/>
  <c r="K67" i="7"/>
  <c r="K36" i="7"/>
  <c r="U24" i="7"/>
  <c r="M41" i="7"/>
  <c r="L39" i="7"/>
  <c r="N51" i="7"/>
  <c r="Y5" i="7"/>
  <c r="P50" i="7"/>
  <c r="Q62" i="7" s="1"/>
  <c r="R62" i="7" s="1"/>
  <c r="W6" i="7"/>
  <c r="K58" i="7"/>
  <c r="K55" i="7"/>
  <c r="M3" i="7"/>
  <c r="U3" i="7" s="1"/>
  <c r="N55" i="7"/>
  <c r="M43" i="7"/>
  <c r="T12" i="7"/>
  <c r="M12" i="7"/>
  <c r="U12" i="7" s="1"/>
  <c r="L43" i="7"/>
  <c r="O41" i="7"/>
  <c r="P41" i="7" s="1"/>
  <c r="Q53" i="7" s="1"/>
  <c r="K61" i="7"/>
  <c r="P61" i="7"/>
  <c r="K33" i="7"/>
  <c r="U21" i="7"/>
  <c r="L49" i="7"/>
  <c r="L28" i="7"/>
  <c r="M28" i="7" s="1"/>
  <c r="U28" i="7" s="1"/>
  <c r="M19" i="7"/>
  <c r="O47" i="7"/>
  <c r="P47" i="7" s="1"/>
  <c r="Q59" i="7" s="1"/>
  <c r="M49" i="7"/>
  <c r="O49" i="7"/>
  <c r="T49" i="7" s="1"/>
  <c r="P53" i="7"/>
  <c r="Q65" i="7" s="1"/>
  <c r="R65" i="7" s="1"/>
  <c r="K31" i="7"/>
  <c r="U19" i="7"/>
  <c r="M62" i="7"/>
  <c r="O38" i="7"/>
  <c r="P38" i="7" s="1"/>
  <c r="W5" i="7"/>
  <c r="K52" i="7"/>
  <c r="K59" i="7"/>
  <c r="T28" i="7"/>
  <c r="N40" i="7"/>
  <c r="K66" i="7"/>
  <c r="P62" i="7"/>
  <c r="M9" i="7"/>
  <c r="U9" i="7" s="1"/>
  <c r="K47" i="7"/>
  <c r="U16" i="7"/>
  <c r="K54" i="7"/>
  <c r="K70" i="7"/>
  <c r="M30" i="7"/>
  <c r="L35" i="7"/>
  <c r="M35" i="7" s="1"/>
  <c r="U35" i="7" s="1"/>
  <c r="P54" i="7"/>
  <c r="Q66" i="7" s="1"/>
  <c r="R66" i="7" s="1"/>
  <c r="K56" i="7"/>
  <c r="K44" i="7"/>
  <c r="O44" i="7"/>
  <c r="P44" i="7" s="1"/>
  <c r="Q56" i="7" s="1"/>
  <c r="K27" i="7"/>
  <c r="U15" i="7"/>
  <c r="L32" i="7"/>
  <c r="T32" i="7" s="1"/>
  <c r="M50" i="7"/>
  <c r="K63" i="7"/>
  <c r="M71" i="7"/>
  <c r="M65" i="7"/>
  <c r="L26" i="7"/>
  <c r="T26" i="7" s="1"/>
  <c r="N42" i="7"/>
  <c r="U30" i="7"/>
  <c r="L45" i="7"/>
  <c r="L48" i="7"/>
  <c r="L30" i="7"/>
  <c r="T30" i="7" s="1"/>
  <c r="L41" i="7"/>
  <c r="E5" i="7"/>
  <c r="D4" i="7"/>
  <c r="L37" i="7"/>
  <c r="M37" i="7" s="1"/>
  <c r="U37" i="7" s="1"/>
  <c r="N57" i="7"/>
  <c r="N46" i="7"/>
  <c r="L34" i="7"/>
  <c r="T34" i="7" s="1"/>
  <c r="M42" i="7"/>
  <c r="M2" i="7"/>
  <c r="U2" i="7" s="1"/>
  <c r="X2" i="7" s="1"/>
  <c r="AB2" i="7" s="1"/>
  <c r="K53" i="7"/>
  <c r="T11" i="7"/>
  <c r="M11" i="7"/>
  <c r="U11" i="7" s="1"/>
  <c r="P63" i="7"/>
  <c r="U18" i="7"/>
  <c r="T29" i="7"/>
  <c r="M64" i="7"/>
  <c r="M51" i="7"/>
  <c r="K46" i="7"/>
  <c r="L42" i="7"/>
  <c r="K57" i="7"/>
  <c r="P60" i="7"/>
  <c r="Q72" i="7" s="1"/>
  <c r="R72" i="7" s="1"/>
  <c r="K60" i="7"/>
  <c r="U14" i="7"/>
  <c r="U29" i="7"/>
  <c r="T21" i="7"/>
  <c r="L40" i="7"/>
  <c r="M40" i="7" s="1"/>
  <c r="N52" i="7"/>
  <c r="K72" i="7"/>
  <c r="U7" i="7"/>
  <c r="T38" i="7"/>
  <c r="T7" i="7"/>
  <c r="W7" i="7" s="1"/>
  <c r="W8" i="7" s="1"/>
  <c r="W9" i="7" s="1"/>
  <c r="W10" i="7" s="1"/>
  <c r="L69" i="6"/>
  <c r="O72" i="6"/>
  <c r="P72" i="6"/>
  <c r="L62" i="6"/>
  <c r="L63" i="6"/>
  <c r="M63" i="6" s="1"/>
  <c r="N70" i="6"/>
  <c r="L39" i="6"/>
  <c r="N69" i="6"/>
  <c r="O69" i="6" s="1"/>
  <c r="P69" i="6" s="1"/>
  <c r="Y3" i="6"/>
  <c r="Y4" i="6" s="1"/>
  <c r="L59" i="6"/>
  <c r="L66" i="6"/>
  <c r="M66" i="6" s="1"/>
  <c r="L54" i="6"/>
  <c r="M54" i="6" s="1"/>
  <c r="L68" i="6"/>
  <c r="M68" i="6" s="1"/>
  <c r="L67" i="6"/>
  <c r="M67" i="6" s="1"/>
  <c r="L71" i="6"/>
  <c r="M71" i="6" s="1"/>
  <c r="L64" i="6"/>
  <c r="M64" i="6" s="1"/>
  <c r="T3" i="6"/>
  <c r="AA49" i="6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L72" i="6"/>
  <c r="M72" i="6" s="1"/>
  <c r="L60" i="6"/>
  <c r="M60" i="6" s="1"/>
  <c r="M70" i="6"/>
  <c r="M69" i="6"/>
  <c r="M62" i="6"/>
  <c r="P67" i="6"/>
  <c r="P71" i="6"/>
  <c r="P65" i="6"/>
  <c r="M43" i="6"/>
  <c r="M45" i="6"/>
  <c r="M46" i="6"/>
  <c r="M49" i="6"/>
  <c r="AH4" i="6"/>
  <c r="AH3" i="6"/>
  <c r="M53" i="6"/>
  <c r="M44" i="6"/>
  <c r="AH5" i="6"/>
  <c r="T35" i="6"/>
  <c r="M57" i="6"/>
  <c r="M36" i="6"/>
  <c r="U36" i="6" s="1"/>
  <c r="M58" i="6"/>
  <c r="L20" i="6"/>
  <c r="M20" i="6" s="1"/>
  <c r="U20" i="6" s="1"/>
  <c r="L19" i="6"/>
  <c r="M19" i="6" s="1"/>
  <c r="U19" i="6" s="1"/>
  <c r="M41" i="6"/>
  <c r="L18" i="6"/>
  <c r="M18" i="6" s="1"/>
  <c r="U18" i="6" s="1"/>
  <c r="L9" i="6"/>
  <c r="M9" i="6" s="1"/>
  <c r="U9" i="6" s="1"/>
  <c r="M42" i="6"/>
  <c r="T14" i="6"/>
  <c r="U13" i="6"/>
  <c r="U12" i="6"/>
  <c r="U8" i="6"/>
  <c r="T24" i="6"/>
  <c r="U11" i="6"/>
  <c r="U7" i="6"/>
  <c r="T23" i="6"/>
  <c r="U10" i="6"/>
  <c r="T22" i="6"/>
  <c r="T21" i="6"/>
  <c r="U6" i="6"/>
  <c r="T16" i="6"/>
  <c r="U3" i="6"/>
  <c r="T37" i="6"/>
  <c r="T15" i="6"/>
  <c r="U24" i="6"/>
  <c r="U23" i="6"/>
  <c r="U4" i="6"/>
  <c r="U16" i="6"/>
  <c r="T17" i="6"/>
  <c r="T8" i="6"/>
  <c r="T6" i="6"/>
  <c r="U5" i="6"/>
  <c r="T25" i="6"/>
  <c r="T5" i="6"/>
  <c r="T13" i="6"/>
  <c r="U22" i="6"/>
  <c r="T11" i="6"/>
  <c r="U21" i="6"/>
  <c r="T10" i="6"/>
  <c r="T7" i="6"/>
  <c r="U17" i="6"/>
  <c r="T12" i="6"/>
  <c r="U15" i="6"/>
  <c r="T4" i="6"/>
  <c r="U25" i="6"/>
  <c r="U14" i="6"/>
  <c r="N58" i="6"/>
  <c r="N57" i="6"/>
  <c r="O57" i="6" s="1"/>
  <c r="N59" i="6"/>
  <c r="O59" i="6" s="1"/>
  <c r="M31" i="6"/>
  <c r="U31" i="6" s="1"/>
  <c r="N43" i="6"/>
  <c r="N44" i="6"/>
  <c r="O44" i="6" s="1"/>
  <c r="M32" i="6"/>
  <c r="U32" i="6" s="1"/>
  <c r="N56" i="6"/>
  <c r="M47" i="6"/>
  <c r="N42" i="6"/>
  <c r="N49" i="6"/>
  <c r="M26" i="6"/>
  <c r="U26" i="6" s="1"/>
  <c r="N38" i="6"/>
  <c r="O38" i="6" s="1"/>
  <c r="M48" i="6"/>
  <c r="N60" i="6"/>
  <c r="O60" i="6" s="1"/>
  <c r="N39" i="6"/>
  <c r="O39" i="6" s="1"/>
  <c r="M38" i="6"/>
  <c r="N50" i="6"/>
  <c r="O50" i="6" s="1"/>
  <c r="P51" i="6"/>
  <c r="Q63" i="6" s="1"/>
  <c r="R63" i="6" s="1"/>
  <c r="P52" i="6"/>
  <c r="Q64" i="6" s="1"/>
  <c r="R64" i="6" s="1"/>
  <c r="N40" i="6"/>
  <c r="O40" i="6" s="1"/>
  <c r="N41" i="6"/>
  <c r="O41" i="6" s="1"/>
  <c r="N45" i="6"/>
  <c r="O45" i="6" s="1"/>
  <c r="M33" i="6"/>
  <c r="U33" i="6" s="1"/>
  <c r="M55" i="6"/>
  <c r="N46" i="6"/>
  <c r="O46" i="6" s="1"/>
  <c r="N61" i="6"/>
  <c r="O61" i="6" s="1"/>
  <c r="N55" i="6"/>
  <c r="O55" i="6" s="1"/>
  <c r="N54" i="6"/>
  <c r="O54" i="6" s="1"/>
  <c r="M59" i="6"/>
  <c r="M37" i="6"/>
  <c r="U37" i="6" s="1"/>
  <c r="N53" i="6"/>
  <c r="O53" i="6" s="1"/>
  <c r="N48" i="6"/>
  <c r="O48" i="6" s="1"/>
  <c r="N47" i="6"/>
  <c r="O47" i="6" s="1"/>
  <c r="E4" i="6"/>
  <c r="D4" i="6" s="1"/>
  <c r="D3" i="6"/>
  <c r="G4" i="6"/>
  <c r="H14" i="4"/>
  <c r="G3" i="4"/>
  <c r="H15" i="4"/>
  <c r="J4" i="4"/>
  <c r="G3" i="5"/>
  <c r="S37" i="5"/>
  <c r="I2" i="5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H50" i="5"/>
  <c r="F50" i="5" s="1"/>
  <c r="S58" i="5"/>
  <c r="S59" i="5"/>
  <c r="S50" i="5"/>
  <c r="H51" i="5"/>
  <c r="F51" i="5" s="1"/>
  <c r="H37" i="5"/>
  <c r="F37" i="5" s="1"/>
  <c r="S30" i="5"/>
  <c r="H36" i="5"/>
  <c r="F36" i="5" s="1"/>
  <c r="S29" i="5"/>
  <c r="S52" i="5"/>
  <c r="H44" i="5"/>
  <c r="F44" i="5" s="1"/>
  <c r="H26" i="5"/>
  <c r="F26" i="5" s="1"/>
  <c r="S26" i="5"/>
  <c r="S55" i="5"/>
  <c r="S54" i="5"/>
  <c r="S53" i="5"/>
  <c r="H30" i="5"/>
  <c r="F30" i="5" s="1"/>
  <c r="H29" i="5"/>
  <c r="F29" i="5" s="1"/>
  <c r="S27" i="5"/>
  <c r="H27" i="5"/>
  <c r="F27" i="5" s="1"/>
  <c r="H58" i="5"/>
  <c r="F58" i="5" s="1"/>
  <c r="H54" i="5"/>
  <c r="F54" i="5" s="1"/>
  <c r="S51" i="5"/>
  <c r="H55" i="5"/>
  <c r="F55" i="5" s="1"/>
  <c r="S44" i="5"/>
  <c r="H53" i="5"/>
  <c r="F53" i="5" s="1"/>
  <c r="H52" i="5"/>
  <c r="F52" i="5" s="1"/>
  <c r="S36" i="5"/>
  <c r="S57" i="5"/>
  <c r="H57" i="5"/>
  <c r="F57" i="5" s="1"/>
  <c r="S34" i="5"/>
  <c r="F16" i="5"/>
  <c r="S33" i="5"/>
  <c r="H15" i="5"/>
  <c r="F15" i="5" s="1"/>
  <c r="S32" i="5"/>
  <c r="H33" i="5"/>
  <c r="H48" i="5"/>
  <c r="F48" i="5" s="1"/>
  <c r="S56" i="5"/>
  <c r="H35" i="5"/>
  <c r="H32" i="5"/>
  <c r="S48" i="5"/>
  <c r="S35" i="5"/>
  <c r="H56" i="5"/>
  <c r="F56" i="5" s="1"/>
  <c r="H34" i="5"/>
  <c r="S15" i="5"/>
  <c r="S42" i="5"/>
  <c r="S41" i="5"/>
  <c r="H42" i="5"/>
  <c r="F42" i="5" s="1"/>
  <c r="S40" i="5"/>
  <c r="H61" i="5"/>
  <c r="F61" i="5" s="1"/>
  <c r="H41" i="5"/>
  <c r="F41" i="5" s="1"/>
  <c r="S61" i="5"/>
  <c r="H60" i="5"/>
  <c r="F60" i="5" s="1"/>
  <c r="H40" i="5"/>
  <c r="F40" i="5" s="1"/>
  <c r="K2" i="5"/>
  <c r="L4" i="5"/>
  <c r="K3" i="5"/>
  <c r="P3" i="5"/>
  <c r="G12" i="2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J73" i="9" l="1"/>
  <c r="AH5" i="9"/>
  <c r="AH4" i="9"/>
  <c r="AK4" i="9" s="1"/>
  <c r="AK5" i="9" s="1"/>
  <c r="AK6" i="9" s="1"/>
  <c r="AK7" i="9" s="1"/>
  <c r="AH7" i="9"/>
  <c r="AP8" i="9"/>
  <c r="AF2" i="9"/>
  <c r="AI2" i="9" s="1"/>
  <c r="AI3" i="9" s="1"/>
  <c r="AA4" i="9"/>
  <c r="AM4" i="9" s="1"/>
  <c r="AF4" i="9"/>
  <c r="AO5" i="9"/>
  <c r="AB2" i="9"/>
  <c r="BD2" i="9" s="1"/>
  <c r="AG2" i="9"/>
  <c r="AJ2" i="9" s="1"/>
  <c r="AD22" i="9"/>
  <c r="AE22" i="9" s="1"/>
  <c r="AE7" i="9"/>
  <c r="AE17" i="9"/>
  <c r="AE9" i="9"/>
  <c r="AE25" i="9"/>
  <c r="AE24" i="9"/>
  <c r="AE23" i="9"/>
  <c r="AE16" i="9"/>
  <c r="AE4" i="9"/>
  <c r="AE5" i="9"/>
  <c r="AE12" i="9"/>
  <c r="AE20" i="9"/>
  <c r="AE15" i="9"/>
  <c r="AE14" i="9"/>
  <c r="W2" i="9"/>
  <c r="AE21" i="9"/>
  <c r="BC3" i="9"/>
  <c r="J58" i="9"/>
  <c r="J31" i="9"/>
  <c r="U31" i="9" s="1"/>
  <c r="AD34" i="9"/>
  <c r="J66" i="9"/>
  <c r="J71" i="9"/>
  <c r="T27" i="9"/>
  <c r="J56" i="9"/>
  <c r="T29" i="9"/>
  <c r="J36" i="9"/>
  <c r="U36" i="9" s="1"/>
  <c r="T32" i="9"/>
  <c r="J45" i="9"/>
  <c r="J43" i="9"/>
  <c r="J47" i="9"/>
  <c r="T28" i="9"/>
  <c r="T33" i="9"/>
  <c r="J72" i="9"/>
  <c r="J50" i="9"/>
  <c r="T37" i="9"/>
  <c r="J42" i="9"/>
  <c r="T30" i="9"/>
  <c r="J62" i="9"/>
  <c r="J68" i="9"/>
  <c r="Y4" i="9"/>
  <c r="BA3" i="9"/>
  <c r="T35" i="9"/>
  <c r="I26" i="9"/>
  <c r="J48" i="9"/>
  <c r="S62" i="7"/>
  <c r="U62" i="7" s="1"/>
  <c r="S66" i="7"/>
  <c r="S53" i="7"/>
  <c r="Q50" i="7"/>
  <c r="U38" i="7"/>
  <c r="U42" i="7"/>
  <c r="S56" i="7"/>
  <c r="S65" i="7"/>
  <c r="S59" i="7"/>
  <c r="U41" i="7"/>
  <c r="N48" i="7"/>
  <c r="L36" i="7"/>
  <c r="T36" i="7" s="1"/>
  <c r="L31" i="7"/>
  <c r="T31" i="7" s="1"/>
  <c r="M31" i="7"/>
  <c r="U31" i="7" s="1"/>
  <c r="N43" i="7"/>
  <c r="M72" i="7"/>
  <c r="W12" i="7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M45" i="7"/>
  <c r="M66" i="7"/>
  <c r="P51" i="7"/>
  <c r="Q63" i="7" s="1"/>
  <c r="R63" i="7" s="1"/>
  <c r="P52" i="7"/>
  <c r="Q64" i="7" s="1"/>
  <c r="R64" i="7" s="1"/>
  <c r="N67" i="7"/>
  <c r="M55" i="7"/>
  <c r="P49" i="7"/>
  <c r="N70" i="7"/>
  <c r="N71" i="7"/>
  <c r="M69" i="7"/>
  <c r="M34" i="7"/>
  <c r="U34" i="7" s="1"/>
  <c r="M32" i="7"/>
  <c r="U32" i="7" s="1"/>
  <c r="O46" i="7"/>
  <c r="P46" i="7" s="1"/>
  <c r="Q58" i="7" s="1"/>
  <c r="X3" i="7"/>
  <c r="N58" i="7"/>
  <c r="L46" i="7"/>
  <c r="T46" i="7" s="1"/>
  <c r="L27" i="7"/>
  <c r="T27" i="7" s="1"/>
  <c r="N39" i="7"/>
  <c r="O40" i="7"/>
  <c r="T40" i="7" s="1"/>
  <c r="M26" i="7"/>
  <c r="U26" i="7" s="1"/>
  <c r="D5" i="7"/>
  <c r="E6" i="7"/>
  <c r="N66" i="7"/>
  <c r="M54" i="7"/>
  <c r="N68" i="7"/>
  <c r="M56" i="7"/>
  <c r="M48" i="7"/>
  <c r="N64" i="7"/>
  <c r="W11" i="7"/>
  <c r="Z2" i="7"/>
  <c r="M60" i="7"/>
  <c r="N72" i="7"/>
  <c r="N59" i="7"/>
  <c r="L47" i="7"/>
  <c r="T47" i="7" s="1"/>
  <c r="M68" i="7"/>
  <c r="L33" i="7"/>
  <c r="T33" i="7" s="1"/>
  <c r="N45" i="7"/>
  <c r="P55" i="7"/>
  <c r="Q67" i="7" s="1"/>
  <c r="R67" i="7" s="1"/>
  <c r="M61" i="7"/>
  <c r="P57" i="7"/>
  <c r="Q69" i="7" s="1"/>
  <c r="R69" i="7" s="1"/>
  <c r="O42" i="7"/>
  <c r="T42" i="7" s="1"/>
  <c r="P42" i="7"/>
  <c r="Q54" i="7" s="1"/>
  <c r="M39" i="7"/>
  <c r="T35" i="7"/>
  <c r="N56" i="7"/>
  <c r="L44" i="7"/>
  <c r="T44" i="7" s="1"/>
  <c r="T41" i="7"/>
  <c r="T37" i="7"/>
  <c r="S72" i="7"/>
  <c r="N65" i="7"/>
  <c r="M53" i="7"/>
  <c r="Y6" i="7"/>
  <c r="N69" i="7"/>
  <c r="O56" i="6"/>
  <c r="P56" i="6" s="1"/>
  <c r="Q68" i="6" s="1"/>
  <c r="R68" i="6" s="1"/>
  <c r="T68" i="6" s="1"/>
  <c r="O49" i="6"/>
  <c r="P49" i="6" s="1"/>
  <c r="O42" i="6"/>
  <c r="P42" i="6" s="1"/>
  <c r="O43" i="6"/>
  <c r="T43" i="6" s="1"/>
  <c r="O70" i="6"/>
  <c r="P70" i="6" s="1"/>
  <c r="O58" i="6"/>
  <c r="P58" i="6" s="1"/>
  <c r="Q70" i="6" s="1"/>
  <c r="P44" i="6"/>
  <c r="Q56" i="6" s="1"/>
  <c r="R56" i="6" s="1"/>
  <c r="T64" i="6"/>
  <c r="T63" i="6"/>
  <c r="T36" i="6"/>
  <c r="T9" i="6"/>
  <c r="T18" i="6"/>
  <c r="T26" i="6"/>
  <c r="M35" i="6"/>
  <c r="U35" i="6" s="1"/>
  <c r="T19" i="6"/>
  <c r="T20" i="6"/>
  <c r="Y5" i="6"/>
  <c r="P59" i="6"/>
  <c r="Q71" i="6" s="1"/>
  <c r="R71" i="6" s="1"/>
  <c r="M39" i="6"/>
  <c r="M30" i="6"/>
  <c r="U30" i="6" s="1"/>
  <c r="T30" i="6"/>
  <c r="M52" i="6"/>
  <c r="M51" i="6"/>
  <c r="T42" i="6"/>
  <c r="P57" i="6"/>
  <c r="Q69" i="6" s="1"/>
  <c r="R69" i="6" s="1"/>
  <c r="T32" i="6"/>
  <c r="T33" i="6"/>
  <c r="M27" i="6"/>
  <c r="U27" i="6" s="1"/>
  <c r="T27" i="6"/>
  <c r="M50" i="6"/>
  <c r="M28" i="6"/>
  <c r="U28" i="6" s="1"/>
  <c r="T28" i="6"/>
  <c r="M40" i="6"/>
  <c r="M34" i="6"/>
  <c r="U34" i="6" s="1"/>
  <c r="T34" i="6"/>
  <c r="T49" i="6"/>
  <c r="M29" i="6"/>
  <c r="U29" i="6" s="1"/>
  <c r="T29" i="6"/>
  <c r="T31" i="6"/>
  <c r="M56" i="6"/>
  <c r="M61" i="6"/>
  <c r="T44" i="6"/>
  <c r="S56" i="6"/>
  <c r="P50" i="6"/>
  <c r="Q62" i="6" s="1"/>
  <c r="R62" i="6" s="1"/>
  <c r="P39" i="6"/>
  <c r="Q51" i="6" s="1"/>
  <c r="P60" i="6"/>
  <c r="Q72" i="6" s="1"/>
  <c r="R72" i="6" s="1"/>
  <c r="P61" i="6"/>
  <c r="T46" i="6"/>
  <c r="P40" i="6"/>
  <c r="Q52" i="6" s="1"/>
  <c r="R52" i="6" s="1"/>
  <c r="E5" i="6"/>
  <c r="E6" i="6" s="1"/>
  <c r="G5" i="6"/>
  <c r="F3" i="4"/>
  <c r="G4" i="4"/>
  <c r="H16" i="4"/>
  <c r="J5" i="4"/>
  <c r="G4" i="5"/>
  <c r="F32" i="5"/>
  <c r="F35" i="5"/>
  <c r="F33" i="5"/>
  <c r="F34" i="5"/>
  <c r="P4" i="5"/>
  <c r="L5" i="5"/>
  <c r="K4" i="5"/>
  <c r="J53" i="9" l="1"/>
  <c r="J54" i="9"/>
  <c r="J57" i="9"/>
  <c r="M60" i="9"/>
  <c r="N72" i="9" s="1"/>
  <c r="O72" i="9" s="1"/>
  <c r="P72" i="9" s="1"/>
  <c r="M59" i="9"/>
  <c r="N71" i="9" s="1"/>
  <c r="O71" i="9" s="1"/>
  <c r="P71" i="9" s="1"/>
  <c r="J46" i="9"/>
  <c r="M55" i="9"/>
  <c r="N67" i="9" s="1"/>
  <c r="O67" i="9" s="1"/>
  <c r="P67" i="9" s="1"/>
  <c r="M57" i="9"/>
  <c r="N69" i="9" s="1"/>
  <c r="O69" i="9" s="1"/>
  <c r="P69" i="9" s="1"/>
  <c r="BC4" i="9"/>
  <c r="AG31" i="9"/>
  <c r="AG36" i="9"/>
  <c r="AH8" i="9"/>
  <c r="AK8" i="9" s="1"/>
  <c r="AP9" i="9"/>
  <c r="AJ3" i="9"/>
  <c r="AN2" i="9"/>
  <c r="X3" i="9"/>
  <c r="AB3" i="9" s="1"/>
  <c r="BD3" i="9" s="1"/>
  <c r="AL2" i="9"/>
  <c r="AF5" i="9"/>
  <c r="AO6" i="9"/>
  <c r="AA5" i="9"/>
  <c r="AM5" i="9" s="1"/>
  <c r="AI4" i="9"/>
  <c r="BB2" i="9"/>
  <c r="AZ2" i="9"/>
  <c r="AE36" i="9"/>
  <c r="AE31" i="9"/>
  <c r="AY2" i="9"/>
  <c r="AD38" i="9"/>
  <c r="T38" i="9"/>
  <c r="T34" i="9"/>
  <c r="J49" i="9"/>
  <c r="J27" i="9"/>
  <c r="U27" i="9" s="1"/>
  <c r="M62" i="9"/>
  <c r="J29" i="9"/>
  <c r="U29" i="9" s="1"/>
  <c r="J41" i="9"/>
  <c r="J32" i="9"/>
  <c r="U32" i="9" s="1"/>
  <c r="J33" i="9"/>
  <c r="U33" i="9" s="1"/>
  <c r="J28" i="9"/>
  <c r="U28" i="9" s="1"/>
  <c r="J40" i="9"/>
  <c r="J30" i="9"/>
  <c r="U30" i="9" s="1"/>
  <c r="AG26" i="9"/>
  <c r="J39" i="9"/>
  <c r="J44" i="9"/>
  <c r="M54" i="9"/>
  <c r="N66" i="9" s="1"/>
  <c r="J37" i="9"/>
  <c r="U37" i="9" s="1"/>
  <c r="J35" i="9"/>
  <c r="U35" i="9" s="1"/>
  <c r="J70" i="9"/>
  <c r="J51" i="9"/>
  <c r="BA4" i="9"/>
  <c r="Y5" i="9"/>
  <c r="J59" i="9"/>
  <c r="J52" i="9"/>
  <c r="J55" i="9"/>
  <c r="T62" i="7"/>
  <c r="S58" i="7"/>
  <c r="S69" i="7"/>
  <c r="S64" i="7"/>
  <c r="D6" i="7"/>
  <c r="E7" i="7"/>
  <c r="S54" i="7"/>
  <c r="U54" i="7" s="1"/>
  <c r="O43" i="7"/>
  <c r="T43" i="7" s="1"/>
  <c r="M70" i="7"/>
  <c r="P70" i="7"/>
  <c r="M67" i="7"/>
  <c r="U53" i="7"/>
  <c r="O48" i="7"/>
  <c r="T48" i="7" s="1"/>
  <c r="T53" i="7"/>
  <c r="T67" i="7"/>
  <c r="P40" i="7"/>
  <c r="O39" i="7"/>
  <c r="T39" i="7" s="1"/>
  <c r="P39" i="7"/>
  <c r="Q51" i="7" s="1"/>
  <c r="W27" i="7"/>
  <c r="W28" i="7" s="1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M27" i="7"/>
  <c r="U27" i="7" s="1"/>
  <c r="M33" i="7"/>
  <c r="U33" i="7" s="1"/>
  <c r="T58" i="7"/>
  <c r="P58" i="7"/>
  <c r="Q70" i="7" s="1"/>
  <c r="R70" i="7" s="1"/>
  <c r="M46" i="7"/>
  <c r="U46" i="7" s="1"/>
  <c r="X4" i="7"/>
  <c r="AB3" i="7"/>
  <c r="Z3" i="7"/>
  <c r="T59" i="7"/>
  <c r="P68" i="7"/>
  <c r="M44" i="7"/>
  <c r="U44" i="7" s="1"/>
  <c r="M47" i="7"/>
  <c r="U47" i="7" s="1"/>
  <c r="M57" i="7"/>
  <c r="M63" i="7"/>
  <c r="Y7" i="7"/>
  <c r="M58" i="7"/>
  <c r="M52" i="7"/>
  <c r="O45" i="7"/>
  <c r="T45" i="7" s="1"/>
  <c r="T63" i="7"/>
  <c r="S63" i="7"/>
  <c r="T54" i="7"/>
  <c r="T66" i="7"/>
  <c r="P66" i="7"/>
  <c r="U66" i="7" s="1"/>
  <c r="M59" i="7"/>
  <c r="T50" i="7"/>
  <c r="M36" i="7"/>
  <c r="U36" i="7" s="1"/>
  <c r="Q61" i="7"/>
  <c r="U49" i="7"/>
  <c r="T65" i="7"/>
  <c r="P67" i="7"/>
  <c r="T56" i="7"/>
  <c r="T72" i="7"/>
  <c r="R70" i="6"/>
  <c r="S70" i="6" s="1"/>
  <c r="U70" i="6" s="1"/>
  <c r="Q54" i="6"/>
  <c r="U42" i="6"/>
  <c r="Q61" i="6"/>
  <c r="R61" i="6" s="1"/>
  <c r="T61" i="6" s="1"/>
  <c r="U49" i="6"/>
  <c r="R51" i="6"/>
  <c r="T51" i="6" s="1"/>
  <c r="U44" i="6"/>
  <c r="P43" i="6"/>
  <c r="S61" i="6"/>
  <c r="U61" i="6" s="1"/>
  <c r="T62" i="6"/>
  <c r="S69" i="6"/>
  <c r="U69" i="6" s="1"/>
  <c r="T69" i="6"/>
  <c r="T70" i="6"/>
  <c r="T72" i="6"/>
  <c r="S68" i="6"/>
  <c r="U68" i="6" s="1"/>
  <c r="T71" i="6"/>
  <c r="S64" i="6"/>
  <c r="U64" i="6" s="1"/>
  <c r="S63" i="6"/>
  <c r="U63" i="6" s="1"/>
  <c r="Y6" i="6"/>
  <c r="U56" i="6"/>
  <c r="P46" i="6"/>
  <c r="Q58" i="6" s="1"/>
  <c r="R58" i="6" s="1"/>
  <c r="T56" i="6"/>
  <c r="P48" i="6"/>
  <c r="T48" i="6"/>
  <c r="P47" i="6"/>
  <c r="T47" i="6"/>
  <c r="P55" i="6"/>
  <c r="P38" i="6"/>
  <c r="T38" i="6"/>
  <c r="P41" i="6"/>
  <c r="T41" i="6"/>
  <c r="P45" i="6"/>
  <c r="T45" i="6"/>
  <c r="P53" i="6"/>
  <c r="Q65" i="6" s="1"/>
  <c r="R65" i="6" s="1"/>
  <c r="P54" i="6"/>
  <c r="T40" i="6"/>
  <c r="U40" i="6"/>
  <c r="T39" i="6"/>
  <c r="U39" i="6"/>
  <c r="D5" i="6"/>
  <c r="G6" i="6"/>
  <c r="D6" i="6"/>
  <c r="E7" i="6"/>
  <c r="F4" i="4"/>
  <c r="G5" i="4"/>
  <c r="J6" i="4"/>
  <c r="H17" i="4"/>
  <c r="G5" i="5"/>
  <c r="L6" i="5"/>
  <c r="K5" i="5"/>
  <c r="P5" i="5"/>
  <c r="T67" i="9" l="1"/>
  <c r="M73" i="9"/>
  <c r="AD66" i="9"/>
  <c r="M68" i="9"/>
  <c r="AG27" i="9"/>
  <c r="AG29" i="9"/>
  <c r="AG30" i="9"/>
  <c r="AG28" i="9"/>
  <c r="AG35" i="9"/>
  <c r="AG33" i="9"/>
  <c r="AD43" i="9"/>
  <c r="T43" i="9"/>
  <c r="AZ3" i="9"/>
  <c r="AG32" i="9"/>
  <c r="X4" i="9"/>
  <c r="X5" i="9" s="1"/>
  <c r="AD48" i="9"/>
  <c r="AK9" i="9"/>
  <c r="AH9" i="9"/>
  <c r="AP10" i="9"/>
  <c r="AI5" i="9"/>
  <c r="AF6" i="9"/>
  <c r="AO7" i="9"/>
  <c r="BC5" i="9"/>
  <c r="AA6" i="9"/>
  <c r="AM6" i="9" s="1"/>
  <c r="AJ4" i="9"/>
  <c r="AN3" i="9"/>
  <c r="AL3" i="9"/>
  <c r="AI6" i="9"/>
  <c r="AE33" i="9"/>
  <c r="AE37" i="9"/>
  <c r="AE30" i="9"/>
  <c r="AE29" i="9"/>
  <c r="AE35" i="9"/>
  <c r="AE26" i="9"/>
  <c r="AE28" i="9"/>
  <c r="AE27" i="9"/>
  <c r="AE32" i="9"/>
  <c r="AY3" i="9"/>
  <c r="W4" i="9"/>
  <c r="Z3" i="9"/>
  <c r="BB3" i="9" s="1"/>
  <c r="J67" i="9"/>
  <c r="J34" i="9"/>
  <c r="U34" i="9" s="1"/>
  <c r="J60" i="9"/>
  <c r="J38" i="9"/>
  <c r="O66" i="9"/>
  <c r="P66" i="9" s="1"/>
  <c r="Y6" i="9"/>
  <c r="BA5" i="9"/>
  <c r="BC6" i="9"/>
  <c r="AA7" i="9"/>
  <c r="AM7" i="9" s="1"/>
  <c r="M64" i="9"/>
  <c r="T64" i="7"/>
  <c r="U63" i="7"/>
  <c r="P65" i="7"/>
  <c r="U65" i="7" s="1"/>
  <c r="E8" i="7"/>
  <c r="D7" i="7"/>
  <c r="T61" i="7"/>
  <c r="U58" i="7"/>
  <c r="T51" i="7"/>
  <c r="W39" i="7"/>
  <c r="W40" i="7" s="1"/>
  <c r="W41" i="7" s="1"/>
  <c r="W42" i="7" s="1"/>
  <c r="Y8" i="7"/>
  <c r="Q52" i="7"/>
  <c r="U40" i="7"/>
  <c r="S50" i="7"/>
  <c r="U50" i="7" s="1"/>
  <c r="P59" i="7"/>
  <c r="Q71" i="7" s="1"/>
  <c r="R71" i="7" s="1"/>
  <c r="T71" i="7" s="1"/>
  <c r="S67" i="7"/>
  <c r="U67" i="7" s="1"/>
  <c r="P71" i="7"/>
  <c r="U39" i="7"/>
  <c r="Z4" i="7"/>
  <c r="AB4" i="7"/>
  <c r="X5" i="7"/>
  <c r="P48" i="7"/>
  <c r="T69" i="7"/>
  <c r="T70" i="7"/>
  <c r="P72" i="7"/>
  <c r="U72" i="7" s="1"/>
  <c r="P69" i="7"/>
  <c r="U69" i="7" s="1"/>
  <c r="P56" i="7"/>
  <c r="P45" i="7"/>
  <c r="W43" i="7"/>
  <c r="W44" i="7" s="1"/>
  <c r="W45" i="7" s="1"/>
  <c r="W46" i="7" s="1"/>
  <c r="W47" i="7" s="1"/>
  <c r="W48" i="7" s="1"/>
  <c r="W49" i="7" s="1"/>
  <c r="W50" i="7" s="1"/>
  <c r="P43" i="7"/>
  <c r="P64" i="7"/>
  <c r="U64" i="7" s="1"/>
  <c r="Q55" i="6"/>
  <c r="U43" i="6"/>
  <c r="R54" i="6"/>
  <c r="T54" i="6" s="1"/>
  <c r="S54" i="6"/>
  <c r="U54" i="6"/>
  <c r="Q66" i="6"/>
  <c r="R66" i="6" s="1"/>
  <c r="U46" i="6"/>
  <c r="S62" i="6"/>
  <c r="U62" i="6" s="1"/>
  <c r="S72" i="6"/>
  <c r="U72" i="6" s="1"/>
  <c r="S71" i="6"/>
  <c r="U71" i="6" s="1"/>
  <c r="T65" i="6"/>
  <c r="Q67" i="6"/>
  <c r="R67" i="6" s="1"/>
  <c r="Y7" i="6"/>
  <c r="Q50" i="6"/>
  <c r="R50" i="6" s="1"/>
  <c r="U38" i="6"/>
  <c r="T58" i="6"/>
  <c r="Q57" i="6"/>
  <c r="R57" i="6" s="1"/>
  <c r="U45" i="6"/>
  <c r="Q53" i="6"/>
  <c r="R53" i="6" s="1"/>
  <c r="U41" i="6"/>
  <c r="S51" i="6"/>
  <c r="U51" i="6" s="1"/>
  <c r="S52" i="6"/>
  <c r="U52" i="6" s="1"/>
  <c r="T52" i="6"/>
  <c r="Q59" i="6"/>
  <c r="R59" i="6" s="1"/>
  <c r="U47" i="6"/>
  <c r="Q60" i="6"/>
  <c r="R60" i="6" s="1"/>
  <c r="U48" i="6"/>
  <c r="D7" i="6"/>
  <c r="E8" i="6"/>
  <c r="G7" i="6"/>
  <c r="F5" i="4"/>
  <c r="G6" i="4"/>
  <c r="J7" i="4"/>
  <c r="H18" i="4"/>
  <c r="G6" i="5"/>
  <c r="P6" i="5"/>
  <c r="K6" i="5"/>
  <c r="L7" i="5"/>
  <c r="M52" i="9" l="1"/>
  <c r="N64" i="9" s="1"/>
  <c r="AD64" i="9" s="1"/>
  <c r="M58" i="9"/>
  <c r="N70" i="9" s="1"/>
  <c r="AD70" i="9" s="1"/>
  <c r="M66" i="9"/>
  <c r="M51" i="9"/>
  <c r="T48" i="9"/>
  <c r="AE48" i="9" s="1"/>
  <c r="T66" i="9"/>
  <c r="AD69" i="9"/>
  <c r="AD67" i="9"/>
  <c r="AD71" i="9"/>
  <c r="M65" i="9"/>
  <c r="U38" i="9"/>
  <c r="T72" i="9"/>
  <c r="M61" i="9"/>
  <c r="M63" i="9"/>
  <c r="M56" i="9"/>
  <c r="M67" i="9"/>
  <c r="M70" i="9"/>
  <c r="AB4" i="9"/>
  <c r="BD4" i="9" s="1"/>
  <c r="Z4" i="9"/>
  <c r="BB4" i="9" s="1"/>
  <c r="AD44" i="9"/>
  <c r="AE43" i="9"/>
  <c r="M43" i="9"/>
  <c r="U43" i="9" s="1"/>
  <c r="AG34" i="9"/>
  <c r="AD45" i="9"/>
  <c r="M45" i="9"/>
  <c r="U45" i="9" s="1"/>
  <c r="AD47" i="9"/>
  <c r="T47" i="9"/>
  <c r="AZ4" i="9"/>
  <c r="AD40" i="9"/>
  <c r="T40" i="9"/>
  <c r="T41" i="9"/>
  <c r="AD41" i="9"/>
  <c r="AD39" i="9"/>
  <c r="T39" i="9"/>
  <c r="AD72" i="9"/>
  <c r="AE72" i="9" s="1"/>
  <c r="AD42" i="9"/>
  <c r="M53" i="9"/>
  <c r="N65" i="9" s="1"/>
  <c r="AD49" i="9"/>
  <c r="T49" i="9"/>
  <c r="M48" i="9"/>
  <c r="U48" i="9" s="1"/>
  <c r="AH10" i="9"/>
  <c r="AP11" i="9"/>
  <c r="AK10" i="9"/>
  <c r="AJ5" i="9"/>
  <c r="AN4" i="9"/>
  <c r="AL4" i="9"/>
  <c r="AF7" i="9"/>
  <c r="AO8" i="9"/>
  <c r="AI7" i="9"/>
  <c r="AZ5" i="9"/>
  <c r="AE67" i="9"/>
  <c r="AE34" i="9"/>
  <c r="AE38" i="9"/>
  <c r="M72" i="9"/>
  <c r="W5" i="9"/>
  <c r="AY4" i="9"/>
  <c r="X6" i="9"/>
  <c r="AB5" i="9"/>
  <c r="BD5" i="9" s="1"/>
  <c r="O50" i="9"/>
  <c r="O64" i="9"/>
  <c r="T64" i="9" s="1"/>
  <c r="AA8" i="9"/>
  <c r="AM8" i="9" s="1"/>
  <c r="BC7" i="9"/>
  <c r="Y7" i="9"/>
  <c r="BA6" i="9"/>
  <c r="W51" i="7"/>
  <c r="S51" i="7"/>
  <c r="U51" i="7" s="1"/>
  <c r="Q60" i="7"/>
  <c r="U48" i="7"/>
  <c r="X6" i="7"/>
  <c r="AB5" i="7"/>
  <c r="Z5" i="7"/>
  <c r="Q55" i="7"/>
  <c r="U43" i="7"/>
  <c r="S61" i="7"/>
  <c r="U61" i="7" s="1"/>
  <c r="Q57" i="7"/>
  <c r="U45" i="7"/>
  <c r="Q68" i="7"/>
  <c r="R68" i="7" s="1"/>
  <c r="U56" i="7"/>
  <c r="D8" i="7"/>
  <c r="E9" i="7"/>
  <c r="U59" i="7"/>
  <c r="S70" i="7"/>
  <c r="U70" i="7" s="1"/>
  <c r="T52" i="7"/>
  <c r="W52" i="7" s="1"/>
  <c r="W53" i="7" s="1"/>
  <c r="W54" i="7" s="1"/>
  <c r="S52" i="7"/>
  <c r="U52" i="7" s="1"/>
  <c r="Y9" i="7"/>
  <c r="R55" i="6"/>
  <c r="T55" i="6" s="1"/>
  <c r="S55" i="6"/>
  <c r="U55" i="6" s="1"/>
  <c r="T66" i="6"/>
  <c r="S65" i="6"/>
  <c r="U65" i="6" s="1"/>
  <c r="T67" i="6"/>
  <c r="S67" i="6"/>
  <c r="U67" i="6" s="1"/>
  <c r="Y8" i="6"/>
  <c r="S58" i="6"/>
  <c r="U58" i="6" s="1"/>
  <c r="S60" i="6"/>
  <c r="U60" i="6" s="1"/>
  <c r="T60" i="6"/>
  <c r="S59" i="6"/>
  <c r="U59" i="6" s="1"/>
  <c r="T59" i="6"/>
  <c r="S53" i="6"/>
  <c r="U53" i="6" s="1"/>
  <c r="T53" i="6"/>
  <c r="S57" i="6"/>
  <c r="U57" i="6" s="1"/>
  <c r="T57" i="6"/>
  <c r="S50" i="6"/>
  <c r="U50" i="6" s="1"/>
  <c r="T50" i="6"/>
  <c r="E9" i="6"/>
  <c r="D8" i="6"/>
  <c r="G8" i="6"/>
  <c r="F6" i="4"/>
  <c r="G7" i="4"/>
  <c r="H19" i="4"/>
  <c r="J8" i="4"/>
  <c r="G7" i="5"/>
  <c r="L8" i="5"/>
  <c r="K7" i="5"/>
  <c r="P7" i="5"/>
  <c r="AD50" i="9" l="1"/>
  <c r="T44" i="9"/>
  <c r="AE44" i="9" s="1"/>
  <c r="T42" i="9"/>
  <c r="AE42" i="9" s="1"/>
  <c r="T71" i="9"/>
  <c r="AE71" i="9" s="1"/>
  <c r="M71" i="9"/>
  <c r="N68" i="9"/>
  <c r="AD68" i="9" s="1"/>
  <c r="M47" i="9"/>
  <c r="U47" i="9" s="1"/>
  <c r="T45" i="9"/>
  <c r="AE45" i="9" s="1"/>
  <c r="M50" i="9"/>
  <c r="T50" i="9"/>
  <c r="T69" i="9"/>
  <c r="AE69" i="9" s="1"/>
  <c r="M69" i="9"/>
  <c r="N73" i="9"/>
  <c r="N63" i="9"/>
  <c r="M40" i="9"/>
  <c r="U40" i="9" s="1"/>
  <c r="AE40" i="9"/>
  <c r="M41" i="9"/>
  <c r="U41" i="9" s="1"/>
  <c r="AE41" i="9"/>
  <c r="AE47" i="9"/>
  <c r="N57" i="9"/>
  <c r="N60" i="9"/>
  <c r="AD46" i="9"/>
  <c r="AE49" i="9"/>
  <c r="M49" i="9"/>
  <c r="U49" i="9" s="1"/>
  <c r="N55" i="9"/>
  <c r="M44" i="9"/>
  <c r="U44" i="9" s="1"/>
  <c r="AE39" i="9"/>
  <c r="M39" i="9"/>
  <c r="U39" i="9" s="1"/>
  <c r="M42" i="9"/>
  <c r="U42" i="9" s="1"/>
  <c r="AH11" i="9"/>
  <c r="AK11" i="9" s="1"/>
  <c r="AP12" i="9"/>
  <c r="AO9" i="9"/>
  <c r="AF8" i="9"/>
  <c r="AJ6" i="9"/>
  <c r="AN5" i="9"/>
  <c r="AL5" i="9"/>
  <c r="AI8" i="9"/>
  <c r="AE64" i="9"/>
  <c r="AE66" i="9"/>
  <c r="O65" i="9"/>
  <c r="T65" i="9" s="1"/>
  <c r="AD65" i="9"/>
  <c r="AB6" i="9"/>
  <c r="BD6" i="9" s="1"/>
  <c r="W6" i="9"/>
  <c r="Z6" i="9" s="1"/>
  <c r="BB6" i="9" s="1"/>
  <c r="Z5" i="9"/>
  <c r="BB5" i="9" s="1"/>
  <c r="AY5" i="9"/>
  <c r="AZ6" i="9"/>
  <c r="X7" i="9"/>
  <c r="P64" i="9"/>
  <c r="O70" i="9"/>
  <c r="T70" i="9" s="1"/>
  <c r="AA9" i="9"/>
  <c r="AM9" i="9" s="1"/>
  <c r="BC8" i="9"/>
  <c r="BA7" i="9"/>
  <c r="Y8" i="9"/>
  <c r="P50" i="9"/>
  <c r="S62" i="9" s="1"/>
  <c r="T68" i="7"/>
  <c r="T55" i="7"/>
  <c r="W55" i="7" s="1"/>
  <c r="W56" i="7" s="1"/>
  <c r="E10" i="7"/>
  <c r="D9" i="7"/>
  <c r="T60" i="7"/>
  <c r="T57" i="7"/>
  <c r="Y10" i="7"/>
  <c r="X7" i="7"/>
  <c r="AB6" i="7"/>
  <c r="Z6" i="7"/>
  <c r="S71" i="7"/>
  <c r="U71" i="7" s="1"/>
  <c r="S66" i="6"/>
  <c r="U66" i="6" s="1"/>
  <c r="Y9" i="6"/>
  <c r="E10" i="6"/>
  <c r="D9" i="6"/>
  <c r="G9" i="6"/>
  <c r="F7" i="4"/>
  <c r="G8" i="4"/>
  <c r="H20" i="4"/>
  <c r="J9" i="4"/>
  <c r="G8" i="5"/>
  <c r="P8" i="5"/>
  <c r="L9" i="5"/>
  <c r="K8" i="5"/>
  <c r="O68" i="9" l="1"/>
  <c r="T68" i="9" s="1"/>
  <c r="N62" i="9"/>
  <c r="U50" i="9"/>
  <c r="AD73" i="9"/>
  <c r="O73" i="9"/>
  <c r="T46" i="9"/>
  <c r="AE46" i="9" s="1"/>
  <c r="N59" i="9"/>
  <c r="AD59" i="9" s="1"/>
  <c r="O63" i="9"/>
  <c r="T63" i="9" s="1"/>
  <c r="AD63" i="9"/>
  <c r="AE63" i="9" s="1"/>
  <c r="N54" i="9"/>
  <c r="AD55" i="9"/>
  <c r="O55" i="9"/>
  <c r="P55" i="9"/>
  <c r="O60" i="9"/>
  <c r="T60" i="9" s="1"/>
  <c r="AD60" i="9"/>
  <c r="P60" i="9"/>
  <c r="AD57" i="9"/>
  <c r="O57" i="9"/>
  <c r="N51" i="9"/>
  <c r="N56" i="9"/>
  <c r="N61" i="9"/>
  <c r="M46" i="9"/>
  <c r="U46" i="9" s="1"/>
  <c r="N53" i="9"/>
  <c r="N52" i="9"/>
  <c r="AP13" i="9"/>
  <c r="AH12" i="9"/>
  <c r="AK12" i="9" s="1"/>
  <c r="AJ7" i="9"/>
  <c r="AN6" i="9"/>
  <c r="AL6" i="9"/>
  <c r="AF9" i="9"/>
  <c r="AO10" i="9"/>
  <c r="AI9" i="9"/>
  <c r="AB7" i="9"/>
  <c r="BD7" i="9" s="1"/>
  <c r="AE50" i="9"/>
  <c r="AE70" i="9"/>
  <c r="X8" i="9"/>
  <c r="AZ7" i="9"/>
  <c r="AE68" i="9"/>
  <c r="AE65" i="9"/>
  <c r="P65" i="9"/>
  <c r="AY6" i="9"/>
  <c r="W7" i="9"/>
  <c r="Z7" i="9" s="1"/>
  <c r="BB7" i="9" s="1"/>
  <c r="AA10" i="9"/>
  <c r="AM10" i="9" s="1"/>
  <c r="BC9" i="9"/>
  <c r="P70" i="9"/>
  <c r="Y9" i="9"/>
  <c r="BA8" i="9"/>
  <c r="P68" i="9"/>
  <c r="W57" i="7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Y11" i="7"/>
  <c r="S57" i="7"/>
  <c r="U57" i="7" s="1"/>
  <c r="S60" i="7"/>
  <c r="U60" i="7" s="1"/>
  <c r="D10" i="7"/>
  <c r="E11" i="7"/>
  <c r="X8" i="7"/>
  <c r="AB7" i="7"/>
  <c r="Z7" i="7"/>
  <c r="S55" i="7"/>
  <c r="U55" i="7" s="1"/>
  <c r="S68" i="7"/>
  <c r="U68" i="7" s="1"/>
  <c r="Y10" i="6"/>
  <c r="D10" i="6"/>
  <c r="E11" i="6"/>
  <c r="G10" i="6"/>
  <c r="F8" i="4"/>
  <c r="G9" i="4"/>
  <c r="H21" i="4"/>
  <c r="J10" i="4"/>
  <c r="G9" i="5"/>
  <c r="L10" i="5"/>
  <c r="K9" i="5"/>
  <c r="P9" i="5"/>
  <c r="T57" i="9" l="1"/>
  <c r="AE57" i="9" s="1"/>
  <c r="Q72" i="9"/>
  <c r="S72" i="9" s="1"/>
  <c r="U72" i="9" s="1"/>
  <c r="U60" i="9"/>
  <c r="Q67" i="9"/>
  <c r="S67" i="9" s="1"/>
  <c r="U67" i="9" s="1"/>
  <c r="U55" i="9"/>
  <c r="T55" i="9"/>
  <c r="AE55" i="9" s="1"/>
  <c r="P63" i="9"/>
  <c r="P73" i="9"/>
  <c r="T73" i="9"/>
  <c r="AE73" i="9" s="1"/>
  <c r="O59" i="9"/>
  <c r="P59" i="9" s="1"/>
  <c r="AD62" i="9"/>
  <c r="O62" i="9"/>
  <c r="P57" i="9"/>
  <c r="N58" i="9"/>
  <c r="AD61" i="9"/>
  <c r="O61" i="9"/>
  <c r="P61" i="9" s="1"/>
  <c r="AD56" i="9"/>
  <c r="O56" i="9"/>
  <c r="T56" i="9" s="1"/>
  <c r="O51" i="9"/>
  <c r="T51" i="9" s="1"/>
  <c r="AD51" i="9"/>
  <c r="AE60" i="9"/>
  <c r="AD52" i="9"/>
  <c r="O52" i="9"/>
  <c r="P52" i="9"/>
  <c r="O53" i="9"/>
  <c r="T53" i="9" s="1"/>
  <c r="AD53" i="9"/>
  <c r="AD54" i="9"/>
  <c r="O54" i="9"/>
  <c r="T54" i="9" s="1"/>
  <c r="AH13" i="9"/>
  <c r="AK13" i="9" s="1"/>
  <c r="AP14" i="9"/>
  <c r="AO11" i="9"/>
  <c r="AF10" i="9"/>
  <c r="AI10" i="9" s="1"/>
  <c r="AJ8" i="9"/>
  <c r="AN7" i="9"/>
  <c r="AL7" i="9"/>
  <c r="X9" i="9"/>
  <c r="AB8" i="9"/>
  <c r="BD8" i="9" s="1"/>
  <c r="AZ8" i="9"/>
  <c r="AY7" i="9"/>
  <c r="W8" i="9"/>
  <c r="BA9" i="9"/>
  <c r="Y10" i="9"/>
  <c r="AA11" i="9"/>
  <c r="AM11" i="9" s="1"/>
  <c r="BC10" i="9"/>
  <c r="X9" i="7"/>
  <c r="AB8" i="7"/>
  <c r="Z8" i="7"/>
  <c r="Y12" i="7"/>
  <c r="D11" i="7"/>
  <c r="E12" i="7"/>
  <c r="Y11" i="6"/>
  <c r="E12" i="6"/>
  <c r="D11" i="6"/>
  <c r="G11" i="6"/>
  <c r="F9" i="4"/>
  <c r="G10" i="4"/>
  <c r="H22" i="4"/>
  <c r="J11" i="4"/>
  <c r="G10" i="5"/>
  <c r="P10" i="5"/>
  <c r="P11" i="5" s="1"/>
  <c r="K10" i="5"/>
  <c r="L11" i="5"/>
  <c r="Q73" i="9" l="1"/>
  <c r="S73" i="9" s="1"/>
  <c r="U73" i="9" s="1"/>
  <c r="U61" i="9"/>
  <c r="Q71" i="9"/>
  <c r="S71" i="9" s="1"/>
  <c r="U71" i="9" s="1"/>
  <c r="U59" i="9"/>
  <c r="Q69" i="9"/>
  <c r="S69" i="9" s="1"/>
  <c r="U69" i="9" s="1"/>
  <c r="U57" i="9"/>
  <c r="P62" i="9"/>
  <c r="U62" i="9" s="1"/>
  <c r="T62" i="9"/>
  <c r="AE62" i="9" s="1"/>
  <c r="Q64" i="9"/>
  <c r="S64" i="9" s="1"/>
  <c r="U64" i="9" s="1"/>
  <c r="U52" i="9"/>
  <c r="T52" i="9"/>
  <c r="AE52" i="9" s="1"/>
  <c r="T61" i="9"/>
  <c r="AE61" i="9" s="1"/>
  <c r="T59" i="9"/>
  <c r="AE59" i="9" s="1"/>
  <c r="P51" i="9"/>
  <c r="AE51" i="9"/>
  <c r="AE54" i="9"/>
  <c r="P54" i="9"/>
  <c r="P53" i="9"/>
  <c r="AE53" i="9"/>
  <c r="P56" i="9"/>
  <c r="AE56" i="9"/>
  <c r="O58" i="9"/>
  <c r="AD58" i="9"/>
  <c r="AP15" i="9"/>
  <c r="AH14" i="9"/>
  <c r="AK14" i="9" s="1"/>
  <c r="AJ9" i="9"/>
  <c r="AN8" i="9"/>
  <c r="AL8" i="9"/>
  <c r="AO12" i="9"/>
  <c r="AF11" i="9"/>
  <c r="AI11" i="9"/>
  <c r="X10" i="9"/>
  <c r="AZ9" i="9"/>
  <c r="AB9" i="9"/>
  <c r="BD9" i="9" s="1"/>
  <c r="Z8" i="9"/>
  <c r="BB8" i="9" s="1"/>
  <c r="AY8" i="9"/>
  <c r="W9" i="9"/>
  <c r="AA12" i="9"/>
  <c r="AM12" i="9" s="1"/>
  <c r="BC11" i="9"/>
  <c r="BA10" i="9"/>
  <c r="Y11" i="9"/>
  <c r="E13" i="7"/>
  <c r="D12" i="7"/>
  <c r="Y13" i="7"/>
  <c r="X10" i="7"/>
  <c r="Z9" i="7"/>
  <c r="AB9" i="7"/>
  <c r="Y12" i="6"/>
  <c r="G12" i="6"/>
  <c r="D12" i="6"/>
  <c r="E13" i="6"/>
  <c r="F10" i="4"/>
  <c r="G11" i="4"/>
  <c r="H23" i="4"/>
  <c r="J12" i="4"/>
  <c r="G11" i="5"/>
  <c r="L12" i="5"/>
  <c r="K11" i="5"/>
  <c r="Q66" i="9" l="1"/>
  <c r="S66" i="9" s="1"/>
  <c r="U66" i="9" s="1"/>
  <c r="U54" i="9"/>
  <c r="Q63" i="9"/>
  <c r="S63" i="9" s="1"/>
  <c r="U63" i="9" s="1"/>
  <c r="U51" i="9"/>
  <c r="Q65" i="9"/>
  <c r="S65" i="9" s="1"/>
  <c r="U65" i="9" s="1"/>
  <c r="U53" i="9"/>
  <c r="T58" i="9"/>
  <c r="AE58" i="9" s="1"/>
  <c r="Q68" i="9"/>
  <c r="S68" i="9" s="1"/>
  <c r="U68" i="9" s="1"/>
  <c r="U56" i="9"/>
  <c r="P58" i="9"/>
  <c r="AP16" i="9"/>
  <c r="AH15" i="9"/>
  <c r="AK15" i="9" s="1"/>
  <c r="AO13" i="9"/>
  <c r="AF12" i="9"/>
  <c r="AI12" i="9" s="1"/>
  <c r="AJ10" i="9"/>
  <c r="AN9" i="9"/>
  <c r="AL9" i="9"/>
  <c r="AZ10" i="9"/>
  <c r="AB10" i="9"/>
  <c r="BD10" i="9" s="1"/>
  <c r="X11" i="9"/>
  <c r="AY9" i="9"/>
  <c r="W10" i="9"/>
  <c r="Z9" i="9"/>
  <c r="BB9" i="9" s="1"/>
  <c r="AB11" i="9"/>
  <c r="BD11" i="9" s="1"/>
  <c r="BA11" i="9"/>
  <c r="Y12" i="9"/>
  <c r="AZ11" i="9"/>
  <c r="X12" i="9"/>
  <c r="AA13" i="9"/>
  <c r="AM13" i="9" s="1"/>
  <c r="BC12" i="9"/>
  <c r="X11" i="7"/>
  <c r="AB10" i="7"/>
  <c r="Z10" i="7"/>
  <c r="Y14" i="7"/>
  <c r="E14" i="7"/>
  <c r="D13" i="7"/>
  <c r="Y13" i="6"/>
  <c r="E14" i="6"/>
  <c r="D13" i="6"/>
  <c r="G13" i="6"/>
  <c r="G12" i="4"/>
  <c r="F11" i="4"/>
  <c r="H24" i="4"/>
  <c r="J13" i="4"/>
  <c r="G12" i="5"/>
  <c r="P12" i="5"/>
  <c r="L13" i="5"/>
  <c r="K12" i="5"/>
  <c r="Q70" i="9" l="1"/>
  <c r="S70" i="9" s="1"/>
  <c r="U70" i="9" s="1"/>
  <c r="U58" i="9"/>
  <c r="AP17" i="9"/>
  <c r="AH16" i="9"/>
  <c r="AK16" i="9" s="1"/>
  <c r="AJ11" i="9"/>
  <c r="AN10" i="9"/>
  <c r="AL10" i="9"/>
  <c r="AF13" i="9"/>
  <c r="AO14" i="9"/>
  <c r="AI13" i="9"/>
  <c r="Z10" i="9"/>
  <c r="BB10" i="9" s="1"/>
  <c r="AY10" i="9"/>
  <c r="W11" i="9"/>
  <c r="AA14" i="9"/>
  <c r="AM14" i="9" s="1"/>
  <c r="BC13" i="9"/>
  <c r="AZ12" i="9"/>
  <c r="X13" i="9"/>
  <c r="BA12" i="9"/>
  <c r="AB12" i="9"/>
  <c r="BD12" i="9" s="1"/>
  <c r="Y13" i="9"/>
  <c r="E15" i="7"/>
  <c r="D14" i="7"/>
  <c r="Y15" i="7"/>
  <c r="X12" i="7"/>
  <c r="AB11" i="7"/>
  <c r="Z11" i="7"/>
  <c r="Y14" i="6"/>
  <c r="G14" i="6"/>
  <c r="D14" i="6"/>
  <c r="E15" i="6"/>
  <c r="G13" i="4"/>
  <c r="F12" i="4"/>
  <c r="J14" i="4"/>
  <c r="H25" i="4"/>
  <c r="G13" i="5"/>
  <c r="L14" i="5"/>
  <c r="K13" i="5"/>
  <c r="P13" i="5"/>
  <c r="AH17" i="9" l="1"/>
  <c r="AK17" i="9" s="1"/>
  <c r="AP18" i="9"/>
  <c r="AJ12" i="9"/>
  <c r="AN11" i="9"/>
  <c r="AL11" i="9"/>
  <c r="AF14" i="9"/>
  <c r="AO15" i="9"/>
  <c r="AI14" i="9"/>
  <c r="W12" i="9"/>
  <c r="AY11" i="9"/>
  <c r="Z11" i="9"/>
  <c r="BB11" i="9" s="1"/>
  <c r="BA13" i="9"/>
  <c r="AB13" i="9"/>
  <c r="BD13" i="9" s="1"/>
  <c r="Y14" i="9"/>
  <c r="AZ13" i="9"/>
  <c r="X14" i="9"/>
  <c r="AA15" i="9"/>
  <c r="AM15" i="9" s="1"/>
  <c r="BC14" i="9"/>
  <c r="X13" i="7"/>
  <c r="AB12" i="7"/>
  <c r="Z12" i="7"/>
  <c r="Y16" i="7"/>
  <c r="E16" i="7"/>
  <c r="D15" i="7"/>
  <c r="Y15" i="6"/>
  <c r="E16" i="6"/>
  <c r="D15" i="6"/>
  <c r="G15" i="6"/>
  <c r="F13" i="4"/>
  <c r="G14" i="4"/>
  <c r="H26" i="4"/>
  <c r="J15" i="4"/>
  <c r="G14" i="5"/>
  <c r="P14" i="5"/>
  <c r="L15" i="5"/>
  <c r="K14" i="5"/>
  <c r="AP19" i="9" l="1"/>
  <c r="AH18" i="9"/>
  <c r="AK18" i="9" s="1"/>
  <c r="AF15" i="9"/>
  <c r="AO16" i="9"/>
  <c r="AJ13" i="9"/>
  <c r="AN12" i="9"/>
  <c r="AL12" i="9"/>
  <c r="AI15" i="9"/>
  <c r="Z12" i="9"/>
  <c r="BB12" i="9" s="1"/>
  <c r="AY12" i="9"/>
  <c r="W13" i="9"/>
  <c r="AA16" i="9"/>
  <c r="AM16" i="9" s="1"/>
  <c r="BC15" i="9"/>
  <c r="AZ14" i="9"/>
  <c r="X15" i="9"/>
  <c r="BA14" i="9"/>
  <c r="AB14" i="9"/>
  <c r="BD14" i="9" s="1"/>
  <c r="Y15" i="9"/>
  <c r="E17" i="7"/>
  <c r="D16" i="7"/>
  <c r="Y17" i="7"/>
  <c r="X14" i="7"/>
  <c r="AB13" i="7"/>
  <c r="Z13" i="7"/>
  <c r="Y16" i="6"/>
  <c r="G16" i="6"/>
  <c r="E17" i="6"/>
  <c r="D16" i="6"/>
  <c r="G15" i="4"/>
  <c r="F14" i="4"/>
  <c r="H27" i="4"/>
  <c r="J16" i="4"/>
  <c r="G15" i="5"/>
  <c r="K15" i="5"/>
  <c r="L16" i="5"/>
  <c r="P15" i="5"/>
  <c r="AP20" i="9" l="1"/>
  <c r="AH19" i="9"/>
  <c r="AK19" i="9" s="1"/>
  <c r="AJ14" i="9"/>
  <c r="AN13" i="9"/>
  <c r="AL13" i="9"/>
  <c r="AO17" i="9"/>
  <c r="AF16" i="9"/>
  <c r="AI16" i="9" s="1"/>
  <c r="AY13" i="9"/>
  <c r="W14" i="9"/>
  <c r="Z13" i="9"/>
  <c r="BB13" i="9" s="1"/>
  <c r="AB15" i="9"/>
  <c r="BD15" i="9" s="1"/>
  <c r="Y16" i="9"/>
  <c r="BA15" i="9"/>
  <c r="AZ15" i="9"/>
  <c r="X16" i="9"/>
  <c r="AA17" i="9"/>
  <c r="AM17" i="9" s="1"/>
  <c r="BC16" i="9"/>
  <c r="X15" i="7"/>
  <c r="AB14" i="7"/>
  <c r="Z14" i="7"/>
  <c r="Y18" i="7"/>
  <c r="E18" i="7"/>
  <c r="D17" i="7"/>
  <c r="Y17" i="6"/>
  <c r="E18" i="6"/>
  <c r="D17" i="6"/>
  <c r="G17" i="6"/>
  <c r="G16" i="4"/>
  <c r="F15" i="4"/>
  <c r="H28" i="4"/>
  <c r="J17" i="4"/>
  <c r="G16" i="5"/>
  <c r="P16" i="5"/>
  <c r="L17" i="5"/>
  <c r="K16" i="5"/>
  <c r="AH20" i="9" l="1"/>
  <c r="AK20" i="9" s="1"/>
  <c r="AP21" i="9"/>
  <c r="AO18" i="9"/>
  <c r="AF17" i="9"/>
  <c r="AJ15" i="9"/>
  <c r="AN14" i="9"/>
  <c r="AL14" i="9"/>
  <c r="AI17" i="9"/>
  <c r="Z14" i="9"/>
  <c r="BB14" i="9" s="1"/>
  <c r="AY14" i="9"/>
  <c r="W15" i="9"/>
  <c r="AZ16" i="9"/>
  <c r="X17" i="9"/>
  <c r="AA18" i="9"/>
  <c r="AM18" i="9" s="1"/>
  <c r="BC17" i="9"/>
  <c r="BA16" i="9"/>
  <c r="AB16" i="9"/>
  <c r="BD16" i="9" s="1"/>
  <c r="Y17" i="9"/>
  <c r="Y19" i="7"/>
  <c r="E19" i="7"/>
  <c r="D18" i="7"/>
  <c r="X16" i="7"/>
  <c r="Z15" i="7"/>
  <c r="AB15" i="7"/>
  <c r="Y18" i="6"/>
  <c r="G18" i="6"/>
  <c r="E19" i="6"/>
  <c r="D18" i="6"/>
  <c r="G17" i="4"/>
  <c r="F16" i="4"/>
  <c r="H29" i="4"/>
  <c r="J18" i="4"/>
  <c r="G17" i="5"/>
  <c r="L18" i="5"/>
  <c r="K17" i="5"/>
  <c r="P17" i="5"/>
  <c r="AH21" i="9" l="1"/>
  <c r="AK21" i="9" s="1"/>
  <c r="AP22" i="9"/>
  <c r="AJ16" i="9"/>
  <c r="AN15" i="9"/>
  <c r="AL15" i="9"/>
  <c r="AO19" i="9"/>
  <c r="AF18" i="9"/>
  <c r="AI18" i="9"/>
  <c r="AY15" i="9"/>
  <c r="W16" i="9"/>
  <c r="Z15" i="9"/>
  <c r="BB15" i="9" s="1"/>
  <c r="AB17" i="9"/>
  <c r="BD17" i="9" s="1"/>
  <c r="Y18" i="9"/>
  <c r="BA17" i="9"/>
  <c r="BC18" i="9"/>
  <c r="AA19" i="9"/>
  <c r="AM19" i="9" s="1"/>
  <c r="AZ17" i="9"/>
  <c r="X18" i="9"/>
  <c r="X17" i="7"/>
  <c r="AB16" i="7"/>
  <c r="Z16" i="7"/>
  <c r="Y20" i="7"/>
  <c r="E20" i="7"/>
  <c r="D19" i="7"/>
  <c r="Y19" i="6"/>
  <c r="E20" i="6"/>
  <c r="D19" i="6"/>
  <c r="G19" i="6"/>
  <c r="G18" i="4"/>
  <c r="F17" i="4"/>
  <c r="J19" i="4"/>
  <c r="H30" i="4"/>
  <c r="G18" i="5"/>
  <c r="P18" i="5"/>
  <c r="K18" i="5"/>
  <c r="L19" i="5"/>
  <c r="AH22" i="9" l="1"/>
  <c r="AK22" i="9" s="1"/>
  <c r="AP23" i="9"/>
  <c r="AO20" i="9"/>
  <c r="AF19" i="9"/>
  <c r="AJ17" i="9"/>
  <c r="AN16" i="9"/>
  <c r="AL16" i="9"/>
  <c r="AI19" i="9"/>
  <c r="Z16" i="9"/>
  <c r="BB16" i="9" s="1"/>
  <c r="AY16" i="9"/>
  <c r="W17" i="9"/>
  <c r="AZ18" i="9"/>
  <c r="X19" i="9"/>
  <c r="AA20" i="9"/>
  <c r="AM20" i="9" s="1"/>
  <c r="BC19" i="9"/>
  <c r="BA18" i="9"/>
  <c r="AB18" i="9"/>
  <c r="BD18" i="9" s="1"/>
  <c r="Y19" i="9"/>
  <c r="E21" i="7"/>
  <c r="D20" i="7"/>
  <c r="Y21" i="7"/>
  <c r="X18" i="7"/>
  <c r="AB17" i="7"/>
  <c r="Z17" i="7"/>
  <c r="Y20" i="6"/>
  <c r="G20" i="6"/>
  <c r="E21" i="6"/>
  <c r="D20" i="6"/>
  <c r="G19" i="4"/>
  <c r="F18" i="4"/>
  <c r="J20" i="4"/>
  <c r="H31" i="4"/>
  <c r="G19" i="5"/>
  <c r="K19" i="5"/>
  <c r="L20" i="5"/>
  <c r="P19" i="5"/>
  <c r="AP24" i="9" l="1"/>
  <c r="AH23" i="9"/>
  <c r="AK23" i="9" s="1"/>
  <c r="AJ18" i="9"/>
  <c r="AN17" i="9"/>
  <c r="AL17" i="9"/>
  <c r="AO21" i="9"/>
  <c r="AF20" i="9"/>
  <c r="AI20" i="9"/>
  <c r="AY17" i="9"/>
  <c r="W18" i="9"/>
  <c r="Z17" i="9"/>
  <c r="BB17" i="9" s="1"/>
  <c r="BA19" i="9"/>
  <c r="AB19" i="9"/>
  <c r="BD19" i="9" s="1"/>
  <c r="Y20" i="9"/>
  <c r="BC20" i="9"/>
  <c r="AA21" i="9"/>
  <c r="AM21" i="9" s="1"/>
  <c r="AZ19" i="9"/>
  <c r="X20" i="9"/>
  <c r="X19" i="7"/>
  <c r="Z18" i="7"/>
  <c r="AB18" i="7"/>
  <c r="Y22" i="7"/>
  <c r="E22" i="7"/>
  <c r="D21" i="7"/>
  <c r="Y21" i="6"/>
  <c r="D21" i="6"/>
  <c r="E22" i="6"/>
  <c r="G21" i="6"/>
  <c r="G20" i="4"/>
  <c r="F19" i="4"/>
  <c r="H32" i="4"/>
  <c r="J21" i="4"/>
  <c r="G20" i="5"/>
  <c r="P20" i="5"/>
  <c r="L21" i="5"/>
  <c r="K20" i="5"/>
  <c r="AP25" i="9" l="1"/>
  <c r="AH24" i="9"/>
  <c r="AK24" i="9" s="1"/>
  <c r="AO22" i="9"/>
  <c r="AF21" i="9"/>
  <c r="AJ19" i="9"/>
  <c r="AN18" i="9"/>
  <c r="AL18" i="9"/>
  <c r="AI21" i="9"/>
  <c r="Z18" i="9"/>
  <c r="BB18" i="9" s="1"/>
  <c r="AY18" i="9"/>
  <c r="W19" i="9"/>
  <c r="AA22" i="9"/>
  <c r="AM22" i="9" s="1"/>
  <c r="BC21" i="9"/>
  <c r="AZ20" i="9"/>
  <c r="X21" i="9"/>
  <c r="Y21" i="9"/>
  <c r="BA20" i="9"/>
  <c r="AB20" i="9"/>
  <c r="BD20" i="9" s="1"/>
  <c r="E23" i="7"/>
  <c r="D22" i="7"/>
  <c r="Y23" i="7"/>
  <c r="X20" i="7"/>
  <c r="AB19" i="7"/>
  <c r="Z19" i="7"/>
  <c r="Y22" i="6"/>
  <c r="G22" i="6"/>
  <c r="E23" i="6"/>
  <c r="D22" i="6"/>
  <c r="G21" i="4"/>
  <c r="F20" i="4"/>
  <c r="H33" i="4"/>
  <c r="J22" i="4"/>
  <c r="G21" i="5"/>
  <c r="L22" i="5"/>
  <c r="K21" i="5"/>
  <c r="P21" i="5"/>
  <c r="AP26" i="9" l="1"/>
  <c r="AH25" i="9"/>
  <c r="AK25" i="9" s="1"/>
  <c r="AJ20" i="9"/>
  <c r="AN19" i="9"/>
  <c r="AL19" i="9"/>
  <c r="AO23" i="9"/>
  <c r="AF22" i="9"/>
  <c r="AI22" i="9"/>
  <c r="Z19" i="9"/>
  <c r="BB19" i="9" s="1"/>
  <c r="AY19" i="9"/>
  <c r="W20" i="9"/>
  <c r="BA21" i="9"/>
  <c r="AB21" i="9"/>
  <c r="BD21" i="9" s="1"/>
  <c r="Y22" i="9"/>
  <c r="AZ21" i="9"/>
  <c r="X22" i="9"/>
  <c r="BC22" i="9"/>
  <c r="AA23" i="9"/>
  <c r="AM23" i="9" s="1"/>
  <c r="X21" i="7"/>
  <c r="Z20" i="7"/>
  <c r="AB20" i="7"/>
  <c r="Y24" i="7"/>
  <c r="E24" i="7"/>
  <c r="D23" i="7"/>
  <c r="Y23" i="6"/>
  <c r="E24" i="6"/>
  <c r="D23" i="6"/>
  <c r="G23" i="6"/>
  <c r="G22" i="4"/>
  <c r="F21" i="4"/>
  <c r="J23" i="4"/>
  <c r="H34" i="4"/>
  <c r="G22" i="5"/>
  <c r="P22" i="5"/>
  <c r="L23" i="5"/>
  <c r="K22" i="5"/>
  <c r="AP27" i="9" l="1"/>
  <c r="AH26" i="9"/>
  <c r="AK26" i="9"/>
  <c r="AO24" i="9"/>
  <c r="AF23" i="9"/>
  <c r="AJ21" i="9"/>
  <c r="AL20" i="9"/>
  <c r="AI23" i="9"/>
  <c r="Z20" i="9"/>
  <c r="BB20" i="9" s="1"/>
  <c r="AY20" i="9"/>
  <c r="W21" i="9"/>
  <c r="BC23" i="9"/>
  <c r="AM24" i="9"/>
  <c r="AZ22" i="9"/>
  <c r="X23" i="9"/>
  <c r="BA22" i="9"/>
  <c r="Y23" i="9"/>
  <c r="AB22" i="9"/>
  <c r="BD22" i="9" s="1"/>
  <c r="E25" i="7"/>
  <c r="D24" i="7"/>
  <c r="Y25" i="7"/>
  <c r="X22" i="7"/>
  <c r="AB21" i="7"/>
  <c r="Z21" i="7"/>
  <c r="Y24" i="6"/>
  <c r="G24" i="6"/>
  <c r="D24" i="6"/>
  <c r="E25" i="6"/>
  <c r="F22" i="4"/>
  <c r="G23" i="4"/>
  <c r="H35" i="4"/>
  <c r="J24" i="4"/>
  <c r="G23" i="5"/>
  <c r="L24" i="5"/>
  <c r="K23" i="5"/>
  <c r="P23" i="5"/>
  <c r="AK27" i="9" l="1"/>
  <c r="AP28" i="9"/>
  <c r="AH27" i="9"/>
  <c r="AJ22" i="9"/>
  <c r="AN21" i="9"/>
  <c r="AL21" i="9"/>
  <c r="AO25" i="9"/>
  <c r="AF24" i="9"/>
  <c r="AI24" i="9" s="1"/>
  <c r="AY21" i="9"/>
  <c r="W22" i="9"/>
  <c r="Z21" i="9"/>
  <c r="BB21" i="9" s="1"/>
  <c r="BA23" i="9"/>
  <c r="Y24" i="9"/>
  <c r="AB23" i="9"/>
  <c r="BD23" i="9" s="1"/>
  <c r="AZ23" i="9"/>
  <c r="X24" i="9"/>
  <c r="BC24" i="9"/>
  <c r="AA25" i="9"/>
  <c r="AM25" i="9" s="1"/>
  <c r="X23" i="7"/>
  <c r="Z22" i="7"/>
  <c r="AB22" i="7"/>
  <c r="Y26" i="7"/>
  <c r="E26" i="7"/>
  <c r="D25" i="7"/>
  <c r="Y25" i="6"/>
  <c r="D25" i="6"/>
  <c r="E26" i="6"/>
  <c r="G25" i="6"/>
  <c r="G24" i="4"/>
  <c r="F23" i="4"/>
  <c r="H36" i="4"/>
  <c r="J25" i="4"/>
  <c r="G24" i="5"/>
  <c r="P24" i="5"/>
  <c r="K24" i="5"/>
  <c r="L25" i="5"/>
  <c r="AP29" i="9" l="1"/>
  <c r="AH28" i="9"/>
  <c r="AK28" i="9" s="1"/>
  <c r="AF25" i="9"/>
  <c r="AO26" i="9"/>
  <c r="AJ23" i="9"/>
  <c r="AN22" i="9"/>
  <c r="AL22" i="9"/>
  <c r="AI25" i="9"/>
  <c r="Z22" i="9"/>
  <c r="BB22" i="9" s="1"/>
  <c r="AY22" i="9"/>
  <c r="W23" i="9"/>
  <c r="AZ24" i="9"/>
  <c r="X25" i="9"/>
  <c r="BC25" i="9"/>
  <c r="AA26" i="9"/>
  <c r="AM26" i="9" s="1"/>
  <c r="BA24" i="9"/>
  <c r="AB24" i="9"/>
  <c r="BD24" i="9" s="1"/>
  <c r="Y25" i="9"/>
  <c r="D26" i="7"/>
  <c r="E27" i="7"/>
  <c r="Y27" i="7"/>
  <c r="X24" i="7"/>
  <c r="Z23" i="7"/>
  <c r="AB23" i="7"/>
  <c r="Y26" i="6"/>
  <c r="G26" i="6"/>
  <c r="E27" i="6"/>
  <c r="D26" i="6"/>
  <c r="G25" i="4"/>
  <c r="F24" i="4"/>
  <c r="H37" i="4"/>
  <c r="J26" i="4"/>
  <c r="G25" i="5"/>
  <c r="L26" i="5"/>
  <c r="K25" i="5"/>
  <c r="P25" i="5"/>
  <c r="AH29" i="9" l="1"/>
  <c r="AK29" i="9" s="1"/>
  <c r="AP30" i="9"/>
  <c r="AJ24" i="9"/>
  <c r="AN23" i="9"/>
  <c r="AL23" i="9"/>
  <c r="AF26" i="9"/>
  <c r="AO27" i="9"/>
  <c r="AI26" i="9"/>
  <c r="AY23" i="9"/>
  <c r="W24" i="9"/>
  <c r="Z23" i="9"/>
  <c r="BB23" i="9" s="1"/>
  <c r="AB25" i="9"/>
  <c r="BD25" i="9" s="1"/>
  <c r="BA25" i="9"/>
  <c r="Y26" i="9"/>
  <c r="BC26" i="9"/>
  <c r="AA27" i="9"/>
  <c r="AM27" i="9" s="1"/>
  <c r="AZ25" i="9"/>
  <c r="X26" i="9"/>
  <c r="Y28" i="7"/>
  <c r="E28" i="7"/>
  <c r="D27" i="7"/>
  <c r="X25" i="7"/>
  <c r="Z24" i="7"/>
  <c r="AB24" i="7"/>
  <c r="Y27" i="6"/>
  <c r="D27" i="6"/>
  <c r="E28" i="6"/>
  <c r="G27" i="6"/>
  <c r="F25" i="4"/>
  <c r="G26" i="4"/>
  <c r="H38" i="4"/>
  <c r="J27" i="4"/>
  <c r="G26" i="5"/>
  <c r="P26" i="5"/>
  <c r="L27" i="5"/>
  <c r="K26" i="5"/>
  <c r="AH30" i="9" l="1"/>
  <c r="AK30" i="9" s="1"/>
  <c r="AP31" i="9"/>
  <c r="AF27" i="9"/>
  <c r="AI27" i="9" s="1"/>
  <c r="AO28" i="9"/>
  <c r="AJ25" i="9"/>
  <c r="AN24" i="9"/>
  <c r="AL24" i="9"/>
  <c r="Z24" i="9"/>
  <c r="BB24" i="9" s="1"/>
  <c r="AY24" i="9"/>
  <c r="W25" i="9"/>
  <c r="AZ26" i="9"/>
  <c r="X27" i="9"/>
  <c r="BA26" i="9"/>
  <c r="AB26" i="9"/>
  <c r="BD26" i="9" s="1"/>
  <c r="Y27" i="9"/>
  <c r="AA28" i="9"/>
  <c r="AM28" i="9" s="1"/>
  <c r="BC27" i="9"/>
  <c r="Y29" i="7"/>
  <c r="X26" i="7"/>
  <c r="Z25" i="7"/>
  <c r="AB25" i="7"/>
  <c r="E29" i="7"/>
  <c r="D28" i="7"/>
  <c r="Y28" i="6"/>
  <c r="G28" i="6"/>
  <c r="D28" i="6"/>
  <c r="E29" i="6"/>
  <c r="G27" i="4"/>
  <c r="F26" i="4"/>
  <c r="H39" i="4"/>
  <c r="J28" i="4"/>
  <c r="G27" i="5"/>
  <c r="L28" i="5"/>
  <c r="K27" i="5"/>
  <c r="P27" i="5"/>
  <c r="AP32" i="9" l="1"/>
  <c r="AH31" i="9"/>
  <c r="AK31" i="9" s="1"/>
  <c r="AN25" i="9"/>
  <c r="AJ26" i="9"/>
  <c r="AL25" i="9"/>
  <c r="AF28" i="9"/>
  <c r="AO29" i="9"/>
  <c r="AI28" i="9"/>
  <c r="AY25" i="9"/>
  <c r="W26" i="9"/>
  <c r="Z25" i="9"/>
  <c r="BB25" i="9" s="1"/>
  <c r="AA29" i="9"/>
  <c r="AM29" i="9" s="1"/>
  <c r="BC28" i="9"/>
  <c r="BA27" i="9"/>
  <c r="AB27" i="9"/>
  <c r="BD27" i="9" s="1"/>
  <c r="Y28" i="9"/>
  <c r="AZ27" i="9"/>
  <c r="X28" i="9"/>
  <c r="Y30" i="7"/>
  <c r="D29" i="7"/>
  <c r="E30" i="7"/>
  <c r="X27" i="7"/>
  <c r="Z26" i="7"/>
  <c r="AB26" i="7"/>
  <c r="Y29" i="6"/>
  <c r="E30" i="6"/>
  <c r="D29" i="6"/>
  <c r="G29" i="6"/>
  <c r="G28" i="4"/>
  <c r="F27" i="4"/>
  <c r="H40" i="4"/>
  <c r="J29" i="4"/>
  <c r="G28" i="5"/>
  <c r="P28" i="5"/>
  <c r="K28" i="5"/>
  <c r="L29" i="5"/>
  <c r="AP33" i="9" l="1"/>
  <c r="AH32" i="9"/>
  <c r="AK32" i="9" s="1"/>
  <c r="AF29" i="9"/>
  <c r="AI29" i="9" s="1"/>
  <c r="AO30" i="9"/>
  <c r="AJ27" i="9"/>
  <c r="AN26" i="9"/>
  <c r="AL26" i="9"/>
  <c r="Z26" i="9"/>
  <c r="BB26" i="9" s="1"/>
  <c r="AY26" i="9"/>
  <c r="W27" i="9"/>
  <c r="AZ28" i="9"/>
  <c r="X29" i="9"/>
  <c r="AB28" i="9"/>
  <c r="BD28" i="9" s="1"/>
  <c r="BA28" i="9"/>
  <c r="Y29" i="9"/>
  <c r="AA30" i="9"/>
  <c r="AM30" i="9" s="1"/>
  <c r="BC29" i="9"/>
  <c r="Y31" i="7"/>
  <c r="X28" i="7"/>
  <c r="AB27" i="7"/>
  <c r="Z27" i="7"/>
  <c r="D30" i="7"/>
  <c r="E31" i="7"/>
  <c r="Y30" i="6"/>
  <c r="G30" i="6"/>
  <c r="D30" i="6"/>
  <c r="E31" i="6"/>
  <c r="G29" i="4"/>
  <c r="F28" i="4"/>
  <c r="H41" i="4"/>
  <c r="J30" i="4"/>
  <c r="G29" i="5"/>
  <c r="L30" i="5"/>
  <c r="K29" i="5"/>
  <c r="P29" i="5"/>
  <c r="AP34" i="9" l="1"/>
  <c r="AH33" i="9"/>
  <c r="AK33" i="9" s="1"/>
  <c r="AJ28" i="9"/>
  <c r="AN27" i="9"/>
  <c r="AL27" i="9"/>
  <c r="AO31" i="9"/>
  <c r="AF30" i="9"/>
  <c r="AI30" i="9" s="1"/>
  <c r="AY27" i="9"/>
  <c r="W28" i="9"/>
  <c r="Z27" i="9"/>
  <c r="BB27" i="9" s="1"/>
  <c r="AA31" i="9"/>
  <c r="AM31" i="9" s="1"/>
  <c r="BC30" i="9"/>
  <c r="AB29" i="9"/>
  <c r="BD29" i="9" s="1"/>
  <c r="BA29" i="9"/>
  <c r="Y30" i="9"/>
  <c r="AZ29" i="9"/>
  <c r="X30" i="9"/>
  <c r="E32" i="7"/>
  <c r="D31" i="7"/>
  <c r="Y32" i="7"/>
  <c r="X29" i="7"/>
  <c r="Z28" i="7"/>
  <c r="AB28" i="7"/>
  <c r="Y31" i="6"/>
  <c r="E32" i="6"/>
  <c r="D31" i="6"/>
  <c r="G31" i="6"/>
  <c r="G30" i="4"/>
  <c r="F29" i="4"/>
  <c r="H42" i="4"/>
  <c r="J31" i="4"/>
  <c r="G30" i="5"/>
  <c r="P30" i="5"/>
  <c r="L31" i="5"/>
  <c r="K30" i="5"/>
  <c r="AP35" i="9" l="1"/>
  <c r="AH34" i="9"/>
  <c r="AK34" i="9" s="1"/>
  <c r="AO32" i="9"/>
  <c r="AF31" i="9"/>
  <c r="AI31" i="9" s="1"/>
  <c r="AJ29" i="9"/>
  <c r="AN28" i="9"/>
  <c r="AL28" i="9"/>
  <c r="Z28" i="9"/>
  <c r="BB28" i="9" s="1"/>
  <c r="AY28" i="9"/>
  <c r="W29" i="9"/>
  <c r="AZ30" i="9"/>
  <c r="X31" i="9"/>
  <c r="Y31" i="9"/>
  <c r="AB30" i="9"/>
  <c r="BD30" i="9" s="1"/>
  <c r="BA30" i="9"/>
  <c r="AM32" i="9"/>
  <c r="BC31" i="9"/>
  <c r="X30" i="7"/>
  <c r="AB29" i="7"/>
  <c r="Z29" i="7"/>
  <c r="Y33" i="7"/>
  <c r="D32" i="7"/>
  <c r="E33" i="7"/>
  <c r="Y32" i="6"/>
  <c r="G32" i="6"/>
  <c r="E33" i="6"/>
  <c r="D32" i="6"/>
  <c r="F30" i="4"/>
  <c r="G31" i="4"/>
  <c r="H43" i="4"/>
  <c r="J32" i="4"/>
  <c r="G31" i="5"/>
  <c r="L32" i="5"/>
  <c r="K31" i="5"/>
  <c r="P31" i="5"/>
  <c r="AP36" i="9" l="1"/>
  <c r="AH35" i="9"/>
  <c r="AK35" i="9" s="1"/>
  <c r="AJ30" i="9"/>
  <c r="AN29" i="9"/>
  <c r="AL29" i="9"/>
  <c r="AO33" i="9"/>
  <c r="AF32" i="9"/>
  <c r="AI32" i="9"/>
  <c r="AY29" i="9"/>
  <c r="W30" i="9"/>
  <c r="Z29" i="9"/>
  <c r="BB29" i="9" s="1"/>
  <c r="AM33" i="9"/>
  <c r="BC32" i="9"/>
  <c r="Y32" i="9"/>
  <c r="BA31" i="9"/>
  <c r="AB31" i="9"/>
  <c r="BD31" i="9" s="1"/>
  <c r="AZ31" i="9"/>
  <c r="X32" i="9"/>
  <c r="D33" i="7"/>
  <c r="E34" i="7"/>
  <c r="Y34" i="7"/>
  <c r="X31" i="7"/>
  <c r="AB30" i="7"/>
  <c r="Z30" i="7"/>
  <c r="Y33" i="6"/>
  <c r="D33" i="6"/>
  <c r="E34" i="6"/>
  <c r="G33" i="6"/>
  <c r="G32" i="4"/>
  <c r="F31" i="4"/>
  <c r="H44" i="4"/>
  <c r="J33" i="4"/>
  <c r="G32" i="5"/>
  <c r="P32" i="5"/>
  <c r="K32" i="5"/>
  <c r="L33" i="5"/>
  <c r="AH36" i="9" l="1"/>
  <c r="AK36" i="9" s="1"/>
  <c r="AO34" i="9"/>
  <c r="AF33" i="9"/>
  <c r="AI33" i="9" s="1"/>
  <c r="AJ31" i="9"/>
  <c r="AN30" i="9"/>
  <c r="AL30" i="9"/>
  <c r="Z30" i="9"/>
  <c r="BB30" i="9" s="1"/>
  <c r="AY30" i="9"/>
  <c r="W31" i="9"/>
  <c r="AZ32" i="9"/>
  <c r="X33" i="9"/>
  <c r="BA32" i="9"/>
  <c r="AB32" i="9"/>
  <c r="BD32" i="9" s="1"/>
  <c r="Y33" i="9"/>
  <c r="AA34" i="9"/>
  <c r="AM34" i="9" s="1"/>
  <c r="BC33" i="9"/>
  <c r="X32" i="7"/>
  <c r="Z31" i="7"/>
  <c r="AB31" i="7"/>
  <c r="D34" i="7"/>
  <c r="E35" i="7"/>
  <c r="Y35" i="7"/>
  <c r="Y34" i="6"/>
  <c r="G34" i="6"/>
  <c r="E35" i="6"/>
  <c r="D34" i="6"/>
  <c r="G33" i="4"/>
  <c r="F32" i="4"/>
  <c r="H45" i="4"/>
  <c r="J34" i="4"/>
  <c r="G33" i="5"/>
  <c r="L34" i="5"/>
  <c r="K33" i="5"/>
  <c r="P33" i="5"/>
  <c r="AH37" i="9" l="1"/>
  <c r="AK37" i="9" s="1"/>
  <c r="AP38" i="9"/>
  <c r="AJ32" i="9"/>
  <c r="AN31" i="9"/>
  <c r="AL31" i="9"/>
  <c r="AO35" i="9"/>
  <c r="AF34" i="9"/>
  <c r="AI34" i="9"/>
  <c r="AY31" i="9"/>
  <c r="W32" i="9"/>
  <c r="Z31" i="9"/>
  <c r="BB31" i="9" s="1"/>
  <c r="AM35" i="9"/>
  <c r="BC34" i="9"/>
  <c r="BA33" i="9"/>
  <c r="AB33" i="9"/>
  <c r="BD33" i="9" s="1"/>
  <c r="Y34" i="9"/>
  <c r="AZ33" i="9"/>
  <c r="X34" i="9"/>
  <c r="Y36" i="7"/>
  <c r="D35" i="7"/>
  <c r="E36" i="7"/>
  <c r="X33" i="7"/>
  <c r="Z32" i="7"/>
  <c r="AB32" i="7"/>
  <c r="Y35" i="6"/>
  <c r="E36" i="6"/>
  <c r="D35" i="6"/>
  <c r="G35" i="6"/>
  <c r="G34" i="4"/>
  <c r="F33" i="4"/>
  <c r="H46" i="4"/>
  <c r="J35" i="4"/>
  <c r="G34" i="5"/>
  <c r="P34" i="5"/>
  <c r="L35" i="5"/>
  <c r="K34" i="5"/>
  <c r="AH38" i="9" l="1"/>
  <c r="AK38" i="9" s="1"/>
  <c r="AP39" i="9"/>
  <c r="AO36" i="9"/>
  <c r="AF35" i="9"/>
  <c r="AI35" i="9" s="1"/>
  <c r="AJ33" i="9"/>
  <c r="AN32" i="9"/>
  <c r="AL32" i="9"/>
  <c r="Z32" i="9"/>
  <c r="BB32" i="9" s="1"/>
  <c r="AY32" i="9"/>
  <c r="W33" i="9"/>
  <c r="AZ34" i="9"/>
  <c r="X35" i="9"/>
  <c r="BA34" i="9"/>
  <c r="AB34" i="9"/>
  <c r="BD34" i="9" s="1"/>
  <c r="Y35" i="9"/>
  <c r="AA36" i="9"/>
  <c r="BC35" i="9"/>
  <c r="Y37" i="7"/>
  <c r="X34" i="7"/>
  <c r="Z33" i="7"/>
  <c r="AB33" i="7"/>
  <c r="E37" i="7"/>
  <c r="D36" i="7"/>
  <c r="Y36" i="6"/>
  <c r="G36" i="6"/>
  <c r="D36" i="6"/>
  <c r="E37" i="6"/>
  <c r="F34" i="4"/>
  <c r="G35" i="4"/>
  <c r="H47" i="4"/>
  <c r="J36" i="4"/>
  <c r="G35" i="5"/>
  <c r="K35" i="5"/>
  <c r="L36" i="5"/>
  <c r="P35" i="5"/>
  <c r="AP40" i="9" l="1"/>
  <c r="AH39" i="9"/>
  <c r="AK39" i="9" s="1"/>
  <c r="AJ34" i="9"/>
  <c r="AL33" i="9"/>
  <c r="AF36" i="9"/>
  <c r="AI36" i="9"/>
  <c r="AY33" i="9"/>
  <c r="W34" i="9"/>
  <c r="Z33" i="9"/>
  <c r="BB33" i="9" s="1"/>
  <c r="BC36" i="9"/>
  <c r="AA37" i="9"/>
  <c r="AM37" i="9" s="1"/>
  <c r="BA35" i="9"/>
  <c r="AB35" i="9"/>
  <c r="BD35" i="9" s="1"/>
  <c r="Y36" i="9"/>
  <c r="AZ35" i="9"/>
  <c r="X36" i="9"/>
  <c r="Y38" i="7"/>
  <c r="D37" i="7"/>
  <c r="E38" i="7"/>
  <c r="X35" i="7"/>
  <c r="AB34" i="7"/>
  <c r="Z34" i="7"/>
  <c r="Y37" i="6"/>
  <c r="D37" i="6"/>
  <c r="E38" i="6"/>
  <c r="G37" i="6"/>
  <c r="G36" i="4"/>
  <c r="F35" i="4"/>
  <c r="H48" i="4"/>
  <c r="J37" i="4"/>
  <c r="G36" i="5"/>
  <c r="P36" i="5"/>
  <c r="L37" i="5"/>
  <c r="K36" i="5"/>
  <c r="AH40" i="9" l="1"/>
  <c r="AK40" i="9" s="1"/>
  <c r="AP41" i="9"/>
  <c r="AO38" i="9"/>
  <c r="AF37" i="9"/>
  <c r="AG37" i="9" s="1"/>
  <c r="AJ35" i="9"/>
  <c r="AN34" i="9"/>
  <c r="AL34" i="9"/>
  <c r="Z34" i="9"/>
  <c r="BB34" i="9" s="1"/>
  <c r="AY34" i="9"/>
  <c r="W35" i="9"/>
  <c r="BA36" i="9"/>
  <c r="AB36" i="9"/>
  <c r="BD36" i="9" s="1"/>
  <c r="Y37" i="9"/>
  <c r="AZ36" i="9"/>
  <c r="X37" i="9"/>
  <c r="BC37" i="9"/>
  <c r="AA38" i="9"/>
  <c r="AM38" i="9" s="1"/>
  <c r="Y39" i="7"/>
  <c r="X36" i="7"/>
  <c r="AB35" i="7"/>
  <c r="Z35" i="7"/>
  <c r="D38" i="7"/>
  <c r="E39" i="7"/>
  <c r="Y38" i="6"/>
  <c r="G38" i="6"/>
  <c r="E39" i="6"/>
  <c r="D38" i="6"/>
  <c r="G37" i="4"/>
  <c r="F36" i="4"/>
  <c r="H49" i="4"/>
  <c r="J38" i="4"/>
  <c r="G37" i="5"/>
  <c r="L38" i="5"/>
  <c r="K37" i="5"/>
  <c r="P37" i="5"/>
  <c r="AI37" i="9" l="1"/>
  <c r="AH41" i="9"/>
  <c r="AK41" i="9" s="1"/>
  <c r="AP42" i="9"/>
  <c r="AJ36" i="9"/>
  <c r="AJ37" i="9" s="1"/>
  <c r="AN35" i="9"/>
  <c r="AL35" i="9"/>
  <c r="AO39" i="9"/>
  <c r="AF38" i="9"/>
  <c r="AG38" i="9" s="1"/>
  <c r="AY35" i="9"/>
  <c r="W36" i="9"/>
  <c r="Z35" i="9"/>
  <c r="BB35" i="9" s="1"/>
  <c r="BC38" i="9"/>
  <c r="AA39" i="9"/>
  <c r="AM39" i="9" s="1"/>
  <c r="AZ37" i="9"/>
  <c r="X38" i="9"/>
  <c r="AB37" i="9"/>
  <c r="BD37" i="9" s="1"/>
  <c r="BA37" i="9"/>
  <c r="Y38" i="9"/>
  <c r="Y40" i="7"/>
  <c r="E40" i="7"/>
  <c r="D39" i="7"/>
  <c r="X37" i="7"/>
  <c r="AB36" i="7"/>
  <c r="Z36" i="7"/>
  <c r="Y39" i="6"/>
  <c r="E40" i="6"/>
  <c r="D39" i="6"/>
  <c r="G39" i="6"/>
  <c r="F37" i="4"/>
  <c r="G38" i="4"/>
  <c r="H50" i="4"/>
  <c r="J39" i="4"/>
  <c r="G38" i="5"/>
  <c r="P38" i="5"/>
  <c r="K38" i="5"/>
  <c r="L39" i="5"/>
  <c r="AI38" i="9" l="1"/>
  <c r="AN37" i="9"/>
  <c r="AL37" i="9"/>
  <c r="AJ38" i="9"/>
  <c r="AN38" i="9" s="1"/>
  <c r="AH42" i="9"/>
  <c r="AK42" i="9" s="1"/>
  <c r="AP43" i="9"/>
  <c r="AO40" i="9"/>
  <c r="AF39" i="9"/>
  <c r="AG39" i="9" s="1"/>
  <c r="AL36" i="9"/>
  <c r="Z36" i="9"/>
  <c r="BB36" i="9" s="1"/>
  <c r="AY36" i="9"/>
  <c r="W37" i="9"/>
  <c r="AB38" i="9"/>
  <c r="BD38" i="9" s="1"/>
  <c r="BA38" i="9"/>
  <c r="Y39" i="9"/>
  <c r="AZ38" i="9"/>
  <c r="X39" i="9"/>
  <c r="AA40" i="9"/>
  <c r="BC39" i="9"/>
  <c r="Y41" i="7"/>
  <c r="X38" i="7"/>
  <c r="Z37" i="7"/>
  <c r="AB37" i="7"/>
  <c r="D40" i="7"/>
  <c r="E41" i="7"/>
  <c r="Y40" i="6"/>
  <c r="G40" i="6"/>
  <c r="E41" i="6"/>
  <c r="D40" i="6"/>
  <c r="G39" i="4"/>
  <c r="F38" i="4"/>
  <c r="H51" i="4"/>
  <c r="J40" i="4"/>
  <c r="G39" i="5"/>
  <c r="P39" i="5"/>
  <c r="K39" i="5"/>
  <c r="L40" i="5"/>
  <c r="AI39" i="9" l="1"/>
  <c r="AL38" i="9"/>
  <c r="AJ39" i="9"/>
  <c r="AN39" i="9" s="1"/>
  <c r="AH43" i="9"/>
  <c r="AK43" i="9" s="1"/>
  <c r="AP44" i="9"/>
  <c r="AO41" i="9"/>
  <c r="AF40" i="9"/>
  <c r="AG40" i="9" s="1"/>
  <c r="AY37" i="9"/>
  <c r="W38" i="9"/>
  <c r="Z37" i="9"/>
  <c r="BB37" i="9" s="1"/>
  <c r="BC40" i="9"/>
  <c r="AA41" i="9"/>
  <c r="AM41" i="9" s="1"/>
  <c r="AZ39" i="9"/>
  <c r="X40" i="9"/>
  <c r="AB39" i="9"/>
  <c r="BD39" i="9" s="1"/>
  <c r="BA39" i="9"/>
  <c r="Y40" i="9"/>
  <c r="E42" i="7"/>
  <c r="D41" i="7"/>
  <c r="Y42" i="7"/>
  <c r="X39" i="7"/>
  <c r="Z38" i="7"/>
  <c r="AB38" i="7"/>
  <c r="Y41" i="6"/>
  <c r="D41" i="6"/>
  <c r="E42" i="6"/>
  <c r="G41" i="6"/>
  <c r="G40" i="4"/>
  <c r="F39" i="4"/>
  <c r="H52" i="4"/>
  <c r="J41" i="4"/>
  <c r="G40" i="5"/>
  <c r="L41" i="5"/>
  <c r="K40" i="5"/>
  <c r="P40" i="5"/>
  <c r="AL39" i="9" l="1"/>
  <c r="AJ40" i="9"/>
  <c r="AI40" i="9"/>
  <c r="AP45" i="9"/>
  <c r="AO42" i="9"/>
  <c r="AF41" i="9"/>
  <c r="AG41" i="9" s="1"/>
  <c r="Z38" i="9"/>
  <c r="BB38" i="9" s="1"/>
  <c r="AY38" i="9"/>
  <c r="W39" i="9"/>
  <c r="BA40" i="9"/>
  <c r="AB40" i="9"/>
  <c r="BD40" i="9" s="1"/>
  <c r="Y41" i="9"/>
  <c r="AZ40" i="9"/>
  <c r="X41" i="9"/>
  <c r="AA42" i="9"/>
  <c r="AM42" i="9" s="1"/>
  <c r="BC41" i="9"/>
  <c r="X40" i="7"/>
  <c r="AB39" i="7"/>
  <c r="Z39" i="7"/>
  <c r="Y43" i="7"/>
  <c r="D42" i="7"/>
  <c r="E43" i="7"/>
  <c r="Y42" i="6"/>
  <c r="G42" i="6"/>
  <c r="E43" i="6"/>
  <c r="D42" i="6"/>
  <c r="G41" i="4"/>
  <c r="F40" i="4"/>
  <c r="H53" i="4"/>
  <c r="J42" i="4"/>
  <c r="G41" i="5"/>
  <c r="L42" i="5"/>
  <c r="K41" i="5"/>
  <c r="P41" i="5"/>
  <c r="AJ41" i="9" l="1"/>
  <c r="AN41" i="9" s="1"/>
  <c r="AI41" i="9"/>
  <c r="AL40" i="9"/>
  <c r="AH45" i="9"/>
  <c r="AP46" i="9"/>
  <c r="AK45" i="9"/>
  <c r="AO43" i="9"/>
  <c r="AF42" i="9"/>
  <c r="AG42" i="9" s="1"/>
  <c r="AY39" i="9"/>
  <c r="Z39" i="9"/>
  <c r="BB39" i="9" s="1"/>
  <c r="W40" i="9"/>
  <c r="AA43" i="9"/>
  <c r="AM43" i="9" s="1"/>
  <c r="BC42" i="9"/>
  <c r="AZ41" i="9"/>
  <c r="X42" i="9"/>
  <c r="BA41" i="9"/>
  <c r="AB41" i="9"/>
  <c r="BD41" i="9" s="1"/>
  <c r="Y42" i="9"/>
  <c r="D43" i="7"/>
  <c r="E44" i="7"/>
  <c r="Y44" i="7"/>
  <c r="X41" i="7"/>
  <c r="AB40" i="7"/>
  <c r="Z40" i="7"/>
  <c r="Y43" i="6"/>
  <c r="D43" i="6"/>
  <c r="E44" i="6"/>
  <c r="G43" i="6"/>
  <c r="F41" i="4"/>
  <c r="G42" i="4"/>
  <c r="H54" i="4"/>
  <c r="J43" i="4"/>
  <c r="G42" i="5"/>
  <c r="K42" i="5"/>
  <c r="L43" i="5"/>
  <c r="P42" i="5"/>
  <c r="AJ42" i="9" l="1"/>
  <c r="AL41" i="9"/>
  <c r="AI42" i="9"/>
  <c r="AP47" i="9"/>
  <c r="AH46" i="9"/>
  <c r="AK46" i="9" s="1"/>
  <c r="AO44" i="9"/>
  <c r="AF43" i="9"/>
  <c r="AG43" i="9" s="1"/>
  <c r="Z40" i="9"/>
  <c r="BB40" i="9" s="1"/>
  <c r="AY40" i="9"/>
  <c r="W41" i="9"/>
  <c r="BA42" i="9"/>
  <c r="AB42" i="9"/>
  <c r="BD42" i="9" s="1"/>
  <c r="Y43" i="9"/>
  <c r="AZ42" i="9"/>
  <c r="X43" i="9"/>
  <c r="BC43" i="9"/>
  <c r="AA44" i="9"/>
  <c r="AM44" i="9" s="1"/>
  <c r="D44" i="7"/>
  <c r="E45" i="7"/>
  <c r="X42" i="7"/>
  <c r="Z41" i="7"/>
  <c r="AB41" i="7"/>
  <c r="Y45" i="7"/>
  <c r="Y44" i="6"/>
  <c r="G44" i="6"/>
  <c r="E45" i="6"/>
  <c r="D44" i="6"/>
  <c r="F42" i="4"/>
  <c r="G43" i="4"/>
  <c r="H55" i="4"/>
  <c r="J44" i="4"/>
  <c r="G43" i="5"/>
  <c r="P43" i="5"/>
  <c r="L44" i="5"/>
  <c r="K43" i="5"/>
  <c r="AJ43" i="9" l="1"/>
  <c r="AN43" i="9" s="1"/>
  <c r="AI43" i="9"/>
  <c r="AL42" i="9"/>
  <c r="AP48" i="9"/>
  <c r="AH47" i="9"/>
  <c r="AK47" i="9" s="1"/>
  <c r="AO45" i="9"/>
  <c r="AF44" i="9"/>
  <c r="AG44" i="9" s="1"/>
  <c r="AY41" i="9"/>
  <c r="W42" i="9"/>
  <c r="Z41" i="9"/>
  <c r="BB41" i="9" s="1"/>
  <c r="BC44" i="9"/>
  <c r="AA45" i="9"/>
  <c r="AM45" i="9" s="1"/>
  <c r="AZ43" i="9"/>
  <c r="X44" i="9"/>
  <c r="AB43" i="9"/>
  <c r="BD43" i="9" s="1"/>
  <c r="BA43" i="9"/>
  <c r="Y44" i="9"/>
  <c r="X43" i="7"/>
  <c r="AB42" i="7"/>
  <c r="Z42" i="7"/>
  <c r="Y46" i="7"/>
  <c r="D45" i="7"/>
  <c r="E46" i="7"/>
  <c r="Y45" i="6"/>
  <c r="E46" i="6"/>
  <c r="D45" i="6"/>
  <c r="G45" i="6"/>
  <c r="G44" i="4"/>
  <c r="F43" i="4"/>
  <c r="H56" i="4"/>
  <c r="J45" i="4"/>
  <c r="G44" i="5"/>
  <c r="L45" i="5"/>
  <c r="K44" i="5"/>
  <c r="P44" i="5"/>
  <c r="AI44" i="9" l="1"/>
  <c r="AJ44" i="9"/>
  <c r="AN44" i="9" s="1"/>
  <c r="AP49" i="9"/>
  <c r="AP50" i="9" s="1"/>
  <c r="AH48" i="9"/>
  <c r="AK48" i="9" s="1"/>
  <c r="AO46" i="9"/>
  <c r="AF45" i="9"/>
  <c r="AG45" i="9" s="1"/>
  <c r="Z42" i="9"/>
  <c r="BB42" i="9" s="1"/>
  <c r="AY42" i="9"/>
  <c r="W43" i="9"/>
  <c r="BA44" i="9"/>
  <c r="Y45" i="9"/>
  <c r="AB44" i="9"/>
  <c r="BD44" i="9" s="1"/>
  <c r="AZ44" i="9"/>
  <c r="X45" i="9"/>
  <c r="AA46" i="9"/>
  <c r="AM46" i="9" s="1"/>
  <c r="BC45" i="9"/>
  <c r="E47" i="7"/>
  <c r="D46" i="7"/>
  <c r="Y47" i="7"/>
  <c r="X44" i="7"/>
  <c r="Z43" i="7"/>
  <c r="AB43" i="7"/>
  <c r="Y46" i="6"/>
  <c r="G46" i="6"/>
  <c r="D46" i="6"/>
  <c r="E47" i="6"/>
  <c r="G45" i="4"/>
  <c r="F44" i="4"/>
  <c r="H57" i="4"/>
  <c r="J46" i="4"/>
  <c r="G45" i="5"/>
  <c r="K45" i="5"/>
  <c r="L46" i="5"/>
  <c r="P45" i="5"/>
  <c r="AL44" i="9" l="1"/>
  <c r="AJ45" i="9"/>
  <c r="AN45" i="9" s="1"/>
  <c r="AI45" i="9"/>
  <c r="AH49" i="9"/>
  <c r="AK49" i="9" s="1"/>
  <c r="AO47" i="9"/>
  <c r="AF46" i="9"/>
  <c r="AG46" i="9" s="1"/>
  <c r="AY43" i="9"/>
  <c r="W44" i="9"/>
  <c r="Z43" i="9"/>
  <c r="BB43" i="9" s="1"/>
  <c r="AA47" i="9"/>
  <c r="AM47" i="9" s="1"/>
  <c r="BC46" i="9"/>
  <c r="AZ45" i="9"/>
  <c r="X46" i="9"/>
  <c r="BA45" i="9"/>
  <c r="AB45" i="9"/>
  <c r="BD45" i="9" s="1"/>
  <c r="Y46" i="9"/>
  <c r="X45" i="7"/>
  <c r="Z44" i="7"/>
  <c r="AB44" i="7"/>
  <c r="Y48" i="7"/>
  <c r="D47" i="7"/>
  <c r="E48" i="7"/>
  <c r="Y47" i="6"/>
  <c r="E48" i="6"/>
  <c r="D47" i="6"/>
  <c r="G47" i="6"/>
  <c r="F45" i="4"/>
  <c r="G46" i="4"/>
  <c r="H58" i="4"/>
  <c r="J47" i="4"/>
  <c r="G46" i="5"/>
  <c r="P46" i="5"/>
  <c r="L47" i="5"/>
  <c r="K46" i="5"/>
  <c r="AJ46" i="9" l="1"/>
  <c r="AN46" i="9" s="1"/>
  <c r="AI46" i="9"/>
  <c r="AL45" i="9"/>
  <c r="AH50" i="9"/>
  <c r="AK50" i="9" s="1"/>
  <c r="AP51" i="9"/>
  <c r="AO48" i="9"/>
  <c r="AF47" i="9"/>
  <c r="AG47" i="9" s="1"/>
  <c r="Z44" i="9"/>
  <c r="BB44" i="9" s="1"/>
  <c r="AY44" i="9"/>
  <c r="W45" i="9"/>
  <c r="AB46" i="9"/>
  <c r="BD46" i="9" s="1"/>
  <c r="BA46" i="9"/>
  <c r="Y47" i="9"/>
  <c r="AZ46" i="9"/>
  <c r="X47" i="9"/>
  <c r="BC47" i="9"/>
  <c r="AA48" i="9"/>
  <c r="AM48" i="9" s="1"/>
  <c r="E49" i="7"/>
  <c r="D48" i="7"/>
  <c r="Y49" i="7"/>
  <c r="X46" i="7"/>
  <c r="Z45" i="7"/>
  <c r="AB45" i="7"/>
  <c r="Y48" i="6"/>
  <c r="G48" i="6"/>
  <c r="E49" i="6"/>
  <c r="D48" i="6"/>
  <c r="F46" i="4"/>
  <c r="G47" i="4"/>
  <c r="H59" i="4"/>
  <c r="J48" i="4"/>
  <c r="G47" i="5"/>
  <c r="L48" i="5"/>
  <c r="K47" i="5"/>
  <c r="P47" i="5"/>
  <c r="AI47" i="9" l="1"/>
  <c r="AJ47" i="9"/>
  <c r="AN47" i="9" s="1"/>
  <c r="AL46" i="9"/>
  <c r="AH51" i="9"/>
  <c r="AK51" i="9" s="1"/>
  <c r="AP52" i="9"/>
  <c r="AF48" i="9"/>
  <c r="AG48" i="9" s="1"/>
  <c r="AY45" i="9"/>
  <c r="W46" i="9"/>
  <c r="Z45" i="9"/>
  <c r="BB45" i="9" s="1"/>
  <c r="BC48" i="9"/>
  <c r="AA49" i="9"/>
  <c r="AM49" i="9" s="1"/>
  <c r="AZ47" i="9"/>
  <c r="X48" i="9"/>
  <c r="AB47" i="9"/>
  <c r="BD47" i="9" s="1"/>
  <c r="BA47" i="9"/>
  <c r="Y48" i="9"/>
  <c r="X47" i="7"/>
  <c r="Z46" i="7"/>
  <c r="AB46" i="7"/>
  <c r="Y50" i="7"/>
  <c r="D49" i="7"/>
  <c r="E50" i="7"/>
  <c r="Y49" i="6"/>
  <c r="D49" i="6"/>
  <c r="E50" i="6"/>
  <c r="G49" i="6"/>
  <c r="G48" i="4"/>
  <c r="F47" i="4"/>
  <c r="H60" i="4"/>
  <c r="J49" i="4"/>
  <c r="G48" i="5"/>
  <c r="L49" i="5"/>
  <c r="K48" i="5"/>
  <c r="P48" i="5"/>
  <c r="AJ48" i="9" l="1"/>
  <c r="AN48" i="9" s="1"/>
  <c r="AL47" i="9"/>
  <c r="AI48" i="9"/>
  <c r="AP53" i="9"/>
  <c r="AH52" i="9"/>
  <c r="AK52" i="9" s="1"/>
  <c r="AF49" i="9"/>
  <c r="AG49" i="9" s="1"/>
  <c r="Z46" i="9"/>
  <c r="BB46" i="9" s="1"/>
  <c r="AY46" i="9"/>
  <c r="W47" i="9"/>
  <c r="AB48" i="9"/>
  <c r="BD48" i="9" s="1"/>
  <c r="BA48" i="9"/>
  <c r="Y49" i="9"/>
  <c r="AZ48" i="9"/>
  <c r="X49" i="9"/>
  <c r="BC49" i="9"/>
  <c r="AA50" i="9"/>
  <c r="AM50" i="9" s="1"/>
  <c r="D50" i="7"/>
  <c r="E51" i="7"/>
  <c r="Y51" i="7"/>
  <c r="X48" i="7"/>
  <c r="AB47" i="7"/>
  <c r="Z47" i="7"/>
  <c r="Y50" i="6"/>
  <c r="G50" i="6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E51" i="6"/>
  <c r="D50" i="6"/>
  <c r="F48" i="4"/>
  <c r="G49" i="4"/>
  <c r="J50" i="4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H61" i="4"/>
  <c r="G49" i="5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P49" i="5"/>
  <c r="K49" i="5"/>
  <c r="L50" i="5"/>
  <c r="AJ49" i="9" l="1"/>
  <c r="AN49" i="9" s="1"/>
  <c r="AL48" i="9"/>
  <c r="AI49" i="9"/>
  <c r="AP54" i="9"/>
  <c r="AH53" i="9"/>
  <c r="AK53" i="9" s="1"/>
  <c r="AO51" i="9"/>
  <c r="AF50" i="9"/>
  <c r="AG50" i="9" s="1"/>
  <c r="AY47" i="9"/>
  <c r="W48" i="9"/>
  <c r="Z47" i="9"/>
  <c r="BB47" i="9" s="1"/>
  <c r="BC50" i="9"/>
  <c r="AA51" i="9"/>
  <c r="AM51" i="9" s="1"/>
  <c r="AZ49" i="9"/>
  <c r="X50" i="9"/>
  <c r="BA49" i="9"/>
  <c r="AB49" i="9"/>
  <c r="BD49" i="9" s="1"/>
  <c r="Y50" i="9"/>
  <c r="D51" i="7"/>
  <c r="E52" i="7"/>
  <c r="X49" i="7"/>
  <c r="Z48" i="7"/>
  <c r="AB48" i="7"/>
  <c r="Y52" i="7"/>
  <c r="Y51" i="6"/>
  <c r="E52" i="6"/>
  <c r="D51" i="6"/>
  <c r="F49" i="4"/>
  <c r="G50" i="4"/>
  <c r="P50" i="5"/>
  <c r="L51" i="5"/>
  <c r="K50" i="5"/>
  <c r="AJ50" i="9" l="1"/>
  <c r="AN50" i="9" s="1"/>
  <c r="AI50" i="9"/>
  <c r="AL49" i="9"/>
  <c r="AP55" i="9"/>
  <c r="AH54" i="9"/>
  <c r="AK54" i="9" s="1"/>
  <c r="AO52" i="9"/>
  <c r="AF51" i="9"/>
  <c r="AG51" i="9" s="1"/>
  <c r="Z48" i="9"/>
  <c r="BB48" i="9" s="1"/>
  <c r="AY48" i="9"/>
  <c r="W49" i="9"/>
  <c r="BA50" i="9"/>
  <c r="AB50" i="9"/>
  <c r="BD50" i="9" s="1"/>
  <c r="Y51" i="9"/>
  <c r="AZ50" i="9"/>
  <c r="X51" i="9"/>
  <c r="BC51" i="9"/>
  <c r="AA52" i="9"/>
  <c r="AM52" i="9" s="1"/>
  <c r="Y53" i="7"/>
  <c r="D52" i="7"/>
  <c r="E53" i="7"/>
  <c r="X50" i="7"/>
  <c r="AB49" i="7"/>
  <c r="Z49" i="7"/>
  <c r="Y52" i="6"/>
  <c r="D52" i="6"/>
  <c r="E53" i="6"/>
  <c r="G51" i="4"/>
  <c r="F50" i="4"/>
  <c r="P51" i="5"/>
  <c r="L52" i="5"/>
  <c r="K51" i="5"/>
  <c r="AJ51" i="9" l="1"/>
  <c r="AN51" i="9" s="1"/>
  <c r="AI51" i="9"/>
  <c r="AL50" i="9"/>
  <c r="AP56" i="9"/>
  <c r="AH55" i="9"/>
  <c r="AK55" i="9" s="1"/>
  <c r="AO53" i="9"/>
  <c r="AF52" i="9"/>
  <c r="AG52" i="9" s="1"/>
  <c r="AY49" i="9"/>
  <c r="W50" i="9"/>
  <c r="Z49" i="9"/>
  <c r="BB49" i="9" s="1"/>
  <c r="AA53" i="9"/>
  <c r="AM53" i="9" s="1"/>
  <c r="BC52" i="9"/>
  <c r="AZ51" i="9"/>
  <c r="X52" i="9"/>
  <c r="BA51" i="9"/>
  <c r="AB51" i="9"/>
  <c r="BD51" i="9" s="1"/>
  <c r="Y52" i="9"/>
  <c r="X51" i="7"/>
  <c r="Z50" i="7"/>
  <c r="AB50" i="7"/>
  <c r="E54" i="7"/>
  <c r="D53" i="7"/>
  <c r="Y54" i="7"/>
  <c r="Y53" i="6"/>
  <c r="D53" i="6"/>
  <c r="E54" i="6"/>
  <c r="F51" i="4"/>
  <c r="G52" i="4"/>
  <c r="P52" i="5"/>
  <c r="K52" i="5"/>
  <c r="L53" i="5"/>
  <c r="AL51" i="9" l="1"/>
  <c r="AJ52" i="9"/>
  <c r="AN52" i="9" s="1"/>
  <c r="AI52" i="9"/>
  <c r="AP57" i="9"/>
  <c r="AH56" i="9"/>
  <c r="AK56" i="9" s="1"/>
  <c r="AO54" i="9"/>
  <c r="AF53" i="9"/>
  <c r="AG53" i="9" s="1"/>
  <c r="Z50" i="9"/>
  <c r="BB50" i="9" s="1"/>
  <c r="AY50" i="9"/>
  <c r="W51" i="9"/>
  <c r="AA54" i="9"/>
  <c r="AM54" i="9" s="1"/>
  <c r="BC53" i="9"/>
  <c r="BA52" i="9"/>
  <c r="AB52" i="9"/>
  <c r="BD52" i="9" s="1"/>
  <c r="Y53" i="9"/>
  <c r="AZ52" i="9"/>
  <c r="X53" i="9"/>
  <c r="Y55" i="7"/>
  <c r="D54" i="7"/>
  <c r="E55" i="7"/>
  <c r="X52" i="7"/>
  <c r="AB51" i="7"/>
  <c r="Z51" i="7"/>
  <c r="Y54" i="6"/>
  <c r="E55" i="6"/>
  <c r="D54" i="6"/>
  <c r="G53" i="4"/>
  <c r="F52" i="4"/>
  <c r="P53" i="5"/>
  <c r="L54" i="5"/>
  <c r="K53" i="5"/>
  <c r="AJ53" i="9" l="1"/>
  <c r="AN53" i="9" s="1"/>
  <c r="AI53" i="9"/>
  <c r="AL52" i="9"/>
  <c r="AP58" i="9"/>
  <c r="AH57" i="9"/>
  <c r="AK57" i="9" s="1"/>
  <c r="AO55" i="9"/>
  <c r="AF54" i="9"/>
  <c r="AG54" i="9" s="1"/>
  <c r="AY51" i="9"/>
  <c r="W52" i="9"/>
  <c r="Z51" i="9"/>
  <c r="BB51" i="9" s="1"/>
  <c r="AZ53" i="9"/>
  <c r="X54" i="9"/>
  <c r="BA53" i="9"/>
  <c r="Y54" i="9"/>
  <c r="AB53" i="9"/>
  <c r="BD53" i="9" s="1"/>
  <c r="BC54" i="9"/>
  <c r="AA55" i="9"/>
  <c r="AM55" i="9" s="1"/>
  <c r="X53" i="7"/>
  <c r="Z52" i="7"/>
  <c r="AB52" i="7"/>
  <c r="E56" i="7"/>
  <c r="D55" i="7"/>
  <c r="Y56" i="7"/>
  <c r="Y55" i="6"/>
  <c r="D55" i="6"/>
  <c r="E56" i="6"/>
  <c r="F53" i="4"/>
  <c r="G54" i="4"/>
  <c r="P54" i="5"/>
  <c r="L55" i="5"/>
  <c r="K54" i="5"/>
  <c r="AJ54" i="9" l="1"/>
  <c r="AN54" i="9" s="1"/>
  <c r="AI54" i="9"/>
  <c r="AL53" i="9"/>
  <c r="AH58" i="9"/>
  <c r="AK58" i="9" s="1"/>
  <c r="AP59" i="9"/>
  <c r="AO56" i="9"/>
  <c r="AF55" i="9"/>
  <c r="AG55" i="9" s="1"/>
  <c r="AY52" i="9"/>
  <c r="W53" i="9"/>
  <c r="Z52" i="9"/>
  <c r="BB52" i="9" s="1"/>
  <c r="BC55" i="9"/>
  <c r="AA56" i="9"/>
  <c r="AM56" i="9" s="1"/>
  <c r="AB54" i="9"/>
  <c r="BD54" i="9" s="1"/>
  <c r="BA54" i="9"/>
  <c r="Y55" i="9"/>
  <c r="AZ54" i="9"/>
  <c r="X55" i="9"/>
  <c r="Y57" i="7"/>
  <c r="E57" i="7"/>
  <c r="D56" i="7"/>
  <c r="X54" i="7"/>
  <c r="Z53" i="7"/>
  <c r="AB53" i="7"/>
  <c r="Y56" i="6"/>
  <c r="E57" i="6"/>
  <c r="D56" i="6"/>
  <c r="G55" i="4"/>
  <c r="F54" i="4"/>
  <c r="P55" i="5"/>
  <c r="P56" i="5" s="1"/>
  <c r="P57" i="5" s="1"/>
  <c r="P58" i="5" s="1"/>
  <c r="P59" i="5" s="1"/>
  <c r="P60" i="5" s="1"/>
  <c r="P61" i="5" s="1"/>
  <c r="K55" i="5"/>
  <c r="L56" i="5"/>
  <c r="AL54" i="9" l="1"/>
  <c r="AJ55" i="9"/>
  <c r="AN55" i="9" s="1"/>
  <c r="AI55" i="9"/>
  <c r="AP60" i="9"/>
  <c r="AP61" i="9" s="1"/>
  <c r="AP63" i="9" s="1"/>
  <c r="AP64" i="9" s="1"/>
  <c r="AP65" i="9" s="1"/>
  <c r="AP66" i="9" s="1"/>
  <c r="AP67" i="9" s="1"/>
  <c r="AP68" i="9" s="1"/>
  <c r="AP69" i="9" s="1"/>
  <c r="AP70" i="9" s="1"/>
  <c r="AP71" i="9" s="1"/>
  <c r="AP72" i="9" s="1"/>
  <c r="AP73" i="9" s="1"/>
  <c r="AH59" i="9"/>
  <c r="AK59" i="9" s="1"/>
  <c r="AO57" i="9"/>
  <c r="AF56" i="9"/>
  <c r="AG56" i="9" s="1"/>
  <c r="Z53" i="9"/>
  <c r="BB53" i="9" s="1"/>
  <c r="AY53" i="9"/>
  <c r="W54" i="9"/>
  <c r="AZ55" i="9"/>
  <c r="X56" i="9"/>
  <c r="Y56" i="9"/>
  <c r="BA55" i="9"/>
  <c r="AB55" i="9"/>
  <c r="BD55" i="9" s="1"/>
  <c r="AA57" i="9"/>
  <c r="AM57" i="9" s="1"/>
  <c r="BC56" i="9"/>
  <c r="E58" i="7"/>
  <c r="D57" i="7"/>
  <c r="X55" i="7"/>
  <c r="AB54" i="7"/>
  <c r="Z54" i="7"/>
  <c r="Y58" i="7"/>
  <c r="Y57" i="6"/>
  <c r="E58" i="6"/>
  <c r="D57" i="6"/>
  <c r="G56" i="4"/>
  <c r="F55" i="4"/>
  <c r="L57" i="5"/>
  <c r="K56" i="5"/>
  <c r="AJ56" i="9" l="1"/>
  <c r="AN56" i="9" s="1"/>
  <c r="AI56" i="9"/>
  <c r="AL56" i="9" s="1"/>
  <c r="AL55" i="9"/>
  <c r="AH60" i="9"/>
  <c r="AK60" i="9" s="1"/>
  <c r="AO58" i="9"/>
  <c r="AF57" i="9"/>
  <c r="AG57" i="9" s="1"/>
  <c r="AY54" i="9"/>
  <c r="W55" i="9"/>
  <c r="Z54" i="9"/>
  <c r="BB54" i="9" s="1"/>
  <c r="AA58" i="9"/>
  <c r="AM58" i="9" s="1"/>
  <c r="BC57" i="9"/>
  <c r="AZ56" i="9"/>
  <c r="X57" i="9"/>
  <c r="Y57" i="9"/>
  <c r="BA56" i="9"/>
  <c r="AB56" i="9"/>
  <c r="BD56" i="9" s="1"/>
  <c r="Y59" i="7"/>
  <c r="X56" i="7"/>
  <c r="AB55" i="7"/>
  <c r="Z55" i="7"/>
  <c r="D58" i="7"/>
  <c r="E59" i="7"/>
  <c r="Y58" i="6"/>
  <c r="D58" i="6"/>
  <c r="E59" i="6"/>
  <c r="G57" i="4"/>
  <c r="F56" i="4"/>
  <c r="L58" i="5"/>
  <c r="K57" i="5"/>
  <c r="AJ57" i="9" l="1"/>
  <c r="AN57" i="9" s="1"/>
  <c r="AI57" i="9"/>
  <c r="AH61" i="9"/>
  <c r="AK61" i="9" s="1"/>
  <c r="AO59" i="9"/>
  <c r="AF58" i="9"/>
  <c r="AG58" i="9" s="1"/>
  <c r="Z55" i="9"/>
  <c r="BB55" i="9" s="1"/>
  <c r="AY55" i="9"/>
  <c r="W56" i="9"/>
  <c r="BA57" i="9"/>
  <c r="AB57" i="9"/>
  <c r="BD57" i="9" s="1"/>
  <c r="Y58" i="9"/>
  <c r="AZ57" i="9"/>
  <c r="X58" i="9"/>
  <c r="BC58" i="9"/>
  <c r="AA59" i="9"/>
  <c r="AM59" i="9" s="1"/>
  <c r="D59" i="7"/>
  <c r="E60" i="7"/>
  <c r="X57" i="7"/>
  <c r="AB56" i="7"/>
  <c r="Z56" i="7"/>
  <c r="Y60" i="7"/>
  <c r="Y59" i="6"/>
  <c r="E60" i="6"/>
  <c r="D59" i="6"/>
  <c r="F57" i="4"/>
  <c r="G58" i="4"/>
  <c r="K58" i="5"/>
  <c r="L59" i="5"/>
  <c r="AJ58" i="9" l="1"/>
  <c r="AN58" i="9" s="1"/>
  <c r="AI58" i="9"/>
  <c r="AL57" i="9"/>
  <c r="AH62" i="9"/>
  <c r="AK62" i="9" s="1"/>
  <c r="AO60" i="9"/>
  <c r="AO61" i="9" s="1"/>
  <c r="AF59" i="9"/>
  <c r="AG59" i="9" s="1"/>
  <c r="AY56" i="9"/>
  <c r="W57" i="9"/>
  <c r="Z56" i="9"/>
  <c r="BB56" i="9" s="1"/>
  <c r="BC59" i="9"/>
  <c r="AA60" i="9"/>
  <c r="AM60" i="9" s="1"/>
  <c r="AZ58" i="9"/>
  <c r="X59" i="9"/>
  <c r="BA58" i="9"/>
  <c r="AB58" i="9"/>
  <c r="BD58" i="9" s="1"/>
  <c r="Y59" i="9"/>
  <c r="E61" i="7"/>
  <c r="D60" i="7"/>
  <c r="Y61" i="7"/>
  <c r="X58" i="7"/>
  <c r="AB57" i="7"/>
  <c r="Z57" i="7"/>
  <c r="Y60" i="6"/>
  <c r="E61" i="6"/>
  <c r="D60" i="6"/>
  <c r="F58" i="4"/>
  <c r="G59" i="4"/>
  <c r="L60" i="5"/>
  <c r="K59" i="5"/>
  <c r="AJ59" i="9" l="1"/>
  <c r="AN59" i="9" s="1"/>
  <c r="AI59" i="9"/>
  <c r="AL58" i="9"/>
  <c r="AO63" i="9"/>
  <c r="AF62" i="9"/>
  <c r="AG62" i="9" s="1"/>
  <c r="AH63" i="9"/>
  <c r="AK63" i="9" s="1"/>
  <c r="AF60" i="9"/>
  <c r="AG60" i="9" s="1"/>
  <c r="Z57" i="9"/>
  <c r="BB57" i="9" s="1"/>
  <c r="AY57" i="9"/>
  <c r="W58" i="9"/>
  <c r="BA59" i="9"/>
  <c r="Y60" i="9"/>
  <c r="AB59" i="9"/>
  <c r="BD59" i="9" s="1"/>
  <c r="AZ59" i="9"/>
  <c r="X60" i="9"/>
  <c r="BC60" i="9"/>
  <c r="AA61" i="9"/>
  <c r="AM61" i="9" s="1"/>
  <c r="X59" i="7"/>
  <c r="AB58" i="7"/>
  <c r="Z58" i="7"/>
  <c r="Y62" i="7"/>
  <c r="E62" i="7"/>
  <c r="D61" i="7"/>
  <c r="D61" i="6"/>
  <c r="E62" i="6"/>
  <c r="Y61" i="6"/>
  <c r="Y62" i="6" s="1"/>
  <c r="G60" i="4"/>
  <c r="F59" i="4"/>
  <c r="L61" i="5"/>
  <c r="K61" i="5" s="1"/>
  <c r="K60" i="5"/>
  <c r="AO64" i="9" l="1"/>
  <c r="AO65" i="9" s="1"/>
  <c r="AO66" i="9" s="1"/>
  <c r="AO67" i="9" s="1"/>
  <c r="AO68" i="9" s="1"/>
  <c r="AO69" i="9" s="1"/>
  <c r="AO70" i="9" s="1"/>
  <c r="AO71" i="9" s="1"/>
  <c r="AO72" i="9" s="1"/>
  <c r="AO73" i="9" s="1"/>
  <c r="AJ60" i="9"/>
  <c r="AN60" i="9" s="1"/>
  <c r="AI60" i="9"/>
  <c r="AL59" i="9"/>
  <c r="AH64" i="9"/>
  <c r="AK64" i="9" s="1"/>
  <c r="AF61" i="9"/>
  <c r="AG61" i="9" s="1"/>
  <c r="AY58" i="9"/>
  <c r="W59" i="9"/>
  <c r="Z58" i="9"/>
  <c r="BB58" i="9" s="1"/>
  <c r="BC61" i="9"/>
  <c r="AA62" i="9"/>
  <c r="AM62" i="9" s="1"/>
  <c r="AZ60" i="9"/>
  <c r="AW60" i="9" s="1"/>
  <c r="X61" i="9"/>
  <c r="AB60" i="9"/>
  <c r="BD60" i="9" s="1"/>
  <c r="Y61" i="9"/>
  <c r="BA60" i="9"/>
  <c r="D62" i="7"/>
  <c r="E63" i="7"/>
  <c r="Y63" i="7"/>
  <c r="X60" i="7"/>
  <c r="AB59" i="7"/>
  <c r="Z59" i="7"/>
  <c r="Y63" i="6"/>
  <c r="E63" i="6"/>
  <c r="D62" i="6"/>
  <c r="G61" i="4"/>
  <c r="F61" i="4" s="1"/>
  <c r="F60" i="4"/>
  <c r="L2" i="6"/>
  <c r="M2" i="6" s="1"/>
  <c r="U2" i="6" s="1"/>
  <c r="X2" i="6" s="1"/>
  <c r="AJ61" i="9" l="1"/>
  <c r="AI61" i="9"/>
  <c r="AI62" i="9" s="1"/>
  <c r="AL60" i="9"/>
  <c r="AH65" i="9"/>
  <c r="AK65" i="9" s="1"/>
  <c r="AN61" i="9"/>
  <c r="AJ62" i="9"/>
  <c r="AN62" i="9" s="1"/>
  <c r="AF63" i="9"/>
  <c r="AG63" i="9" s="1"/>
  <c r="Z59" i="9"/>
  <c r="BB59" i="9" s="1"/>
  <c r="AY59" i="9"/>
  <c r="W60" i="9"/>
  <c r="BA61" i="9"/>
  <c r="AB61" i="9"/>
  <c r="BD61" i="9" s="1"/>
  <c r="Y62" i="9"/>
  <c r="AZ61" i="9"/>
  <c r="X62" i="9"/>
  <c r="BC62" i="9"/>
  <c r="AA63" i="9"/>
  <c r="AM63" i="9" s="1"/>
  <c r="X61" i="7"/>
  <c r="Z60" i="7"/>
  <c r="AB60" i="7"/>
  <c r="E64" i="7"/>
  <c r="D63" i="7"/>
  <c r="Y64" i="7"/>
  <c r="D63" i="6"/>
  <c r="E64" i="6"/>
  <c r="Y64" i="6"/>
  <c r="X3" i="6"/>
  <c r="T2" i="6"/>
  <c r="W2" i="6" s="1"/>
  <c r="W3" i="6" s="1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AL61" i="9" l="1"/>
  <c r="AJ63" i="9"/>
  <c r="AN63" i="9" s="1"/>
  <c r="AH66" i="9"/>
  <c r="AK66" i="9" s="1"/>
  <c r="AF64" i="9"/>
  <c r="AG64" i="9" s="1"/>
  <c r="AI63" i="9"/>
  <c r="AL62" i="9"/>
  <c r="AY60" i="9"/>
  <c r="W61" i="9"/>
  <c r="Z60" i="9"/>
  <c r="BB60" i="9" s="1"/>
  <c r="AA64" i="9"/>
  <c r="AM64" i="9" s="1"/>
  <c r="BC63" i="9"/>
  <c r="AZ62" i="9"/>
  <c r="X63" i="9"/>
  <c r="BA62" i="9"/>
  <c r="BB62" i="9" s="1"/>
  <c r="AB62" i="9"/>
  <c r="BD62" i="9" s="1"/>
  <c r="Y63" i="9"/>
  <c r="Y65" i="7"/>
  <c r="D64" i="7"/>
  <c r="E65" i="7"/>
  <c r="X62" i="7"/>
  <c r="AB61" i="7"/>
  <c r="Z61" i="7"/>
  <c r="Y65" i="6"/>
  <c r="D64" i="6"/>
  <c r="E65" i="6"/>
  <c r="Z2" i="6"/>
  <c r="Z3" i="6"/>
  <c r="X4" i="6"/>
  <c r="AJ64" i="9" l="1"/>
  <c r="AN64" i="9" s="1"/>
  <c r="AH67" i="9"/>
  <c r="AK67" i="9" s="1"/>
  <c r="AF65" i="9"/>
  <c r="AG65" i="9" s="1"/>
  <c r="AI64" i="9"/>
  <c r="AL63" i="9"/>
  <c r="Z61" i="9"/>
  <c r="BB61" i="9" s="1"/>
  <c r="AY61" i="9"/>
  <c r="W62" i="9"/>
  <c r="BA63" i="9"/>
  <c r="AB63" i="9"/>
  <c r="BD63" i="9" s="1"/>
  <c r="Y64" i="9"/>
  <c r="AZ63" i="9"/>
  <c r="X64" i="9"/>
  <c r="AA65" i="9"/>
  <c r="AM65" i="9" s="1"/>
  <c r="BC64" i="9"/>
  <c r="X63" i="7"/>
  <c r="Z62" i="7"/>
  <c r="AB62" i="7"/>
  <c r="D65" i="7"/>
  <c r="E66" i="7"/>
  <c r="Y66" i="7"/>
  <c r="D65" i="6"/>
  <c r="E66" i="6"/>
  <c r="Y66" i="6"/>
  <c r="X5" i="6"/>
  <c r="Z4" i="6"/>
  <c r="AJ65" i="9" l="1"/>
  <c r="AN65" i="9" s="1"/>
  <c r="AH68" i="9"/>
  <c r="AK68" i="9" s="1"/>
  <c r="AF66" i="9"/>
  <c r="AG66" i="9" s="1"/>
  <c r="AI65" i="9"/>
  <c r="AL64" i="9"/>
  <c r="W63" i="9"/>
  <c r="AX62" i="9"/>
  <c r="Z62" i="9"/>
  <c r="AA66" i="9"/>
  <c r="AM66" i="9" s="1"/>
  <c r="BC65" i="9"/>
  <c r="AZ64" i="9"/>
  <c r="X65" i="9"/>
  <c r="AB64" i="9"/>
  <c r="BD64" i="9" s="1"/>
  <c r="BA64" i="9"/>
  <c r="Y65" i="9"/>
  <c r="Y67" i="7"/>
  <c r="D66" i="7"/>
  <c r="E67" i="7"/>
  <c r="X64" i="7"/>
  <c r="Z63" i="7"/>
  <c r="AB63" i="7"/>
  <c r="Y67" i="6"/>
  <c r="D66" i="6"/>
  <c r="E67" i="6"/>
  <c r="Z5" i="6"/>
  <c r="X6" i="6"/>
  <c r="AJ66" i="9" l="1"/>
  <c r="AN66" i="9" s="1"/>
  <c r="AH69" i="9"/>
  <c r="AK69" i="9" s="1"/>
  <c r="AF67" i="9"/>
  <c r="AG67" i="9" s="1"/>
  <c r="AI66" i="9"/>
  <c r="AL65" i="9"/>
  <c r="W64" i="9"/>
  <c r="AX63" i="9"/>
  <c r="Z63" i="9"/>
  <c r="BB63" i="9" s="1"/>
  <c r="AB65" i="9"/>
  <c r="BD65" i="9" s="1"/>
  <c r="BA65" i="9"/>
  <c r="Y66" i="9"/>
  <c r="AZ65" i="9"/>
  <c r="X66" i="9"/>
  <c r="BC66" i="9"/>
  <c r="AA67" i="9"/>
  <c r="AM67" i="9" s="1"/>
  <c r="X65" i="7"/>
  <c r="AB64" i="7"/>
  <c r="Z64" i="7"/>
  <c r="E68" i="7"/>
  <c r="D67" i="7"/>
  <c r="Y68" i="7"/>
  <c r="E68" i="6"/>
  <c r="D67" i="6"/>
  <c r="Y68" i="6"/>
  <c r="Z6" i="6"/>
  <c r="X7" i="6"/>
  <c r="AJ67" i="9" l="1"/>
  <c r="AN67" i="9" s="1"/>
  <c r="AH70" i="9"/>
  <c r="AK70" i="9" s="1"/>
  <c r="AF68" i="9"/>
  <c r="AG68" i="9" s="1"/>
  <c r="AI67" i="9"/>
  <c r="AL66" i="9"/>
  <c r="W65" i="9"/>
  <c r="AX64" i="9"/>
  <c r="Z64" i="9"/>
  <c r="BB64" i="9" s="1"/>
  <c r="AA68" i="9"/>
  <c r="AM68" i="9" s="1"/>
  <c r="BC67" i="9"/>
  <c r="AZ66" i="9"/>
  <c r="X67" i="9"/>
  <c r="AB66" i="9"/>
  <c r="BD66" i="9" s="1"/>
  <c r="BA66" i="9"/>
  <c r="Y67" i="9"/>
  <c r="Y69" i="7"/>
  <c r="E69" i="7"/>
  <c r="D68" i="7"/>
  <c r="X66" i="7"/>
  <c r="Z65" i="7"/>
  <c r="AB65" i="7"/>
  <c r="Y69" i="6"/>
  <c r="D68" i="6"/>
  <c r="E69" i="6"/>
  <c r="Z7" i="6"/>
  <c r="X8" i="6"/>
  <c r="AJ68" i="9" l="1"/>
  <c r="AN68" i="9" s="1"/>
  <c r="AH71" i="9"/>
  <c r="AK71" i="9" s="1"/>
  <c r="AF69" i="9"/>
  <c r="AG69" i="9" s="1"/>
  <c r="AI68" i="9"/>
  <c r="AL67" i="9"/>
  <c r="W66" i="9"/>
  <c r="AX65" i="9"/>
  <c r="Z65" i="9"/>
  <c r="BB65" i="9" s="1"/>
  <c r="BA67" i="9"/>
  <c r="AB67" i="9"/>
  <c r="BD67" i="9" s="1"/>
  <c r="Y68" i="9"/>
  <c r="AZ67" i="9"/>
  <c r="X68" i="9"/>
  <c r="AA69" i="9"/>
  <c r="AM69" i="9" s="1"/>
  <c r="BC68" i="9"/>
  <c r="X67" i="7"/>
  <c r="Z66" i="7"/>
  <c r="AB66" i="7"/>
  <c r="E70" i="7"/>
  <c r="D69" i="7"/>
  <c r="Y70" i="7"/>
  <c r="D69" i="6"/>
  <c r="E70" i="6"/>
  <c r="Y70" i="6"/>
  <c r="Z8" i="6"/>
  <c r="X9" i="6"/>
  <c r="AJ69" i="9" l="1"/>
  <c r="AN69" i="9" s="1"/>
  <c r="AH73" i="9"/>
  <c r="AH72" i="9"/>
  <c r="AK72" i="9" s="1"/>
  <c r="AF70" i="9"/>
  <c r="AG70" i="9" s="1"/>
  <c r="AI69" i="9"/>
  <c r="AL68" i="9"/>
  <c r="W67" i="9"/>
  <c r="AX66" i="9"/>
  <c r="Z66" i="9"/>
  <c r="BB66" i="9" s="1"/>
  <c r="AA70" i="9"/>
  <c r="AM70" i="9" s="1"/>
  <c r="BC69" i="9"/>
  <c r="AZ68" i="9"/>
  <c r="X69" i="9"/>
  <c r="BA68" i="9"/>
  <c r="AB68" i="9"/>
  <c r="BD68" i="9" s="1"/>
  <c r="Y69" i="9"/>
  <c r="Y71" i="7"/>
  <c r="D70" i="7"/>
  <c r="E71" i="7"/>
  <c r="X68" i="7"/>
  <c r="AB67" i="7"/>
  <c r="Z67" i="7"/>
  <c r="Y71" i="6"/>
  <c r="E71" i="6"/>
  <c r="D70" i="6"/>
  <c r="X10" i="6"/>
  <c r="Z9" i="6"/>
  <c r="AK73" i="9" l="1"/>
  <c r="AJ70" i="9"/>
  <c r="AN70" i="9" s="1"/>
  <c r="AF71" i="9"/>
  <c r="AG71" i="9" s="1"/>
  <c r="AI70" i="9"/>
  <c r="AL69" i="9"/>
  <c r="W68" i="9"/>
  <c r="AX67" i="9"/>
  <c r="Z67" i="9"/>
  <c r="BB67" i="9" s="1"/>
  <c r="AB69" i="9"/>
  <c r="BD69" i="9" s="1"/>
  <c r="BA69" i="9"/>
  <c r="Y70" i="9"/>
  <c r="AZ69" i="9"/>
  <c r="X70" i="9"/>
  <c r="AA71" i="9"/>
  <c r="AM71" i="9" s="1"/>
  <c r="BC70" i="9"/>
  <c r="E72" i="7"/>
  <c r="D72" i="7" s="1"/>
  <c r="D71" i="7"/>
  <c r="X69" i="7"/>
  <c r="AB68" i="7"/>
  <c r="Z68" i="7"/>
  <c r="Y72" i="7"/>
  <c r="E72" i="6"/>
  <c r="D72" i="6" s="1"/>
  <c r="D71" i="6"/>
  <c r="Y72" i="6"/>
  <c r="X11" i="6"/>
  <c r="Z10" i="6"/>
  <c r="AJ71" i="9" l="1"/>
  <c r="AN71" i="9" s="1"/>
  <c r="AF73" i="9"/>
  <c r="AG73" i="9" s="1"/>
  <c r="AF72" i="9"/>
  <c r="AG72" i="9" s="1"/>
  <c r="AI71" i="9"/>
  <c r="AL70" i="9"/>
  <c r="W69" i="9"/>
  <c r="AX68" i="9"/>
  <c r="Z68" i="9"/>
  <c r="BB68" i="9" s="1"/>
  <c r="BC71" i="9"/>
  <c r="AA72" i="9"/>
  <c r="AM72" i="9" s="1"/>
  <c r="AZ70" i="9"/>
  <c r="X71" i="9"/>
  <c r="AB70" i="9"/>
  <c r="BD70" i="9" s="1"/>
  <c r="Y71" i="9"/>
  <c r="BA70" i="9"/>
  <c r="X70" i="7"/>
  <c r="AB69" i="7"/>
  <c r="Z69" i="7"/>
  <c r="Z11" i="6"/>
  <c r="X12" i="6"/>
  <c r="AJ72" i="9" l="1"/>
  <c r="AJ73" i="9" s="1"/>
  <c r="AN73" i="9" s="1"/>
  <c r="AI72" i="9"/>
  <c r="AL71" i="9"/>
  <c r="W70" i="9"/>
  <c r="AX69" i="9"/>
  <c r="Z69" i="9"/>
  <c r="BB69" i="9" s="1"/>
  <c r="BC72" i="9"/>
  <c r="AA73" i="9"/>
  <c r="AM73" i="9" s="1"/>
  <c r="AB71" i="9"/>
  <c r="BD71" i="9" s="1"/>
  <c r="BA71" i="9"/>
  <c r="Y72" i="9"/>
  <c r="Y73" i="9" s="1"/>
  <c r="AZ71" i="9"/>
  <c r="X72" i="9"/>
  <c r="X71" i="7"/>
  <c r="AB70" i="7"/>
  <c r="Z70" i="7"/>
  <c r="Z12" i="6"/>
  <c r="X13" i="6"/>
  <c r="AN72" i="9" l="1"/>
  <c r="AI73" i="9"/>
  <c r="AL73" i="9" s="1"/>
  <c r="AL72" i="9"/>
  <c r="W71" i="9"/>
  <c r="AX70" i="9"/>
  <c r="Z70" i="9"/>
  <c r="BB70" i="9" s="1"/>
  <c r="AZ72" i="9"/>
  <c r="X73" i="9"/>
  <c r="BA72" i="9"/>
  <c r="AB72" i="9"/>
  <c r="BD72" i="9" s="1"/>
  <c r="X72" i="7"/>
  <c r="AB71" i="7"/>
  <c r="Z71" i="7"/>
  <c r="X14" i="6"/>
  <c r="Z13" i="6"/>
  <c r="W72" i="9" l="1"/>
  <c r="AX71" i="9"/>
  <c r="Z71" i="9"/>
  <c r="BB71" i="9" s="1"/>
  <c r="AB73" i="9"/>
  <c r="AB72" i="7"/>
  <c r="Z72" i="7"/>
  <c r="Z14" i="6"/>
  <c r="X15" i="6"/>
  <c r="W73" i="9" l="1"/>
  <c r="Z73" i="9" s="1"/>
  <c r="AX72" i="9"/>
  <c r="Z72" i="9"/>
  <c r="BB72" i="9" s="1"/>
  <c r="Z15" i="6"/>
  <c r="X16" i="6"/>
  <c r="X17" i="6" l="1"/>
  <c r="Z16" i="6"/>
  <c r="X18" i="6" l="1"/>
  <c r="Z17" i="6"/>
  <c r="Z18" i="6" l="1"/>
  <c r="X19" i="6"/>
  <c r="Z19" i="6" l="1"/>
  <c r="X20" i="6"/>
  <c r="Z20" i="6" l="1"/>
  <c r="X21" i="6"/>
  <c r="X22" i="6" l="1"/>
  <c r="Z21" i="6"/>
  <c r="X23" i="6" l="1"/>
  <c r="Z22" i="6"/>
  <c r="Z23" i="6" l="1"/>
  <c r="X24" i="6"/>
  <c r="X25" i="6" l="1"/>
  <c r="Z24" i="6"/>
  <c r="Z25" i="6" l="1"/>
  <c r="X26" i="6"/>
  <c r="Z26" i="6" l="1"/>
  <c r="X27" i="6"/>
  <c r="X28" i="6" l="1"/>
  <c r="Z27" i="6"/>
  <c r="Z28" i="6" l="1"/>
  <c r="X29" i="6"/>
  <c r="Z29" i="6" l="1"/>
  <c r="X30" i="6"/>
  <c r="Z30" i="6" l="1"/>
  <c r="X31" i="6"/>
  <c r="Z31" i="6" l="1"/>
  <c r="X32" i="6"/>
  <c r="X33" i="6" l="1"/>
  <c r="Z32" i="6"/>
  <c r="X34" i="6" l="1"/>
  <c r="Z33" i="6"/>
  <c r="X35" i="6" l="1"/>
  <c r="Z34" i="6"/>
  <c r="X36" i="6" l="1"/>
  <c r="Z35" i="6"/>
  <c r="X37" i="6" l="1"/>
  <c r="Z36" i="6"/>
  <c r="Z37" i="6" l="1"/>
  <c r="X38" i="6"/>
  <c r="X39" i="6" l="1"/>
  <c r="Z38" i="6"/>
  <c r="Z39" i="6" l="1"/>
  <c r="X40" i="6"/>
  <c r="Z40" i="6" l="1"/>
  <c r="X41" i="6"/>
  <c r="Z41" i="6" l="1"/>
  <c r="X42" i="6"/>
  <c r="X43" i="6" l="1"/>
  <c r="Z42" i="6"/>
  <c r="X44" i="6" l="1"/>
  <c r="Z43" i="6"/>
  <c r="X45" i="6" l="1"/>
  <c r="Z44" i="6"/>
  <c r="X46" i="6" l="1"/>
  <c r="Z45" i="6"/>
  <c r="X47" i="6" l="1"/>
  <c r="Z46" i="6"/>
  <c r="Z47" i="6" l="1"/>
  <c r="X48" i="6"/>
  <c r="X49" i="6" l="1"/>
  <c r="Z48" i="6"/>
  <c r="Z49" i="6" l="1"/>
  <c r="X50" i="6"/>
  <c r="Z50" i="6" s="1"/>
  <c r="X51" i="6" l="1"/>
  <c r="Z51" i="6" l="1"/>
  <c r="X52" i="6"/>
  <c r="Z52" i="6" l="1"/>
  <c r="X53" i="6"/>
  <c r="X54" i="6" l="1"/>
  <c r="Z53" i="6"/>
  <c r="X55" i="6" l="1"/>
  <c r="Z54" i="6"/>
  <c r="Z55" i="6" l="1"/>
  <c r="X56" i="6"/>
  <c r="Z56" i="6" l="1"/>
  <c r="X57" i="6"/>
  <c r="Z57" i="6" l="1"/>
  <c r="X58" i="6"/>
  <c r="Z58" i="6" l="1"/>
  <c r="X59" i="6"/>
  <c r="X60" i="6" l="1"/>
  <c r="Z59" i="6"/>
  <c r="X61" i="6" l="1"/>
  <c r="Z60" i="6"/>
  <c r="Z61" i="6" l="1"/>
  <c r="X62" i="6"/>
  <c r="X63" i="6" l="1"/>
  <c r="Z62" i="6"/>
  <c r="X64" i="6" l="1"/>
  <c r="Z63" i="6"/>
  <c r="X65" i="6" l="1"/>
  <c r="AB65" i="6" s="1"/>
  <c r="Z64" i="6"/>
  <c r="X66" i="6" l="1"/>
  <c r="AB66" i="6" s="1"/>
  <c r="Z65" i="6"/>
  <c r="X67" i="6" l="1"/>
  <c r="AB67" i="6" s="1"/>
  <c r="Z66" i="6"/>
  <c r="X68" i="6" l="1"/>
  <c r="AB68" i="6" s="1"/>
  <c r="Z67" i="6"/>
  <c r="X69" i="6" l="1"/>
  <c r="AB69" i="6" s="1"/>
  <c r="Z68" i="6"/>
  <c r="X70" i="6" l="1"/>
  <c r="AB70" i="6" s="1"/>
  <c r="Z69" i="6"/>
  <c r="X71" i="6" l="1"/>
  <c r="AB71" i="6" s="1"/>
  <c r="Z70" i="6"/>
  <c r="X72" i="6" l="1"/>
  <c r="Z71" i="6"/>
  <c r="Z72" i="6" l="1"/>
  <c r="AB72" i="6"/>
</calcChain>
</file>

<file path=xl/sharedStrings.xml><?xml version="1.0" encoding="utf-8"?>
<sst xmlns="http://schemas.openxmlformats.org/spreadsheetml/2006/main" count="288" uniqueCount="68">
  <si>
    <t>Date</t>
  </si>
  <si>
    <t>id</t>
  </si>
  <si>
    <t>Contracts_NoNoise</t>
  </si>
  <si>
    <t>contracts</t>
  </si>
  <si>
    <t>Active Contracts (No Noise)</t>
  </si>
  <si>
    <t>Active Contracts (With Noise)</t>
  </si>
  <si>
    <t>Cumulative No Noise</t>
  </si>
  <si>
    <t>Cumulative With Noise</t>
  </si>
  <si>
    <t>churn</t>
  </si>
  <si>
    <t>total new</t>
  </si>
  <si>
    <t>n_contract</t>
  </si>
  <si>
    <t>n_col_contract</t>
  </si>
  <si>
    <t>contract</t>
  </si>
  <si>
    <t>churn col</t>
  </si>
  <si>
    <t>new</t>
  </si>
  <si>
    <t>active</t>
  </si>
  <si>
    <t>churn col shift</t>
  </si>
  <si>
    <t>churn 2</t>
  </si>
  <si>
    <t>per_1vs3</t>
  </si>
  <si>
    <t>new_1</t>
  </si>
  <si>
    <t>new_3</t>
  </si>
  <si>
    <t>churn_1</t>
  </si>
  <si>
    <t>churn_2</t>
  </si>
  <si>
    <t>col_ch_1</t>
  </si>
  <si>
    <t>col_ch_2</t>
  </si>
  <si>
    <t>renewal</t>
  </si>
  <si>
    <t>renewal shift</t>
  </si>
  <si>
    <t>net new</t>
  </si>
  <si>
    <t>renewal 2 _up</t>
  </si>
  <si>
    <t>renewal_2</t>
  </si>
  <si>
    <t>churn _rand</t>
  </si>
  <si>
    <t>ch_2</t>
  </si>
  <si>
    <t>reneawl_up3</t>
  </si>
  <si>
    <t>ch_3</t>
  </si>
  <si>
    <t>renewal_3</t>
  </si>
  <si>
    <t>reneawl_up4</t>
  </si>
  <si>
    <t>ch_4</t>
  </si>
  <si>
    <t>renewal_4</t>
  </si>
  <si>
    <t>ch</t>
  </si>
  <si>
    <t>renew</t>
  </si>
  <si>
    <t>ch_c</t>
  </si>
  <si>
    <t>renew_c</t>
  </si>
  <si>
    <t>new_c</t>
  </si>
  <si>
    <t>total</t>
  </si>
  <si>
    <t>total)contract</t>
  </si>
  <si>
    <t>total_c</t>
  </si>
  <si>
    <t>total add</t>
  </si>
  <si>
    <t>up to renewal</t>
  </si>
  <si>
    <t>churn rate</t>
  </si>
  <si>
    <t>churn reduction</t>
  </si>
  <si>
    <t>accusion rate</t>
  </si>
  <si>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</si>
  <si>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</si>
  <si>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</si>
  <si>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</si>
  <si>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</si>
  <si>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</si>
  <si>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</si>
  <si>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</si>
  <si>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</si>
  <si>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</si>
  <si>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</si>
  <si>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</si>
  <si>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</si>
  <si>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</si>
  <si>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reneawl_up5</t>
  </si>
  <si>
    <t>ch_5</t>
  </si>
  <si>
    <t>renewal_5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</si>
</sst>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sz val="8"/>
      <color theme="1"/>
      <name val="Aptos Narrow"/>
      <family val="2"/>
      <scheme val="minor"/>
    </font>
    <font>
      <sz val="8"/>
      <color theme="1"/>
      <name val="Segoe UI"/>
      <family val="2"/>
    </font>
    <font>
      <sz val="11"/>
      <color theme="1"/>
      <name val="Aptos Narrow"/>
      <family val="2"/>
      <scheme val="minor"/>
    </font>
    <font>
      <b/>
      <sz val="11"/>
      <color theme="1"/>
      <name val="Segoe UI"/>
      <family val="2"/>
    </font>
    <font>
      <sz val="8"/>
      <name val="Aptos Narrow"/>
      <family val="2"/>
      <scheme val="minor"/>
    </font>
    <font>
      <b/>
      <sz val="8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05">
    <xf numFmtId="0" fontId="0" fillId="0" borderId="0" xfId="0"/>
    <xf numFmtId="14" fontId="1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0" borderId="0" xfId="0" applyFont="1"/>
    <xf numFmtId="0" fontId="5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9" fontId="0" fillId="0" borderId="0" xfId="2" applyFont="1"/>
    <xf numFmtId="164" fontId="0" fillId="0" borderId="0" xfId="1" applyNumberFormat="1" applyFont="1"/>
    <xf numFmtId="0" fontId="0" fillId="0" borderId="0" xfId="2" applyNumberFormat="1" applyFont="1"/>
    <xf numFmtId="1" fontId="0" fillId="0" borderId="0" xfId="2" applyNumberFormat="1" applyFont="1"/>
    <xf numFmtId="0" fontId="5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164" fontId="1" fillId="3" borderId="0" xfId="1" applyNumberFormat="1" applyFont="1" applyFill="1" applyAlignment="1">
      <alignment horizontal="right" vertical="center" wrapText="1"/>
    </xf>
    <xf numFmtId="0" fontId="0" fillId="3" borderId="0" xfId="0" applyFill="1"/>
    <xf numFmtId="0" fontId="5" fillId="3" borderId="3" xfId="0" applyFont="1" applyFill="1" applyBorder="1" applyAlignment="1">
      <alignment horizontal="right" vertical="center" wrapText="1"/>
    </xf>
    <xf numFmtId="164" fontId="0" fillId="3" borderId="0" xfId="0" applyNumberFormat="1" applyFill="1"/>
    <xf numFmtId="0" fontId="5" fillId="3" borderId="1" xfId="0" applyFont="1" applyFill="1" applyBorder="1" applyAlignment="1">
      <alignment horizontal="right" vertical="center" wrapText="1"/>
    </xf>
    <xf numFmtId="164" fontId="5" fillId="3" borderId="3" xfId="1" applyNumberFormat="1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164" fontId="0" fillId="3" borderId="0" xfId="1" applyNumberFormat="1" applyFont="1" applyFill="1"/>
    <xf numFmtId="1" fontId="1" fillId="3" borderId="1" xfId="0" applyNumberFormat="1" applyFont="1" applyFill="1" applyBorder="1" applyAlignment="1">
      <alignment horizontal="right" vertical="center" wrapText="1"/>
    </xf>
    <xf numFmtId="9" fontId="0" fillId="3" borderId="0" xfId="2" applyFont="1" applyFill="1"/>
    <xf numFmtId="43" fontId="0" fillId="0" borderId="0" xfId="1" applyFont="1"/>
    <xf numFmtId="164" fontId="5" fillId="2" borderId="1" xfId="1" applyNumberFormat="1" applyFont="1" applyFill="1" applyBorder="1" applyAlignment="1">
      <alignment horizontal="right" vertical="center" wrapText="1"/>
    </xf>
    <xf numFmtId="164" fontId="1" fillId="2" borderId="1" xfId="1" applyNumberFormat="1" applyFont="1" applyFill="1" applyBorder="1" applyAlignment="1">
      <alignment horizontal="right" vertical="center" wrapText="1"/>
    </xf>
    <xf numFmtId="164" fontId="5" fillId="3" borderId="1" xfId="1" applyNumberFormat="1" applyFont="1" applyFill="1" applyBorder="1" applyAlignment="1">
      <alignment horizontal="right" vertical="center" wrapText="1"/>
    </xf>
    <xf numFmtId="164" fontId="0" fillId="3" borderId="1" xfId="0" applyNumberFormat="1" applyFill="1" applyBorder="1"/>
    <xf numFmtId="164" fontId="0" fillId="3" borderId="1" xfId="1" applyNumberFormat="1" applyFont="1" applyFill="1" applyBorder="1"/>
    <xf numFmtId="0" fontId="0" fillId="3" borderId="1" xfId="0" applyFill="1" applyBorder="1"/>
    <xf numFmtId="164" fontId="1" fillId="3" borderId="1" xfId="1" applyNumberFormat="1" applyFont="1" applyFill="1" applyBorder="1" applyAlignment="1">
      <alignment horizontal="right" vertical="center" wrapText="1"/>
    </xf>
    <xf numFmtId="164" fontId="0" fillId="0" borderId="0" xfId="2" applyNumberFormat="1" applyFont="1"/>
    <xf numFmtId="0" fontId="5" fillId="4" borderId="3" xfId="0" applyFont="1" applyFill="1" applyBorder="1" applyAlignment="1">
      <alignment horizontal="right" vertical="center" wrapText="1"/>
    </xf>
    <xf numFmtId="0" fontId="0" fillId="4" borderId="0" xfId="0" applyFill="1"/>
    <xf numFmtId="164" fontId="0" fillId="4" borderId="0" xfId="0" applyNumberFormat="1" applyFill="1"/>
    <xf numFmtId="0" fontId="5" fillId="5" borderId="3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0" fillId="5" borderId="0" xfId="0" applyFill="1"/>
    <xf numFmtId="0" fontId="1" fillId="5" borderId="1" xfId="0" applyFont="1" applyFill="1" applyBorder="1" applyAlignment="1">
      <alignment horizontal="right" vertical="center" wrapText="1"/>
    </xf>
    <xf numFmtId="164" fontId="0" fillId="5" borderId="0" xfId="0" applyNumberFormat="1" applyFill="1"/>
    <xf numFmtId="43" fontId="1" fillId="5" borderId="1" xfId="0" applyNumberFormat="1" applyFont="1" applyFill="1" applyBorder="1" applyAlignment="1">
      <alignment horizontal="right" vertical="center" wrapText="1"/>
    </xf>
    <xf numFmtId="0" fontId="5" fillId="6" borderId="3" xfId="0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horizontal="right" vertical="center" wrapText="1"/>
    </xf>
    <xf numFmtId="0" fontId="0" fillId="6" borderId="0" xfId="0" applyFill="1"/>
    <xf numFmtId="0" fontId="5" fillId="7" borderId="0" xfId="0" applyFont="1" applyFill="1" applyAlignment="1">
      <alignment horizontal="right" vertical="center" wrapText="1"/>
    </xf>
    <xf numFmtId="0" fontId="0" fillId="7" borderId="0" xfId="0" applyFill="1"/>
    <xf numFmtId="1" fontId="0" fillId="7" borderId="0" xfId="0" applyNumberFormat="1" applyFill="1"/>
    <xf numFmtId="164" fontId="5" fillId="8" borderId="1" xfId="1" applyNumberFormat="1" applyFont="1" applyFill="1" applyBorder="1" applyAlignment="1">
      <alignment horizontal="right" vertical="center" wrapText="1"/>
    </xf>
    <xf numFmtId="164" fontId="0" fillId="8" borderId="1" xfId="1" applyNumberFormat="1" applyFont="1" applyFill="1" applyBorder="1"/>
    <xf numFmtId="164" fontId="0" fillId="8" borderId="0" xfId="1" applyNumberFormat="1" applyFont="1" applyFill="1"/>
    <xf numFmtId="0" fontId="5" fillId="8" borderId="1" xfId="0" applyFont="1" applyFill="1" applyBorder="1" applyAlignment="1">
      <alignment horizontal="right" vertical="center" wrapText="1"/>
    </xf>
    <xf numFmtId="0" fontId="1" fillId="8" borderId="1" xfId="0" applyFont="1" applyFill="1" applyBorder="1" applyAlignment="1">
      <alignment horizontal="right" vertical="center" wrapText="1"/>
    </xf>
    <xf numFmtId="1" fontId="1" fillId="8" borderId="1" xfId="0" applyNumberFormat="1" applyFont="1" applyFill="1" applyBorder="1" applyAlignment="1">
      <alignment horizontal="right" vertical="center" wrapText="1"/>
    </xf>
    <xf numFmtId="0" fontId="0" fillId="8" borderId="0" xfId="0" applyFill="1"/>
    <xf numFmtId="0" fontId="5" fillId="9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1" fontId="1" fillId="9" borderId="1" xfId="0" applyNumberFormat="1" applyFont="1" applyFill="1" applyBorder="1" applyAlignment="1">
      <alignment horizontal="right" vertical="center" wrapText="1"/>
    </xf>
    <xf numFmtId="0" fontId="0" fillId="9" borderId="0" xfId="0" applyFill="1"/>
    <xf numFmtId="164" fontId="1" fillId="9" borderId="1" xfId="1" applyNumberFormat="1" applyFont="1" applyFill="1" applyBorder="1" applyAlignment="1">
      <alignment horizontal="right" vertical="center" wrapText="1"/>
    </xf>
    <xf numFmtId="43" fontId="0" fillId="0" borderId="0" xfId="0" applyNumberFormat="1"/>
    <xf numFmtId="43" fontId="0" fillId="4" borderId="0" xfId="0" applyNumberFormat="1" applyFill="1"/>
    <xf numFmtId="43" fontId="0" fillId="8" borderId="0" xfId="1" applyFont="1" applyFill="1"/>
    <xf numFmtId="1" fontId="0" fillId="0" borderId="0" xfId="0" applyNumberFormat="1"/>
    <xf numFmtId="1" fontId="0" fillId="4" borderId="0" xfId="0" applyNumberFormat="1" applyFill="1"/>
    <xf numFmtId="164" fontId="0" fillId="3" borderId="1" xfId="2" applyNumberFormat="1" applyFont="1" applyFill="1" applyBorder="1"/>
    <xf numFmtId="0" fontId="0" fillId="3" borderId="1" xfId="2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" fontId="0" fillId="7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0" fontId="0" fillId="0" borderId="1" xfId="0" applyBorder="1"/>
    <xf numFmtId="0" fontId="7" fillId="2" borderId="1" xfId="0" applyFont="1" applyFill="1" applyBorder="1" applyAlignment="1">
      <alignment horizontal="right" vertical="center" wrapText="1"/>
    </xf>
    <xf numFmtId="0" fontId="7" fillId="9" borderId="1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right" vertical="center" wrapText="1"/>
    </xf>
    <xf numFmtId="164" fontId="7" fillId="3" borderId="1" xfId="1" applyNumberFormat="1" applyFont="1" applyFill="1" applyBorder="1" applyAlignment="1">
      <alignment horizontal="right" vertical="center" wrapText="1"/>
    </xf>
    <xf numFmtId="0" fontId="7" fillId="4" borderId="1" xfId="0" applyFont="1" applyFill="1" applyBorder="1" applyAlignment="1">
      <alignment horizontal="right" vertical="center" wrapText="1"/>
    </xf>
    <xf numFmtId="0" fontId="7" fillId="5" borderId="1" xfId="0" applyFont="1" applyFill="1" applyBorder="1" applyAlignment="1">
      <alignment horizontal="right" vertical="center" wrapText="1"/>
    </xf>
    <xf numFmtId="0" fontId="7" fillId="6" borderId="1" xfId="0" applyFont="1" applyFill="1" applyBorder="1" applyAlignment="1">
      <alignment horizontal="right" vertical="center" wrapText="1"/>
    </xf>
    <xf numFmtId="0" fontId="7" fillId="7" borderId="1" xfId="0" applyFont="1" applyFill="1" applyBorder="1" applyAlignment="1">
      <alignment horizontal="right" vertical="center" wrapText="1"/>
    </xf>
    <xf numFmtId="0" fontId="7" fillId="7" borderId="0" xfId="0" applyFont="1" applyFill="1" applyAlignment="1">
      <alignment horizontal="right" vertical="center" wrapText="1"/>
    </xf>
    <xf numFmtId="164" fontId="7" fillId="5" borderId="1" xfId="1" applyNumberFormat="1" applyFont="1" applyFill="1" applyBorder="1" applyAlignment="1">
      <alignment horizontal="right" vertical="center" wrapText="1"/>
    </xf>
    <xf numFmtId="164" fontId="0" fillId="5" borderId="1" xfId="1" applyNumberFormat="1" applyFont="1" applyFill="1" applyBorder="1"/>
    <xf numFmtId="164" fontId="0" fillId="5" borderId="0" xfId="1" applyNumberFormat="1" applyFont="1" applyFill="1"/>
    <xf numFmtId="9" fontId="0" fillId="7" borderId="0" xfId="2" applyFont="1" applyFill="1" applyBorder="1"/>
    <xf numFmtId="0" fontId="7" fillId="10" borderId="0" xfId="0" applyFont="1" applyFill="1" applyAlignment="1">
      <alignment horizontal="right" vertical="center" wrapText="1"/>
    </xf>
    <xf numFmtId="1" fontId="0" fillId="10" borderId="0" xfId="2" applyNumberFormat="1" applyFont="1" applyFill="1" applyBorder="1"/>
    <xf numFmtId="0" fontId="0" fillId="10" borderId="0" xfId="0" applyFill="1"/>
    <xf numFmtId="0" fontId="7" fillId="10" borderId="1" xfId="0" applyFont="1" applyFill="1" applyBorder="1" applyAlignment="1">
      <alignment horizontal="right" vertical="center" wrapText="1"/>
    </xf>
    <xf numFmtId="0" fontId="7" fillId="11" borderId="1" xfId="0" applyFont="1" applyFill="1" applyBorder="1" applyAlignment="1">
      <alignment horizontal="right" vertical="center" wrapText="1"/>
    </xf>
    <xf numFmtId="0" fontId="0" fillId="11" borderId="0" xfId="0" applyFill="1"/>
    <xf numFmtId="164" fontId="0" fillId="0" borderId="1" xfId="1" applyNumberFormat="1" applyFont="1" applyBorder="1"/>
    <xf numFmtId="14" fontId="1" fillId="3" borderId="1" xfId="0" applyNumberFormat="1" applyFont="1" applyFill="1" applyBorder="1" applyAlignment="1">
      <alignment horizontal="right" vertical="center" wrapText="1"/>
    </xf>
    <xf numFmtId="164" fontId="1" fillId="3" borderId="1" xfId="0" applyNumberFormat="1" applyFont="1" applyFill="1" applyBorder="1" applyAlignment="1">
      <alignment horizontal="right" vertical="center" wrapText="1"/>
    </xf>
    <xf numFmtId="0" fontId="7" fillId="12" borderId="1" xfId="0" applyFont="1" applyFill="1" applyBorder="1" applyAlignment="1">
      <alignment horizontal="right" vertical="center" wrapText="1"/>
    </xf>
    <xf numFmtId="0" fontId="0" fillId="12" borderId="1" xfId="0" applyFill="1" applyBorder="1"/>
    <xf numFmtId="0" fontId="0" fillId="12" borderId="0" xfId="0" applyFill="1"/>
    <xf numFmtId="164" fontId="0" fillId="9" borderId="1" xfId="2" applyNumberFormat="1" applyFont="1" applyFill="1" applyBorder="1"/>
    <xf numFmtId="164" fontId="0" fillId="6" borderId="1" xfId="0" applyNumberFormat="1" applyFill="1" applyBorder="1"/>
    <xf numFmtId="43" fontId="7" fillId="11" borderId="0" xfId="1" applyFont="1" applyFill="1" applyAlignment="1">
      <alignment horizontal="right" vertical="center" wrapText="1"/>
    </xf>
    <xf numFmtId="43" fontId="0" fillId="11" borderId="0" xfId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CC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final!$D$1</c:f>
              <c:strCache>
                <c:ptCount val="1"/>
                <c:pt idx="0">
                  <c:v>churn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final!$D$2:$D$89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 formatCode="_(* #,##0_);_(* \(#,##0\);_(* &quot;-&quot;??_);_(@_)">
                  <c:v>3</c:v>
                </c:pt>
                <c:pt idx="14" formatCode="_(* #,##0_);_(* \(#,##0\);_(* &quot;-&quot;??_);_(@_)">
                  <c:v>1</c:v>
                </c:pt>
                <c:pt idx="15" formatCode="_(* #,##0_);_(* \(#,##0\);_(* &quot;-&quot;??_);_(@_)">
                  <c:v>2</c:v>
                </c:pt>
                <c:pt idx="16" formatCode="_(* #,##0_);_(* \(#,##0\);_(* &quot;-&quot;??_);_(@_)">
                  <c:v>3</c:v>
                </c:pt>
                <c:pt idx="17" formatCode="_(* #,##0_);_(* \(#,##0\);_(* &quot;-&quot;??_);_(@_)">
                  <c:v>2</c:v>
                </c:pt>
                <c:pt idx="18" formatCode="_(* #,##0_);_(* \(#,##0\);_(* &quot;-&quot;??_);_(@_)">
                  <c:v>3</c:v>
                </c:pt>
                <c:pt idx="19" formatCode="_(* #,##0_);_(* \(#,##0\);_(* &quot;-&quot;??_);_(@_)">
                  <c:v>2</c:v>
                </c:pt>
                <c:pt idx="20" formatCode="_(* #,##0_);_(* \(#,##0\);_(* &quot;-&quot;??_);_(@_)">
                  <c:v>4</c:v>
                </c:pt>
                <c:pt idx="21" formatCode="_(* #,##0_);_(* \(#,##0\);_(* &quot;-&quot;??_);_(@_)">
                  <c:v>4</c:v>
                </c:pt>
                <c:pt idx="22" formatCode="_(* #,##0_);_(* \(#,##0\);_(* &quot;-&quot;??_);_(@_)">
                  <c:v>3</c:v>
                </c:pt>
                <c:pt idx="23" formatCode="_(* #,##0_);_(* \(#,##0\);_(* &quot;-&quot;??_);_(@_)">
                  <c:v>5</c:v>
                </c:pt>
                <c:pt idx="24" formatCode="_(* #,##0_);_(* \(#,##0\);_(* &quot;-&quot;??_);_(@_)">
                  <c:v>6</c:v>
                </c:pt>
                <c:pt idx="25" formatCode="_(* #,##0_);_(* \(#,##0\);_(* &quot;-&quot;??_);_(@_)">
                  <c:v>4.5</c:v>
                </c:pt>
                <c:pt idx="26" formatCode="_(* #,##0_);_(* \(#,##0\);_(* &quot;-&quot;??_);_(@_)">
                  <c:v>7</c:v>
                </c:pt>
                <c:pt idx="27" formatCode="_(* #,##0_);_(* \(#,##0\);_(* &quot;-&quot;??_);_(@_)">
                  <c:v>7</c:v>
                </c:pt>
                <c:pt idx="28" formatCode="_(* #,##0_);_(* \(#,##0\);_(* &quot;-&quot;??_);_(@_)">
                  <c:v>6</c:v>
                </c:pt>
                <c:pt idx="29" formatCode="_(* #,##0_);_(* \(#,##0\);_(* &quot;-&quot;??_);_(@_)">
                  <c:v>8</c:v>
                </c:pt>
                <c:pt idx="30" formatCode="_(* #,##0_);_(* \(#,##0\);_(* &quot;-&quot;??_);_(@_)">
                  <c:v>6</c:v>
                </c:pt>
                <c:pt idx="31" formatCode="_(* #,##0_);_(* \(#,##0\);_(* &quot;-&quot;??_);_(@_)">
                  <c:v>4.5</c:v>
                </c:pt>
                <c:pt idx="32" formatCode="_(* #,##0_);_(* \(#,##0\);_(* &quot;-&quot;??_);_(@_)">
                  <c:v>7.5</c:v>
                </c:pt>
                <c:pt idx="33" formatCode="_(* #,##0_);_(* \(#,##0\);_(* &quot;-&quot;??_);_(@_)">
                  <c:v>9</c:v>
                </c:pt>
                <c:pt idx="34" formatCode="_(* #,##0_);_(* \(#,##0\);_(* &quot;-&quot;??_);_(@_)">
                  <c:v>4.5</c:v>
                </c:pt>
                <c:pt idx="35" formatCode="_(* #,##0_);_(* \(#,##0\);_(* &quot;-&quot;??_);_(@_)">
                  <c:v>10.5</c:v>
                </c:pt>
                <c:pt idx="36" formatCode="_(* #,##0_);_(* \(#,##0\);_(* &quot;-&quot;??_);_(@_)">
                  <c:v>7</c:v>
                </c:pt>
                <c:pt idx="37" formatCode="_(* #,##0_);_(* \(#,##0\);_(* &quot;-&quot;??_);_(@_)">
                  <c:v>10</c:v>
                </c:pt>
                <c:pt idx="38" formatCode="_(* #,##0_);_(* \(#,##0\);_(* &quot;-&quot;??_);_(@_)">
                  <c:v>10.5</c:v>
                </c:pt>
                <c:pt idx="39" formatCode="_(* #,##0_);_(* \(#,##0\);_(* &quot;-&quot;??_);_(@_)">
                  <c:v>14</c:v>
                </c:pt>
                <c:pt idx="40" formatCode="_(* #,##0_);_(* \(#,##0\);_(* &quot;-&quot;??_);_(@_)">
                  <c:v>13</c:v>
                </c:pt>
                <c:pt idx="41" formatCode="_(* #,##0_);_(* \(#,##0\);_(* &quot;-&quot;??_);_(@_)">
                  <c:v>12</c:v>
                </c:pt>
                <c:pt idx="42" formatCode="_(* #,##0_);_(* \(#,##0\);_(* &quot;-&quot;??_);_(@_)">
                  <c:v>15</c:v>
                </c:pt>
                <c:pt idx="43" formatCode="_(* #,##0_);_(* \(#,##0\);_(* &quot;-&quot;??_);_(@_)">
                  <c:v>12</c:v>
                </c:pt>
                <c:pt idx="44" formatCode="_(* #,##0_);_(* \(#,##0\);_(* &quot;-&quot;??_);_(@_)">
                  <c:v>12</c:v>
                </c:pt>
                <c:pt idx="45" formatCode="_(* #,##0_);_(* \(#,##0\);_(* &quot;-&quot;??_);_(@_)">
                  <c:v>14</c:v>
                </c:pt>
                <c:pt idx="46" formatCode="_(* #,##0_);_(* \(#,##0\);_(* &quot;-&quot;??_);_(@_)">
                  <c:v>12</c:v>
                </c:pt>
                <c:pt idx="47" formatCode="_(* #,##0_);_(* \(#,##0\);_(* &quot;-&quot;??_);_(@_)">
                  <c:v>11</c:v>
                </c:pt>
                <c:pt idx="48" formatCode="_(* #,##0_);_(* \(#,##0\);_(* &quot;-&quot;??_);_(@_)">
                  <c:v>8</c:v>
                </c:pt>
                <c:pt idx="49" formatCode="_(* #,##0_);_(* \(#,##0\);_(* &quot;-&quot;??_);_(@_)">
                  <c:v>7</c:v>
                </c:pt>
                <c:pt idx="50" formatCode="_(* #,##0_);_(* \(#,##0\);_(* &quot;-&quot;??_);_(@_)">
                  <c:v>9</c:v>
                </c:pt>
                <c:pt idx="51" formatCode="_(* #,##0_);_(* \(#,##0\);_(* &quot;-&quot;??_);_(@_)">
                  <c:v>7</c:v>
                </c:pt>
                <c:pt idx="52" formatCode="_(* #,##0_);_(* \(#,##0\);_(* &quot;-&quot;??_);_(@_)">
                  <c:v>7.5</c:v>
                </c:pt>
                <c:pt idx="53" formatCode="_(* #,##0_);_(* \(#,##0\);_(* &quot;-&quot;??_);_(@_)">
                  <c:v>7</c:v>
                </c:pt>
                <c:pt idx="54" formatCode="_(* #,##0_);_(* \(#,##0\);_(* &quot;-&quot;??_);_(@_)">
                  <c:v>5</c:v>
                </c:pt>
                <c:pt idx="55" formatCode="_(* #,##0_);_(* \(#,##0\);_(* &quot;-&quot;??_);_(@_)">
                  <c:v>6</c:v>
                </c:pt>
                <c:pt idx="56" formatCode="_(* #,##0_);_(* \(#,##0\);_(* &quot;-&quot;??_);_(@_)">
                  <c:v>5</c:v>
                </c:pt>
                <c:pt idx="57" formatCode="_(* #,##0_);_(* \(#,##0\);_(* &quot;-&quot;??_);_(@_)">
                  <c:v>4</c:v>
                </c:pt>
                <c:pt idx="58" formatCode="_(* #,##0_);_(* \(#,##0\);_(* &quot;-&quot;??_);_(@_)">
                  <c:v>3</c:v>
                </c:pt>
                <c:pt idx="59" formatCode="_(* #,##0_);_(* \(#,##0\);_(* &quot;-&quot;??_);_(@_)">
                  <c:v>6</c:v>
                </c:pt>
                <c:pt idx="60" formatCode="_(* #,##0_);_(* \(#,##0\);_(* &quot;-&quot;??_);_(@_)">
                  <c:v>6</c:v>
                </c:pt>
                <c:pt idx="61" formatCode="_(* #,##0_);_(* \(#,##0\);_(* &quot;-&quot;??_);_(@_)">
                  <c:v>6</c:v>
                </c:pt>
                <c:pt idx="62" formatCode="_(* #,##0_);_(* \(#,##0\);_(* &quot;-&quot;??_);_(@_)">
                  <c:v>5</c:v>
                </c:pt>
                <c:pt idx="63" formatCode="_(* #,##0_);_(* \(#,##0\);_(* &quot;-&quot;??_);_(@_)">
                  <c:v>4</c:v>
                </c:pt>
                <c:pt idx="64" formatCode="_(* #,##0_);_(* \(#,##0\);_(* &quot;-&quot;??_);_(@_)">
                  <c:v>5</c:v>
                </c:pt>
                <c:pt idx="65" formatCode="_(* #,##0_);_(* \(#,##0\);_(* &quot;-&quot;??_);_(@_)">
                  <c:v>6</c:v>
                </c:pt>
                <c:pt idx="66" formatCode="_(* #,##0_);_(* \(#,##0\);_(* &quot;-&quot;??_);_(@_)">
                  <c:v>4</c:v>
                </c:pt>
                <c:pt idx="67" formatCode="_(* #,##0_);_(* \(#,##0\);_(* &quot;-&quot;??_);_(@_)">
                  <c:v>3</c:v>
                </c:pt>
                <c:pt idx="68" formatCode="_(* #,##0_);_(* \(#,##0\);_(* &quot;-&quot;??_);_(@_)">
                  <c:v>4</c:v>
                </c:pt>
                <c:pt idx="69" formatCode="_(* #,##0_);_(* \(#,##0\);_(* &quot;-&quot;??_);_(@_)">
                  <c:v>2</c:v>
                </c:pt>
                <c:pt idx="70" formatCode="_(* #,##0_);_(* \(#,##0\);_(* &quot;-&quot;??_);_(@_)">
                  <c:v>2</c:v>
                </c:pt>
                <c:pt idx="71" formatCode="_(* #,##0_);_(* \(#,##0\);_(* &quot;-&quot;??_);_(@_)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F-445B-9EEF-ECEED905E167}"/>
            </c:ext>
          </c:extLst>
        </c:ser>
        <c:ser>
          <c:idx val="1"/>
          <c:order val="1"/>
          <c:tx>
            <c:strRef>
              <c:f>final!$E$1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final!$E$2:$E$89</c:f>
              <c:numCache>
                <c:formatCode>_(* #,##0_);_(* \(#,##0\);_(* "-"??_);_(@_)</c:formatCode>
                <c:ptCount val="88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  <c:pt idx="11">
                  <c:v>9</c:v>
                </c:pt>
                <c:pt idx="12">
                  <c:v>11</c:v>
                </c:pt>
                <c:pt idx="13">
                  <c:v>9</c:v>
                </c:pt>
                <c:pt idx="14">
                  <c:v>11</c:v>
                </c:pt>
                <c:pt idx="15">
                  <c:v>8</c:v>
                </c:pt>
                <c:pt idx="16">
                  <c:v>7</c:v>
                </c:pt>
                <c:pt idx="17">
                  <c:v>12</c:v>
                </c:pt>
                <c:pt idx="18">
                  <c:v>15</c:v>
                </c:pt>
                <c:pt idx="19">
                  <c:v>15</c:v>
                </c:pt>
                <c:pt idx="20">
                  <c:v>11</c:v>
                </c:pt>
                <c:pt idx="21">
                  <c:v>14</c:v>
                </c:pt>
                <c:pt idx="22">
                  <c:v>12</c:v>
                </c:pt>
                <c:pt idx="23">
                  <c:v>12</c:v>
                </c:pt>
                <c:pt idx="24">
                  <c:v>9</c:v>
                </c:pt>
                <c:pt idx="25">
                  <c:v>6.5</c:v>
                </c:pt>
                <c:pt idx="26">
                  <c:v>7</c:v>
                </c:pt>
                <c:pt idx="27">
                  <c:v>10</c:v>
                </c:pt>
                <c:pt idx="28">
                  <c:v>10</c:v>
                </c:pt>
                <c:pt idx="29">
                  <c:v>7</c:v>
                </c:pt>
                <c:pt idx="30">
                  <c:v>11</c:v>
                </c:pt>
                <c:pt idx="31">
                  <c:v>11.5</c:v>
                </c:pt>
                <c:pt idx="32">
                  <c:v>9.5</c:v>
                </c:pt>
                <c:pt idx="33">
                  <c:v>6</c:v>
                </c:pt>
                <c:pt idx="34">
                  <c:v>13.5</c:v>
                </c:pt>
                <c:pt idx="35">
                  <c:v>5.5</c:v>
                </c:pt>
                <c:pt idx="36">
                  <c:v>7</c:v>
                </c:pt>
                <c:pt idx="37">
                  <c:v>8</c:v>
                </c:pt>
                <c:pt idx="38">
                  <c:v>5.5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5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2.5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3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F-445B-9EEF-ECEED905E167}"/>
            </c:ext>
          </c:extLst>
        </c:ser>
        <c:ser>
          <c:idx val="2"/>
          <c:order val="2"/>
          <c:tx>
            <c:strRef>
              <c:f>final!$F$1</c:f>
              <c:strCache>
                <c:ptCount val="1"/>
                <c:pt idx="0">
                  <c:v> churn col shift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final!$F$2:$F$89</c:f>
              <c:numCache>
                <c:formatCode>_(* #,##0_);_(* \(#,##0\);_(* "-"??_);_(@_)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5</c:v>
                </c:pt>
                <c:pt idx="36">
                  <c:v>6</c:v>
                </c:pt>
                <c:pt idx="37">
                  <c:v>4.5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6</c:v>
                </c:pt>
                <c:pt idx="43">
                  <c:v>4.5</c:v>
                </c:pt>
                <c:pt idx="44">
                  <c:v>7.5</c:v>
                </c:pt>
                <c:pt idx="45">
                  <c:v>9</c:v>
                </c:pt>
                <c:pt idx="46">
                  <c:v>4.5</c:v>
                </c:pt>
                <c:pt idx="47">
                  <c:v>10.5</c:v>
                </c:pt>
                <c:pt idx="48">
                  <c:v>7</c:v>
                </c:pt>
                <c:pt idx="49">
                  <c:v>10</c:v>
                </c:pt>
                <c:pt idx="50">
                  <c:v>10.5</c:v>
                </c:pt>
                <c:pt idx="51">
                  <c:v>14</c:v>
                </c:pt>
                <c:pt idx="52">
                  <c:v>13</c:v>
                </c:pt>
                <c:pt idx="53">
                  <c:v>12</c:v>
                </c:pt>
                <c:pt idx="54">
                  <c:v>15</c:v>
                </c:pt>
                <c:pt idx="55">
                  <c:v>12</c:v>
                </c:pt>
                <c:pt idx="56">
                  <c:v>12</c:v>
                </c:pt>
                <c:pt idx="57">
                  <c:v>14</c:v>
                </c:pt>
                <c:pt idx="58">
                  <c:v>12</c:v>
                </c:pt>
                <c:pt idx="59">
                  <c:v>11</c:v>
                </c:pt>
                <c:pt idx="60">
                  <c:v>8</c:v>
                </c:pt>
                <c:pt idx="61">
                  <c:v>7</c:v>
                </c:pt>
                <c:pt idx="62">
                  <c:v>9</c:v>
                </c:pt>
                <c:pt idx="63">
                  <c:v>7</c:v>
                </c:pt>
                <c:pt idx="64">
                  <c:v>7.5</c:v>
                </c:pt>
                <c:pt idx="65">
                  <c:v>7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6F-445B-9EEF-ECEED905E167}"/>
            </c:ext>
          </c:extLst>
        </c:ser>
        <c:ser>
          <c:idx val="3"/>
          <c:order val="3"/>
          <c:tx>
            <c:strRef>
              <c:f>final!$G$1</c:f>
              <c:strCache>
                <c:ptCount val="1"/>
                <c:pt idx="0">
                  <c:v>renewal shift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final!$G$2:$G$89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_(* #,##0_);_(* \(#,##0\);_(* &quot;-&quot;??_);_(@_)">
                  <c:v>10</c:v>
                </c:pt>
                <c:pt idx="13" formatCode="_(* #,##0_);_(* \(#,##0\);_(* &quot;-&quot;??_);_(@_)">
                  <c:v>9</c:v>
                </c:pt>
                <c:pt idx="14" formatCode="_(* #,##0_);_(* \(#,##0\);_(* &quot;-&quot;??_);_(@_)">
                  <c:v>9</c:v>
                </c:pt>
                <c:pt idx="15" formatCode="_(* #,##0_);_(* \(#,##0\);_(* &quot;-&quot;??_);_(@_)">
                  <c:v>6</c:v>
                </c:pt>
                <c:pt idx="16" formatCode="_(* #,##0_);_(* \(#,##0\);_(* &quot;-&quot;??_);_(@_)">
                  <c:v>6</c:v>
                </c:pt>
                <c:pt idx="17" formatCode="_(* #,##0_);_(* \(#,##0\);_(* &quot;-&quot;??_);_(@_)">
                  <c:v>8</c:v>
                </c:pt>
                <c:pt idx="18" formatCode="_(* #,##0_);_(* \(#,##0\);_(* &quot;-&quot;??_);_(@_)">
                  <c:v>9</c:v>
                </c:pt>
                <c:pt idx="19" formatCode="_(* #,##0_);_(* \(#,##0\);_(* &quot;-&quot;??_);_(@_)">
                  <c:v>10</c:v>
                </c:pt>
                <c:pt idx="20" formatCode="_(* #,##0_);_(* \(#,##0\);_(* &quot;-&quot;??_);_(@_)">
                  <c:v>11</c:v>
                </c:pt>
                <c:pt idx="21" formatCode="_(* #,##0_);_(* \(#,##0\);_(* &quot;-&quot;??_);_(@_)">
                  <c:v>10</c:v>
                </c:pt>
                <c:pt idx="22" formatCode="_(* #,##0_);_(* \(#,##0\);_(* &quot;-&quot;??_);_(@_)">
                  <c:v>11</c:v>
                </c:pt>
                <c:pt idx="23" formatCode="_(* #,##0_);_(* \(#,##0\);_(* &quot;-&quot;??_);_(@_)">
                  <c:v>9</c:v>
                </c:pt>
                <c:pt idx="24" formatCode="_(* #,##0_);_(* \(#,##0\);_(* &quot;-&quot;??_);_(@_)">
                  <c:v>11</c:v>
                </c:pt>
                <c:pt idx="25" formatCode="_(* #,##0_);_(* \(#,##0\);_(* &quot;-&quot;??_);_(@_)">
                  <c:v>9</c:v>
                </c:pt>
                <c:pt idx="26" formatCode="_(* #,##0_);_(* \(#,##0\);_(* &quot;-&quot;??_);_(@_)">
                  <c:v>11</c:v>
                </c:pt>
                <c:pt idx="27" formatCode="_(* #,##0_);_(* \(#,##0\);_(* &quot;-&quot;??_);_(@_)">
                  <c:v>8</c:v>
                </c:pt>
                <c:pt idx="28" formatCode="_(* #,##0_);_(* \(#,##0\);_(* &quot;-&quot;??_);_(@_)">
                  <c:v>7</c:v>
                </c:pt>
                <c:pt idx="29" formatCode="_(* #,##0_);_(* \(#,##0\);_(* &quot;-&quot;??_);_(@_)">
                  <c:v>12</c:v>
                </c:pt>
                <c:pt idx="30" formatCode="_(* #,##0_);_(* \(#,##0\);_(* &quot;-&quot;??_);_(@_)">
                  <c:v>15</c:v>
                </c:pt>
                <c:pt idx="31" formatCode="_(* #,##0_);_(* \(#,##0\);_(* &quot;-&quot;??_);_(@_)">
                  <c:v>15</c:v>
                </c:pt>
                <c:pt idx="32" formatCode="_(* #,##0_);_(* \(#,##0\);_(* &quot;-&quot;??_);_(@_)">
                  <c:v>11</c:v>
                </c:pt>
                <c:pt idx="33" formatCode="_(* #,##0_);_(* \(#,##0\);_(* &quot;-&quot;??_);_(@_)">
                  <c:v>14</c:v>
                </c:pt>
                <c:pt idx="34" formatCode="_(* #,##0_);_(* \(#,##0\);_(* &quot;-&quot;??_);_(@_)">
                  <c:v>12</c:v>
                </c:pt>
                <c:pt idx="35" formatCode="_(* #,##0_);_(* \(#,##0\);_(* &quot;-&quot;??_);_(@_)">
                  <c:v>12</c:v>
                </c:pt>
                <c:pt idx="36" formatCode="_(* #,##0_);_(* \(#,##0\);_(* &quot;-&quot;??_);_(@_)">
                  <c:v>9</c:v>
                </c:pt>
                <c:pt idx="37" formatCode="_(* #,##0_);_(* \(#,##0\);_(* &quot;-&quot;??_);_(@_)">
                  <c:v>6.5</c:v>
                </c:pt>
                <c:pt idx="38" formatCode="_(* #,##0_);_(* \(#,##0\);_(* &quot;-&quot;??_);_(@_)">
                  <c:v>7</c:v>
                </c:pt>
                <c:pt idx="39" formatCode="_(* #,##0_);_(* \(#,##0\);_(* &quot;-&quot;??_);_(@_)">
                  <c:v>10</c:v>
                </c:pt>
                <c:pt idx="40" formatCode="_(* #,##0_);_(* \(#,##0\);_(* &quot;-&quot;??_);_(@_)">
                  <c:v>10</c:v>
                </c:pt>
                <c:pt idx="41" formatCode="_(* #,##0_);_(* \(#,##0\);_(* &quot;-&quot;??_);_(@_)">
                  <c:v>7</c:v>
                </c:pt>
                <c:pt idx="42" formatCode="_(* #,##0_);_(* \(#,##0\);_(* &quot;-&quot;??_);_(@_)">
                  <c:v>11</c:v>
                </c:pt>
                <c:pt idx="43" formatCode="_(* #,##0_);_(* \(#,##0\);_(* &quot;-&quot;??_);_(@_)">
                  <c:v>11.5</c:v>
                </c:pt>
                <c:pt idx="44" formatCode="_(* #,##0_);_(* \(#,##0\);_(* &quot;-&quot;??_);_(@_)">
                  <c:v>9.5</c:v>
                </c:pt>
                <c:pt idx="45" formatCode="_(* #,##0_);_(* \(#,##0\);_(* &quot;-&quot;??_);_(@_)">
                  <c:v>6</c:v>
                </c:pt>
                <c:pt idx="46" formatCode="_(* #,##0_);_(* \(#,##0\);_(* &quot;-&quot;??_);_(@_)">
                  <c:v>13.5</c:v>
                </c:pt>
                <c:pt idx="47" formatCode="_(* #,##0_);_(* \(#,##0\);_(* &quot;-&quot;??_);_(@_)">
                  <c:v>5.5</c:v>
                </c:pt>
                <c:pt idx="48" formatCode="_(* #,##0_);_(* \(#,##0\);_(* &quot;-&quot;??_);_(@_)">
                  <c:v>7</c:v>
                </c:pt>
                <c:pt idx="49" formatCode="_(* #,##0_);_(* \(#,##0\);_(* &quot;-&quot;??_);_(@_)">
                  <c:v>8</c:v>
                </c:pt>
                <c:pt idx="50" formatCode="_(* #,##0_);_(* \(#,##0\);_(* &quot;-&quot;??_);_(@_)">
                  <c:v>5.5</c:v>
                </c:pt>
                <c:pt idx="51" formatCode="_(* #,##0_);_(* \(#,##0\);_(* &quot;-&quot;??_);_(@_)">
                  <c:v>5</c:v>
                </c:pt>
                <c:pt idx="52" formatCode="_(* #,##0_);_(* \(#,##0\);_(* &quot;-&quot;??_);_(@_)">
                  <c:v>4</c:v>
                </c:pt>
                <c:pt idx="53" formatCode="_(* #,##0_);_(* \(#,##0\);_(* &quot;-&quot;??_);_(@_)">
                  <c:v>4</c:v>
                </c:pt>
                <c:pt idx="54" formatCode="_(* #,##0_);_(* \(#,##0\);_(* &quot;-&quot;??_);_(@_)">
                  <c:v>3</c:v>
                </c:pt>
                <c:pt idx="55" formatCode="_(* #,##0_);_(* \(#,##0\);_(* &quot;-&quot;??_);_(@_)">
                  <c:v>5</c:v>
                </c:pt>
                <c:pt idx="56" formatCode="_(* #,##0_);_(* \(#,##0\);_(* &quot;-&quot;??_);_(@_)">
                  <c:v>4</c:v>
                </c:pt>
                <c:pt idx="57" formatCode="_(* #,##0_);_(* \(#,##0\);_(* &quot;-&quot;??_);_(@_)">
                  <c:v>1</c:v>
                </c:pt>
                <c:pt idx="58" formatCode="_(* #,##0_);_(* \(#,##0\);_(* &quot;-&quot;??_);_(@_)">
                  <c:v>1</c:v>
                </c:pt>
                <c:pt idx="59" formatCode="_(* #,##0_);_(* \(#,##0\);_(* &quot;-&quot;??_);_(@_)">
                  <c:v>0</c:v>
                </c:pt>
                <c:pt idx="60" formatCode="_(* #,##0_);_(* \(#,##0\);_(* &quot;-&quot;??_);_(@_)">
                  <c:v>0</c:v>
                </c:pt>
                <c:pt idx="61" formatCode="_(* #,##0_);_(* \(#,##0\);_(* &quot;-&quot;??_);_(@_)">
                  <c:v>3</c:v>
                </c:pt>
                <c:pt idx="62" formatCode="_(* #,##0_);_(* \(#,##0\);_(* &quot;-&quot;??_);_(@_)">
                  <c:v>2</c:v>
                </c:pt>
                <c:pt idx="63" formatCode="_(* #,##0_);_(* \(#,##0\);_(* &quot;-&quot;??_);_(@_)">
                  <c:v>2</c:v>
                </c:pt>
                <c:pt idx="64" formatCode="_(* #,##0_);_(* \(#,##0\);_(* &quot;-&quot;??_);_(@_)">
                  <c:v>2.5</c:v>
                </c:pt>
                <c:pt idx="65" formatCode="_(* #,##0_);_(* \(#,##0\);_(* &quot;-&quot;??_);_(@_)">
                  <c:v>1</c:v>
                </c:pt>
                <c:pt idx="66" formatCode="_(* #,##0_);_(* \(#,##0\);_(* &quot;-&quot;??_);_(@_)">
                  <c:v>2</c:v>
                </c:pt>
                <c:pt idx="67" formatCode="_(* #,##0_);_(* \(#,##0\);_(* &quot;-&quot;??_);_(@_)">
                  <c:v>0</c:v>
                </c:pt>
                <c:pt idx="68" formatCode="_(* #,##0_);_(* \(#,##0\);_(* &quot;-&quot;??_);_(@_)">
                  <c:v>0</c:v>
                </c:pt>
                <c:pt idx="69" formatCode="_(* #,##0_);_(* \(#,##0\);_(* &quot;-&quot;??_);_(@_)">
                  <c:v>3</c:v>
                </c:pt>
                <c:pt idx="70" formatCode="_(* #,##0_);_(* \(#,##0\);_(* &quot;-&quot;??_);_(@_)">
                  <c:v>3</c:v>
                </c:pt>
                <c:pt idx="71" formatCode="_(* #,##0_);_(* \(#,##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6F-445B-9EEF-ECEED905E167}"/>
            </c:ext>
          </c:extLst>
        </c:ser>
        <c:ser>
          <c:idx val="4"/>
          <c:order val="4"/>
          <c:tx>
            <c:strRef>
              <c:f>final!$H$1</c:f>
              <c:strCache>
                <c:ptCount val="1"/>
                <c:pt idx="0">
                  <c:v>renewal 2 _up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final!$H$2:$H$89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_(* #,##0_);_(* \(#,##0\);_(* &quot;-&quot;??_);_(@_)">
                  <c:v>10</c:v>
                </c:pt>
                <c:pt idx="25" formatCode="_(* #,##0_);_(* \(#,##0\);_(* &quot;-&quot;??_);_(@_)">
                  <c:v>9</c:v>
                </c:pt>
                <c:pt idx="26" formatCode="_(* #,##0_);_(* \(#,##0\);_(* &quot;-&quot;??_);_(@_)">
                  <c:v>9</c:v>
                </c:pt>
                <c:pt idx="27" formatCode="_(* #,##0_);_(* \(#,##0\);_(* &quot;-&quot;??_);_(@_)">
                  <c:v>6</c:v>
                </c:pt>
                <c:pt idx="28" formatCode="_(* #,##0_);_(* \(#,##0\);_(* &quot;-&quot;??_);_(@_)">
                  <c:v>6</c:v>
                </c:pt>
                <c:pt idx="29" formatCode="_(* #,##0_);_(* \(#,##0\);_(* &quot;-&quot;??_);_(@_)">
                  <c:v>8</c:v>
                </c:pt>
                <c:pt idx="30" formatCode="_(* #,##0_);_(* \(#,##0\);_(* &quot;-&quot;??_);_(@_)">
                  <c:v>9</c:v>
                </c:pt>
                <c:pt idx="31" formatCode="_(* #,##0_);_(* \(#,##0\);_(* &quot;-&quot;??_);_(@_)">
                  <c:v>10</c:v>
                </c:pt>
                <c:pt idx="32" formatCode="_(* #,##0_);_(* \(#,##0\);_(* &quot;-&quot;??_);_(@_)">
                  <c:v>11</c:v>
                </c:pt>
                <c:pt idx="33" formatCode="_(* #,##0_);_(* \(#,##0\);_(* &quot;-&quot;??_);_(@_)">
                  <c:v>10</c:v>
                </c:pt>
                <c:pt idx="34" formatCode="_(* #,##0_);_(* \(#,##0\);_(* &quot;-&quot;??_);_(@_)">
                  <c:v>11</c:v>
                </c:pt>
                <c:pt idx="35" formatCode="_(* #,##0_);_(* \(#,##0\);_(* &quot;-&quot;??_);_(@_)">
                  <c:v>9</c:v>
                </c:pt>
                <c:pt idx="36" formatCode="_(* #,##0_);_(* \(#,##0\);_(* &quot;-&quot;??_);_(@_)">
                  <c:v>11</c:v>
                </c:pt>
                <c:pt idx="37" formatCode="_(* #,##0_);_(* \(#,##0\);_(* &quot;-&quot;??_);_(@_)">
                  <c:v>9</c:v>
                </c:pt>
                <c:pt idx="38" formatCode="_(* #,##0_);_(* \(#,##0\);_(* &quot;-&quot;??_);_(@_)">
                  <c:v>11</c:v>
                </c:pt>
                <c:pt idx="39" formatCode="_(* #,##0_);_(* \(#,##0\);_(* &quot;-&quot;??_);_(@_)">
                  <c:v>8</c:v>
                </c:pt>
                <c:pt idx="40" formatCode="_(* #,##0_);_(* \(#,##0\);_(* &quot;-&quot;??_);_(@_)">
                  <c:v>7</c:v>
                </c:pt>
                <c:pt idx="41" formatCode="_(* #,##0_);_(* \(#,##0\);_(* &quot;-&quot;??_);_(@_)">
                  <c:v>12</c:v>
                </c:pt>
                <c:pt idx="42" formatCode="_(* #,##0_);_(* \(#,##0\);_(* &quot;-&quot;??_);_(@_)">
                  <c:v>15</c:v>
                </c:pt>
                <c:pt idx="43" formatCode="_(* #,##0_);_(* \(#,##0\);_(* &quot;-&quot;??_);_(@_)">
                  <c:v>15</c:v>
                </c:pt>
                <c:pt idx="44" formatCode="_(* #,##0_);_(* \(#,##0\);_(* &quot;-&quot;??_);_(@_)">
                  <c:v>11</c:v>
                </c:pt>
                <c:pt idx="45" formatCode="_(* #,##0_);_(* \(#,##0\);_(* &quot;-&quot;??_);_(@_)">
                  <c:v>14</c:v>
                </c:pt>
                <c:pt idx="46" formatCode="_(* #,##0_);_(* \(#,##0\);_(* &quot;-&quot;??_);_(@_)">
                  <c:v>12</c:v>
                </c:pt>
                <c:pt idx="47" formatCode="_(* #,##0_);_(* \(#,##0\);_(* &quot;-&quot;??_);_(@_)">
                  <c:v>12</c:v>
                </c:pt>
                <c:pt idx="48" formatCode="_(* #,##0_);_(* \(#,##0\);_(* &quot;-&quot;??_);_(@_)">
                  <c:v>9</c:v>
                </c:pt>
                <c:pt idx="49" formatCode="_(* #,##0_);_(* \(#,##0\);_(* &quot;-&quot;??_);_(@_)">
                  <c:v>6.5</c:v>
                </c:pt>
                <c:pt idx="50" formatCode="_(* #,##0_);_(* \(#,##0\);_(* &quot;-&quot;??_);_(@_)">
                  <c:v>7</c:v>
                </c:pt>
                <c:pt idx="51" formatCode="_(* #,##0_);_(* \(#,##0\);_(* &quot;-&quot;??_);_(@_)">
                  <c:v>10</c:v>
                </c:pt>
                <c:pt idx="52" formatCode="_(* #,##0_);_(* \(#,##0\);_(* &quot;-&quot;??_);_(@_)">
                  <c:v>10</c:v>
                </c:pt>
                <c:pt idx="53" formatCode="_(* #,##0_);_(* \(#,##0\);_(* &quot;-&quot;??_);_(@_)">
                  <c:v>7</c:v>
                </c:pt>
                <c:pt idx="54" formatCode="_(* #,##0_);_(* \(#,##0\);_(* &quot;-&quot;??_);_(@_)">
                  <c:v>11</c:v>
                </c:pt>
                <c:pt idx="55" formatCode="_(* #,##0_);_(* \(#,##0\);_(* &quot;-&quot;??_);_(@_)">
                  <c:v>11.5</c:v>
                </c:pt>
                <c:pt idx="56" formatCode="_(* #,##0_);_(* \(#,##0\);_(* &quot;-&quot;??_);_(@_)">
                  <c:v>9.5</c:v>
                </c:pt>
                <c:pt idx="57" formatCode="_(* #,##0_);_(* \(#,##0\);_(* &quot;-&quot;??_);_(@_)">
                  <c:v>6</c:v>
                </c:pt>
                <c:pt idx="58" formatCode="_(* #,##0_);_(* \(#,##0\);_(* &quot;-&quot;??_);_(@_)">
                  <c:v>13.5</c:v>
                </c:pt>
                <c:pt idx="59" formatCode="_(* #,##0_);_(* \(#,##0\);_(* &quot;-&quot;??_);_(@_)">
                  <c:v>5.5</c:v>
                </c:pt>
                <c:pt idx="60" formatCode="_(* #,##0_);_(* \(#,##0\);_(* &quot;-&quot;??_);_(@_)">
                  <c:v>7</c:v>
                </c:pt>
                <c:pt idx="61" formatCode="_(* #,##0_);_(* \(#,##0\);_(* &quot;-&quot;??_);_(@_)">
                  <c:v>8</c:v>
                </c:pt>
                <c:pt idx="62" formatCode="_(* #,##0_);_(* \(#,##0\);_(* &quot;-&quot;??_);_(@_)">
                  <c:v>5.5</c:v>
                </c:pt>
                <c:pt idx="63" formatCode="_(* #,##0_);_(* \(#,##0\);_(* &quot;-&quot;??_);_(@_)">
                  <c:v>5</c:v>
                </c:pt>
                <c:pt idx="64" formatCode="_(* #,##0_);_(* \(#,##0\);_(* &quot;-&quot;??_);_(@_)">
                  <c:v>4</c:v>
                </c:pt>
                <c:pt idx="65" formatCode="_(* #,##0_);_(* \(#,##0\);_(* &quot;-&quot;??_);_(@_)">
                  <c:v>4</c:v>
                </c:pt>
                <c:pt idx="66" formatCode="_(* #,##0_);_(* \(#,##0\);_(* &quot;-&quot;??_);_(@_)">
                  <c:v>3</c:v>
                </c:pt>
                <c:pt idx="67" formatCode="_(* #,##0_);_(* \(#,##0\);_(* &quot;-&quot;??_);_(@_)">
                  <c:v>5</c:v>
                </c:pt>
                <c:pt idx="68" formatCode="_(* #,##0_);_(* \(#,##0\);_(* &quot;-&quot;??_);_(@_)">
                  <c:v>4</c:v>
                </c:pt>
                <c:pt idx="69" formatCode="_(* #,##0_);_(* \(#,##0\);_(* &quot;-&quot;??_);_(@_)">
                  <c:v>1</c:v>
                </c:pt>
                <c:pt idx="70" formatCode="_(* #,##0_);_(* \(#,##0\);_(* &quot;-&quot;??_);_(@_)">
                  <c:v>1</c:v>
                </c:pt>
                <c:pt idx="71" formatCode="_(* #,##0_);_(* \(#,##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6F-445B-9EEF-ECEED905E167}"/>
            </c:ext>
          </c:extLst>
        </c:ser>
        <c:ser>
          <c:idx val="5"/>
          <c:order val="5"/>
          <c:tx>
            <c:strRef>
              <c:f>final!$I$1</c:f>
              <c:strCache>
                <c:ptCount val="1"/>
                <c:pt idx="0">
                  <c:v>ch_2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final!$I$2:$I$89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5</c:v>
                </c:pt>
                <c:pt idx="33">
                  <c:v>6</c:v>
                </c:pt>
                <c:pt idx="34">
                  <c:v>3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8</c:v>
                </c:pt>
                <c:pt idx="43">
                  <c:v>7</c:v>
                </c:pt>
                <c:pt idx="44">
                  <c:v>5</c:v>
                </c:pt>
                <c:pt idx="45">
                  <c:v>8</c:v>
                </c:pt>
                <c:pt idx="46">
                  <c:v>10</c:v>
                </c:pt>
                <c:pt idx="47">
                  <c:v>9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8</c:v>
                </c:pt>
                <c:pt idx="52">
                  <c:v>8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8</c:v>
                </c:pt>
                <c:pt idx="57">
                  <c:v>5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6F-445B-9EEF-ECEED905E167}"/>
            </c:ext>
          </c:extLst>
        </c:ser>
        <c:ser>
          <c:idx val="6"/>
          <c:order val="6"/>
          <c:tx>
            <c:strRef>
              <c:f>final!$J$1</c:f>
              <c:strCache>
                <c:ptCount val="1"/>
                <c:pt idx="0">
                  <c:v>renewal_2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final!$J$2:$J$89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_(* #,##0_);_(* \(#,##0\);_(* &quot;-&quot;??_);_(@_)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6</c:v>
                </c:pt>
                <c:pt idx="33">
                  <c:v>4</c:v>
                </c:pt>
                <c:pt idx="34">
                  <c:v>8</c:v>
                </c:pt>
                <c:pt idx="35">
                  <c:v>3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3</c:v>
                </c:pt>
                <c:pt idx="41">
                  <c:v>7</c:v>
                </c:pt>
                <c:pt idx="42">
                  <c:v>7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7</c:v>
                </c:pt>
                <c:pt idx="59" formatCode="_(* #,##0_);_(* \(#,##0\);_(* &quot;-&quot;??_);_(@_)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6F-445B-9EEF-ECEED905E167}"/>
            </c:ext>
          </c:extLst>
        </c:ser>
        <c:ser>
          <c:idx val="7"/>
          <c:order val="7"/>
          <c:tx>
            <c:strRef>
              <c:f>final!$K$1</c:f>
              <c:strCache>
                <c:ptCount val="1"/>
                <c:pt idx="0">
                  <c:v>reneawl_up3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final!$K$2:$K$89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_(* #,##0_);_(* \(#,##0\);_(* &quot;-&quot;??_);_(@_)">
                  <c:v>6</c:v>
                </c:pt>
                <c:pt idx="37" formatCode="_(* #,##0_);_(* \(#,##0\);_(* &quot;-&quot;??_);_(@_)">
                  <c:v>5</c:v>
                </c:pt>
                <c:pt idx="38" formatCode="_(* #,##0_);_(* \(#,##0\);_(* &quot;-&quot;??_);_(@_)">
                  <c:v>4</c:v>
                </c:pt>
                <c:pt idx="39" formatCode="_(* #,##0_);_(* \(#,##0\);_(* &quot;-&quot;??_);_(@_)">
                  <c:v>4</c:v>
                </c:pt>
                <c:pt idx="40" formatCode="_(* #,##0_);_(* \(#,##0\);_(* &quot;-&quot;??_);_(@_)">
                  <c:v>4</c:v>
                </c:pt>
                <c:pt idx="41" formatCode="_(* #,##0_);_(* \(#,##0\);_(* &quot;-&quot;??_);_(@_)">
                  <c:v>4</c:v>
                </c:pt>
                <c:pt idx="42" formatCode="_(* #,##0_);_(* \(#,##0\);_(* &quot;-&quot;??_);_(@_)">
                  <c:v>6</c:v>
                </c:pt>
                <c:pt idx="43" formatCode="_(* #,##0_);_(* \(#,##0\);_(* &quot;-&quot;??_);_(@_)">
                  <c:v>7</c:v>
                </c:pt>
                <c:pt idx="44" formatCode="_(* #,##0_);_(* \(#,##0\);_(* &quot;-&quot;??_);_(@_)">
                  <c:v>6</c:v>
                </c:pt>
                <c:pt idx="45" formatCode="_(* #,##0_);_(* \(#,##0\);_(* &quot;-&quot;??_);_(@_)">
                  <c:v>4</c:v>
                </c:pt>
                <c:pt idx="46" formatCode="_(* #,##0_);_(* \(#,##0\);_(* &quot;-&quot;??_);_(@_)">
                  <c:v>8</c:v>
                </c:pt>
                <c:pt idx="47" formatCode="_(* #,##0_);_(* \(#,##0\);_(* &quot;-&quot;??_);_(@_)">
                  <c:v>3</c:v>
                </c:pt>
                <c:pt idx="48" formatCode="_(* #,##0_);_(* \(#,##0\);_(* &quot;-&quot;??_);_(@_)">
                  <c:v>5</c:v>
                </c:pt>
                <c:pt idx="49" formatCode="_(* #,##0_);_(* \(#,##0\);_(* &quot;-&quot;??_);_(@_)">
                  <c:v>4</c:v>
                </c:pt>
                <c:pt idx="50" formatCode="_(* #,##0_);_(* \(#,##0\);_(* &quot;-&quot;??_);_(@_)">
                  <c:v>4</c:v>
                </c:pt>
                <c:pt idx="51" formatCode="_(* #,##0_);_(* \(#,##0\);_(* &quot;-&quot;??_);_(@_)">
                  <c:v>5</c:v>
                </c:pt>
                <c:pt idx="52" formatCode="_(* #,##0_);_(* \(#,##0\);_(* &quot;-&quot;??_);_(@_)">
                  <c:v>3</c:v>
                </c:pt>
                <c:pt idx="53" formatCode="_(* #,##0_);_(* \(#,##0\);_(* &quot;-&quot;??_);_(@_)">
                  <c:v>7</c:v>
                </c:pt>
                <c:pt idx="54" formatCode="_(* #,##0_);_(* \(#,##0\);_(* &quot;-&quot;??_);_(@_)">
                  <c:v>7</c:v>
                </c:pt>
                <c:pt idx="55" formatCode="_(* #,##0_);_(* \(#,##0\);_(* &quot;-&quot;??_);_(@_)">
                  <c:v>8</c:v>
                </c:pt>
                <c:pt idx="56" formatCode="_(* #,##0_);_(* \(#,##0\);_(* &quot;-&quot;??_);_(@_)">
                  <c:v>6</c:v>
                </c:pt>
                <c:pt idx="57" formatCode="_(* #,##0_);_(* \(#,##0\);_(* &quot;-&quot;??_);_(@_)">
                  <c:v>6</c:v>
                </c:pt>
                <c:pt idx="58" formatCode="_(* #,##0_);_(* \(#,##0\);_(* &quot;-&quot;??_);_(@_)">
                  <c:v>2</c:v>
                </c:pt>
                <c:pt idx="59" formatCode="_(* #,##0_);_(* \(#,##0\);_(* &quot;-&quot;??_);_(@_)">
                  <c:v>3</c:v>
                </c:pt>
                <c:pt idx="60" formatCode="_(* #,##0_);_(* \(#,##0\);_(* &quot;-&quot;??_);_(@_)">
                  <c:v>3</c:v>
                </c:pt>
                <c:pt idx="61" formatCode="_(* #,##0_);_(* \(#,##0\);_(* &quot;-&quot;??_);_(@_)">
                  <c:v>2</c:v>
                </c:pt>
                <c:pt idx="62" formatCode="_(* #,##0_);_(* \(#,##0\);_(* &quot;-&quot;??_);_(@_)">
                  <c:v>2</c:v>
                </c:pt>
                <c:pt idx="63" formatCode="_(* #,##0_);_(* \(#,##0\);_(* &quot;-&quot;??_);_(@_)">
                  <c:v>2</c:v>
                </c:pt>
                <c:pt idx="64" formatCode="_(* #,##0_);_(* \(#,##0\);_(* &quot;-&quot;??_);_(@_)">
                  <c:v>2</c:v>
                </c:pt>
                <c:pt idx="65" formatCode="_(* #,##0_);_(* \(#,##0\);_(* &quot;-&quot;??_);_(@_)">
                  <c:v>1</c:v>
                </c:pt>
                <c:pt idx="66" formatCode="_(* #,##0_);_(* \(#,##0\);_(* &quot;-&quot;??_);_(@_)">
                  <c:v>3</c:v>
                </c:pt>
                <c:pt idx="67" formatCode="_(* #,##0_);_(* \(#,##0\);_(* &quot;-&quot;??_);_(@_)">
                  <c:v>2</c:v>
                </c:pt>
                <c:pt idx="68" formatCode="_(* #,##0_);_(* \(#,##0\);_(* &quot;-&quot;??_);_(@_)">
                  <c:v>2</c:v>
                </c:pt>
                <c:pt idx="69" formatCode="_(* #,##0_);_(* \(#,##0\);_(* &quot;-&quot;??_);_(@_)">
                  <c:v>1</c:v>
                </c:pt>
                <c:pt idx="70" formatCode="_(* #,##0_);_(* \(#,##0\);_(* &quot;-&quot;??_);_(@_)">
                  <c:v>7</c:v>
                </c:pt>
                <c:pt idx="71" formatCode="_(* #,##0_);_(* \(#,##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6F-445B-9EEF-ECEED905E167}"/>
            </c:ext>
          </c:extLst>
        </c:ser>
        <c:ser>
          <c:idx val="8"/>
          <c:order val="8"/>
          <c:tx>
            <c:strRef>
              <c:f>final!$L$1</c:f>
              <c:strCache>
                <c:ptCount val="1"/>
                <c:pt idx="0">
                  <c:v>ch_3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final!$L$2:$L$89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_(* #,##0.00_);_(* \(#,##0.00\);_(* &quot;-&quot;??_);_(@_)">
                  <c:v>3</c:v>
                </c:pt>
                <c:pt idx="37" formatCode="_(* #,##0.00_);_(* \(#,##0.00\);_(* &quot;-&quot;??_);_(@_)">
                  <c:v>3</c:v>
                </c:pt>
                <c:pt idx="38" formatCode="_(* #,##0.00_);_(* \(#,##0.00\);_(* &quot;-&quot;??_);_(@_)">
                  <c:v>2</c:v>
                </c:pt>
                <c:pt idx="39" formatCode="_(* #,##0.00_);_(* \(#,##0.00\);_(* &quot;-&quot;??_);_(@_)">
                  <c:v>1</c:v>
                </c:pt>
                <c:pt idx="40" formatCode="_(* #,##0.00_);_(* \(#,##0.00\);_(* &quot;-&quot;??_);_(@_)">
                  <c:v>2</c:v>
                </c:pt>
                <c:pt idx="41" formatCode="_(* #,##0.00_);_(* \(#,##0.00\);_(* &quot;-&quot;??_);_(@_)">
                  <c:v>2</c:v>
                </c:pt>
                <c:pt idx="42" formatCode="_(* #,##0.00_);_(* \(#,##0.00\);_(* &quot;-&quot;??_);_(@_)">
                  <c:v>3</c:v>
                </c:pt>
                <c:pt idx="43" formatCode="_(* #,##0.00_);_(* \(#,##0.00\);_(* &quot;-&quot;??_);_(@_)">
                  <c:v>3</c:v>
                </c:pt>
                <c:pt idx="44" formatCode="_(* #,##0.00_);_(* \(#,##0.00\);_(* &quot;-&quot;??_);_(@_)">
                  <c:v>2</c:v>
                </c:pt>
                <c:pt idx="45" formatCode="_(* #,##0.00_);_(* \(#,##0.00\);_(* &quot;-&quot;??_);_(@_)">
                  <c:v>2</c:v>
                </c:pt>
                <c:pt idx="46" formatCode="_(* #,##0.00_);_(* \(#,##0.00\);_(* &quot;-&quot;??_);_(@_)">
                  <c:v>6</c:v>
                </c:pt>
                <c:pt idx="47" formatCode="_(* #,##0.00_);_(* \(#,##0.00\);_(* &quot;-&quot;??_);_(@_)">
                  <c:v>2</c:v>
                </c:pt>
                <c:pt idx="48" formatCode="_(* #,##0.00_);_(* \(#,##0.00\);_(* &quot;-&quot;??_);_(@_)">
                  <c:v>3</c:v>
                </c:pt>
                <c:pt idx="49" formatCode="_(* #,##0.00_);_(* \(#,##0.00\);_(* &quot;-&quot;??_);_(@_)">
                  <c:v>3</c:v>
                </c:pt>
                <c:pt idx="50" formatCode="_(* #,##0.00_);_(* \(#,##0.00\);_(* &quot;-&quot;??_);_(@_)">
                  <c:v>3</c:v>
                </c:pt>
                <c:pt idx="51" formatCode="_(* #,##0.00_);_(* \(#,##0.00\);_(* &quot;-&quot;??_);_(@_)">
                  <c:v>4</c:v>
                </c:pt>
                <c:pt idx="52" formatCode="_(* #,##0.00_);_(* \(#,##0.00\);_(* &quot;-&quot;??_);_(@_)">
                  <c:v>2</c:v>
                </c:pt>
                <c:pt idx="53" formatCode="_(* #,##0.00_);_(* \(#,##0.00\);_(* &quot;-&quot;??_);_(@_)">
                  <c:v>6</c:v>
                </c:pt>
                <c:pt idx="54" formatCode="_(* #,##0.00_);_(* \(#,##0.00\);_(* &quot;-&quot;??_);_(@_)">
                  <c:v>4</c:v>
                </c:pt>
                <c:pt idx="55" formatCode="_(* #,##0.00_);_(* \(#,##0.00\);_(* &quot;-&quot;??_);_(@_)">
                  <c:v>6</c:v>
                </c:pt>
                <c:pt idx="56" formatCode="_(* #,##0.00_);_(* \(#,##0.00\);_(* &quot;-&quot;??_);_(@_)">
                  <c:v>4</c:v>
                </c:pt>
                <c:pt idx="57" formatCode="_(* #,##0.00_);_(* \(#,##0.00\);_(* &quot;-&quot;??_);_(@_)">
                  <c:v>5</c:v>
                </c:pt>
                <c:pt idx="58" formatCode="_(* #,##0.00_);_(* \(#,##0.00\);_(* &quot;-&quot;??_);_(@_)">
                  <c:v>1</c:v>
                </c:pt>
                <c:pt idx="59" formatCode="_(* #,##0.00_);_(* \(#,##0.00\);_(* &quot;-&quot;??_);_(@_)">
                  <c:v>3</c:v>
                </c:pt>
                <c:pt idx="60" formatCode="_(* #,##0.00_);_(* \(#,##0.00\);_(* &quot;-&quot;??_);_(@_)">
                  <c:v>2</c:v>
                </c:pt>
                <c:pt idx="61" formatCode="_(* #,##0.00_);_(* \(#,##0.00\);_(* &quot;-&quot;??_);_(@_)">
                  <c:v>1</c:v>
                </c:pt>
                <c:pt idx="62" formatCode="_(* #,##0.00_);_(* \(#,##0.00\);_(* &quot;-&quot;??_);_(@_)">
                  <c:v>2</c:v>
                </c:pt>
                <c:pt idx="63" formatCode="_(* #,##0.00_);_(* \(#,##0.00\);_(* &quot;-&quot;??_);_(@_)">
                  <c:v>1</c:v>
                </c:pt>
                <c:pt idx="64" formatCode="_(* #,##0.00_);_(* \(#,##0.00\);_(* &quot;-&quot;??_);_(@_)">
                  <c:v>2</c:v>
                </c:pt>
                <c:pt idx="65" formatCode="_(* #,##0.00_);_(* \(#,##0.00\);_(* &quot;-&quot;??_);_(@_)">
                  <c:v>1</c:v>
                </c:pt>
                <c:pt idx="66" formatCode="_(* #,##0.00_);_(* \(#,##0.00\);_(* &quot;-&quot;??_);_(@_)">
                  <c:v>2</c:v>
                </c:pt>
                <c:pt idx="67" formatCode="_(* #,##0.00_);_(* \(#,##0.00\);_(* &quot;-&quot;??_);_(@_)">
                  <c:v>1</c:v>
                </c:pt>
                <c:pt idx="68" formatCode="_(* #,##0.00_);_(* \(#,##0.00\);_(* &quot;-&quot;??_);_(@_)">
                  <c:v>1</c:v>
                </c:pt>
                <c:pt idx="69" formatCode="_(* #,##0.00_);_(* \(#,##0.00\);_(* &quot;-&quot;??_);_(@_)">
                  <c:v>1</c:v>
                </c:pt>
                <c:pt idx="70" formatCode="_(* #,##0.00_);_(* \(#,##0.00\);_(* &quot;-&quot;??_);_(@_)">
                  <c:v>4</c:v>
                </c:pt>
                <c:pt idx="71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6F-445B-9EEF-ECEED905E167}"/>
            </c:ext>
          </c:extLst>
        </c:ser>
        <c:ser>
          <c:idx val="9"/>
          <c:order val="9"/>
          <c:tx>
            <c:strRef>
              <c:f>final!$M$1</c:f>
              <c:strCache>
                <c:ptCount val="1"/>
                <c:pt idx="0">
                  <c:v> renewal_3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final!$M$2:$M$89</c:f>
              <c:numCache>
                <c:formatCode>_(* #,##0_);_(* \(#,##0\);_(* "-"??_);_(@_)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6F-445B-9EEF-ECEED905E167}"/>
            </c:ext>
          </c:extLst>
        </c:ser>
        <c:ser>
          <c:idx val="10"/>
          <c:order val="10"/>
          <c:tx>
            <c:strRef>
              <c:f>final!$N$1</c:f>
              <c:strCache>
                <c:ptCount val="1"/>
                <c:pt idx="0">
                  <c:v>reneawl_up4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final!$N$2:$N$89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_(* #,##0_);_(* \(#,##0\);_(* &quot;-&quot;??_);_(@_)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6F-445B-9EEF-ECEED905E167}"/>
            </c:ext>
          </c:extLst>
        </c:ser>
        <c:ser>
          <c:idx val="11"/>
          <c:order val="11"/>
          <c:tx>
            <c:strRef>
              <c:f>final!$O$1</c:f>
              <c:strCache>
                <c:ptCount val="1"/>
                <c:pt idx="0">
                  <c:v>ch_4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final!$O$2:$O$89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6F-445B-9EEF-ECEED905E167}"/>
            </c:ext>
          </c:extLst>
        </c:ser>
        <c:ser>
          <c:idx val="12"/>
          <c:order val="12"/>
          <c:tx>
            <c:strRef>
              <c:f>final!$P$1</c:f>
              <c:strCache>
                <c:ptCount val="1"/>
                <c:pt idx="0">
                  <c:v>renewal_4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final!$P$2:$P$89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6F-445B-9EEF-ECEED905E167}"/>
            </c:ext>
          </c:extLst>
        </c:ser>
        <c:ser>
          <c:idx val="13"/>
          <c:order val="13"/>
          <c:tx>
            <c:strRef>
              <c:f>final!$Q$1</c:f>
              <c:strCache>
                <c:ptCount val="1"/>
                <c:pt idx="0">
                  <c:v>reneawl_up5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final!$Q$2:$Q$89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6F-445B-9EEF-ECEED905E167}"/>
            </c:ext>
          </c:extLst>
        </c:ser>
        <c:ser>
          <c:idx val="14"/>
          <c:order val="14"/>
          <c:tx>
            <c:strRef>
              <c:f>final!$R$1</c:f>
              <c:strCache>
                <c:ptCount val="1"/>
                <c:pt idx="0">
                  <c:v>ch_5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final!$R$2:$R$89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6F-445B-9EEF-ECEED905E167}"/>
            </c:ext>
          </c:extLst>
        </c:ser>
        <c:ser>
          <c:idx val="15"/>
          <c:order val="15"/>
          <c:tx>
            <c:strRef>
              <c:f>final!$S$1</c:f>
              <c:strCache>
                <c:ptCount val="1"/>
                <c:pt idx="0">
                  <c:v>renewal_5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final!$S$2:$S$89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6F-445B-9EEF-ECEED905E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871647"/>
        <c:axId val="1688549407"/>
      </c:barChart>
      <c:catAx>
        <c:axId val="1678871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49407"/>
        <c:crosses val="autoZero"/>
        <c:auto val="1"/>
        <c:lblAlgn val="ctr"/>
        <c:lblOffset val="100"/>
        <c:noMultiLvlLbl val="0"/>
      </c:catAx>
      <c:valAx>
        <c:axId val="16885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7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contracts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Sheet2!$D$2:$D$61</c:f>
              <c:numCache>
                <c:formatCode>General</c:formatCode>
                <c:ptCount val="60"/>
                <c:pt idx="0">
                  <c:v>33</c:v>
                </c:pt>
                <c:pt idx="1">
                  <c:v>42</c:v>
                </c:pt>
                <c:pt idx="2">
                  <c:v>44</c:v>
                </c:pt>
                <c:pt idx="3">
                  <c:v>32</c:v>
                </c:pt>
                <c:pt idx="4">
                  <c:v>44</c:v>
                </c:pt>
                <c:pt idx="5">
                  <c:v>53</c:v>
                </c:pt>
                <c:pt idx="6">
                  <c:v>39</c:v>
                </c:pt>
                <c:pt idx="7">
                  <c:v>36</c:v>
                </c:pt>
                <c:pt idx="8">
                  <c:v>49</c:v>
                </c:pt>
                <c:pt idx="9">
                  <c:v>43</c:v>
                </c:pt>
                <c:pt idx="10">
                  <c:v>80</c:v>
                </c:pt>
                <c:pt idx="11">
                  <c:v>75</c:v>
                </c:pt>
                <c:pt idx="12">
                  <c:v>71</c:v>
                </c:pt>
                <c:pt idx="13">
                  <c:v>26</c:v>
                </c:pt>
                <c:pt idx="14">
                  <c:v>45</c:v>
                </c:pt>
                <c:pt idx="15">
                  <c:v>8</c:v>
                </c:pt>
                <c:pt idx="16">
                  <c:v>18</c:v>
                </c:pt>
                <c:pt idx="17">
                  <c:v>44</c:v>
                </c:pt>
                <c:pt idx="18">
                  <c:v>35</c:v>
                </c:pt>
                <c:pt idx="19">
                  <c:v>49</c:v>
                </c:pt>
                <c:pt idx="20">
                  <c:v>32</c:v>
                </c:pt>
                <c:pt idx="21">
                  <c:v>38</c:v>
                </c:pt>
                <c:pt idx="22">
                  <c:v>19</c:v>
                </c:pt>
                <c:pt idx="23">
                  <c:v>19</c:v>
                </c:pt>
                <c:pt idx="24">
                  <c:v>31</c:v>
                </c:pt>
                <c:pt idx="25">
                  <c:v>31</c:v>
                </c:pt>
                <c:pt idx="26">
                  <c:v>33</c:v>
                </c:pt>
                <c:pt idx="27">
                  <c:v>39</c:v>
                </c:pt>
                <c:pt idx="28">
                  <c:v>29</c:v>
                </c:pt>
                <c:pt idx="29">
                  <c:v>59</c:v>
                </c:pt>
                <c:pt idx="30">
                  <c:v>40</c:v>
                </c:pt>
                <c:pt idx="31">
                  <c:v>31</c:v>
                </c:pt>
                <c:pt idx="32">
                  <c:v>16</c:v>
                </c:pt>
                <c:pt idx="33">
                  <c:v>20</c:v>
                </c:pt>
                <c:pt idx="34">
                  <c:v>4</c:v>
                </c:pt>
                <c:pt idx="35">
                  <c:v>5</c:v>
                </c:pt>
                <c:pt idx="36">
                  <c:v>19</c:v>
                </c:pt>
                <c:pt idx="37">
                  <c:v>14</c:v>
                </c:pt>
                <c:pt idx="38">
                  <c:v>31</c:v>
                </c:pt>
                <c:pt idx="39">
                  <c:v>-5</c:v>
                </c:pt>
                <c:pt idx="40">
                  <c:v>2</c:v>
                </c:pt>
                <c:pt idx="41">
                  <c:v>-3</c:v>
                </c:pt>
                <c:pt idx="42">
                  <c:v>-8</c:v>
                </c:pt>
                <c:pt idx="43">
                  <c:v>32</c:v>
                </c:pt>
                <c:pt idx="44">
                  <c:v>8</c:v>
                </c:pt>
                <c:pt idx="45">
                  <c:v>12</c:v>
                </c:pt>
                <c:pt idx="46">
                  <c:v>21</c:v>
                </c:pt>
                <c:pt idx="47">
                  <c:v>10</c:v>
                </c:pt>
                <c:pt idx="48">
                  <c:v>11</c:v>
                </c:pt>
                <c:pt idx="49">
                  <c:v>10</c:v>
                </c:pt>
                <c:pt idx="50">
                  <c:v>0</c:v>
                </c:pt>
                <c:pt idx="51">
                  <c:v>-1</c:v>
                </c:pt>
                <c:pt idx="52">
                  <c:v>28</c:v>
                </c:pt>
                <c:pt idx="53">
                  <c:v>12</c:v>
                </c:pt>
                <c:pt idx="54">
                  <c:v>15</c:v>
                </c:pt>
                <c:pt idx="55">
                  <c:v>-1</c:v>
                </c:pt>
                <c:pt idx="56">
                  <c:v>1</c:v>
                </c:pt>
                <c:pt idx="57">
                  <c:v>19</c:v>
                </c:pt>
                <c:pt idx="58">
                  <c:v>13</c:v>
                </c:pt>
                <c:pt idx="5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C-4F20-A711-1374BBD013DB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Active Contracts (With Noise)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Sheet2!$F$2:$F$61</c:f>
              <c:numCache>
                <c:formatCode>General</c:formatCode>
                <c:ptCount val="60"/>
                <c:pt idx="0">
                  <c:v>33</c:v>
                </c:pt>
                <c:pt idx="1">
                  <c:v>42</c:v>
                </c:pt>
                <c:pt idx="2">
                  <c:v>44</c:v>
                </c:pt>
                <c:pt idx="3">
                  <c:v>32</c:v>
                </c:pt>
                <c:pt idx="4">
                  <c:v>44</c:v>
                </c:pt>
                <c:pt idx="5">
                  <c:v>53</c:v>
                </c:pt>
                <c:pt idx="6">
                  <c:v>39</c:v>
                </c:pt>
                <c:pt idx="7">
                  <c:v>36</c:v>
                </c:pt>
                <c:pt idx="8">
                  <c:v>49</c:v>
                </c:pt>
                <c:pt idx="9">
                  <c:v>43</c:v>
                </c:pt>
                <c:pt idx="10">
                  <c:v>80</c:v>
                </c:pt>
                <c:pt idx="11">
                  <c:v>75</c:v>
                </c:pt>
                <c:pt idx="12">
                  <c:v>70</c:v>
                </c:pt>
                <c:pt idx="13">
                  <c:v>75</c:v>
                </c:pt>
                <c:pt idx="14">
                  <c:v>64</c:v>
                </c:pt>
                <c:pt idx="15">
                  <c:v>97</c:v>
                </c:pt>
                <c:pt idx="16">
                  <c:v>88</c:v>
                </c:pt>
                <c:pt idx="17">
                  <c:v>108</c:v>
                </c:pt>
                <c:pt idx="18">
                  <c:v>109</c:v>
                </c:pt>
                <c:pt idx="19">
                  <c:v>122</c:v>
                </c:pt>
                <c:pt idx="20">
                  <c:v>124</c:v>
                </c:pt>
                <c:pt idx="21">
                  <c:v>131</c:v>
                </c:pt>
                <c:pt idx="22">
                  <c:v>142</c:v>
                </c:pt>
                <c:pt idx="23">
                  <c:v>146</c:v>
                </c:pt>
                <c:pt idx="24">
                  <c:v>162</c:v>
                </c:pt>
                <c:pt idx="25">
                  <c:v>177</c:v>
                </c:pt>
                <c:pt idx="26">
                  <c:v>186</c:v>
                </c:pt>
                <c:pt idx="27">
                  <c:v>173</c:v>
                </c:pt>
                <c:pt idx="28">
                  <c:v>180</c:v>
                </c:pt>
                <c:pt idx="29">
                  <c:v>195</c:v>
                </c:pt>
                <c:pt idx="30">
                  <c:v>224</c:v>
                </c:pt>
                <c:pt idx="31">
                  <c:v>214</c:v>
                </c:pt>
                <c:pt idx="32">
                  <c:v>208</c:v>
                </c:pt>
                <c:pt idx="33">
                  <c:v>242</c:v>
                </c:pt>
                <c:pt idx="34">
                  <c:v>233</c:v>
                </c:pt>
                <c:pt idx="35">
                  <c:v>252</c:v>
                </c:pt>
                <c:pt idx="36">
                  <c:v>257</c:v>
                </c:pt>
                <c:pt idx="37">
                  <c:v>263</c:v>
                </c:pt>
                <c:pt idx="38">
                  <c:v>265</c:v>
                </c:pt>
                <c:pt idx="39">
                  <c:v>264</c:v>
                </c:pt>
                <c:pt idx="40">
                  <c:v>270</c:v>
                </c:pt>
                <c:pt idx="41">
                  <c:v>254</c:v>
                </c:pt>
                <c:pt idx="42">
                  <c:v>258</c:v>
                </c:pt>
                <c:pt idx="43">
                  <c:v>254</c:v>
                </c:pt>
                <c:pt idx="44">
                  <c:v>249</c:v>
                </c:pt>
                <c:pt idx="45">
                  <c:v>231</c:v>
                </c:pt>
                <c:pt idx="46">
                  <c:v>248</c:v>
                </c:pt>
                <c:pt idx="47">
                  <c:v>235</c:v>
                </c:pt>
                <c:pt idx="48">
                  <c:v>240</c:v>
                </c:pt>
                <c:pt idx="49">
                  <c:v>209</c:v>
                </c:pt>
                <c:pt idx="50">
                  <c:v>198</c:v>
                </c:pt>
                <c:pt idx="51">
                  <c:v>215</c:v>
                </c:pt>
                <c:pt idx="52">
                  <c:v>186</c:v>
                </c:pt>
                <c:pt idx="53">
                  <c:v>185</c:v>
                </c:pt>
                <c:pt idx="54">
                  <c:v>155</c:v>
                </c:pt>
                <c:pt idx="55">
                  <c:v>171</c:v>
                </c:pt>
                <c:pt idx="56">
                  <c:v>155</c:v>
                </c:pt>
                <c:pt idx="57">
                  <c:v>149</c:v>
                </c:pt>
                <c:pt idx="58">
                  <c:v>137</c:v>
                </c:pt>
                <c:pt idx="59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C-4F20-A711-1374BBD01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561839"/>
        <c:axId val="1605562799"/>
      </c:lineChart>
      <c:catAx>
        <c:axId val="1605561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562799"/>
        <c:crosses val="autoZero"/>
        <c:auto val="1"/>
        <c:lblAlgn val="ctr"/>
        <c:lblOffset val="100"/>
        <c:noMultiLvlLbl val="0"/>
      </c:catAx>
      <c:valAx>
        <c:axId val="16055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56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contract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Sheet2!$E$2:$E$61</c:f>
              <c:numCache>
                <c:formatCode>General</c:formatCode>
                <c:ptCount val="60"/>
                <c:pt idx="0">
                  <c:v>33</c:v>
                </c:pt>
                <c:pt idx="1">
                  <c:v>42</c:v>
                </c:pt>
                <c:pt idx="2">
                  <c:v>44</c:v>
                </c:pt>
                <c:pt idx="3">
                  <c:v>32</c:v>
                </c:pt>
                <c:pt idx="4">
                  <c:v>44</c:v>
                </c:pt>
                <c:pt idx="5">
                  <c:v>53</c:v>
                </c:pt>
                <c:pt idx="6">
                  <c:v>39</c:v>
                </c:pt>
                <c:pt idx="7">
                  <c:v>36</c:v>
                </c:pt>
                <c:pt idx="8">
                  <c:v>49</c:v>
                </c:pt>
                <c:pt idx="9">
                  <c:v>43</c:v>
                </c:pt>
                <c:pt idx="10">
                  <c:v>80</c:v>
                </c:pt>
                <c:pt idx="11">
                  <c:v>75</c:v>
                </c:pt>
                <c:pt idx="12">
                  <c:v>71</c:v>
                </c:pt>
                <c:pt idx="13">
                  <c:v>26</c:v>
                </c:pt>
                <c:pt idx="14">
                  <c:v>45</c:v>
                </c:pt>
                <c:pt idx="15">
                  <c:v>8</c:v>
                </c:pt>
                <c:pt idx="16">
                  <c:v>18</c:v>
                </c:pt>
                <c:pt idx="17">
                  <c:v>44</c:v>
                </c:pt>
                <c:pt idx="18">
                  <c:v>35</c:v>
                </c:pt>
                <c:pt idx="19">
                  <c:v>49</c:v>
                </c:pt>
                <c:pt idx="20">
                  <c:v>32</c:v>
                </c:pt>
                <c:pt idx="21">
                  <c:v>38</c:v>
                </c:pt>
                <c:pt idx="22">
                  <c:v>19</c:v>
                </c:pt>
                <c:pt idx="23">
                  <c:v>19</c:v>
                </c:pt>
                <c:pt idx="24">
                  <c:v>31</c:v>
                </c:pt>
                <c:pt idx="25">
                  <c:v>31</c:v>
                </c:pt>
                <c:pt idx="26">
                  <c:v>33</c:v>
                </c:pt>
                <c:pt idx="27">
                  <c:v>39</c:v>
                </c:pt>
                <c:pt idx="28">
                  <c:v>29</c:v>
                </c:pt>
                <c:pt idx="29">
                  <c:v>59</c:v>
                </c:pt>
                <c:pt idx="30">
                  <c:v>40</c:v>
                </c:pt>
                <c:pt idx="31">
                  <c:v>31</c:v>
                </c:pt>
                <c:pt idx="32">
                  <c:v>16</c:v>
                </c:pt>
                <c:pt idx="33">
                  <c:v>20</c:v>
                </c:pt>
                <c:pt idx="34">
                  <c:v>4</c:v>
                </c:pt>
                <c:pt idx="35">
                  <c:v>5</c:v>
                </c:pt>
                <c:pt idx="36">
                  <c:v>19</c:v>
                </c:pt>
                <c:pt idx="37">
                  <c:v>14</c:v>
                </c:pt>
                <c:pt idx="38">
                  <c:v>31</c:v>
                </c:pt>
                <c:pt idx="39">
                  <c:v>17</c:v>
                </c:pt>
                <c:pt idx="40">
                  <c:v>30</c:v>
                </c:pt>
                <c:pt idx="41">
                  <c:v>24</c:v>
                </c:pt>
                <c:pt idx="42">
                  <c:v>21</c:v>
                </c:pt>
                <c:pt idx="43">
                  <c:v>56</c:v>
                </c:pt>
                <c:pt idx="44">
                  <c:v>36</c:v>
                </c:pt>
                <c:pt idx="45">
                  <c:v>39</c:v>
                </c:pt>
                <c:pt idx="46">
                  <c:v>50</c:v>
                </c:pt>
                <c:pt idx="47">
                  <c:v>32</c:v>
                </c:pt>
                <c:pt idx="48">
                  <c:v>41</c:v>
                </c:pt>
                <c:pt idx="49">
                  <c:v>38</c:v>
                </c:pt>
                <c:pt idx="50">
                  <c:v>26</c:v>
                </c:pt>
                <c:pt idx="51">
                  <c:v>23</c:v>
                </c:pt>
                <c:pt idx="52">
                  <c:v>51</c:v>
                </c:pt>
                <c:pt idx="53">
                  <c:v>34</c:v>
                </c:pt>
                <c:pt idx="54">
                  <c:v>36</c:v>
                </c:pt>
                <c:pt idx="55">
                  <c:v>29</c:v>
                </c:pt>
                <c:pt idx="56">
                  <c:v>31</c:v>
                </c:pt>
                <c:pt idx="57">
                  <c:v>45</c:v>
                </c:pt>
                <c:pt idx="58">
                  <c:v>38</c:v>
                </c:pt>
                <c:pt idx="5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A-4DE4-9FFD-0DC88C36BDFA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Active Contracts (With Noise)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Sheet2!$F$2:$F$61</c:f>
              <c:numCache>
                <c:formatCode>General</c:formatCode>
                <c:ptCount val="60"/>
                <c:pt idx="0">
                  <c:v>33</c:v>
                </c:pt>
                <c:pt idx="1">
                  <c:v>42</c:v>
                </c:pt>
                <c:pt idx="2">
                  <c:v>44</c:v>
                </c:pt>
                <c:pt idx="3">
                  <c:v>32</c:v>
                </c:pt>
                <c:pt idx="4">
                  <c:v>44</c:v>
                </c:pt>
                <c:pt idx="5">
                  <c:v>53</c:v>
                </c:pt>
                <c:pt idx="6">
                  <c:v>39</c:v>
                </c:pt>
                <c:pt idx="7">
                  <c:v>36</c:v>
                </c:pt>
                <c:pt idx="8">
                  <c:v>49</c:v>
                </c:pt>
                <c:pt idx="9">
                  <c:v>43</c:v>
                </c:pt>
                <c:pt idx="10">
                  <c:v>80</c:v>
                </c:pt>
                <c:pt idx="11">
                  <c:v>75</c:v>
                </c:pt>
                <c:pt idx="12">
                  <c:v>70</c:v>
                </c:pt>
                <c:pt idx="13">
                  <c:v>75</c:v>
                </c:pt>
                <c:pt idx="14">
                  <c:v>64</c:v>
                </c:pt>
                <c:pt idx="15">
                  <c:v>97</c:v>
                </c:pt>
                <c:pt idx="16">
                  <c:v>88</c:v>
                </c:pt>
                <c:pt idx="17">
                  <c:v>108</c:v>
                </c:pt>
                <c:pt idx="18">
                  <c:v>109</c:v>
                </c:pt>
                <c:pt idx="19">
                  <c:v>122</c:v>
                </c:pt>
                <c:pt idx="20">
                  <c:v>124</c:v>
                </c:pt>
                <c:pt idx="21">
                  <c:v>131</c:v>
                </c:pt>
                <c:pt idx="22">
                  <c:v>142</c:v>
                </c:pt>
                <c:pt idx="23">
                  <c:v>146</c:v>
                </c:pt>
                <c:pt idx="24">
                  <c:v>162</c:v>
                </c:pt>
                <c:pt idx="25">
                  <c:v>177</c:v>
                </c:pt>
                <c:pt idx="26">
                  <c:v>186</c:v>
                </c:pt>
                <c:pt idx="27">
                  <c:v>173</c:v>
                </c:pt>
                <c:pt idx="28">
                  <c:v>180</c:v>
                </c:pt>
                <c:pt idx="29">
                  <c:v>195</c:v>
                </c:pt>
                <c:pt idx="30">
                  <c:v>224</c:v>
                </c:pt>
                <c:pt idx="31">
                  <c:v>214</c:v>
                </c:pt>
                <c:pt idx="32">
                  <c:v>208</c:v>
                </c:pt>
                <c:pt idx="33">
                  <c:v>242</c:v>
                </c:pt>
                <c:pt idx="34">
                  <c:v>233</c:v>
                </c:pt>
                <c:pt idx="35">
                  <c:v>252</c:v>
                </c:pt>
                <c:pt idx="36">
                  <c:v>257</c:v>
                </c:pt>
                <c:pt idx="37">
                  <c:v>263</c:v>
                </c:pt>
                <c:pt idx="38">
                  <c:v>265</c:v>
                </c:pt>
                <c:pt idx="39">
                  <c:v>264</c:v>
                </c:pt>
                <c:pt idx="40">
                  <c:v>270</c:v>
                </c:pt>
                <c:pt idx="41">
                  <c:v>254</c:v>
                </c:pt>
                <c:pt idx="42">
                  <c:v>258</c:v>
                </c:pt>
                <c:pt idx="43">
                  <c:v>254</c:v>
                </c:pt>
                <c:pt idx="44">
                  <c:v>249</c:v>
                </c:pt>
                <c:pt idx="45">
                  <c:v>231</c:v>
                </c:pt>
                <c:pt idx="46">
                  <c:v>248</c:v>
                </c:pt>
                <c:pt idx="47">
                  <c:v>235</c:v>
                </c:pt>
                <c:pt idx="48">
                  <c:v>240</c:v>
                </c:pt>
                <c:pt idx="49">
                  <c:v>209</c:v>
                </c:pt>
                <c:pt idx="50">
                  <c:v>198</c:v>
                </c:pt>
                <c:pt idx="51">
                  <c:v>215</c:v>
                </c:pt>
                <c:pt idx="52">
                  <c:v>186</c:v>
                </c:pt>
                <c:pt idx="53">
                  <c:v>185</c:v>
                </c:pt>
                <c:pt idx="54">
                  <c:v>155</c:v>
                </c:pt>
                <c:pt idx="55">
                  <c:v>171</c:v>
                </c:pt>
                <c:pt idx="56">
                  <c:v>155</c:v>
                </c:pt>
                <c:pt idx="57">
                  <c:v>149</c:v>
                </c:pt>
                <c:pt idx="58">
                  <c:v>137</c:v>
                </c:pt>
                <c:pt idx="59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A-4DE4-9FFD-0DC88C36B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432783"/>
        <c:axId val="1589433263"/>
      </c:lineChart>
      <c:catAx>
        <c:axId val="158943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33263"/>
        <c:crosses val="autoZero"/>
        <c:auto val="1"/>
        <c:lblAlgn val="ctr"/>
        <c:lblOffset val="100"/>
        <c:noMultiLvlLbl val="0"/>
      </c:catAx>
      <c:valAx>
        <c:axId val="15894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3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Sheet3!$F$2:$F$61</c:f>
              <c:numCache>
                <c:formatCode>General</c:formatCode>
                <c:ptCount val="60"/>
                <c:pt idx="0" formatCode="_(* #,##0_);_(* \(#,##0\);_(* &quot;-&quot;??_);_(@_)">
                  <c:v>10</c:v>
                </c:pt>
                <c:pt idx="1">
                  <c:v>19</c:v>
                </c:pt>
                <c:pt idx="2">
                  <c:v>29</c:v>
                </c:pt>
                <c:pt idx="3">
                  <c:v>36</c:v>
                </c:pt>
                <c:pt idx="4">
                  <c:v>44</c:v>
                </c:pt>
                <c:pt idx="5">
                  <c:v>54</c:v>
                </c:pt>
                <c:pt idx="6">
                  <c:v>64</c:v>
                </c:pt>
                <c:pt idx="7">
                  <c:v>76</c:v>
                </c:pt>
                <c:pt idx="8">
                  <c:v>88</c:v>
                </c:pt>
                <c:pt idx="9">
                  <c:v>99</c:v>
                </c:pt>
                <c:pt idx="10">
                  <c:v>112</c:v>
                </c:pt>
                <c:pt idx="11">
                  <c:v>123</c:v>
                </c:pt>
                <c:pt idx="12">
                  <c:v>136</c:v>
                </c:pt>
                <c:pt idx="13">
                  <c:v>148</c:v>
                </c:pt>
                <c:pt idx="14">
                  <c:v>159</c:v>
                </c:pt>
                <c:pt idx="15">
                  <c:v>168</c:v>
                </c:pt>
                <c:pt idx="16">
                  <c:v>176</c:v>
                </c:pt>
                <c:pt idx="17">
                  <c:v>188</c:v>
                </c:pt>
                <c:pt idx="18">
                  <c:v>205</c:v>
                </c:pt>
                <c:pt idx="19">
                  <c:v>220</c:v>
                </c:pt>
                <c:pt idx="20">
                  <c:v>234</c:v>
                </c:pt>
                <c:pt idx="21">
                  <c:v>249</c:v>
                </c:pt>
                <c:pt idx="22">
                  <c:v>262</c:v>
                </c:pt>
                <c:pt idx="23">
                  <c:v>277</c:v>
                </c:pt>
                <c:pt idx="24">
                  <c:v>289</c:v>
                </c:pt>
                <c:pt idx="25">
                  <c:v>297</c:v>
                </c:pt>
                <c:pt idx="26">
                  <c:v>310</c:v>
                </c:pt>
                <c:pt idx="27">
                  <c:v>325</c:v>
                </c:pt>
                <c:pt idx="28">
                  <c:v>338</c:v>
                </c:pt>
                <c:pt idx="29">
                  <c:v>352</c:v>
                </c:pt>
                <c:pt idx="30">
                  <c:v>366</c:v>
                </c:pt>
                <c:pt idx="31">
                  <c:v>377</c:v>
                </c:pt>
                <c:pt idx="32">
                  <c:v>392</c:v>
                </c:pt>
                <c:pt idx="33">
                  <c:v>403</c:v>
                </c:pt>
                <c:pt idx="34">
                  <c:v>418</c:v>
                </c:pt>
                <c:pt idx="35">
                  <c:v>429</c:v>
                </c:pt>
                <c:pt idx="36">
                  <c:v>438.5</c:v>
                </c:pt>
                <c:pt idx="37">
                  <c:v>452</c:v>
                </c:pt>
                <c:pt idx="38">
                  <c:v>461</c:v>
                </c:pt>
                <c:pt idx="39">
                  <c:v>475.5</c:v>
                </c:pt>
                <c:pt idx="40">
                  <c:v>486.5</c:v>
                </c:pt>
                <c:pt idx="41">
                  <c:v>494.5</c:v>
                </c:pt>
                <c:pt idx="42">
                  <c:v>506.5</c:v>
                </c:pt>
                <c:pt idx="43">
                  <c:v>519</c:v>
                </c:pt>
                <c:pt idx="44">
                  <c:v>527.5</c:v>
                </c:pt>
                <c:pt idx="45">
                  <c:v>533.5</c:v>
                </c:pt>
                <c:pt idx="46">
                  <c:v>544</c:v>
                </c:pt>
                <c:pt idx="47">
                  <c:v>547.5</c:v>
                </c:pt>
                <c:pt idx="48">
                  <c:v>555.5</c:v>
                </c:pt>
                <c:pt idx="49">
                  <c:v>556.5</c:v>
                </c:pt>
                <c:pt idx="50">
                  <c:v>554</c:v>
                </c:pt>
                <c:pt idx="51">
                  <c:v>556.5</c:v>
                </c:pt>
                <c:pt idx="52">
                  <c:v>555</c:v>
                </c:pt>
                <c:pt idx="53">
                  <c:v>554</c:v>
                </c:pt>
                <c:pt idx="54">
                  <c:v>550</c:v>
                </c:pt>
                <c:pt idx="55">
                  <c:v>549</c:v>
                </c:pt>
                <c:pt idx="56">
                  <c:v>547</c:v>
                </c:pt>
                <c:pt idx="57">
                  <c:v>542</c:v>
                </c:pt>
                <c:pt idx="58">
                  <c:v>537.5</c:v>
                </c:pt>
                <c:pt idx="59">
                  <c:v>529.5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C-4D11-AFC6-6FDA4D3554ED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Cumulative With Noise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Sheet3!$G$2:$G$61</c:f>
              <c:numCache>
                <c:formatCode>General</c:formatCode>
                <c:ptCount val="60"/>
                <c:pt idx="0">
                  <c:v>10</c:v>
                </c:pt>
                <c:pt idx="1">
                  <c:v>19</c:v>
                </c:pt>
                <c:pt idx="2">
                  <c:v>29</c:v>
                </c:pt>
                <c:pt idx="3">
                  <c:v>36</c:v>
                </c:pt>
                <c:pt idx="4">
                  <c:v>44</c:v>
                </c:pt>
                <c:pt idx="5">
                  <c:v>54</c:v>
                </c:pt>
                <c:pt idx="6">
                  <c:v>64</c:v>
                </c:pt>
                <c:pt idx="7">
                  <c:v>76</c:v>
                </c:pt>
                <c:pt idx="8">
                  <c:v>88</c:v>
                </c:pt>
                <c:pt idx="9">
                  <c:v>99</c:v>
                </c:pt>
                <c:pt idx="10">
                  <c:v>112</c:v>
                </c:pt>
                <c:pt idx="11">
                  <c:v>123</c:v>
                </c:pt>
                <c:pt idx="12">
                  <c:v>137</c:v>
                </c:pt>
                <c:pt idx="13">
                  <c:v>149</c:v>
                </c:pt>
                <c:pt idx="14">
                  <c:v>161</c:v>
                </c:pt>
                <c:pt idx="15">
                  <c:v>171</c:v>
                </c:pt>
                <c:pt idx="16">
                  <c:v>181</c:v>
                </c:pt>
                <c:pt idx="17">
                  <c:v>195</c:v>
                </c:pt>
                <c:pt idx="18">
                  <c:v>213</c:v>
                </c:pt>
                <c:pt idx="19">
                  <c:v>230</c:v>
                </c:pt>
                <c:pt idx="20">
                  <c:v>245</c:v>
                </c:pt>
                <c:pt idx="21">
                  <c:v>263</c:v>
                </c:pt>
                <c:pt idx="22">
                  <c:v>278</c:v>
                </c:pt>
                <c:pt idx="23">
                  <c:v>295</c:v>
                </c:pt>
                <c:pt idx="24">
                  <c:v>310</c:v>
                </c:pt>
                <c:pt idx="25">
                  <c:v>321</c:v>
                </c:pt>
                <c:pt idx="26">
                  <c:v>335</c:v>
                </c:pt>
                <c:pt idx="27">
                  <c:v>352</c:v>
                </c:pt>
                <c:pt idx="28">
                  <c:v>368</c:v>
                </c:pt>
                <c:pt idx="29">
                  <c:v>383</c:v>
                </c:pt>
                <c:pt idx="30">
                  <c:v>400</c:v>
                </c:pt>
                <c:pt idx="31">
                  <c:v>416</c:v>
                </c:pt>
                <c:pt idx="32">
                  <c:v>433</c:v>
                </c:pt>
                <c:pt idx="33">
                  <c:v>448</c:v>
                </c:pt>
                <c:pt idx="34">
                  <c:v>466</c:v>
                </c:pt>
                <c:pt idx="35">
                  <c:v>482</c:v>
                </c:pt>
                <c:pt idx="36">
                  <c:v>496</c:v>
                </c:pt>
                <c:pt idx="37">
                  <c:v>514</c:v>
                </c:pt>
                <c:pt idx="38">
                  <c:v>530</c:v>
                </c:pt>
                <c:pt idx="39">
                  <c:v>549</c:v>
                </c:pt>
                <c:pt idx="40">
                  <c:v>566</c:v>
                </c:pt>
                <c:pt idx="41">
                  <c:v>582</c:v>
                </c:pt>
                <c:pt idx="42">
                  <c:v>600</c:v>
                </c:pt>
                <c:pt idx="43" formatCode="0">
                  <c:v>617</c:v>
                </c:pt>
                <c:pt idx="44">
                  <c:v>633</c:v>
                </c:pt>
                <c:pt idx="45">
                  <c:v>648</c:v>
                </c:pt>
                <c:pt idx="46">
                  <c:v>663</c:v>
                </c:pt>
                <c:pt idx="47">
                  <c:v>677</c:v>
                </c:pt>
                <c:pt idx="48">
                  <c:v>692</c:v>
                </c:pt>
                <c:pt idx="49">
                  <c:v>703</c:v>
                </c:pt>
                <c:pt idx="50">
                  <c:v>711</c:v>
                </c:pt>
                <c:pt idx="51">
                  <c:v>721</c:v>
                </c:pt>
                <c:pt idx="52">
                  <c:v>730</c:v>
                </c:pt>
                <c:pt idx="53">
                  <c:v>736</c:v>
                </c:pt>
                <c:pt idx="54">
                  <c:v>741</c:v>
                </c:pt>
                <c:pt idx="55">
                  <c:v>748</c:v>
                </c:pt>
                <c:pt idx="56">
                  <c:v>753</c:v>
                </c:pt>
                <c:pt idx="57">
                  <c:v>757</c:v>
                </c:pt>
                <c:pt idx="58">
                  <c:v>760</c:v>
                </c:pt>
                <c:pt idx="59">
                  <c:v>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C-4D11-AFC6-6FDA4D3554ED}"/>
            </c:ext>
          </c:extLst>
        </c:ser>
        <c:ser>
          <c:idx val="2"/>
          <c:order val="2"/>
          <c:tx>
            <c:strRef>
              <c:f>Sheet3!$H$1</c:f>
              <c:strCache>
                <c:ptCount val="1"/>
                <c:pt idx="0">
                  <c:v> churn col shift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Sheet3!$H$2:$H$61</c:f>
              <c:numCache>
                <c:formatCode>_(* #,##0_);_(* \(#,##0\);_(*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10</c:v>
                </c:pt>
                <c:pt idx="20">
                  <c:v>11</c:v>
                </c:pt>
                <c:pt idx="21">
                  <c:v>14</c:v>
                </c:pt>
                <c:pt idx="22">
                  <c:v>16</c:v>
                </c:pt>
                <c:pt idx="23">
                  <c:v>18</c:v>
                </c:pt>
                <c:pt idx="24">
                  <c:v>21</c:v>
                </c:pt>
                <c:pt idx="25">
                  <c:v>24</c:v>
                </c:pt>
                <c:pt idx="26">
                  <c:v>25</c:v>
                </c:pt>
                <c:pt idx="27">
                  <c:v>27</c:v>
                </c:pt>
                <c:pt idx="28">
                  <c:v>30</c:v>
                </c:pt>
                <c:pt idx="29">
                  <c:v>31</c:v>
                </c:pt>
                <c:pt idx="30">
                  <c:v>34</c:v>
                </c:pt>
                <c:pt idx="31">
                  <c:v>39</c:v>
                </c:pt>
                <c:pt idx="32">
                  <c:v>41</c:v>
                </c:pt>
                <c:pt idx="33">
                  <c:v>45</c:v>
                </c:pt>
                <c:pt idx="34">
                  <c:v>48</c:v>
                </c:pt>
                <c:pt idx="35">
                  <c:v>53</c:v>
                </c:pt>
                <c:pt idx="36">
                  <c:v>57.5</c:v>
                </c:pt>
                <c:pt idx="37">
                  <c:v>62</c:v>
                </c:pt>
                <c:pt idx="38">
                  <c:v>69</c:v>
                </c:pt>
                <c:pt idx="39">
                  <c:v>73.5</c:v>
                </c:pt>
                <c:pt idx="40">
                  <c:v>79.5</c:v>
                </c:pt>
                <c:pt idx="41">
                  <c:v>87.5</c:v>
                </c:pt>
                <c:pt idx="42">
                  <c:v>93.5</c:v>
                </c:pt>
                <c:pt idx="43">
                  <c:v>98</c:v>
                </c:pt>
                <c:pt idx="44">
                  <c:v>105.5</c:v>
                </c:pt>
                <c:pt idx="45">
                  <c:v>114.5</c:v>
                </c:pt>
                <c:pt idx="46">
                  <c:v>119</c:v>
                </c:pt>
                <c:pt idx="47">
                  <c:v>129.5</c:v>
                </c:pt>
                <c:pt idx="48">
                  <c:v>136.5</c:v>
                </c:pt>
                <c:pt idx="49">
                  <c:v>146.5</c:v>
                </c:pt>
                <c:pt idx="50">
                  <c:v>157</c:v>
                </c:pt>
                <c:pt idx="51">
                  <c:v>164.5</c:v>
                </c:pt>
                <c:pt idx="52">
                  <c:v>175</c:v>
                </c:pt>
                <c:pt idx="53">
                  <c:v>182</c:v>
                </c:pt>
                <c:pt idx="54">
                  <c:v>191</c:v>
                </c:pt>
                <c:pt idx="55">
                  <c:v>199</c:v>
                </c:pt>
                <c:pt idx="56">
                  <c:v>206</c:v>
                </c:pt>
                <c:pt idx="57">
                  <c:v>215</c:v>
                </c:pt>
                <c:pt idx="58">
                  <c:v>222.5</c:v>
                </c:pt>
                <c:pt idx="59">
                  <c:v>232.5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C-4D11-AFC6-6FDA4D355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843807"/>
        <c:axId val="1327056639"/>
      </c:lineChart>
      <c:catAx>
        <c:axId val="112884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56639"/>
        <c:crosses val="autoZero"/>
        <c:auto val="1"/>
        <c:lblAlgn val="ctr"/>
        <c:lblOffset val="100"/>
        <c:noMultiLvlLbl val="0"/>
      </c:catAx>
      <c:valAx>
        <c:axId val="132705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4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49740436714873"/>
          <c:y val="0.1123457082289248"/>
          <c:w val="0.87343497646049428"/>
          <c:h val="0.83529407481370299"/>
        </c:manualLayout>
      </c:layout>
      <c:lineChart>
        <c:grouping val="standard"/>
        <c:varyColors val="0"/>
        <c:ser>
          <c:idx val="0"/>
          <c:order val="0"/>
          <c:tx>
            <c:strRef>
              <c:f>Sheet5!$W$1</c:f>
              <c:strCache>
                <c:ptCount val="1"/>
                <c:pt idx="0">
                  <c:v>ch_c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771246112974976"/>
                  <c:y val="-0.33039921177597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Sheet5!$W$2:$W$61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13</c:v>
                </c:pt>
                <c:pt idx="23">
                  <c:v>15</c:v>
                </c:pt>
                <c:pt idx="24">
                  <c:v>22</c:v>
                </c:pt>
                <c:pt idx="25">
                  <c:v>29</c:v>
                </c:pt>
                <c:pt idx="26">
                  <c:v>35</c:v>
                </c:pt>
                <c:pt idx="27">
                  <c:v>39</c:v>
                </c:pt>
                <c:pt idx="28">
                  <c:v>44</c:v>
                </c:pt>
                <c:pt idx="29">
                  <c:v>50</c:v>
                </c:pt>
                <c:pt idx="30">
                  <c:v>56</c:v>
                </c:pt>
                <c:pt idx="31">
                  <c:v>61</c:v>
                </c:pt>
                <c:pt idx="32">
                  <c:v>70</c:v>
                </c:pt>
                <c:pt idx="33">
                  <c:v>80</c:v>
                </c:pt>
                <c:pt idx="34">
                  <c:v>86</c:v>
                </c:pt>
                <c:pt idx="35">
                  <c:v>97</c:v>
                </c:pt>
                <c:pt idx="36">
                  <c:v>114</c:v>
                </c:pt>
                <c:pt idx="37">
                  <c:v>128.5</c:v>
                </c:pt>
                <c:pt idx="38">
                  <c:v>147.5</c:v>
                </c:pt>
                <c:pt idx="39">
                  <c:v>159.5</c:v>
                </c:pt>
                <c:pt idx="40">
                  <c:v>172.5</c:v>
                </c:pt>
                <c:pt idx="41">
                  <c:v>188.5</c:v>
                </c:pt>
                <c:pt idx="42">
                  <c:v>206.5</c:v>
                </c:pt>
                <c:pt idx="43">
                  <c:v>222</c:v>
                </c:pt>
                <c:pt idx="44">
                  <c:v>238.5</c:v>
                </c:pt>
                <c:pt idx="45">
                  <c:v>260.5</c:v>
                </c:pt>
                <c:pt idx="46">
                  <c:v>283</c:v>
                </c:pt>
                <c:pt idx="47">
                  <c:v>308.5</c:v>
                </c:pt>
                <c:pt idx="48">
                  <c:v>331.5</c:v>
                </c:pt>
                <c:pt idx="49">
                  <c:v>355.5</c:v>
                </c:pt>
                <c:pt idx="50">
                  <c:v>380</c:v>
                </c:pt>
                <c:pt idx="51">
                  <c:v>411</c:v>
                </c:pt>
                <c:pt idx="52">
                  <c:v>439</c:v>
                </c:pt>
                <c:pt idx="53">
                  <c:v>471</c:v>
                </c:pt>
                <c:pt idx="54">
                  <c:v>506</c:v>
                </c:pt>
                <c:pt idx="55">
                  <c:v>544</c:v>
                </c:pt>
                <c:pt idx="56">
                  <c:v>577</c:v>
                </c:pt>
                <c:pt idx="57">
                  <c:v>611</c:v>
                </c:pt>
                <c:pt idx="58">
                  <c:v>636</c:v>
                </c:pt>
                <c:pt idx="59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2-4B0F-B59A-191B39BC0FAA}"/>
            </c:ext>
          </c:extLst>
        </c:ser>
        <c:ser>
          <c:idx val="1"/>
          <c:order val="1"/>
          <c:tx>
            <c:strRef>
              <c:f>Sheet5!$X$1</c:f>
              <c:strCache>
                <c:ptCount val="1"/>
                <c:pt idx="0">
                  <c:v>renew_c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Sheet5!$X$2:$X$61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19</c:v>
                </c:pt>
                <c:pt idx="14">
                  <c:v>28</c:v>
                </c:pt>
                <c:pt idx="15">
                  <c:v>34</c:v>
                </c:pt>
                <c:pt idx="16">
                  <c:v>40</c:v>
                </c:pt>
                <c:pt idx="17">
                  <c:v>48</c:v>
                </c:pt>
                <c:pt idx="18">
                  <c:v>57</c:v>
                </c:pt>
                <c:pt idx="19">
                  <c:v>67</c:v>
                </c:pt>
                <c:pt idx="20">
                  <c:v>78</c:v>
                </c:pt>
                <c:pt idx="21">
                  <c:v>88</c:v>
                </c:pt>
                <c:pt idx="22">
                  <c:v>99</c:v>
                </c:pt>
                <c:pt idx="23">
                  <c:v>108</c:v>
                </c:pt>
                <c:pt idx="24">
                  <c:v>125</c:v>
                </c:pt>
                <c:pt idx="25">
                  <c:v>139</c:v>
                </c:pt>
                <c:pt idx="26">
                  <c:v>154</c:v>
                </c:pt>
                <c:pt idx="27">
                  <c:v>166</c:v>
                </c:pt>
                <c:pt idx="28">
                  <c:v>177</c:v>
                </c:pt>
                <c:pt idx="29">
                  <c:v>193</c:v>
                </c:pt>
                <c:pt idx="30">
                  <c:v>214</c:v>
                </c:pt>
                <c:pt idx="31">
                  <c:v>236</c:v>
                </c:pt>
                <c:pt idx="32">
                  <c:v>253</c:v>
                </c:pt>
                <c:pt idx="33">
                  <c:v>271</c:v>
                </c:pt>
                <c:pt idx="34">
                  <c:v>291</c:v>
                </c:pt>
                <c:pt idx="35">
                  <c:v>306</c:v>
                </c:pt>
                <c:pt idx="36">
                  <c:v>325</c:v>
                </c:pt>
                <c:pt idx="37">
                  <c:v>339.5</c:v>
                </c:pt>
                <c:pt idx="38">
                  <c:v>354.5</c:v>
                </c:pt>
                <c:pt idx="39">
                  <c:v>373.5</c:v>
                </c:pt>
                <c:pt idx="40">
                  <c:v>389.5</c:v>
                </c:pt>
                <c:pt idx="41">
                  <c:v>408.5</c:v>
                </c:pt>
                <c:pt idx="42">
                  <c:v>431.5</c:v>
                </c:pt>
                <c:pt idx="43">
                  <c:v>457</c:v>
                </c:pt>
                <c:pt idx="44">
                  <c:v>479.5</c:v>
                </c:pt>
                <c:pt idx="45">
                  <c:v>496.5</c:v>
                </c:pt>
                <c:pt idx="46">
                  <c:v>515</c:v>
                </c:pt>
                <c:pt idx="47">
                  <c:v>526.5</c:v>
                </c:pt>
                <c:pt idx="48">
                  <c:v>542.5</c:v>
                </c:pt>
                <c:pt idx="49">
                  <c:v>556.5</c:v>
                </c:pt>
                <c:pt idx="50">
                  <c:v>570</c:v>
                </c:pt>
                <c:pt idx="51">
                  <c:v>580</c:v>
                </c:pt>
                <c:pt idx="52">
                  <c:v>589</c:v>
                </c:pt>
                <c:pt idx="53">
                  <c:v>597</c:v>
                </c:pt>
                <c:pt idx="54">
                  <c:v>611</c:v>
                </c:pt>
                <c:pt idx="55">
                  <c:v>623</c:v>
                </c:pt>
                <c:pt idx="56">
                  <c:v>634</c:v>
                </c:pt>
                <c:pt idx="57">
                  <c:v>640</c:v>
                </c:pt>
                <c:pt idx="58">
                  <c:v>657</c:v>
                </c:pt>
                <c:pt idx="59">
                  <c:v>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2-4B0F-B59A-191B39BC0FAA}"/>
            </c:ext>
          </c:extLst>
        </c:ser>
        <c:ser>
          <c:idx val="2"/>
          <c:order val="2"/>
          <c:tx>
            <c:strRef>
              <c:f>Sheet5!$Y$1</c:f>
              <c:strCache>
                <c:ptCount val="1"/>
                <c:pt idx="0">
                  <c:v>new_c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Sheet5!$Y$2:$Y$61</c:f>
              <c:numCache>
                <c:formatCode>0</c:formatCode>
                <c:ptCount val="60"/>
                <c:pt idx="0">
                  <c:v>10</c:v>
                </c:pt>
                <c:pt idx="1">
                  <c:v>19</c:v>
                </c:pt>
                <c:pt idx="2">
                  <c:v>29</c:v>
                </c:pt>
                <c:pt idx="3">
                  <c:v>36</c:v>
                </c:pt>
                <c:pt idx="4">
                  <c:v>44</c:v>
                </c:pt>
                <c:pt idx="5">
                  <c:v>54</c:v>
                </c:pt>
                <c:pt idx="6">
                  <c:v>64</c:v>
                </c:pt>
                <c:pt idx="7">
                  <c:v>76</c:v>
                </c:pt>
                <c:pt idx="8">
                  <c:v>88</c:v>
                </c:pt>
                <c:pt idx="9">
                  <c:v>99</c:v>
                </c:pt>
                <c:pt idx="10">
                  <c:v>112</c:v>
                </c:pt>
                <c:pt idx="11">
                  <c:v>123</c:v>
                </c:pt>
                <c:pt idx="12">
                  <c:v>137</c:v>
                </c:pt>
                <c:pt idx="13">
                  <c:v>149</c:v>
                </c:pt>
                <c:pt idx="14">
                  <c:v>161</c:v>
                </c:pt>
                <c:pt idx="15">
                  <c:v>171</c:v>
                </c:pt>
                <c:pt idx="16">
                  <c:v>181</c:v>
                </c:pt>
                <c:pt idx="17">
                  <c:v>195</c:v>
                </c:pt>
                <c:pt idx="18">
                  <c:v>213</c:v>
                </c:pt>
                <c:pt idx="19">
                  <c:v>230</c:v>
                </c:pt>
                <c:pt idx="20">
                  <c:v>245</c:v>
                </c:pt>
                <c:pt idx="21">
                  <c:v>263</c:v>
                </c:pt>
                <c:pt idx="22">
                  <c:v>278</c:v>
                </c:pt>
                <c:pt idx="23">
                  <c:v>295</c:v>
                </c:pt>
                <c:pt idx="24">
                  <c:v>310</c:v>
                </c:pt>
                <c:pt idx="25">
                  <c:v>321</c:v>
                </c:pt>
                <c:pt idx="26">
                  <c:v>335</c:v>
                </c:pt>
                <c:pt idx="27">
                  <c:v>352</c:v>
                </c:pt>
                <c:pt idx="28">
                  <c:v>368</c:v>
                </c:pt>
                <c:pt idx="29">
                  <c:v>383</c:v>
                </c:pt>
                <c:pt idx="30">
                  <c:v>400</c:v>
                </c:pt>
                <c:pt idx="31">
                  <c:v>416</c:v>
                </c:pt>
                <c:pt idx="32">
                  <c:v>433</c:v>
                </c:pt>
                <c:pt idx="33">
                  <c:v>448</c:v>
                </c:pt>
                <c:pt idx="34">
                  <c:v>466</c:v>
                </c:pt>
                <c:pt idx="35">
                  <c:v>482</c:v>
                </c:pt>
                <c:pt idx="36">
                  <c:v>496</c:v>
                </c:pt>
                <c:pt idx="37">
                  <c:v>514</c:v>
                </c:pt>
                <c:pt idx="38">
                  <c:v>530</c:v>
                </c:pt>
                <c:pt idx="39">
                  <c:v>549</c:v>
                </c:pt>
                <c:pt idx="40">
                  <c:v>566</c:v>
                </c:pt>
                <c:pt idx="41">
                  <c:v>582</c:v>
                </c:pt>
                <c:pt idx="42">
                  <c:v>600</c:v>
                </c:pt>
                <c:pt idx="43">
                  <c:v>617</c:v>
                </c:pt>
                <c:pt idx="44">
                  <c:v>633</c:v>
                </c:pt>
                <c:pt idx="45">
                  <c:v>648</c:v>
                </c:pt>
                <c:pt idx="46">
                  <c:v>661</c:v>
                </c:pt>
                <c:pt idx="47">
                  <c:v>672</c:v>
                </c:pt>
                <c:pt idx="48">
                  <c:v>680</c:v>
                </c:pt>
                <c:pt idx="49">
                  <c:v>690</c:v>
                </c:pt>
                <c:pt idx="50">
                  <c:v>701</c:v>
                </c:pt>
                <c:pt idx="51">
                  <c:v>710</c:v>
                </c:pt>
                <c:pt idx="52">
                  <c:v>720</c:v>
                </c:pt>
                <c:pt idx="53">
                  <c:v>728</c:v>
                </c:pt>
                <c:pt idx="54">
                  <c:v>735</c:v>
                </c:pt>
                <c:pt idx="55">
                  <c:v>741</c:v>
                </c:pt>
                <c:pt idx="56">
                  <c:v>746</c:v>
                </c:pt>
                <c:pt idx="57">
                  <c:v>753</c:v>
                </c:pt>
                <c:pt idx="58">
                  <c:v>759</c:v>
                </c:pt>
                <c:pt idx="59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A2-4B0F-B59A-191B39BC0FAA}"/>
            </c:ext>
          </c:extLst>
        </c:ser>
        <c:ser>
          <c:idx val="3"/>
          <c:order val="3"/>
          <c:tx>
            <c:strRef>
              <c:f>Sheet5!$Z$1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Sheet5!$Z$2:$Z$61</c:f>
              <c:numCache>
                <c:formatCode>0</c:formatCode>
                <c:ptCount val="60"/>
                <c:pt idx="0">
                  <c:v>10</c:v>
                </c:pt>
                <c:pt idx="1">
                  <c:v>19</c:v>
                </c:pt>
                <c:pt idx="2">
                  <c:v>29</c:v>
                </c:pt>
                <c:pt idx="3">
                  <c:v>36</c:v>
                </c:pt>
                <c:pt idx="4">
                  <c:v>44</c:v>
                </c:pt>
                <c:pt idx="5">
                  <c:v>54</c:v>
                </c:pt>
                <c:pt idx="6">
                  <c:v>64</c:v>
                </c:pt>
                <c:pt idx="7">
                  <c:v>76</c:v>
                </c:pt>
                <c:pt idx="8">
                  <c:v>88</c:v>
                </c:pt>
                <c:pt idx="9">
                  <c:v>99</c:v>
                </c:pt>
                <c:pt idx="10">
                  <c:v>112</c:v>
                </c:pt>
                <c:pt idx="11">
                  <c:v>123</c:v>
                </c:pt>
                <c:pt idx="12">
                  <c:v>147</c:v>
                </c:pt>
                <c:pt idx="13">
                  <c:v>168</c:v>
                </c:pt>
                <c:pt idx="14">
                  <c:v>188</c:v>
                </c:pt>
                <c:pt idx="15">
                  <c:v>203</c:v>
                </c:pt>
                <c:pt idx="16">
                  <c:v>217</c:v>
                </c:pt>
                <c:pt idx="17">
                  <c:v>237</c:v>
                </c:pt>
                <c:pt idx="18">
                  <c:v>263</c:v>
                </c:pt>
                <c:pt idx="19">
                  <c:v>288</c:v>
                </c:pt>
                <c:pt idx="20">
                  <c:v>313</c:v>
                </c:pt>
                <c:pt idx="21">
                  <c:v>340</c:v>
                </c:pt>
                <c:pt idx="22">
                  <c:v>364</c:v>
                </c:pt>
                <c:pt idx="23">
                  <c:v>388</c:v>
                </c:pt>
                <c:pt idx="24">
                  <c:v>413</c:v>
                </c:pt>
                <c:pt idx="25">
                  <c:v>431</c:v>
                </c:pt>
                <c:pt idx="26">
                  <c:v>454</c:v>
                </c:pt>
                <c:pt idx="27">
                  <c:v>479</c:v>
                </c:pt>
                <c:pt idx="28">
                  <c:v>501</c:v>
                </c:pt>
                <c:pt idx="29">
                  <c:v>526</c:v>
                </c:pt>
                <c:pt idx="30">
                  <c:v>558</c:v>
                </c:pt>
                <c:pt idx="31">
                  <c:v>591</c:v>
                </c:pt>
                <c:pt idx="32">
                  <c:v>616</c:v>
                </c:pt>
                <c:pt idx="33">
                  <c:v>639</c:v>
                </c:pt>
                <c:pt idx="34">
                  <c:v>671</c:v>
                </c:pt>
                <c:pt idx="35">
                  <c:v>691</c:v>
                </c:pt>
                <c:pt idx="36">
                  <c:v>707</c:v>
                </c:pt>
                <c:pt idx="37">
                  <c:v>725</c:v>
                </c:pt>
                <c:pt idx="38">
                  <c:v>737</c:v>
                </c:pt>
                <c:pt idx="39">
                  <c:v>763</c:v>
                </c:pt>
                <c:pt idx="40">
                  <c:v>783</c:v>
                </c:pt>
                <c:pt idx="41">
                  <c:v>802</c:v>
                </c:pt>
                <c:pt idx="42">
                  <c:v>825</c:v>
                </c:pt>
                <c:pt idx="43">
                  <c:v>852</c:v>
                </c:pt>
                <c:pt idx="44">
                  <c:v>874</c:v>
                </c:pt>
                <c:pt idx="45">
                  <c:v>884</c:v>
                </c:pt>
                <c:pt idx="46">
                  <c:v>893</c:v>
                </c:pt>
                <c:pt idx="47">
                  <c:v>890</c:v>
                </c:pt>
                <c:pt idx="48">
                  <c:v>891</c:v>
                </c:pt>
                <c:pt idx="49">
                  <c:v>891</c:v>
                </c:pt>
                <c:pt idx="50">
                  <c:v>891</c:v>
                </c:pt>
                <c:pt idx="51">
                  <c:v>879</c:v>
                </c:pt>
                <c:pt idx="52">
                  <c:v>870</c:v>
                </c:pt>
                <c:pt idx="53">
                  <c:v>854</c:v>
                </c:pt>
                <c:pt idx="54">
                  <c:v>840</c:v>
                </c:pt>
                <c:pt idx="55">
                  <c:v>820</c:v>
                </c:pt>
                <c:pt idx="56">
                  <c:v>803</c:v>
                </c:pt>
                <c:pt idx="57">
                  <c:v>782</c:v>
                </c:pt>
                <c:pt idx="58">
                  <c:v>780</c:v>
                </c:pt>
                <c:pt idx="59">
                  <c:v>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A2-4B0F-B59A-191B39BC0FAA}"/>
            </c:ext>
          </c:extLst>
        </c:ser>
        <c:ser>
          <c:idx val="4"/>
          <c:order val="4"/>
          <c:tx>
            <c:strRef>
              <c:f>Sheet5!$AA$1</c:f>
              <c:strCache>
                <c:ptCount val="1"/>
                <c:pt idx="0">
                  <c:v>total_c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Sheet5!$AA$2:$AA$61</c:f>
              <c:numCache>
                <c:formatCode>0</c:formatCode>
                <c:ptCount val="60"/>
                <c:pt idx="0">
                  <c:v>10</c:v>
                </c:pt>
                <c:pt idx="1">
                  <c:v>19</c:v>
                </c:pt>
                <c:pt idx="2">
                  <c:v>29</c:v>
                </c:pt>
                <c:pt idx="3">
                  <c:v>36</c:v>
                </c:pt>
                <c:pt idx="4">
                  <c:v>44</c:v>
                </c:pt>
                <c:pt idx="5">
                  <c:v>54</c:v>
                </c:pt>
                <c:pt idx="6">
                  <c:v>64</c:v>
                </c:pt>
                <c:pt idx="7">
                  <c:v>76</c:v>
                </c:pt>
                <c:pt idx="8">
                  <c:v>88</c:v>
                </c:pt>
                <c:pt idx="9">
                  <c:v>99</c:v>
                </c:pt>
                <c:pt idx="10">
                  <c:v>112</c:v>
                </c:pt>
                <c:pt idx="11">
                  <c:v>123</c:v>
                </c:pt>
                <c:pt idx="12">
                  <c:v>147</c:v>
                </c:pt>
                <c:pt idx="13">
                  <c:v>168</c:v>
                </c:pt>
                <c:pt idx="14">
                  <c:v>190</c:v>
                </c:pt>
                <c:pt idx="15">
                  <c:v>207</c:v>
                </c:pt>
                <c:pt idx="16">
                  <c:v>225</c:v>
                </c:pt>
                <c:pt idx="17">
                  <c:v>249</c:v>
                </c:pt>
                <c:pt idx="18">
                  <c:v>277</c:v>
                </c:pt>
                <c:pt idx="19">
                  <c:v>306</c:v>
                </c:pt>
                <c:pt idx="20">
                  <c:v>333</c:v>
                </c:pt>
                <c:pt idx="21">
                  <c:v>362</c:v>
                </c:pt>
                <c:pt idx="22">
                  <c:v>390</c:v>
                </c:pt>
                <c:pt idx="23">
                  <c:v>418</c:v>
                </c:pt>
                <c:pt idx="24">
                  <c:v>457</c:v>
                </c:pt>
                <c:pt idx="25">
                  <c:v>489</c:v>
                </c:pt>
                <c:pt idx="26">
                  <c:v>525</c:v>
                </c:pt>
                <c:pt idx="27">
                  <c:v>559</c:v>
                </c:pt>
                <c:pt idx="28">
                  <c:v>593</c:v>
                </c:pt>
                <c:pt idx="29">
                  <c:v>632</c:v>
                </c:pt>
                <c:pt idx="30">
                  <c:v>677</c:v>
                </c:pt>
                <c:pt idx="31">
                  <c:v>722</c:v>
                </c:pt>
                <c:pt idx="32">
                  <c:v>766</c:v>
                </c:pt>
                <c:pt idx="33">
                  <c:v>810</c:v>
                </c:pt>
                <c:pt idx="34">
                  <c:v>856</c:v>
                </c:pt>
                <c:pt idx="35">
                  <c:v>900</c:v>
                </c:pt>
                <c:pt idx="36">
                  <c:v>953</c:v>
                </c:pt>
                <c:pt idx="37">
                  <c:v>1003</c:v>
                </c:pt>
                <c:pt idx="38">
                  <c:v>1055</c:v>
                </c:pt>
                <c:pt idx="39">
                  <c:v>1108</c:v>
                </c:pt>
                <c:pt idx="40">
                  <c:v>1159</c:v>
                </c:pt>
                <c:pt idx="41">
                  <c:v>1214</c:v>
                </c:pt>
                <c:pt idx="42">
                  <c:v>1277</c:v>
                </c:pt>
                <c:pt idx="43">
                  <c:v>1339</c:v>
                </c:pt>
                <c:pt idx="44">
                  <c:v>1399</c:v>
                </c:pt>
                <c:pt idx="45">
                  <c:v>1458</c:v>
                </c:pt>
                <c:pt idx="46">
                  <c:v>1517</c:v>
                </c:pt>
                <c:pt idx="47">
                  <c:v>1572</c:v>
                </c:pt>
                <c:pt idx="48">
                  <c:v>1633</c:v>
                </c:pt>
                <c:pt idx="49">
                  <c:v>1693</c:v>
                </c:pt>
                <c:pt idx="50">
                  <c:v>1756</c:v>
                </c:pt>
                <c:pt idx="51">
                  <c:v>1818</c:v>
                </c:pt>
                <c:pt idx="52">
                  <c:v>1879</c:v>
                </c:pt>
                <c:pt idx="53">
                  <c:v>1942</c:v>
                </c:pt>
                <c:pt idx="54">
                  <c:v>2012</c:v>
                </c:pt>
                <c:pt idx="55">
                  <c:v>2080</c:v>
                </c:pt>
                <c:pt idx="56">
                  <c:v>2145</c:v>
                </c:pt>
                <c:pt idx="57">
                  <c:v>2211</c:v>
                </c:pt>
                <c:pt idx="58">
                  <c:v>2276</c:v>
                </c:pt>
                <c:pt idx="59">
                  <c:v>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A2-4B0F-B59A-191B39BC0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890767"/>
        <c:axId val="1595892687"/>
      </c:lineChart>
      <c:catAx>
        <c:axId val="159589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92687"/>
        <c:crosses val="autoZero"/>
        <c:auto val="1"/>
        <c:lblAlgn val="ctr"/>
        <c:lblOffset val="100"/>
        <c:noMultiLvlLbl val="0"/>
      </c:catAx>
      <c:valAx>
        <c:axId val="15958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9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Sheet5!$C$2:$C$72</c:f>
              <c:numCache>
                <c:formatCode>General</c:formatCode>
                <c:ptCount val="71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13</c:v>
                </c:pt>
                <c:pt idx="11">
                  <c:v>11</c:v>
                </c:pt>
                <c:pt idx="12">
                  <c:v>14</c:v>
                </c:pt>
                <c:pt idx="13">
                  <c:v>12</c:v>
                </c:pt>
                <c:pt idx="14">
                  <c:v>12</c:v>
                </c:pt>
                <c:pt idx="15">
                  <c:v>10</c:v>
                </c:pt>
                <c:pt idx="16">
                  <c:v>10</c:v>
                </c:pt>
                <c:pt idx="17">
                  <c:v>14</c:v>
                </c:pt>
                <c:pt idx="18">
                  <c:v>18</c:v>
                </c:pt>
                <c:pt idx="19">
                  <c:v>17</c:v>
                </c:pt>
                <c:pt idx="20">
                  <c:v>15</c:v>
                </c:pt>
                <c:pt idx="21">
                  <c:v>18</c:v>
                </c:pt>
                <c:pt idx="22">
                  <c:v>15</c:v>
                </c:pt>
                <c:pt idx="23">
                  <c:v>17</c:v>
                </c:pt>
                <c:pt idx="24">
                  <c:v>15</c:v>
                </c:pt>
                <c:pt idx="25">
                  <c:v>11</c:v>
                </c:pt>
                <c:pt idx="26">
                  <c:v>14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17</c:v>
                </c:pt>
                <c:pt idx="31">
                  <c:v>16</c:v>
                </c:pt>
                <c:pt idx="32">
                  <c:v>17</c:v>
                </c:pt>
                <c:pt idx="33" formatCode="0">
                  <c:v>15</c:v>
                </c:pt>
                <c:pt idx="34" formatCode="0">
                  <c:v>18</c:v>
                </c:pt>
                <c:pt idx="35" formatCode="0">
                  <c:v>16</c:v>
                </c:pt>
                <c:pt idx="36" formatCode="0">
                  <c:v>14</c:v>
                </c:pt>
                <c:pt idx="37" formatCode="0">
                  <c:v>18</c:v>
                </c:pt>
                <c:pt idx="38" formatCode="0">
                  <c:v>16</c:v>
                </c:pt>
                <c:pt idx="39" formatCode="0">
                  <c:v>19</c:v>
                </c:pt>
                <c:pt idx="40" formatCode="0">
                  <c:v>17</c:v>
                </c:pt>
                <c:pt idx="41" formatCode="0">
                  <c:v>16</c:v>
                </c:pt>
                <c:pt idx="42" formatCode="0">
                  <c:v>18</c:v>
                </c:pt>
                <c:pt idx="43" formatCode="0">
                  <c:v>17</c:v>
                </c:pt>
                <c:pt idx="44" formatCode="0">
                  <c:v>16</c:v>
                </c:pt>
                <c:pt idx="45" formatCode="0">
                  <c:v>15</c:v>
                </c:pt>
                <c:pt idx="46" formatCode="0">
                  <c:v>13</c:v>
                </c:pt>
                <c:pt idx="47" formatCode="0">
                  <c:v>11</c:v>
                </c:pt>
                <c:pt idx="48" formatCode="0">
                  <c:v>8</c:v>
                </c:pt>
                <c:pt idx="49" formatCode="0">
                  <c:v>10</c:v>
                </c:pt>
                <c:pt idx="50" formatCode="0">
                  <c:v>11</c:v>
                </c:pt>
                <c:pt idx="51" formatCode="0">
                  <c:v>9</c:v>
                </c:pt>
                <c:pt idx="52" formatCode="0">
                  <c:v>10</c:v>
                </c:pt>
                <c:pt idx="53" formatCode="0">
                  <c:v>8</c:v>
                </c:pt>
                <c:pt idx="54" formatCode="0">
                  <c:v>7</c:v>
                </c:pt>
                <c:pt idx="55" formatCode="0">
                  <c:v>6</c:v>
                </c:pt>
                <c:pt idx="56" formatCode="0">
                  <c:v>5</c:v>
                </c:pt>
                <c:pt idx="57" formatCode="0">
                  <c:v>7</c:v>
                </c:pt>
                <c:pt idx="58" formatCode="0">
                  <c:v>6</c:v>
                </c:pt>
                <c:pt idx="59" formatCode="0">
                  <c:v>6</c:v>
                </c:pt>
                <c:pt idx="60" formatCode="0">
                  <c:v>9</c:v>
                </c:pt>
                <c:pt idx="61" formatCode="0">
                  <c:v>8</c:v>
                </c:pt>
                <c:pt idx="62" formatCode="0">
                  <c:v>7</c:v>
                </c:pt>
                <c:pt idx="63" formatCode="0">
                  <c:v>10</c:v>
                </c:pt>
                <c:pt idx="64" formatCode="0">
                  <c:v>8</c:v>
                </c:pt>
                <c:pt idx="65" formatCode="0">
                  <c:v>9</c:v>
                </c:pt>
                <c:pt idx="66" formatCode="0">
                  <c:v>8</c:v>
                </c:pt>
                <c:pt idx="67" formatCode="0">
                  <c:v>7</c:v>
                </c:pt>
                <c:pt idx="68" formatCode="0">
                  <c:v>9</c:v>
                </c:pt>
                <c:pt idx="69" formatCode="0">
                  <c:v>8</c:v>
                </c:pt>
                <c:pt idx="70" formatCode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7-4FB1-85D4-738C41AED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310608"/>
        <c:axId val="910307248"/>
      </c:lineChart>
      <c:catAx>
        <c:axId val="91031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07248"/>
        <c:crosses val="autoZero"/>
        <c:auto val="1"/>
        <c:lblAlgn val="ctr"/>
        <c:lblOffset val="100"/>
        <c:noMultiLvlLbl val="0"/>
      </c:catAx>
      <c:valAx>
        <c:axId val="9103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1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churn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Sheet5!$F$2:$F$72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 formatCode="_(* #,##0_);_(* \(#,##0\);_(* &quot;-&quot;??_);_(@_)">
                  <c:v>3</c:v>
                </c:pt>
                <c:pt idx="14" formatCode="_(* #,##0_);_(* \(#,##0\);_(* &quot;-&quot;??_);_(@_)">
                  <c:v>1</c:v>
                </c:pt>
                <c:pt idx="15" formatCode="_(* #,##0_);_(* \(#,##0\);_(* &quot;-&quot;??_);_(@_)">
                  <c:v>2</c:v>
                </c:pt>
                <c:pt idx="16" formatCode="_(* #,##0_);_(* \(#,##0\);_(* &quot;-&quot;??_);_(@_)">
                  <c:v>3</c:v>
                </c:pt>
                <c:pt idx="17" formatCode="_(* #,##0_);_(* \(#,##0\);_(* &quot;-&quot;??_);_(@_)">
                  <c:v>2</c:v>
                </c:pt>
                <c:pt idx="18" formatCode="_(* #,##0_);_(* \(#,##0\);_(* &quot;-&quot;??_);_(@_)">
                  <c:v>3</c:v>
                </c:pt>
                <c:pt idx="19" formatCode="_(* #,##0_);_(* \(#,##0\);_(* &quot;-&quot;??_);_(@_)">
                  <c:v>2</c:v>
                </c:pt>
                <c:pt idx="20" formatCode="_(* #,##0_);_(* \(#,##0\);_(* &quot;-&quot;??_);_(@_)">
                  <c:v>4</c:v>
                </c:pt>
                <c:pt idx="21" formatCode="_(* #,##0_);_(* \(#,##0\);_(* &quot;-&quot;??_);_(@_)">
                  <c:v>4</c:v>
                </c:pt>
                <c:pt idx="22" formatCode="_(* #,##0_);_(* \(#,##0\);_(* &quot;-&quot;??_);_(@_)">
                  <c:v>3</c:v>
                </c:pt>
                <c:pt idx="23" formatCode="_(* #,##0_);_(* \(#,##0\);_(* &quot;-&quot;??_);_(@_)">
                  <c:v>5</c:v>
                </c:pt>
                <c:pt idx="24" formatCode="_(* #,##0_);_(* \(#,##0\);_(* &quot;-&quot;??_);_(@_)">
                  <c:v>6</c:v>
                </c:pt>
                <c:pt idx="25" formatCode="_(* #,##0_);_(* \(#,##0\);_(* &quot;-&quot;??_);_(@_)">
                  <c:v>4.5</c:v>
                </c:pt>
                <c:pt idx="26" formatCode="_(* #,##0_);_(* \(#,##0\);_(* &quot;-&quot;??_);_(@_)">
                  <c:v>7</c:v>
                </c:pt>
                <c:pt idx="27" formatCode="_(* #,##0_);_(* \(#,##0\);_(* &quot;-&quot;??_);_(@_)">
                  <c:v>7</c:v>
                </c:pt>
                <c:pt idx="28" formatCode="_(* #,##0_);_(* \(#,##0\);_(* &quot;-&quot;??_);_(@_)">
                  <c:v>6</c:v>
                </c:pt>
                <c:pt idx="29" formatCode="_(* #,##0_);_(* \(#,##0\);_(* &quot;-&quot;??_);_(@_)">
                  <c:v>8</c:v>
                </c:pt>
                <c:pt idx="30" formatCode="_(* #,##0_);_(* \(#,##0\);_(* &quot;-&quot;??_);_(@_)">
                  <c:v>6</c:v>
                </c:pt>
                <c:pt idx="31" formatCode="_(* #,##0_);_(* \(#,##0\);_(* &quot;-&quot;??_);_(@_)">
                  <c:v>4.5</c:v>
                </c:pt>
                <c:pt idx="32" formatCode="_(* #,##0_);_(* \(#,##0\);_(* &quot;-&quot;??_);_(@_)">
                  <c:v>7.5</c:v>
                </c:pt>
                <c:pt idx="33" formatCode="_(* #,##0_);_(* \(#,##0\);_(* &quot;-&quot;??_);_(@_)">
                  <c:v>9</c:v>
                </c:pt>
                <c:pt idx="34" formatCode="_(* #,##0_);_(* \(#,##0\);_(* &quot;-&quot;??_);_(@_)">
                  <c:v>4.5</c:v>
                </c:pt>
                <c:pt idx="35" formatCode="_(* #,##0_);_(* \(#,##0\);_(* &quot;-&quot;??_);_(@_)">
                  <c:v>10.5</c:v>
                </c:pt>
                <c:pt idx="36" formatCode="_(* #,##0_);_(* \(#,##0\);_(* &quot;-&quot;??_);_(@_)">
                  <c:v>7</c:v>
                </c:pt>
                <c:pt idx="37" formatCode="_(* #,##0_);_(* \(#,##0\);_(* &quot;-&quot;??_);_(@_)">
                  <c:v>10</c:v>
                </c:pt>
                <c:pt idx="38" formatCode="_(* #,##0_);_(* \(#,##0\);_(* &quot;-&quot;??_);_(@_)">
                  <c:v>10.5</c:v>
                </c:pt>
                <c:pt idx="39" formatCode="_(* #,##0_);_(* \(#,##0\);_(* &quot;-&quot;??_);_(@_)">
                  <c:v>14</c:v>
                </c:pt>
                <c:pt idx="40" formatCode="_(* #,##0_);_(* \(#,##0\);_(* &quot;-&quot;??_);_(@_)">
                  <c:v>13</c:v>
                </c:pt>
                <c:pt idx="41" formatCode="_(* #,##0_);_(* \(#,##0\);_(* &quot;-&quot;??_);_(@_)">
                  <c:v>12</c:v>
                </c:pt>
                <c:pt idx="42" formatCode="_(* #,##0_);_(* \(#,##0\);_(* &quot;-&quot;??_);_(@_)">
                  <c:v>15</c:v>
                </c:pt>
                <c:pt idx="43" formatCode="_(* #,##0_);_(* \(#,##0\);_(* &quot;-&quot;??_);_(@_)">
                  <c:v>12</c:v>
                </c:pt>
                <c:pt idx="44" formatCode="_(* #,##0_);_(* \(#,##0\);_(* &quot;-&quot;??_);_(@_)">
                  <c:v>12</c:v>
                </c:pt>
                <c:pt idx="45" formatCode="_(* #,##0_);_(* \(#,##0\);_(* &quot;-&quot;??_);_(@_)">
                  <c:v>14</c:v>
                </c:pt>
                <c:pt idx="46" formatCode="_(* #,##0_);_(* \(#,##0\);_(* &quot;-&quot;??_);_(@_)">
                  <c:v>12</c:v>
                </c:pt>
                <c:pt idx="47" formatCode="_(* #,##0_);_(* \(#,##0\);_(* &quot;-&quot;??_);_(@_)">
                  <c:v>11</c:v>
                </c:pt>
                <c:pt idx="48" formatCode="_(* #,##0_);_(* \(#,##0\);_(* &quot;-&quot;??_);_(@_)">
                  <c:v>8</c:v>
                </c:pt>
                <c:pt idx="49" formatCode="_(* #,##0_);_(* \(#,##0\);_(* &quot;-&quot;??_);_(@_)">
                  <c:v>7</c:v>
                </c:pt>
                <c:pt idx="50" formatCode="_(* #,##0_);_(* \(#,##0\);_(* &quot;-&quot;??_);_(@_)">
                  <c:v>9</c:v>
                </c:pt>
                <c:pt idx="51" formatCode="_(* #,##0_);_(* \(#,##0\);_(* &quot;-&quot;??_);_(@_)">
                  <c:v>7</c:v>
                </c:pt>
                <c:pt idx="52" formatCode="_(* #,##0_);_(* \(#,##0\);_(* &quot;-&quot;??_);_(@_)">
                  <c:v>7.5</c:v>
                </c:pt>
                <c:pt idx="53" formatCode="_(* #,##0_);_(* \(#,##0\);_(* &quot;-&quot;??_);_(@_)">
                  <c:v>7</c:v>
                </c:pt>
                <c:pt idx="54" formatCode="_(* #,##0_);_(* \(#,##0\);_(* &quot;-&quot;??_);_(@_)">
                  <c:v>5</c:v>
                </c:pt>
                <c:pt idx="55" formatCode="_(* #,##0_);_(* \(#,##0\);_(* &quot;-&quot;??_);_(@_)">
                  <c:v>6</c:v>
                </c:pt>
                <c:pt idx="56" formatCode="_(* #,##0_);_(* \(#,##0\);_(* &quot;-&quot;??_);_(@_)">
                  <c:v>5</c:v>
                </c:pt>
                <c:pt idx="57" formatCode="_(* #,##0_);_(* \(#,##0\);_(* &quot;-&quot;??_);_(@_)">
                  <c:v>4</c:v>
                </c:pt>
                <c:pt idx="58" formatCode="_(* #,##0_);_(* \(#,##0\);_(* &quot;-&quot;??_);_(@_)">
                  <c:v>3</c:v>
                </c:pt>
                <c:pt idx="59" formatCode="_(* #,##0_);_(* \(#,##0\);_(* &quot;-&quot;??_);_(@_)">
                  <c:v>6</c:v>
                </c:pt>
                <c:pt idx="60" formatCode="_(* #,##0_);_(* \(#,##0\);_(* &quot;-&quot;??_);_(@_)">
                  <c:v>7</c:v>
                </c:pt>
                <c:pt idx="61" formatCode="_(* #,##0_);_(* \(#,##0\);_(* &quot;-&quot;??_);_(@_)">
                  <c:v>4</c:v>
                </c:pt>
                <c:pt idx="62" formatCode="_(* #,##0_);_(* \(#,##0\);_(* &quot;-&quot;??_);_(@_)">
                  <c:v>5</c:v>
                </c:pt>
                <c:pt idx="63" formatCode="_(* #,##0_);_(* \(#,##0\);_(* &quot;-&quot;??_);_(@_)">
                  <c:v>8</c:v>
                </c:pt>
                <c:pt idx="64" formatCode="_(* #,##0_);_(* \(#,##0\);_(* &quot;-&quot;??_);_(@_)">
                  <c:v>7</c:v>
                </c:pt>
                <c:pt idx="65" formatCode="_(* #,##0_);_(* \(#,##0\);_(* &quot;-&quot;??_);_(@_)">
                  <c:v>6</c:v>
                </c:pt>
                <c:pt idx="66" formatCode="_(* #,##0_);_(* \(#,##0\);_(* &quot;-&quot;??_);_(@_)">
                  <c:v>5</c:v>
                </c:pt>
                <c:pt idx="67" formatCode="_(* #,##0_);_(* \(#,##0\);_(* &quot;-&quot;??_);_(@_)">
                  <c:v>5</c:v>
                </c:pt>
                <c:pt idx="68" formatCode="_(* #,##0_);_(* \(#,##0\);_(* &quot;-&quot;??_);_(@_)">
                  <c:v>7</c:v>
                </c:pt>
                <c:pt idx="69" formatCode="_(* #,##0_);_(* \(#,##0\);_(* &quot;-&quot;??_);_(@_)">
                  <c:v>7</c:v>
                </c:pt>
                <c:pt idx="70" formatCode="_(* #,##0_);_(* \(#,##0\);_(* &quot;-&quot;??_);_(@_)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E-4BB2-9409-E1A72F1C9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636320"/>
        <c:axId val="895637280"/>
      </c:lineChart>
      <c:catAx>
        <c:axId val="89563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37280"/>
        <c:crosses val="autoZero"/>
        <c:auto val="1"/>
        <c:lblAlgn val="ctr"/>
        <c:lblOffset val="100"/>
        <c:noMultiLvlLbl val="0"/>
      </c:catAx>
      <c:valAx>
        <c:axId val="8956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3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Sheet5!$W$1</c:f>
              <c:strCache>
                <c:ptCount val="1"/>
                <c:pt idx="0">
                  <c:v>ch_c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Sheet5!$W$2:$W$82</c:f>
              <c:numCache>
                <c:formatCode>0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13</c:v>
                </c:pt>
                <c:pt idx="23">
                  <c:v>15</c:v>
                </c:pt>
                <c:pt idx="24">
                  <c:v>22</c:v>
                </c:pt>
                <c:pt idx="25">
                  <c:v>29</c:v>
                </c:pt>
                <c:pt idx="26">
                  <c:v>35</c:v>
                </c:pt>
                <c:pt idx="27">
                  <c:v>39</c:v>
                </c:pt>
                <c:pt idx="28">
                  <c:v>44</c:v>
                </c:pt>
                <c:pt idx="29">
                  <c:v>50</c:v>
                </c:pt>
                <c:pt idx="30">
                  <c:v>56</c:v>
                </c:pt>
                <c:pt idx="31">
                  <c:v>61</c:v>
                </c:pt>
                <c:pt idx="32">
                  <c:v>70</c:v>
                </c:pt>
                <c:pt idx="33">
                  <c:v>80</c:v>
                </c:pt>
                <c:pt idx="34">
                  <c:v>86</c:v>
                </c:pt>
                <c:pt idx="35">
                  <c:v>97</c:v>
                </c:pt>
                <c:pt idx="36">
                  <c:v>114</c:v>
                </c:pt>
                <c:pt idx="37">
                  <c:v>128.5</c:v>
                </c:pt>
                <c:pt idx="38">
                  <c:v>147.5</c:v>
                </c:pt>
                <c:pt idx="39">
                  <c:v>159.5</c:v>
                </c:pt>
                <c:pt idx="40">
                  <c:v>172.5</c:v>
                </c:pt>
                <c:pt idx="41">
                  <c:v>188.5</c:v>
                </c:pt>
                <c:pt idx="42">
                  <c:v>206.5</c:v>
                </c:pt>
                <c:pt idx="43">
                  <c:v>222</c:v>
                </c:pt>
                <c:pt idx="44">
                  <c:v>238.5</c:v>
                </c:pt>
                <c:pt idx="45">
                  <c:v>260.5</c:v>
                </c:pt>
                <c:pt idx="46">
                  <c:v>283</c:v>
                </c:pt>
                <c:pt idx="47">
                  <c:v>308.5</c:v>
                </c:pt>
                <c:pt idx="48">
                  <c:v>331.5</c:v>
                </c:pt>
                <c:pt idx="49">
                  <c:v>355.5</c:v>
                </c:pt>
                <c:pt idx="50">
                  <c:v>380</c:v>
                </c:pt>
                <c:pt idx="51">
                  <c:v>411</c:v>
                </c:pt>
                <c:pt idx="52">
                  <c:v>439</c:v>
                </c:pt>
                <c:pt idx="53">
                  <c:v>471</c:v>
                </c:pt>
                <c:pt idx="54">
                  <c:v>506</c:v>
                </c:pt>
                <c:pt idx="55">
                  <c:v>544</c:v>
                </c:pt>
                <c:pt idx="56">
                  <c:v>577</c:v>
                </c:pt>
                <c:pt idx="57">
                  <c:v>611</c:v>
                </c:pt>
                <c:pt idx="58">
                  <c:v>636</c:v>
                </c:pt>
                <c:pt idx="59">
                  <c:v>667</c:v>
                </c:pt>
                <c:pt idx="60">
                  <c:v>689</c:v>
                </c:pt>
                <c:pt idx="61">
                  <c:v>704</c:v>
                </c:pt>
                <c:pt idx="62">
                  <c:v>724</c:v>
                </c:pt>
                <c:pt idx="63">
                  <c:v>743</c:v>
                </c:pt>
                <c:pt idx="64">
                  <c:v>763.5</c:v>
                </c:pt>
                <c:pt idx="65">
                  <c:v>778.5</c:v>
                </c:pt>
                <c:pt idx="66">
                  <c:v>794.5</c:v>
                </c:pt>
                <c:pt idx="67">
                  <c:v>813.5</c:v>
                </c:pt>
                <c:pt idx="68">
                  <c:v>830.5</c:v>
                </c:pt>
                <c:pt idx="69">
                  <c:v>842.5</c:v>
                </c:pt>
                <c:pt idx="70">
                  <c:v>864.5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5-4CB2-BBE2-0F9B7E31C9D5}"/>
            </c:ext>
          </c:extLst>
        </c:ser>
        <c:ser>
          <c:idx val="3"/>
          <c:order val="1"/>
          <c:tx>
            <c:strRef>
              <c:f>Sheet5!$Z$1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Sheet5!$Z$2:$Z$82</c:f>
              <c:numCache>
                <c:formatCode>0</c:formatCode>
                <c:ptCount val="81"/>
                <c:pt idx="0">
                  <c:v>10</c:v>
                </c:pt>
                <c:pt idx="1">
                  <c:v>19</c:v>
                </c:pt>
                <c:pt idx="2">
                  <c:v>29</c:v>
                </c:pt>
                <c:pt idx="3">
                  <c:v>36</c:v>
                </c:pt>
                <c:pt idx="4">
                  <c:v>44</c:v>
                </c:pt>
                <c:pt idx="5">
                  <c:v>54</c:v>
                </c:pt>
                <c:pt idx="6">
                  <c:v>64</c:v>
                </c:pt>
                <c:pt idx="7">
                  <c:v>76</c:v>
                </c:pt>
                <c:pt idx="8">
                  <c:v>88</c:v>
                </c:pt>
                <c:pt idx="9">
                  <c:v>99</c:v>
                </c:pt>
                <c:pt idx="10">
                  <c:v>112</c:v>
                </c:pt>
                <c:pt idx="11">
                  <c:v>123</c:v>
                </c:pt>
                <c:pt idx="12">
                  <c:v>147</c:v>
                </c:pt>
                <c:pt idx="13">
                  <c:v>168</c:v>
                </c:pt>
                <c:pt idx="14">
                  <c:v>188</c:v>
                </c:pt>
                <c:pt idx="15">
                  <c:v>203</c:v>
                </c:pt>
                <c:pt idx="16">
                  <c:v>217</c:v>
                </c:pt>
                <c:pt idx="17">
                  <c:v>237</c:v>
                </c:pt>
                <c:pt idx="18">
                  <c:v>263</c:v>
                </c:pt>
                <c:pt idx="19">
                  <c:v>288</c:v>
                </c:pt>
                <c:pt idx="20">
                  <c:v>313</c:v>
                </c:pt>
                <c:pt idx="21">
                  <c:v>340</c:v>
                </c:pt>
                <c:pt idx="22">
                  <c:v>364</c:v>
                </c:pt>
                <c:pt idx="23">
                  <c:v>388</c:v>
                </c:pt>
                <c:pt idx="24">
                  <c:v>413</c:v>
                </c:pt>
                <c:pt idx="25">
                  <c:v>431</c:v>
                </c:pt>
                <c:pt idx="26">
                  <c:v>454</c:v>
                </c:pt>
                <c:pt idx="27">
                  <c:v>479</c:v>
                </c:pt>
                <c:pt idx="28">
                  <c:v>501</c:v>
                </c:pt>
                <c:pt idx="29">
                  <c:v>526</c:v>
                </c:pt>
                <c:pt idx="30">
                  <c:v>558</c:v>
                </c:pt>
                <c:pt idx="31">
                  <c:v>591</c:v>
                </c:pt>
                <c:pt idx="32">
                  <c:v>616</c:v>
                </c:pt>
                <c:pt idx="33">
                  <c:v>639</c:v>
                </c:pt>
                <c:pt idx="34">
                  <c:v>671</c:v>
                </c:pt>
                <c:pt idx="35">
                  <c:v>691</c:v>
                </c:pt>
                <c:pt idx="36">
                  <c:v>707</c:v>
                </c:pt>
                <c:pt idx="37">
                  <c:v>725</c:v>
                </c:pt>
                <c:pt idx="38">
                  <c:v>737</c:v>
                </c:pt>
                <c:pt idx="39">
                  <c:v>763</c:v>
                </c:pt>
                <c:pt idx="40">
                  <c:v>783</c:v>
                </c:pt>
                <c:pt idx="41">
                  <c:v>802</c:v>
                </c:pt>
                <c:pt idx="42">
                  <c:v>825</c:v>
                </c:pt>
                <c:pt idx="43">
                  <c:v>852</c:v>
                </c:pt>
                <c:pt idx="44">
                  <c:v>874</c:v>
                </c:pt>
                <c:pt idx="45">
                  <c:v>884</c:v>
                </c:pt>
                <c:pt idx="46">
                  <c:v>893</c:v>
                </c:pt>
                <c:pt idx="47">
                  <c:v>890</c:v>
                </c:pt>
                <c:pt idx="48">
                  <c:v>891</c:v>
                </c:pt>
                <c:pt idx="49">
                  <c:v>891</c:v>
                </c:pt>
                <c:pt idx="50">
                  <c:v>891</c:v>
                </c:pt>
                <c:pt idx="51">
                  <c:v>879</c:v>
                </c:pt>
                <c:pt idx="52">
                  <c:v>870</c:v>
                </c:pt>
                <c:pt idx="53">
                  <c:v>854</c:v>
                </c:pt>
                <c:pt idx="54">
                  <c:v>840</c:v>
                </c:pt>
                <c:pt idx="55">
                  <c:v>820</c:v>
                </c:pt>
                <c:pt idx="56">
                  <c:v>803</c:v>
                </c:pt>
                <c:pt idx="57">
                  <c:v>782</c:v>
                </c:pt>
                <c:pt idx="58">
                  <c:v>780</c:v>
                </c:pt>
                <c:pt idx="59">
                  <c:v>755</c:v>
                </c:pt>
                <c:pt idx="60">
                  <c:v>748</c:v>
                </c:pt>
                <c:pt idx="61">
                  <c:v>753.5</c:v>
                </c:pt>
                <c:pt idx="62">
                  <c:v>748.5</c:v>
                </c:pt>
                <c:pt idx="63">
                  <c:v>746.5</c:v>
                </c:pt>
                <c:pt idx="64">
                  <c:v>739.5</c:v>
                </c:pt>
                <c:pt idx="65">
                  <c:v>739.5</c:v>
                </c:pt>
                <c:pt idx="66">
                  <c:v>742.5</c:v>
                </c:pt>
                <c:pt idx="67">
                  <c:v>737</c:v>
                </c:pt>
                <c:pt idx="68">
                  <c:v>733.5</c:v>
                </c:pt>
                <c:pt idx="69">
                  <c:v>734.5</c:v>
                </c:pt>
                <c:pt idx="70">
                  <c:v>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25-4CB2-BBE2-0F9B7E31C9D5}"/>
            </c:ext>
          </c:extLst>
        </c:ser>
        <c:ser>
          <c:idx val="4"/>
          <c:order val="2"/>
          <c:tx>
            <c:strRef>
              <c:f>Sheet5!$AA$1</c:f>
              <c:strCache>
                <c:ptCount val="1"/>
                <c:pt idx="0">
                  <c:v>total_c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Sheet5!$AA$2:$AA$82</c:f>
              <c:numCache>
                <c:formatCode>0</c:formatCode>
                <c:ptCount val="81"/>
                <c:pt idx="0">
                  <c:v>10</c:v>
                </c:pt>
                <c:pt idx="1">
                  <c:v>19</c:v>
                </c:pt>
                <c:pt idx="2">
                  <c:v>29</c:v>
                </c:pt>
                <c:pt idx="3">
                  <c:v>36</c:v>
                </c:pt>
                <c:pt idx="4">
                  <c:v>44</c:v>
                </c:pt>
                <c:pt idx="5">
                  <c:v>54</c:v>
                </c:pt>
                <c:pt idx="6">
                  <c:v>64</c:v>
                </c:pt>
                <c:pt idx="7">
                  <c:v>76</c:v>
                </c:pt>
                <c:pt idx="8">
                  <c:v>88</c:v>
                </c:pt>
                <c:pt idx="9">
                  <c:v>99</c:v>
                </c:pt>
                <c:pt idx="10">
                  <c:v>112</c:v>
                </c:pt>
                <c:pt idx="11">
                  <c:v>123</c:v>
                </c:pt>
                <c:pt idx="12">
                  <c:v>147</c:v>
                </c:pt>
                <c:pt idx="13">
                  <c:v>168</c:v>
                </c:pt>
                <c:pt idx="14">
                  <c:v>190</c:v>
                </c:pt>
                <c:pt idx="15">
                  <c:v>207</c:v>
                </c:pt>
                <c:pt idx="16">
                  <c:v>225</c:v>
                </c:pt>
                <c:pt idx="17">
                  <c:v>249</c:v>
                </c:pt>
                <c:pt idx="18">
                  <c:v>277</c:v>
                </c:pt>
                <c:pt idx="19">
                  <c:v>306</c:v>
                </c:pt>
                <c:pt idx="20">
                  <c:v>333</c:v>
                </c:pt>
                <c:pt idx="21">
                  <c:v>362</c:v>
                </c:pt>
                <c:pt idx="22">
                  <c:v>390</c:v>
                </c:pt>
                <c:pt idx="23">
                  <c:v>418</c:v>
                </c:pt>
                <c:pt idx="24">
                  <c:v>457</c:v>
                </c:pt>
                <c:pt idx="25">
                  <c:v>489</c:v>
                </c:pt>
                <c:pt idx="26">
                  <c:v>525</c:v>
                </c:pt>
                <c:pt idx="27">
                  <c:v>559</c:v>
                </c:pt>
                <c:pt idx="28">
                  <c:v>593</c:v>
                </c:pt>
                <c:pt idx="29">
                  <c:v>632</c:v>
                </c:pt>
                <c:pt idx="30">
                  <c:v>677</c:v>
                </c:pt>
                <c:pt idx="31">
                  <c:v>722</c:v>
                </c:pt>
                <c:pt idx="32">
                  <c:v>766</c:v>
                </c:pt>
                <c:pt idx="33">
                  <c:v>810</c:v>
                </c:pt>
                <c:pt idx="34">
                  <c:v>856</c:v>
                </c:pt>
                <c:pt idx="35">
                  <c:v>900</c:v>
                </c:pt>
                <c:pt idx="36">
                  <c:v>953</c:v>
                </c:pt>
                <c:pt idx="37">
                  <c:v>1003</c:v>
                </c:pt>
                <c:pt idx="38">
                  <c:v>1055</c:v>
                </c:pt>
                <c:pt idx="39">
                  <c:v>1108</c:v>
                </c:pt>
                <c:pt idx="40">
                  <c:v>1159</c:v>
                </c:pt>
                <c:pt idx="41">
                  <c:v>1214</c:v>
                </c:pt>
                <c:pt idx="42">
                  <c:v>1277</c:v>
                </c:pt>
                <c:pt idx="43">
                  <c:v>1339</c:v>
                </c:pt>
                <c:pt idx="44">
                  <c:v>1399</c:v>
                </c:pt>
                <c:pt idx="45">
                  <c:v>1458</c:v>
                </c:pt>
                <c:pt idx="46">
                  <c:v>1517</c:v>
                </c:pt>
                <c:pt idx="47">
                  <c:v>1572</c:v>
                </c:pt>
                <c:pt idx="48">
                  <c:v>1633</c:v>
                </c:pt>
                <c:pt idx="49">
                  <c:v>1693</c:v>
                </c:pt>
                <c:pt idx="50">
                  <c:v>1756</c:v>
                </c:pt>
                <c:pt idx="51">
                  <c:v>1818</c:v>
                </c:pt>
                <c:pt idx="52">
                  <c:v>1879</c:v>
                </c:pt>
                <c:pt idx="53">
                  <c:v>1942</c:v>
                </c:pt>
                <c:pt idx="54">
                  <c:v>2012</c:v>
                </c:pt>
                <c:pt idx="55">
                  <c:v>2080</c:v>
                </c:pt>
                <c:pt idx="56">
                  <c:v>2145</c:v>
                </c:pt>
                <c:pt idx="57">
                  <c:v>2211</c:v>
                </c:pt>
                <c:pt idx="58">
                  <c:v>2276</c:v>
                </c:pt>
                <c:pt idx="59">
                  <c:v>2337</c:v>
                </c:pt>
                <c:pt idx="60">
                  <c:v>2397</c:v>
                </c:pt>
                <c:pt idx="61">
                  <c:v>2456</c:v>
                </c:pt>
                <c:pt idx="62">
                  <c:v>2516</c:v>
                </c:pt>
                <c:pt idx="63">
                  <c:v>2581</c:v>
                </c:pt>
                <c:pt idx="64">
                  <c:v>2642</c:v>
                </c:pt>
                <c:pt idx="65">
                  <c:v>2704</c:v>
                </c:pt>
                <c:pt idx="66">
                  <c:v>2772</c:v>
                </c:pt>
                <c:pt idx="67">
                  <c:v>2835</c:v>
                </c:pt>
                <c:pt idx="68">
                  <c:v>2897</c:v>
                </c:pt>
                <c:pt idx="69">
                  <c:v>2960</c:v>
                </c:pt>
                <c:pt idx="70">
                  <c:v>3018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25-4CB2-BBE2-0F9B7E31C9D5}"/>
            </c:ext>
          </c:extLst>
        </c:ser>
        <c:ser>
          <c:idx val="5"/>
          <c:order val="3"/>
          <c:tx>
            <c:strRef>
              <c:f>Sheet5!$AB$1</c:f>
              <c:strCache>
                <c:ptCount val="1"/>
                <c:pt idx="0">
                  <c:v>total add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Sheet5!$AB$2:$AB$82</c:f>
              <c:numCache>
                <c:formatCode>0</c:formatCode>
                <c:ptCount val="81"/>
                <c:pt idx="0">
                  <c:v>10</c:v>
                </c:pt>
                <c:pt idx="1">
                  <c:v>19</c:v>
                </c:pt>
                <c:pt idx="2">
                  <c:v>29</c:v>
                </c:pt>
                <c:pt idx="3">
                  <c:v>36</c:v>
                </c:pt>
                <c:pt idx="4">
                  <c:v>44</c:v>
                </c:pt>
                <c:pt idx="5">
                  <c:v>54</c:v>
                </c:pt>
                <c:pt idx="6">
                  <c:v>64</c:v>
                </c:pt>
                <c:pt idx="7">
                  <c:v>76</c:v>
                </c:pt>
                <c:pt idx="8">
                  <c:v>88</c:v>
                </c:pt>
                <c:pt idx="9">
                  <c:v>99</c:v>
                </c:pt>
                <c:pt idx="10">
                  <c:v>112</c:v>
                </c:pt>
                <c:pt idx="11">
                  <c:v>123</c:v>
                </c:pt>
                <c:pt idx="12">
                  <c:v>147</c:v>
                </c:pt>
                <c:pt idx="13">
                  <c:v>168</c:v>
                </c:pt>
                <c:pt idx="14">
                  <c:v>189</c:v>
                </c:pt>
                <c:pt idx="15">
                  <c:v>205</c:v>
                </c:pt>
                <c:pt idx="16">
                  <c:v>221</c:v>
                </c:pt>
                <c:pt idx="17">
                  <c:v>243</c:v>
                </c:pt>
                <c:pt idx="18">
                  <c:v>270</c:v>
                </c:pt>
                <c:pt idx="19">
                  <c:v>297</c:v>
                </c:pt>
                <c:pt idx="20">
                  <c:v>323</c:v>
                </c:pt>
                <c:pt idx="21">
                  <c:v>351</c:v>
                </c:pt>
                <c:pt idx="22">
                  <c:v>377</c:v>
                </c:pt>
                <c:pt idx="23">
                  <c:v>403</c:v>
                </c:pt>
                <c:pt idx="24">
                  <c:v>435</c:v>
                </c:pt>
                <c:pt idx="25">
                  <c:v>460</c:v>
                </c:pt>
                <c:pt idx="26">
                  <c:v>489</c:v>
                </c:pt>
                <c:pt idx="27">
                  <c:v>518</c:v>
                </c:pt>
                <c:pt idx="28">
                  <c:v>545</c:v>
                </c:pt>
                <c:pt idx="29">
                  <c:v>576</c:v>
                </c:pt>
                <c:pt idx="30">
                  <c:v>614</c:v>
                </c:pt>
                <c:pt idx="31">
                  <c:v>652</c:v>
                </c:pt>
                <c:pt idx="32">
                  <c:v>686</c:v>
                </c:pt>
                <c:pt idx="33">
                  <c:v>719</c:v>
                </c:pt>
                <c:pt idx="34">
                  <c:v>757</c:v>
                </c:pt>
                <c:pt idx="35">
                  <c:v>788</c:v>
                </c:pt>
                <c:pt idx="36">
                  <c:v>821</c:v>
                </c:pt>
                <c:pt idx="37">
                  <c:v>853.5</c:v>
                </c:pt>
                <c:pt idx="38">
                  <c:v>884.5</c:v>
                </c:pt>
                <c:pt idx="39">
                  <c:v>922.5</c:v>
                </c:pt>
                <c:pt idx="40">
                  <c:v>955.5</c:v>
                </c:pt>
                <c:pt idx="41">
                  <c:v>990.5</c:v>
                </c:pt>
                <c:pt idx="42">
                  <c:v>1031.5</c:v>
                </c:pt>
                <c:pt idx="43">
                  <c:v>1074</c:v>
                </c:pt>
                <c:pt idx="44">
                  <c:v>1112.5</c:v>
                </c:pt>
                <c:pt idx="45">
                  <c:v>1144.5</c:v>
                </c:pt>
                <c:pt idx="46">
                  <c:v>1176</c:v>
                </c:pt>
                <c:pt idx="47">
                  <c:v>1198.5</c:v>
                </c:pt>
                <c:pt idx="48">
                  <c:v>1222.5</c:v>
                </c:pt>
                <c:pt idx="49">
                  <c:v>1246.5</c:v>
                </c:pt>
                <c:pt idx="50">
                  <c:v>1271</c:v>
                </c:pt>
                <c:pt idx="51">
                  <c:v>1290</c:v>
                </c:pt>
                <c:pt idx="52">
                  <c:v>1309</c:v>
                </c:pt>
                <c:pt idx="53">
                  <c:v>1325</c:v>
                </c:pt>
                <c:pt idx="54">
                  <c:v>1346</c:v>
                </c:pt>
                <c:pt idx="55">
                  <c:v>1364</c:v>
                </c:pt>
                <c:pt idx="56">
                  <c:v>1380</c:v>
                </c:pt>
                <c:pt idx="57">
                  <c:v>1393</c:v>
                </c:pt>
                <c:pt idx="58">
                  <c:v>1416</c:v>
                </c:pt>
                <c:pt idx="59">
                  <c:v>1422</c:v>
                </c:pt>
                <c:pt idx="60">
                  <c:v>1437</c:v>
                </c:pt>
                <c:pt idx="61">
                  <c:v>1457.5</c:v>
                </c:pt>
                <c:pt idx="62">
                  <c:v>1472.5</c:v>
                </c:pt>
                <c:pt idx="63">
                  <c:v>1489.5</c:v>
                </c:pt>
                <c:pt idx="64">
                  <c:v>1503</c:v>
                </c:pt>
                <c:pt idx="65">
                  <c:v>1518</c:v>
                </c:pt>
                <c:pt idx="66">
                  <c:v>1537</c:v>
                </c:pt>
                <c:pt idx="67">
                  <c:v>1550.5</c:v>
                </c:pt>
                <c:pt idx="68">
                  <c:v>1564</c:v>
                </c:pt>
                <c:pt idx="69">
                  <c:v>1577</c:v>
                </c:pt>
                <c:pt idx="70">
                  <c:v>1588.5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25-4CB2-BBE2-0F9B7E31C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976927"/>
        <c:axId val="1702973567"/>
      </c:lineChart>
      <c:catAx>
        <c:axId val="170297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73567"/>
        <c:crosses val="autoZero"/>
        <c:auto val="1"/>
        <c:lblAlgn val="ctr"/>
        <c:lblOffset val="100"/>
        <c:noMultiLvlLbl val="0"/>
      </c:catAx>
      <c:valAx>
        <c:axId val="170297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7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Sheet7!$B$2:$B$73</c:f>
              <c:numCache>
                <c:formatCode>_(* #,##0_);_(* \(#,##0\);_(* "-"??_);_(@_)</c:formatCode>
                <c:ptCount val="72"/>
                <c:pt idx="0">
                  <c:v>47.389399999999995</c:v>
                </c:pt>
                <c:pt idx="1">
                  <c:v>38.153600000000004</c:v>
                </c:pt>
                <c:pt idx="2">
                  <c:v>29.578599999999998</c:v>
                </c:pt>
                <c:pt idx="3">
                  <c:v>21.664400000000001</c:v>
                </c:pt>
                <c:pt idx="4">
                  <c:v>14.411000000000001</c:v>
                </c:pt>
                <c:pt idx="5">
                  <c:v>7.818400000000004</c:v>
                </c:pt>
                <c:pt idx="6">
                  <c:v>1.8866000000000014</c:v>
                </c:pt>
                <c:pt idx="7">
                  <c:v>-3.3843999999999994</c:v>
                </c:pt>
                <c:pt idx="8">
                  <c:v>-7.9946000000000055</c:v>
                </c:pt>
                <c:pt idx="9">
                  <c:v>-11.944000000000003</c:v>
                </c:pt>
                <c:pt idx="10">
                  <c:v>-15.232600000000005</c:v>
                </c:pt>
                <c:pt idx="11">
                  <c:v>-17.860399999999998</c:v>
                </c:pt>
                <c:pt idx="12">
                  <c:v>-19.827399999999983</c:v>
                </c:pt>
                <c:pt idx="13">
                  <c:v>-21.133599999999987</c:v>
                </c:pt>
                <c:pt idx="14">
                  <c:v>-21.778999999999996</c:v>
                </c:pt>
                <c:pt idx="15">
                  <c:v>-21.763599999999997</c:v>
                </c:pt>
                <c:pt idx="16">
                  <c:v>-21.087400000000002</c:v>
                </c:pt>
                <c:pt idx="17">
                  <c:v>-19.750400000000013</c:v>
                </c:pt>
                <c:pt idx="18">
                  <c:v>-17.752600000000001</c:v>
                </c:pt>
                <c:pt idx="19">
                  <c:v>-15.093999999999994</c:v>
                </c:pt>
                <c:pt idx="20">
                  <c:v>-11.774599999999992</c:v>
                </c:pt>
                <c:pt idx="21">
                  <c:v>-7.794399999999996</c:v>
                </c:pt>
                <c:pt idx="22">
                  <c:v>-3.1533999999999764</c:v>
                </c:pt>
                <c:pt idx="23">
                  <c:v>2.1484000000000094</c:v>
                </c:pt>
                <c:pt idx="24">
                  <c:v>8.1110000000000468</c:v>
                </c:pt>
                <c:pt idx="25">
                  <c:v>14.734399999999994</c:v>
                </c:pt>
                <c:pt idx="26">
                  <c:v>22.018599999999992</c:v>
                </c:pt>
                <c:pt idx="27">
                  <c:v>29.963600000000042</c:v>
                </c:pt>
                <c:pt idx="28">
                  <c:v>38.569399999999973</c:v>
                </c:pt>
                <c:pt idx="29">
                  <c:v>47.836000000000013</c:v>
                </c:pt>
                <c:pt idx="30">
                  <c:v>57.76339999999999</c:v>
                </c:pt>
                <c:pt idx="31">
                  <c:v>68.351600000000019</c:v>
                </c:pt>
                <c:pt idx="32">
                  <c:v>79.600600000000043</c:v>
                </c:pt>
                <c:pt idx="33">
                  <c:v>91.510400000000004</c:v>
                </c:pt>
                <c:pt idx="34">
                  <c:v>104.08100000000002</c:v>
                </c:pt>
                <c:pt idx="35">
                  <c:v>117.31240000000003</c:v>
                </c:pt>
                <c:pt idx="36">
                  <c:v>131.20460000000003</c:v>
                </c:pt>
                <c:pt idx="37">
                  <c:v>145.75760000000008</c:v>
                </c:pt>
                <c:pt idx="38">
                  <c:v>160.97139999999996</c:v>
                </c:pt>
                <c:pt idx="39">
                  <c:v>176.84600000000012</c:v>
                </c:pt>
                <c:pt idx="40">
                  <c:v>193.38139999999999</c:v>
                </c:pt>
                <c:pt idx="41">
                  <c:v>210.57759999999996</c:v>
                </c:pt>
                <c:pt idx="42">
                  <c:v>228.43459999999999</c:v>
                </c:pt>
                <c:pt idx="43">
                  <c:v>246.95239999999995</c:v>
                </c:pt>
                <c:pt idx="44">
                  <c:v>266.13099999999997</c:v>
                </c:pt>
                <c:pt idx="45">
                  <c:v>285.97040000000015</c:v>
                </c:pt>
                <c:pt idx="46">
                  <c:v>306.47059999999993</c:v>
                </c:pt>
                <c:pt idx="47">
                  <c:v>327.63160000000011</c:v>
                </c:pt>
                <c:pt idx="48">
                  <c:v>349.45340000000016</c:v>
                </c:pt>
                <c:pt idx="49">
                  <c:v>371.93600000000004</c:v>
                </c:pt>
                <c:pt idx="50">
                  <c:v>395.07940000000008</c:v>
                </c:pt>
                <c:pt idx="51">
                  <c:v>418.8836</c:v>
                </c:pt>
                <c:pt idx="52">
                  <c:v>443.34859999999992</c:v>
                </c:pt>
                <c:pt idx="53">
                  <c:v>468.47440000000006</c:v>
                </c:pt>
                <c:pt idx="54">
                  <c:v>494.26100000000008</c:v>
                </c:pt>
                <c:pt idx="55">
                  <c:v>520.70840000000021</c:v>
                </c:pt>
                <c:pt idx="56">
                  <c:v>547.81660000000022</c:v>
                </c:pt>
                <c:pt idx="57">
                  <c:v>575.5856</c:v>
                </c:pt>
                <c:pt idx="58">
                  <c:v>604.01540000000023</c:v>
                </c:pt>
                <c:pt idx="59">
                  <c:v>633.10600000000011</c:v>
                </c:pt>
                <c:pt idx="60">
                  <c:v>662.8574000000001</c:v>
                </c:pt>
                <c:pt idx="61">
                  <c:v>693.26960000000008</c:v>
                </c:pt>
                <c:pt idx="62">
                  <c:v>724.34260000000006</c:v>
                </c:pt>
                <c:pt idx="63">
                  <c:v>756.07640000000015</c:v>
                </c:pt>
                <c:pt idx="64">
                  <c:v>788.47100000000012</c:v>
                </c:pt>
                <c:pt idx="65">
                  <c:v>821.52640000000019</c:v>
                </c:pt>
                <c:pt idx="66">
                  <c:v>855.24260000000004</c:v>
                </c:pt>
                <c:pt idx="67">
                  <c:v>889.6196000000001</c:v>
                </c:pt>
                <c:pt idx="68">
                  <c:v>924.65740000000028</c:v>
                </c:pt>
                <c:pt idx="69">
                  <c:v>960.35600000000011</c:v>
                </c:pt>
                <c:pt idx="70">
                  <c:v>996.71540000000016</c:v>
                </c:pt>
                <c:pt idx="71">
                  <c:v>1033.7356000000002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2-4317-ABFD-E3CD01E2C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059616"/>
        <c:axId val="964061536"/>
      </c:lineChart>
      <c:catAx>
        <c:axId val="96405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61536"/>
        <c:crosses val="autoZero"/>
        <c:auto val="1"/>
        <c:lblAlgn val="ctr"/>
        <c:lblOffset val="100"/>
        <c:noMultiLvlLbl val="0"/>
      </c:catAx>
      <c:valAx>
        <c:axId val="9640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5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Sheet7!$B$2:$B$73</c:f>
              <c:numCache>
                <c:formatCode>_(* #,##0_);_(* \(#,##0\);_(* "-"??_);_(@_)</c:formatCode>
                <c:ptCount val="72"/>
                <c:pt idx="0">
                  <c:v>47.389399999999995</c:v>
                </c:pt>
                <c:pt idx="1">
                  <c:v>38.153600000000004</c:v>
                </c:pt>
                <c:pt idx="2">
                  <c:v>29.578599999999998</c:v>
                </c:pt>
                <c:pt idx="3">
                  <c:v>21.664400000000001</c:v>
                </c:pt>
                <c:pt idx="4">
                  <c:v>14.411000000000001</c:v>
                </c:pt>
                <c:pt idx="5">
                  <c:v>7.818400000000004</c:v>
                </c:pt>
                <c:pt idx="6">
                  <c:v>1.8866000000000014</c:v>
                </c:pt>
                <c:pt idx="7">
                  <c:v>-3.3843999999999994</c:v>
                </c:pt>
                <c:pt idx="8">
                  <c:v>-7.9946000000000055</c:v>
                </c:pt>
                <c:pt idx="9">
                  <c:v>-11.944000000000003</c:v>
                </c:pt>
                <c:pt idx="10">
                  <c:v>-15.232600000000005</c:v>
                </c:pt>
                <c:pt idx="11">
                  <c:v>-17.860399999999998</c:v>
                </c:pt>
                <c:pt idx="12">
                  <c:v>-19.827399999999983</c:v>
                </c:pt>
                <c:pt idx="13">
                  <c:v>-21.133599999999987</c:v>
                </c:pt>
                <c:pt idx="14">
                  <c:v>-21.778999999999996</c:v>
                </c:pt>
                <c:pt idx="15">
                  <c:v>-21.763599999999997</c:v>
                </c:pt>
                <c:pt idx="16">
                  <c:v>-21.087400000000002</c:v>
                </c:pt>
                <c:pt idx="17">
                  <c:v>-19.750400000000013</c:v>
                </c:pt>
                <c:pt idx="18">
                  <c:v>-17.752600000000001</c:v>
                </c:pt>
                <c:pt idx="19">
                  <c:v>-15.093999999999994</c:v>
                </c:pt>
                <c:pt idx="20">
                  <c:v>-11.774599999999992</c:v>
                </c:pt>
                <c:pt idx="21">
                  <c:v>-7.794399999999996</c:v>
                </c:pt>
                <c:pt idx="22">
                  <c:v>-3.1533999999999764</c:v>
                </c:pt>
                <c:pt idx="23">
                  <c:v>2.1484000000000094</c:v>
                </c:pt>
                <c:pt idx="24">
                  <c:v>8.1110000000000468</c:v>
                </c:pt>
                <c:pt idx="25">
                  <c:v>14.734399999999994</c:v>
                </c:pt>
                <c:pt idx="26">
                  <c:v>22.018599999999992</c:v>
                </c:pt>
                <c:pt idx="27">
                  <c:v>29.963600000000042</c:v>
                </c:pt>
                <c:pt idx="28">
                  <c:v>38.569399999999973</c:v>
                </c:pt>
                <c:pt idx="29">
                  <c:v>47.836000000000013</c:v>
                </c:pt>
                <c:pt idx="30">
                  <c:v>57.76339999999999</c:v>
                </c:pt>
                <c:pt idx="31">
                  <c:v>68.351600000000019</c:v>
                </c:pt>
                <c:pt idx="32">
                  <c:v>79.600600000000043</c:v>
                </c:pt>
                <c:pt idx="33">
                  <c:v>91.510400000000004</c:v>
                </c:pt>
                <c:pt idx="34">
                  <c:v>104.08100000000002</c:v>
                </c:pt>
                <c:pt idx="35">
                  <c:v>117.31240000000003</c:v>
                </c:pt>
                <c:pt idx="36">
                  <c:v>131.20460000000003</c:v>
                </c:pt>
                <c:pt idx="37">
                  <c:v>145.75760000000008</c:v>
                </c:pt>
                <c:pt idx="38">
                  <c:v>160.97139999999996</c:v>
                </c:pt>
                <c:pt idx="39">
                  <c:v>176.84600000000012</c:v>
                </c:pt>
                <c:pt idx="40">
                  <c:v>193.38139999999999</c:v>
                </c:pt>
                <c:pt idx="41">
                  <c:v>210.57759999999996</c:v>
                </c:pt>
                <c:pt idx="42">
                  <c:v>228.43459999999999</c:v>
                </c:pt>
                <c:pt idx="43">
                  <c:v>246.95239999999995</c:v>
                </c:pt>
                <c:pt idx="44">
                  <c:v>266.13099999999997</c:v>
                </c:pt>
                <c:pt idx="45">
                  <c:v>285.97040000000015</c:v>
                </c:pt>
                <c:pt idx="46">
                  <c:v>306.47059999999993</c:v>
                </c:pt>
                <c:pt idx="47">
                  <c:v>327.63160000000011</c:v>
                </c:pt>
                <c:pt idx="48">
                  <c:v>349.45340000000016</c:v>
                </c:pt>
                <c:pt idx="49">
                  <c:v>371.93600000000004</c:v>
                </c:pt>
                <c:pt idx="50">
                  <c:v>395.07940000000008</c:v>
                </c:pt>
                <c:pt idx="51">
                  <c:v>418.8836</c:v>
                </c:pt>
                <c:pt idx="52">
                  <c:v>443.34859999999992</c:v>
                </c:pt>
                <c:pt idx="53">
                  <c:v>468.47440000000006</c:v>
                </c:pt>
                <c:pt idx="54">
                  <c:v>494.26100000000008</c:v>
                </c:pt>
                <c:pt idx="55">
                  <c:v>520.70840000000021</c:v>
                </c:pt>
                <c:pt idx="56">
                  <c:v>547.81660000000022</c:v>
                </c:pt>
                <c:pt idx="57">
                  <c:v>575.5856</c:v>
                </c:pt>
                <c:pt idx="58">
                  <c:v>604.01540000000023</c:v>
                </c:pt>
                <c:pt idx="59">
                  <c:v>633.10600000000011</c:v>
                </c:pt>
                <c:pt idx="60">
                  <c:v>662.8574000000001</c:v>
                </c:pt>
                <c:pt idx="61">
                  <c:v>693.26960000000008</c:v>
                </c:pt>
                <c:pt idx="62">
                  <c:v>724.34260000000006</c:v>
                </c:pt>
                <c:pt idx="63">
                  <c:v>756.07640000000015</c:v>
                </c:pt>
                <c:pt idx="64">
                  <c:v>788.47100000000012</c:v>
                </c:pt>
                <c:pt idx="65">
                  <c:v>821.52640000000019</c:v>
                </c:pt>
                <c:pt idx="66">
                  <c:v>855.24260000000004</c:v>
                </c:pt>
                <c:pt idx="67">
                  <c:v>889.6196000000001</c:v>
                </c:pt>
                <c:pt idx="68">
                  <c:v>924.65740000000028</c:v>
                </c:pt>
                <c:pt idx="69">
                  <c:v>960.35600000000011</c:v>
                </c:pt>
                <c:pt idx="70">
                  <c:v>996.71540000000016</c:v>
                </c:pt>
                <c:pt idx="71">
                  <c:v>1033.7356000000002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6-4132-86A3-B6D2C7E47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384464"/>
        <c:axId val="871386864"/>
      </c:lineChart>
      <c:catAx>
        <c:axId val="87138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86864"/>
        <c:crosses val="autoZero"/>
        <c:auto val="1"/>
        <c:lblAlgn val="ctr"/>
        <c:lblOffset val="100"/>
        <c:noMultiLvlLbl val="0"/>
      </c:catAx>
      <c:valAx>
        <c:axId val="8713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8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Sheet6!$AN$1</c:f>
              <c:strCache>
                <c:ptCount val="1"/>
                <c:pt idx="0">
                  <c:v>ch_c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Sheet6!$AN$2:$AN$82</c:f>
              <c:numCache>
                <c:formatCode>0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13</c:v>
                </c:pt>
                <c:pt idx="23">
                  <c:v>15</c:v>
                </c:pt>
                <c:pt idx="24">
                  <c:v>22</c:v>
                </c:pt>
                <c:pt idx="25">
                  <c:v>29</c:v>
                </c:pt>
                <c:pt idx="26">
                  <c:v>35</c:v>
                </c:pt>
                <c:pt idx="27">
                  <c:v>39</c:v>
                </c:pt>
                <c:pt idx="28">
                  <c:v>44</c:v>
                </c:pt>
                <c:pt idx="29">
                  <c:v>50</c:v>
                </c:pt>
                <c:pt idx="30">
                  <c:v>56</c:v>
                </c:pt>
                <c:pt idx="31">
                  <c:v>61</c:v>
                </c:pt>
                <c:pt idx="32">
                  <c:v>70</c:v>
                </c:pt>
                <c:pt idx="33">
                  <c:v>80</c:v>
                </c:pt>
                <c:pt idx="34">
                  <c:v>86</c:v>
                </c:pt>
                <c:pt idx="35">
                  <c:v>97</c:v>
                </c:pt>
                <c:pt idx="36">
                  <c:v>114</c:v>
                </c:pt>
                <c:pt idx="37">
                  <c:v>128.5</c:v>
                </c:pt>
                <c:pt idx="38">
                  <c:v>147.5</c:v>
                </c:pt>
                <c:pt idx="39">
                  <c:v>159.5</c:v>
                </c:pt>
                <c:pt idx="40">
                  <c:v>172.5</c:v>
                </c:pt>
                <c:pt idx="41">
                  <c:v>188.5</c:v>
                </c:pt>
                <c:pt idx="42">
                  <c:v>206.5</c:v>
                </c:pt>
                <c:pt idx="43">
                  <c:v>222</c:v>
                </c:pt>
                <c:pt idx="44">
                  <c:v>238.5</c:v>
                </c:pt>
                <c:pt idx="45">
                  <c:v>260.5</c:v>
                </c:pt>
                <c:pt idx="46">
                  <c:v>283</c:v>
                </c:pt>
                <c:pt idx="47">
                  <c:v>308.5</c:v>
                </c:pt>
                <c:pt idx="48">
                  <c:v>334.5</c:v>
                </c:pt>
                <c:pt idx="49">
                  <c:v>360.5</c:v>
                </c:pt>
                <c:pt idx="50">
                  <c:v>387</c:v>
                </c:pt>
                <c:pt idx="51">
                  <c:v>419</c:v>
                </c:pt>
                <c:pt idx="52">
                  <c:v>450</c:v>
                </c:pt>
                <c:pt idx="53">
                  <c:v>485</c:v>
                </c:pt>
                <c:pt idx="54">
                  <c:v>523</c:v>
                </c:pt>
                <c:pt idx="55">
                  <c:v>564</c:v>
                </c:pt>
                <c:pt idx="56">
                  <c:v>599</c:v>
                </c:pt>
                <c:pt idx="57">
                  <c:v>637</c:v>
                </c:pt>
                <c:pt idx="58">
                  <c:v>664</c:v>
                </c:pt>
                <c:pt idx="59">
                  <c:v>696</c:v>
                </c:pt>
                <c:pt idx="60">
                  <c:v>721.83699999999999</c:v>
                </c:pt>
                <c:pt idx="61">
                  <c:v>775.24040000000002</c:v>
                </c:pt>
                <c:pt idx="62">
                  <c:v>807.30460000000016</c:v>
                </c:pt>
                <c:pt idx="63">
                  <c:v>840.02960000000019</c:v>
                </c:pt>
                <c:pt idx="64">
                  <c:v>873.41540000000032</c:v>
                </c:pt>
                <c:pt idx="65">
                  <c:v>907.46200000000022</c:v>
                </c:pt>
                <c:pt idx="66">
                  <c:v>942.16940000000011</c:v>
                </c:pt>
                <c:pt idx="67">
                  <c:v>977.53760000000011</c:v>
                </c:pt>
                <c:pt idx="68">
                  <c:v>1013.5666000000002</c:v>
                </c:pt>
                <c:pt idx="69">
                  <c:v>1050.2564000000002</c:v>
                </c:pt>
                <c:pt idx="70">
                  <c:v>1087.6070000000002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5-42FE-8B20-7FA481F8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088687"/>
        <c:axId val="1584089647"/>
      </c:lineChart>
      <c:catAx>
        <c:axId val="158408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89647"/>
        <c:crosses val="autoZero"/>
        <c:auto val="1"/>
        <c:lblAlgn val="ctr"/>
        <c:lblOffset val="100"/>
        <c:noMultiLvlLbl val="0"/>
      </c:catAx>
      <c:valAx>
        <c:axId val="158408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8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final!$AY$1</c:f>
              <c:strCache>
                <c:ptCount val="1"/>
                <c:pt idx="0">
                  <c:v>ch_c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final!$AY$2:$AY$82</c:f>
              <c:numCache>
                <c:formatCode>0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13</c:v>
                </c:pt>
                <c:pt idx="23">
                  <c:v>15</c:v>
                </c:pt>
                <c:pt idx="24">
                  <c:v>22</c:v>
                </c:pt>
                <c:pt idx="25">
                  <c:v>29</c:v>
                </c:pt>
                <c:pt idx="26">
                  <c:v>35</c:v>
                </c:pt>
                <c:pt idx="27">
                  <c:v>39</c:v>
                </c:pt>
                <c:pt idx="28">
                  <c:v>44</c:v>
                </c:pt>
                <c:pt idx="29">
                  <c:v>50</c:v>
                </c:pt>
                <c:pt idx="30">
                  <c:v>56</c:v>
                </c:pt>
                <c:pt idx="31">
                  <c:v>61</c:v>
                </c:pt>
                <c:pt idx="32">
                  <c:v>70</c:v>
                </c:pt>
                <c:pt idx="33">
                  <c:v>80</c:v>
                </c:pt>
                <c:pt idx="34">
                  <c:v>86</c:v>
                </c:pt>
                <c:pt idx="35">
                  <c:v>97</c:v>
                </c:pt>
                <c:pt idx="36">
                  <c:v>112</c:v>
                </c:pt>
                <c:pt idx="37">
                  <c:v>124.5</c:v>
                </c:pt>
                <c:pt idx="38">
                  <c:v>140.5</c:v>
                </c:pt>
                <c:pt idx="39">
                  <c:v>151.5</c:v>
                </c:pt>
                <c:pt idx="40">
                  <c:v>163.5</c:v>
                </c:pt>
                <c:pt idx="41">
                  <c:v>178.5</c:v>
                </c:pt>
                <c:pt idx="42">
                  <c:v>195.5</c:v>
                </c:pt>
                <c:pt idx="43">
                  <c:v>210</c:v>
                </c:pt>
                <c:pt idx="44">
                  <c:v>224.5</c:v>
                </c:pt>
                <c:pt idx="45">
                  <c:v>243.5</c:v>
                </c:pt>
                <c:pt idx="46">
                  <c:v>264</c:v>
                </c:pt>
                <c:pt idx="47">
                  <c:v>285.5</c:v>
                </c:pt>
                <c:pt idx="48">
                  <c:v>303.5</c:v>
                </c:pt>
                <c:pt idx="49">
                  <c:v>323.5</c:v>
                </c:pt>
                <c:pt idx="50">
                  <c:v>343</c:v>
                </c:pt>
                <c:pt idx="51">
                  <c:v>371</c:v>
                </c:pt>
                <c:pt idx="52">
                  <c:v>396</c:v>
                </c:pt>
                <c:pt idx="53">
                  <c:v>422</c:v>
                </c:pt>
                <c:pt idx="54">
                  <c:v>451</c:v>
                </c:pt>
                <c:pt idx="55">
                  <c:v>482</c:v>
                </c:pt>
                <c:pt idx="56">
                  <c:v>509</c:v>
                </c:pt>
                <c:pt idx="57">
                  <c:v>535</c:v>
                </c:pt>
                <c:pt idx="58">
                  <c:v>556</c:v>
                </c:pt>
                <c:pt idx="59">
                  <c:v>577</c:v>
                </c:pt>
                <c:pt idx="60">
                  <c:v>721.83699999999999</c:v>
                </c:pt>
                <c:pt idx="61">
                  <c:v>775.24040000000002</c:v>
                </c:pt>
                <c:pt idx="62">
                  <c:v>807.30460000000016</c:v>
                </c:pt>
                <c:pt idx="63">
                  <c:v>840.02960000000019</c:v>
                </c:pt>
                <c:pt idx="64">
                  <c:v>873.41540000000032</c:v>
                </c:pt>
                <c:pt idx="65">
                  <c:v>907.46200000000022</c:v>
                </c:pt>
                <c:pt idx="66">
                  <c:v>942.16940000000011</c:v>
                </c:pt>
                <c:pt idx="67">
                  <c:v>977.53760000000011</c:v>
                </c:pt>
                <c:pt idx="68">
                  <c:v>1013.5666000000002</c:v>
                </c:pt>
                <c:pt idx="69">
                  <c:v>1050.2564000000002</c:v>
                </c:pt>
                <c:pt idx="70">
                  <c:v>1087.6070000000002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8-4F07-B5CE-E25AFEB6A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088687"/>
        <c:axId val="1584089647"/>
      </c:lineChart>
      <c:catAx>
        <c:axId val="158408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89647"/>
        <c:crosses val="autoZero"/>
        <c:auto val="1"/>
        <c:lblAlgn val="ctr"/>
        <c:lblOffset val="100"/>
        <c:noMultiLvlLbl val="0"/>
      </c:catAx>
      <c:valAx>
        <c:axId val="158408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8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Sheet6!$AO$1</c:f>
              <c:strCache>
                <c:ptCount val="1"/>
                <c:pt idx="0">
                  <c:v>renew_c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Sheet6!$AO$2:$AO$82</c:f>
              <c:numCache>
                <c:formatCode>0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19</c:v>
                </c:pt>
                <c:pt idx="14">
                  <c:v>28</c:v>
                </c:pt>
                <c:pt idx="15">
                  <c:v>34</c:v>
                </c:pt>
                <c:pt idx="16">
                  <c:v>40</c:v>
                </c:pt>
                <c:pt idx="17">
                  <c:v>48</c:v>
                </c:pt>
                <c:pt idx="18">
                  <c:v>57</c:v>
                </c:pt>
                <c:pt idx="19">
                  <c:v>67</c:v>
                </c:pt>
                <c:pt idx="20">
                  <c:v>78</c:v>
                </c:pt>
                <c:pt idx="21">
                  <c:v>88</c:v>
                </c:pt>
                <c:pt idx="22">
                  <c:v>99</c:v>
                </c:pt>
                <c:pt idx="23">
                  <c:v>108</c:v>
                </c:pt>
                <c:pt idx="24">
                  <c:v>125</c:v>
                </c:pt>
                <c:pt idx="25">
                  <c:v>139</c:v>
                </c:pt>
                <c:pt idx="26">
                  <c:v>154</c:v>
                </c:pt>
                <c:pt idx="27">
                  <c:v>166</c:v>
                </c:pt>
                <c:pt idx="28">
                  <c:v>177</c:v>
                </c:pt>
                <c:pt idx="29">
                  <c:v>193</c:v>
                </c:pt>
                <c:pt idx="30">
                  <c:v>214</c:v>
                </c:pt>
                <c:pt idx="31">
                  <c:v>236</c:v>
                </c:pt>
                <c:pt idx="32">
                  <c:v>253</c:v>
                </c:pt>
                <c:pt idx="33">
                  <c:v>271</c:v>
                </c:pt>
                <c:pt idx="34">
                  <c:v>291</c:v>
                </c:pt>
                <c:pt idx="35">
                  <c:v>306</c:v>
                </c:pt>
                <c:pt idx="36">
                  <c:v>325</c:v>
                </c:pt>
                <c:pt idx="37">
                  <c:v>339.5</c:v>
                </c:pt>
                <c:pt idx="38">
                  <c:v>354.5</c:v>
                </c:pt>
                <c:pt idx="39">
                  <c:v>373.5</c:v>
                </c:pt>
                <c:pt idx="40">
                  <c:v>389.5</c:v>
                </c:pt>
                <c:pt idx="41">
                  <c:v>408.5</c:v>
                </c:pt>
                <c:pt idx="42">
                  <c:v>431.5</c:v>
                </c:pt>
                <c:pt idx="43">
                  <c:v>457</c:v>
                </c:pt>
                <c:pt idx="44">
                  <c:v>479.5</c:v>
                </c:pt>
                <c:pt idx="45">
                  <c:v>496.5</c:v>
                </c:pt>
                <c:pt idx="46">
                  <c:v>515</c:v>
                </c:pt>
                <c:pt idx="47">
                  <c:v>526.5</c:v>
                </c:pt>
                <c:pt idx="48">
                  <c:v>539.5</c:v>
                </c:pt>
                <c:pt idx="49">
                  <c:v>551.5</c:v>
                </c:pt>
                <c:pt idx="50">
                  <c:v>563</c:v>
                </c:pt>
                <c:pt idx="51">
                  <c:v>572</c:v>
                </c:pt>
                <c:pt idx="52">
                  <c:v>578</c:v>
                </c:pt>
                <c:pt idx="53">
                  <c:v>583</c:v>
                </c:pt>
                <c:pt idx="54">
                  <c:v>594</c:v>
                </c:pt>
                <c:pt idx="55">
                  <c:v>603</c:v>
                </c:pt>
                <c:pt idx="56">
                  <c:v>612</c:v>
                </c:pt>
                <c:pt idx="57">
                  <c:v>614</c:v>
                </c:pt>
                <c:pt idx="58">
                  <c:v>629</c:v>
                </c:pt>
                <c:pt idx="59">
                  <c:v>628</c:v>
                </c:pt>
                <c:pt idx="60">
                  <c:v>633</c:v>
                </c:pt>
                <c:pt idx="61">
                  <c:v>639.5</c:v>
                </c:pt>
                <c:pt idx="62">
                  <c:v>645.5</c:v>
                </c:pt>
                <c:pt idx="63">
                  <c:v>652.5</c:v>
                </c:pt>
                <c:pt idx="64">
                  <c:v>659</c:v>
                </c:pt>
                <c:pt idx="65">
                  <c:v>663</c:v>
                </c:pt>
                <c:pt idx="66">
                  <c:v>669</c:v>
                </c:pt>
                <c:pt idx="67">
                  <c:v>674.5</c:v>
                </c:pt>
                <c:pt idx="68">
                  <c:v>678</c:v>
                </c:pt>
                <c:pt idx="69">
                  <c:v>683</c:v>
                </c:pt>
                <c:pt idx="70">
                  <c:v>690.5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54F-9FEC-3B6E0772E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960816"/>
        <c:axId val="963180480"/>
      </c:lineChart>
      <c:catAx>
        <c:axId val="96896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80480"/>
        <c:crosses val="autoZero"/>
        <c:auto val="1"/>
        <c:lblAlgn val="ctr"/>
        <c:lblOffset val="100"/>
        <c:noMultiLvlLbl val="0"/>
      </c:catAx>
      <c:valAx>
        <c:axId val="9631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6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Sheet6!$AP$1</c:f>
              <c:strCache>
                <c:ptCount val="1"/>
                <c:pt idx="0">
                  <c:v>new_c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Sheet6!$AP$2:$AP$82</c:f>
              <c:numCache>
                <c:formatCode>0</c:formatCode>
                <c:ptCount val="81"/>
                <c:pt idx="0">
                  <c:v>10</c:v>
                </c:pt>
                <c:pt idx="1">
                  <c:v>19</c:v>
                </c:pt>
                <c:pt idx="2">
                  <c:v>29</c:v>
                </c:pt>
                <c:pt idx="3">
                  <c:v>36</c:v>
                </c:pt>
                <c:pt idx="4">
                  <c:v>44</c:v>
                </c:pt>
                <c:pt idx="5">
                  <c:v>54</c:v>
                </c:pt>
                <c:pt idx="6">
                  <c:v>64</c:v>
                </c:pt>
                <c:pt idx="7">
                  <c:v>76</c:v>
                </c:pt>
                <c:pt idx="8">
                  <c:v>88</c:v>
                </c:pt>
                <c:pt idx="9">
                  <c:v>99</c:v>
                </c:pt>
                <c:pt idx="10">
                  <c:v>112</c:v>
                </c:pt>
                <c:pt idx="11">
                  <c:v>123</c:v>
                </c:pt>
                <c:pt idx="12">
                  <c:v>137</c:v>
                </c:pt>
                <c:pt idx="13">
                  <c:v>149</c:v>
                </c:pt>
                <c:pt idx="14">
                  <c:v>161</c:v>
                </c:pt>
                <c:pt idx="15">
                  <c:v>171</c:v>
                </c:pt>
                <c:pt idx="16">
                  <c:v>181</c:v>
                </c:pt>
                <c:pt idx="17">
                  <c:v>195</c:v>
                </c:pt>
                <c:pt idx="18">
                  <c:v>213</c:v>
                </c:pt>
                <c:pt idx="19">
                  <c:v>230</c:v>
                </c:pt>
                <c:pt idx="20">
                  <c:v>245</c:v>
                </c:pt>
                <c:pt idx="21">
                  <c:v>263</c:v>
                </c:pt>
                <c:pt idx="22">
                  <c:v>278</c:v>
                </c:pt>
                <c:pt idx="23">
                  <c:v>295</c:v>
                </c:pt>
                <c:pt idx="24">
                  <c:v>310</c:v>
                </c:pt>
                <c:pt idx="25">
                  <c:v>321</c:v>
                </c:pt>
                <c:pt idx="26">
                  <c:v>335</c:v>
                </c:pt>
                <c:pt idx="27">
                  <c:v>352</c:v>
                </c:pt>
                <c:pt idx="28">
                  <c:v>368</c:v>
                </c:pt>
                <c:pt idx="29">
                  <c:v>383</c:v>
                </c:pt>
                <c:pt idx="30">
                  <c:v>400</c:v>
                </c:pt>
                <c:pt idx="31">
                  <c:v>416</c:v>
                </c:pt>
                <c:pt idx="32">
                  <c:v>433</c:v>
                </c:pt>
                <c:pt idx="33">
                  <c:v>448</c:v>
                </c:pt>
                <c:pt idx="34">
                  <c:v>466</c:v>
                </c:pt>
                <c:pt idx="35">
                  <c:v>482</c:v>
                </c:pt>
                <c:pt idx="36">
                  <c:v>496</c:v>
                </c:pt>
                <c:pt idx="37">
                  <c:v>514</c:v>
                </c:pt>
                <c:pt idx="38">
                  <c:v>530</c:v>
                </c:pt>
                <c:pt idx="39">
                  <c:v>549</c:v>
                </c:pt>
                <c:pt idx="40">
                  <c:v>566</c:v>
                </c:pt>
                <c:pt idx="41">
                  <c:v>582</c:v>
                </c:pt>
                <c:pt idx="42">
                  <c:v>600</c:v>
                </c:pt>
                <c:pt idx="43">
                  <c:v>617</c:v>
                </c:pt>
                <c:pt idx="44">
                  <c:v>633</c:v>
                </c:pt>
                <c:pt idx="45">
                  <c:v>648</c:v>
                </c:pt>
                <c:pt idx="46">
                  <c:v>661</c:v>
                </c:pt>
                <c:pt idx="47">
                  <c:v>672</c:v>
                </c:pt>
                <c:pt idx="48">
                  <c:v>680</c:v>
                </c:pt>
                <c:pt idx="49">
                  <c:v>690</c:v>
                </c:pt>
                <c:pt idx="50">
                  <c:v>701</c:v>
                </c:pt>
                <c:pt idx="51">
                  <c:v>710</c:v>
                </c:pt>
                <c:pt idx="52">
                  <c:v>720</c:v>
                </c:pt>
                <c:pt idx="53">
                  <c:v>728</c:v>
                </c:pt>
                <c:pt idx="54">
                  <c:v>735</c:v>
                </c:pt>
                <c:pt idx="55">
                  <c:v>741</c:v>
                </c:pt>
                <c:pt idx="56">
                  <c:v>746</c:v>
                </c:pt>
                <c:pt idx="57">
                  <c:v>753</c:v>
                </c:pt>
                <c:pt idx="58">
                  <c:v>759</c:v>
                </c:pt>
                <c:pt idx="59">
                  <c:v>765</c:v>
                </c:pt>
                <c:pt idx="60">
                  <c:v>772</c:v>
                </c:pt>
                <c:pt idx="61">
                  <c:v>780</c:v>
                </c:pt>
                <c:pt idx="62">
                  <c:v>786</c:v>
                </c:pt>
                <c:pt idx="63">
                  <c:v>791</c:v>
                </c:pt>
                <c:pt idx="64">
                  <c:v>797</c:v>
                </c:pt>
                <c:pt idx="65">
                  <c:v>804</c:v>
                </c:pt>
                <c:pt idx="66">
                  <c:v>809</c:v>
                </c:pt>
                <c:pt idx="67">
                  <c:v>813</c:v>
                </c:pt>
                <c:pt idx="68">
                  <c:v>818</c:v>
                </c:pt>
                <c:pt idx="69">
                  <c:v>821</c:v>
                </c:pt>
                <c:pt idx="70">
                  <c:v>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8-4CC8-BD89-63569CC95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079584"/>
        <c:axId val="859080544"/>
      </c:lineChart>
      <c:catAx>
        <c:axId val="85907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80544"/>
        <c:crosses val="autoZero"/>
        <c:auto val="1"/>
        <c:lblAlgn val="ctr"/>
        <c:lblOffset val="100"/>
        <c:noMultiLvlLbl val="0"/>
      </c:catAx>
      <c:valAx>
        <c:axId val="8590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7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Sheet4!$K$1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Sheet4!$K$2:$K$61</c:f>
              <c:numCache>
                <c:formatCode>General</c:formatCode>
                <c:ptCount val="60"/>
                <c:pt idx="0">
                  <c:v>10</c:v>
                </c:pt>
                <c:pt idx="1">
                  <c:v>19</c:v>
                </c:pt>
                <c:pt idx="2">
                  <c:v>29</c:v>
                </c:pt>
                <c:pt idx="3">
                  <c:v>36</c:v>
                </c:pt>
                <c:pt idx="4">
                  <c:v>44</c:v>
                </c:pt>
                <c:pt idx="5">
                  <c:v>54</c:v>
                </c:pt>
                <c:pt idx="6">
                  <c:v>64</c:v>
                </c:pt>
                <c:pt idx="7">
                  <c:v>76</c:v>
                </c:pt>
                <c:pt idx="8">
                  <c:v>88</c:v>
                </c:pt>
                <c:pt idx="9">
                  <c:v>98</c:v>
                </c:pt>
                <c:pt idx="10">
                  <c:v>110</c:v>
                </c:pt>
                <c:pt idx="11">
                  <c:v>120</c:v>
                </c:pt>
                <c:pt idx="12">
                  <c:v>133</c:v>
                </c:pt>
                <c:pt idx="13">
                  <c:v>144</c:v>
                </c:pt>
                <c:pt idx="14">
                  <c:v>154</c:v>
                </c:pt>
                <c:pt idx="15">
                  <c:v>163</c:v>
                </c:pt>
                <c:pt idx="16">
                  <c:v>172</c:v>
                </c:pt>
                <c:pt idx="17">
                  <c:v>184</c:v>
                </c:pt>
                <c:pt idx="18">
                  <c:v>200</c:v>
                </c:pt>
                <c:pt idx="19">
                  <c:v>214</c:v>
                </c:pt>
                <c:pt idx="20">
                  <c:v>228</c:v>
                </c:pt>
                <c:pt idx="21">
                  <c:v>244</c:v>
                </c:pt>
                <c:pt idx="22">
                  <c:v>254</c:v>
                </c:pt>
                <c:pt idx="23">
                  <c:v>270</c:v>
                </c:pt>
                <c:pt idx="24">
                  <c:v>281</c:v>
                </c:pt>
                <c:pt idx="25">
                  <c:v>288</c:v>
                </c:pt>
                <c:pt idx="26">
                  <c:v>300</c:v>
                </c:pt>
                <c:pt idx="27">
                  <c:v>312</c:v>
                </c:pt>
                <c:pt idx="28">
                  <c:v>326</c:v>
                </c:pt>
                <c:pt idx="29">
                  <c:v>336</c:v>
                </c:pt>
                <c:pt idx="30">
                  <c:v>349.5</c:v>
                </c:pt>
                <c:pt idx="31">
                  <c:v>361</c:v>
                </c:pt>
                <c:pt idx="32">
                  <c:v>373</c:v>
                </c:pt>
                <c:pt idx="33">
                  <c:v>384.5</c:v>
                </c:pt>
                <c:pt idx="34">
                  <c:v>398.5</c:v>
                </c:pt>
                <c:pt idx="35">
                  <c:v>410.5</c:v>
                </c:pt>
                <c:pt idx="36">
                  <c:v>417.5</c:v>
                </c:pt>
                <c:pt idx="37">
                  <c:v>430</c:v>
                </c:pt>
                <c:pt idx="38">
                  <c:v>440.5</c:v>
                </c:pt>
                <c:pt idx="39">
                  <c:v>452.5</c:v>
                </c:pt>
                <c:pt idx="40">
                  <c:v>463</c:v>
                </c:pt>
                <c:pt idx="41">
                  <c:v>467.5</c:v>
                </c:pt>
                <c:pt idx="42">
                  <c:v>478.5</c:v>
                </c:pt>
                <c:pt idx="43">
                  <c:v>485.5</c:v>
                </c:pt>
                <c:pt idx="44">
                  <c:v>487</c:v>
                </c:pt>
                <c:pt idx="45">
                  <c:v>495.5</c:v>
                </c:pt>
                <c:pt idx="46">
                  <c:v>501</c:v>
                </c:pt>
                <c:pt idx="47">
                  <c:v>507</c:v>
                </c:pt>
                <c:pt idx="48">
                  <c:v>521</c:v>
                </c:pt>
                <c:pt idx="49">
                  <c:v>523</c:v>
                </c:pt>
                <c:pt idx="50">
                  <c:v>526</c:v>
                </c:pt>
                <c:pt idx="51">
                  <c:v>527</c:v>
                </c:pt>
                <c:pt idx="52">
                  <c:v>528.5</c:v>
                </c:pt>
                <c:pt idx="53">
                  <c:v>524.5</c:v>
                </c:pt>
                <c:pt idx="54">
                  <c:v>510</c:v>
                </c:pt>
                <c:pt idx="55">
                  <c:v>515.5</c:v>
                </c:pt>
                <c:pt idx="56">
                  <c:v>516</c:v>
                </c:pt>
                <c:pt idx="57">
                  <c:v>507</c:v>
                </c:pt>
                <c:pt idx="58">
                  <c:v>507.5</c:v>
                </c:pt>
                <c:pt idx="59">
                  <c:v>503.5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B-4AD1-ABDF-749D572605BB}"/>
            </c:ext>
          </c:extLst>
        </c:ser>
        <c:ser>
          <c:idx val="1"/>
          <c:order val="1"/>
          <c:tx>
            <c:strRef>
              <c:f>Sheet4!$L$1</c:f>
              <c:strCache>
                <c:ptCount val="1"/>
                <c:pt idx="0">
                  <c:v>Cumulative With Noise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Sheet4!$L$2:$L$61</c:f>
              <c:numCache>
                <c:formatCode>General</c:formatCode>
                <c:ptCount val="60"/>
                <c:pt idx="0">
                  <c:v>10</c:v>
                </c:pt>
                <c:pt idx="1">
                  <c:v>19</c:v>
                </c:pt>
                <c:pt idx="2">
                  <c:v>29</c:v>
                </c:pt>
                <c:pt idx="3">
                  <c:v>36</c:v>
                </c:pt>
                <c:pt idx="4">
                  <c:v>44</c:v>
                </c:pt>
                <c:pt idx="5">
                  <c:v>54</c:v>
                </c:pt>
                <c:pt idx="6">
                  <c:v>64</c:v>
                </c:pt>
                <c:pt idx="7">
                  <c:v>76</c:v>
                </c:pt>
                <c:pt idx="8">
                  <c:v>88</c:v>
                </c:pt>
                <c:pt idx="9">
                  <c:v>99</c:v>
                </c:pt>
                <c:pt idx="10">
                  <c:v>112</c:v>
                </c:pt>
                <c:pt idx="11">
                  <c:v>123</c:v>
                </c:pt>
                <c:pt idx="12">
                  <c:v>137</c:v>
                </c:pt>
                <c:pt idx="13">
                  <c:v>149</c:v>
                </c:pt>
                <c:pt idx="14">
                  <c:v>161</c:v>
                </c:pt>
                <c:pt idx="15">
                  <c:v>171</c:v>
                </c:pt>
                <c:pt idx="16">
                  <c:v>181</c:v>
                </c:pt>
                <c:pt idx="17">
                  <c:v>195</c:v>
                </c:pt>
                <c:pt idx="18">
                  <c:v>213</c:v>
                </c:pt>
                <c:pt idx="19">
                  <c:v>230</c:v>
                </c:pt>
                <c:pt idx="20">
                  <c:v>245</c:v>
                </c:pt>
                <c:pt idx="21">
                  <c:v>263</c:v>
                </c:pt>
                <c:pt idx="22">
                  <c:v>278</c:v>
                </c:pt>
                <c:pt idx="23">
                  <c:v>295</c:v>
                </c:pt>
                <c:pt idx="24">
                  <c:v>310</c:v>
                </c:pt>
                <c:pt idx="25">
                  <c:v>321</c:v>
                </c:pt>
                <c:pt idx="26">
                  <c:v>335</c:v>
                </c:pt>
                <c:pt idx="27">
                  <c:v>352</c:v>
                </c:pt>
                <c:pt idx="28">
                  <c:v>368</c:v>
                </c:pt>
                <c:pt idx="29">
                  <c:v>383</c:v>
                </c:pt>
                <c:pt idx="30">
                  <c:v>400</c:v>
                </c:pt>
                <c:pt idx="31">
                  <c:v>416</c:v>
                </c:pt>
                <c:pt idx="32">
                  <c:v>433</c:v>
                </c:pt>
                <c:pt idx="33">
                  <c:v>448</c:v>
                </c:pt>
                <c:pt idx="34">
                  <c:v>466</c:v>
                </c:pt>
                <c:pt idx="35">
                  <c:v>482</c:v>
                </c:pt>
                <c:pt idx="36">
                  <c:v>496</c:v>
                </c:pt>
                <c:pt idx="37">
                  <c:v>514</c:v>
                </c:pt>
                <c:pt idx="38">
                  <c:v>530</c:v>
                </c:pt>
                <c:pt idx="39">
                  <c:v>549</c:v>
                </c:pt>
                <c:pt idx="40">
                  <c:v>566</c:v>
                </c:pt>
                <c:pt idx="41">
                  <c:v>582</c:v>
                </c:pt>
                <c:pt idx="42">
                  <c:v>600</c:v>
                </c:pt>
                <c:pt idx="43" formatCode="0">
                  <c:v>617</c:v>
                </c:pt>
                <c:pt idx="44">
                  <c:v>633</c:v>
                </c:pt>
                <c:pt idx="45">
                  <c:v>648</c:v>
                </c:pt>
                <c:pt idx="46">
                  <c:v>663</c:v>
                </c:pt>
                <c:pt idx="47">
                  <c:v>677</c:v>
                </c:pt>
                <c:pt idx="48">
                  <c:v>692</c:v>
                </c:pt>
                <c:pt idx="49">
                  <c:v>703</c:v>
                </c:pt>
                <c:pt idx="50">
                  <c:v>711</c:v>
                </c:pt>
                <c:pt idx="51">
                  <c:v>718</c:v>
                </c:pt>
                <c:pt idx="52">
                  <c:v>727</c:v>
                </c:pt>
                <c:pt idx="53">
                  <c:v>733</c:v>
                </c:pt>
                <c:pt idx="54">
                  <c:v>738</c:v>
                </c:pt>
                <c:pt idx="55">
                  <c:v>745</c:v>
                </c:pt>
                <c:pt idx="56">
                  <c:v>750</c:v>
                </c:pt>
                <c:pt idx="57">
                  <c:v>754</c:v>
                </c:pt>
                <c:pt idx="58">
                  <c:v>757</c:v>
                </c:pt>
                <c:pt idx="59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B-4AD1-ABDF-749D572605BB}"/>
            </c:ext>
          </c:extLst>
        </c:ser>
        <c:ser>
          <c:idx val="2"/>
          <c:order val="2"/>
          <c:tx>
            <c:strRef>
              <c:f>Sheet4!$M$1</c:f>
              <c:strCache>
                <c:ptCount val="1"/>
                <c:pt idx="0">
                  <c:v> churn col shift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Sheet4!$M$2:$M$61</c:f>
              <c:numCache>
                <c:formatCode>_(* #,##0_);_(* \(#,##0\);_(*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11</c:v>
                </c:pt>
                <c:pt idx="18">
                  <c:v>13</c:v>
                </c:pt>
                <c:pt idx="19">
                  <c:v>16</c:v>
                </c:pt>
                <c:pt idx="20">
                  <c:v>17</c:v>
                </c:pt>
                <c:pt idx="21">
                  <c:v>19</c:v>
                </c:pt>
                <c:pt idx="22">
                  <c:v>24</c:v>
                </c:pt>
                <c:pt idx="23">
                  <c:v>25</c:v>
                </c:pt>
                <c:pt idx="24">
                  <c:v>29</c:v>
                </c:pt>
                <c:pt idx="25">
                  <c:v>33</c:v>
                </c:pt>
                <c:pt idx="26">
                  <c:v>35</c:v>
                </c:pt>
                <c:pt idx="27">
                  <c:v>40</c:v>
                </c:pt>
                <c:pt idx="28">
                  <c:v>42</c:v>
                </c:pt>
                <c:pt idx="29">
                  <c:v>47</c:v>
                </c:pt>
                <c:pt idx="30">
                  <c:v>50.5</c:v>
                </c:pt>
                <c:pt idx="31">
                  <c:v>55</c:v>
                </c:pt>
                <c:pt idx="32">
                  <c:v>60</c:v>
                </c:pt>
                <c:pt idx="33">
                  <c:v>63.5</c:v>
                </c:pt>
                <c:pt idx="34">
                  <c:v>67.5</c:v>
                </c:pt>
                <c:pt idx="35">
                  <c:v>71.5</c:v>
                </c:pt>
                <c:pt idx="36">
                  <c:v>78.5</c:v>
                </c:pt>
                <c:pt idx="37">
                  <c:v>84</c:v>
                </c:pt>
                <c:pt idx="38">
                  <c:v>89.5</c:v>
                </c:pt>
                <c:pt idx="39">
                  <c:v>96.5</c:v>
                </c:pt>
                <c:pt idx="40">
                  <c:v>103</c:v>
                </c:pt>
                <c:pt idx="41">
                  <c:v>114.5</c:v>
                </c:pt>
                <c:pt idx="42">
                  <c:v>121.5</c:v>
                </c:pt>
                <c:pt idx="43">
                  <c:v>131.5</c:v>
                </c:pt>
                <c:pt idx="44">
                  <c:v>146</c:v>
                </c:pt>
                <c:pt idx="45">
                  <c:v>152.5</c:v>
                </c:pt>
                <c:pt idx="46">
                  <c:v>162</c:v>
                </c:pt>
                <c:pt idx="47">
                  <c:v>170</c:v>
                </c:pt>
                <c:pt idx="48">
                  <c:v>171</c:v>
                </c:pt>
                <c:pt idx="49">
                  <c:v>180</c:v>
                </c:pt>
                <c:pt idx="50">
                  <c:v>185</c:v>
                </c:pt>
                <c:pt idx="51">
                  <c:v>191</c:v>
                </c:pt>
                <c:pt idx="52">
                  <c:v>198.5</c:v>
                </c:pt>
                <c:pt idx="53">
                  <c:v>208.5</c:v>
                </c:pt>
                <c:pt idx="54">
                  <c:v>228</c:v>
                </c:pt>
                <c:pt idx="55">
                  <c:v>229.5</c:v>
                </c:pt>
                <c:pt idx="56">
                  <c:v>234</c:v>
                </c:pt>
                <c:pt idx="57">
                  <c:v>247</c:v>
                </c:pt>
                <c:pt idx="58">
                  <c:v>249.5</c:v>
                </c:pt>
                <c:pt idx="59">
                  <c:v>255.5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8B-4AD1-ABDF-749D57260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800192"/>
        <c:axId val="903799712"/>
      </c:lineChart>
      <c:catAx>
        <c:axId val="90380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99712"/>
        <c:crosses val="autoZero"/>
        <c:auto val="1"/>
        <c:lblAlgn val="ctr"/>
        <c:lblOffset val="100"/>
        <c:noMultiLvlLbl val="0"/>
      </c:catAx>
      <c:valAx>
        <c:axId val="9037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final!$AZ$1</c:f>
              <c:strCache>
                <c:ptCount val="1"/>
                <c:pt idx="0">
                  <c:v>renew_c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final!$AZ$2:$AZ$82</c:f>
              <c:numCache>
                <c:formatCode>0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19</c:v>
                </c:pt>
                <c:pt idx="14">
                  <c:v>28</c:v>
                </c:pt>
                <c:pt idx="15">
                  <c:v>34</c:v>
                </c:pt>
                <c:pt idx="16">
                  <c:v>40</c:v>
                </c:pt>
                <c:pt idx="17">
                  <c:v>48</c:v>
                </c:pt>
                <c:pt idx="18">
                  <c:v>57</c:v>
                </c:pt>
                <c:pt idx="19">
                  <c:v>67</c:v>
                </c:pt>
                <c:pt idx="20">
                  <c:v>78</c:v>
                </c:pt>
                <c:pt idx="21">
                  <c:v>88</c:v>
                </c:pt>
                <c:pt idx="22">
                  <c:v>99</c:v>
                </c:pt>
                <c:pt idx="23">
                  <c:v>108</c:v>
                </c:pt>
                <c:pt idx="24">
                  <c:v>125</c:v>
                </c:pt>
                <c:pt idx="25">
                  <c:v>139</c:v>
                </c:pt>
                <c:pt idx="26">
                  <c:v>154</c:v>
                </c:pt>
                <c:pt idx="27">
                  <c:v>166</c:v>
                </c:pt>
                <c:pt idx="28">
                  <c:v>177</c:v>
                </c:pt>
                <c:pt idx="29">
                  <c:v>193</c:v>
                </c:pt>
                <c:pt idx="30">
                  <c:v>214</c:v>
                </c:pt>
                <c:pt idx="31">
                  <c:v>236</c:v>
                </c:pt>
                <c:pt idx="32">
                  <c:v>253</c:v>
                </c:pt>
                <c:pt idx="33">
                  <c:v>271</c:v>
                </c:pt>
                <c:pt idx="34">
                  <c:v>291</c:v>
                </c:pt>
                <c:pt idx="35">
                  <c:v>306</c:v>
                </c:pt>
                <c:pt idx="36">
                  <c:v>323</c:v>
                </c:pt>
                <c:pt idx="37">
                  <c:v>335.5</c:v>
                </c:pt>
                <c:pt idx="38">
                  <c:v>348.5</c:v>
                </c:pt>
                <c:pt idx="39">
                  <c:v>366.5</c:v>
                </c:pt>
                <c:pt idx="40">
                  <c:v>381.5</c:v>
                </c:pt>
                <c:pt idx="41">
                  <c:v>397.5</c:v>
                </c:pt>
                <c:pt idx="42">
                  <c:v>418.5</c:v>
                </c:pt>
                <c:pt idx="43">
                  <c:v>442</c:v>
                </c:pt>
                <c:pt idx="44">
                  <c:v>461.5</c:v>
                </c:pt>
                <c:pt idx="45">
                  <c:v>475.5</c:v>
                </c:pt>
                <c:pt idx="46">
                  <c:v>493</c:v>
                </c:pt>
                <c:pt idx="47">
                  <c:v>502.5</c:v>
                </c:pt>
                <c:pt idx="48">
                  <c:v>515.5</c:v>
                </c:pt>
                <c:pt idx="49">
                  <c:v>526.5</c:v>
                </c:pt>
                <c:pt idx="50">
                  <c:v>536</c:v>
                </c:pt>
                <c:pt idx="51">
                  <c:v>545</c:v>
                </c:pt>
                <c:pt idx="52">
                  <c:v>552</c:v>
                </c:pt>
                <c:pt idx="53">
                  <c:v>558</c:v>
                </c:pt>
                <c:pt idx="54">
                  <c:v>568</c:v>
                </c:pt>
                <c:pt idx="55">
                  <c:v>578</c:v>
                </c:pt>
                <c:pt idx="56">
                  <c:v>587</c:v>
                </c:pt>
                <c:pt idx="57">
                  <c:v>590</c:v>
                </c:pt>
                <c:pt idx="58">
                  <c:v>600</c:v>
                </c:pt>
                <c:pt idx="59">
                  <c:v>600</c:v>
                </c:pt>
                <c:pt idx="60">
                  <c:v>603</c:v>
                </c:pt>
                <c:pt idx="61">
                  <c:v>609</c:v>
                </c:pt>
                <c:pt idx="62">
                  <c:v>613</c:v>
                </c:pt>
                <c:pt idx="63">
                  <c:v>618</c:v>
                </c:pt>
                <c:pt idx="64">
                  <c:v>621.5</c:v>
                </c:pt>
                <c:pt idx="65">
                  <c:v>623.5</c:v>
                </c:pt>
                <c:pt idx="66">
                  <c:v>627.5</c:v>
                </c:pt>
                <c:pt idx="67">
                  <c:v>629.5</c:v>
                </c:pt>
                <c:pt idx="68">
                  <c:v>631.5</c:v>
                </c:pt>
                <c:pt idx="69">
                  <c:v>634.5</c:v>
                </c:pt>
                <c:pt idx="70">
                  <c:v>640.5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B-419F-A921-6EC97519E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960816"/>
        <c:axId val="963180480"/>
      </c:lineChart>
      <c:catAx>
        <c:axId val="96896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80480"/>
        <c:crosses val="autoZero"/>
        <c:auto val="1"/>
        <c:lblAlgn val="ctr"/>
        <c:lblOffset val="100"/>
        <c:noMultiLvlLbl val="0"/>
      </c:catAx>
      <c:valAx>
        <c:axId val="9631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6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final!$BA$1</c:f>
              <c:strCache>
                <c:ptCount val="1"/>
                <c:pt idx="0">
                  <c:v>new_c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final!$BA$2:$BA$82</c:f>
              <c:numCache>
                <c:formatCode>0</c:formatCode>
                <c:ptCount val="81"/>
                <c:pt idx="0">
                  <c:v>10</c:v>
                </c:pt>
                <c:pt idx="1">
                  <c:v>19</c:v>
                </c:pt>
                <c:pt idx="2">
                  <c:v>29</c:v>
                </c:pt>
                <c:pt idx="3">
                  <c:v>36</c:v>
                </c:pt>
                <c:pt idx="4">
                  <c:v>44</c:v>
                </c:pt>
                <c:pt idx="5">
                  <c:v>54</c:v>
                </c:pt>
                <c:pt idx="6">
                  <c:v>64</c:v>
                </c:pt>
                <c:pt idx="7">
                  <c:v>76</c:v>
                </c:pt>
                <c:pt idx="8">
                  <c:v>88</c:v>
                </c:pt>
                <c:pt idx="9">
                  <c:v>99</c:v>
                </c:pt>
                <c:pt idx="10">
                  <c:v>112</c:v>
                </c:pt>
                <c:pt idx="11">
                  <c:v>123</c:v>
                </c:pt>
                <c:pt idx="12">
                  <c:v>137</c:v>
                </c:pt>
                <c:pt idx="13">
                  <c:v>149</c:v>
                </c:pt>
                <c:pt idx="14">
                  <c:v>161</c:v>
                </c:pt>
                <c:pt idx="15">
                  <c:v>171</c:v>
                </c:pt>
                <c:pt idx="16">
                  <c:v>181</c:v>
                </c:pt>
                <c:pt idx="17">
                  <c:v>195</c:v>
                </c:pt>
                <c:pt idx="18">
                  <c:v>213</c:v>
                </c:pt>
                <c:pt idx="19">
                  <c:v>230</c:v>
                </c:pt>
                <c:pt idx="20">
                  <c:v>245</c:v>
                </c:pt>
                <c:pt idx="21">
                  <c:v>263</c:v>
                </c:pt>
                <c:pt idx="22">
                  <c:v>278</c:v>
                </c:pt>
                <c:pt idx="23">
                  <c:v>295</c:v>
                </c:pt>
                <c:pt idx="24">
                  <c:v>310</c:v>
                </c:pt>
                <c:pt idx="25">
                  <c:v>321</c:v>
                </c:pt>
                <c:pt idx="26">
                  <c:v>335</c:v>
                </c:pt>
                <c:pt idx="27">
                  <c:v>352</c:v>
                </c:pt>
                <c:pt idx="28">
                  <c:v>368</c:v>
                </c:pt>
                <c:pt idx="29">
                  <c:v>383</c:v>
                </c:pt>
                <c:pt idx="30">
                  <c:v>400</c:v>
                </c:pt>
                <c:pt idx="31">
                  <c:v>416</c:v>
                </c:pt>
                <c:pt idx="32">
                  <c:v>433</c:v>
                </c:pt>
                <c:pt idx="33">
                  <c:v>448</c:v>
                </c:pt>
                <c:pt idx="34">
                  <c:v>466</c:v>
                </c:pt>
                <c:pt idx="35">
                  <c:v>482</c:v>
                </c:pt>
                <c:pt idx="36">
                  <c:v>496</c:v>
                </c:pt>
                <c:pt idx="37">
                  <c:v>514</c:v>
                </c:pt>
                <c:pt idx="38">
                  <c:v>530</c:v>
                </c:pt>
                <c:pt idx="39">
                  <c:v>549</c:v>
                </c:pt>
                <c:pt idx="40">
                  <c:v>566</c:v>
                </c:pt>
                <c:pt idx="41">
                  <c:v>582</c:v>
                </c:pt>
                <c:pt idx="42">
                  <c:v>600</c:v>
                </c:pt>
                <c:pt idx="43">
                  <c:v>617</c:v>
                </c:pt>
                <c:pt idx="44">
                  <c:v>633</c:v>
                </c:pt>
                <c:pt idx="45">
                  <c:v>648</c:v>
                </c:pt>
                <c:pt idx="46">
                  <c:v>661</c:v>
                </c:pt>
                <c:pt idx="47">
                  <c:v>672</c:v>
                </c:pt>
                <c:pt idx="48">
                  <c:v>680</c:v>
                </c:pt>
                <c:pt idx="49">
                  <c:v>690</c:v>
                </c:pt>
                <c:pt idx="50">
                  <c:v>701</c:v>
                </c:pt>
                <c:pt idx="51">
                  <c:v>710</c:v>
                </c:pt>
                <c:pt idx="52">
                  <c:v>720</c:v>
                </c:pt>
                <c:pt idx="53">
                  <c:v>728</c:v>
                </c:pt>
                <c:pt idx="54">
                  <c:v>735</c:v>
                </c:pt>
                <c:pt idx="55">
                  <c:v>741</c:v>
                </c:pt>
                <c:pt idx="56">
                  <c:v>746</c:v>
                </c:pt>
                <c:pt idx="57">
                  <c:v>753</c:v>
                </c:pt>
                <c:pt idx="58">
                  <c:v>759</c:v>
                </c:pt>
                <c:pt idx="59">
                  <c:v>765</c:v>
                </c:pt>
                <c:pt idx="60">
                  <c:v>772</c:v>
                </c:pt>
                <c:pt idx="61">
                  <c:v>780</c:v>
                </c:pt>
                <c:pt idx="62">
                  <c:v>786</c:v>
                </c:pt>
                <c:pt idx="63">
                  <c:v>791</c:v>
                </c:pt>
                <c:pt idx="64">
                  <c:v>797</c:v>
                </c:pt>
                <c:pt idx="65">
                  <c:v>804</c:v>
                </c:pt>
                <c:pt idx="66">
                  <c:v>809</c:v>
                </c:pt>
                <c:pt idx="67">
                  <c:v>813</c:v>
                </c:pt>
                <c:pt idx="68">
                  <c:v>818</c:v>
                </c:pt>
                <c:pt idx="69">
                  <c:v>821</c:v>
                </c:pt>
                <c:pt idx="70">
                  <c:v>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C-464D-816A-903245940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079584"/>
        <c:axId val="859080544"/>
      </c:lineChart>
      <c:catAx>
        <c:axId val="85907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80544"/>
        <c:crosses val="autoZero"/>
        <c:auto val="1"/>
        <c:lblAlgn val="ctr"/>
        <c:lblOffset val="100"/>
        <c:noMultiLvlLbl val="0"/>
      </c:catAx>
      <c:valAx>
        <c:axId val="8590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7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final!$AY$1</c:f>
              <c:strCache>
                <c:ptCount val="1"/>
                <c:pt idx="0">
                  <c:v>ch_c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final!$AY$2:$AY$82</c:f>
              <c:numCache>
                <c:formatCode>0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13</c:v>
                </c:pt>
                <c:pt idx="23">
                  <c:v>15</c:v>
                </c:pt>
                <c:pt idx="24">
                  <c:v>22</c:v>
                </c:pt>
                <c:pt idx="25">
                  <c:v>29</c:v>
                </c:pt>
                <c:pt idx="26">
                  <c:v>35</c:v>
                </c:pt>
                <c:pt idx="27">
                  <c:v>39</c:v>
                </c:pt>
                <c:pt idx="28">
                  <c:v>44</c:v>
                </c:pt>
                <c:pt idx="29">
                  <c:v>50</c:v>
                </c:pt>
                <c:pt idx="30">
                  <c:v>56</c:v>
                </c:pt>
                <c:pt idx="31">
                  <c:v>61</c:v>
                </c:pt>
                <c:pt idx="32">
                  <c:v>70</c:v>
                </c:pt>
                <c:pt idx="33">
                  <c:v>80</c:v>
                </c:pt>
                <c:pt idx="34">
                  <c:v>86</c:v>
                </c:pt>
                <c:pt idx="35">
                  <c:v>97</c:v>
                </c:pt>
                <c:pt idx="36">
                  <c:v>112</c:v>
                </c:pt>
                <c:pt idx="37">
                  <c:v>124.5</c:v>
                </c:pt>
                <c:pt idx="38">
                  <c:v>140.5</c:v>
                </c:pt>
                <c:pt idx="39">
                  <c:v>151.5</c:v>
                </c:pt>
                <c:pt idx="40">
                  <c:v>163.5</c:v>
                </c:pt>
                <c:pt idx="41">
                  <c:v>178.5</c:v>
                </c:pt>
                <c:pt idx="42">
                  <c:v>195.5</c:v>
                </c:pt>
                <c:pt idx="43">
                  <c:v>210</c:v>
                </c:pt>
                <c:pt idx="44">
                  <c:v>224.5</c:v>
                </c:pt>
                <c:pt idx="45">
                  <c:v>243.5</c:v>
                </c:pt>
                <c:pt idx="46">
                  <c:v>264</c:v>
                </c:pt>
                <c:pt idx="47">
                  <c:v>285.5</c:v>
                </c:pt>
                <c:pt idx="48">
                  <c:v>303.5</c:v>
                </c:pt>
                <c:pt idx="49">
                  <c:v>323.5</c:v>
                </c:pt>
                <c:pt idx="50">
                  <c:v>343</c:v>
                </c:pt>
                <c:pt idx="51">
                  <c:v>371</c:v>
                </c:pt>
                <c:pt idx="52">
                  <c:v>396</c:v>
                </c:pt>
                <c:pt idx="53">
                  <c:v>422</c:v>
                </c:pt>
                <c:pt idx="54">
                  <c:v>451</c:v>
                </c:pt>
                <c:pt idx="55">
                  <c:v>482</c:v>
                </c:pt>
                <c:pt idx="56">
                  <c:v>509</c:v>
                </c:pt>
                <c:pt idx="57">
                  <c:v>535</c:v>
                </c:pt>
                <c:pt idx="58">
                  <c:v>556</c:v>
                </c:pt>
                <c:pt idx="59">
                  <c:v>577</c:v>
                </c:pt>
                <c:pt idx="60">
                  <c:v>721.83699999999999</c:v>
                </c:pt>
                <c:pt idx="61">
                  <c:v>775.24040000000002</c:v>
                </c:pt>
                <c:pt idx="62">
                  <c:v>807.30460000000016</c:v>
                </c:pt>
                <c:pt idx="63">
                  <c:v>840.02960000000019</c:v>
                </c:pt>
                <c:pt idx="64">
                  <c:v>873.41540000000032</c:v>
                </c:pt>
                <c:pt idx="65">
                  <c:v>907.46200000000022</c:v>
                </c:pt>
                <c:pt idx="66">
                  <c:v>942.16940000000011</c:v>
                </c:pt>
                <c:pt idx="67">
                  <c:v>977.53760000000011</c:v>
                </c:pt>
                <c:pt idx="68">
                  <c:v>1013.5666000000002</c:v>
                </c:pt>
                <c:pt idx="69">
                  <c:v>1050.2564000000002</c:v>
                </c:pt>
                <c:pt idx="70">
                  <c:v>1087.6070000000002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4-4015-80CC-E4C02CCB58F3}"/>
            </c:ext>
          </c:extLst>
        </c:ser>
        <c:ser>
          <c:idx val="1"/>
          <c:order val="1"/>
          <c:tx>
            <c:strRef>
              <c:f>final!$AZ$1</c:f>
              <c:strCache>
                <c:ptCount val="1"/>
                <c:pt idx="0">
                  <c:v>renew_c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final!$AZ$2:$AZ$82</c:f>
              <c:numCache>
                <c:formatCode>0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19</c:v>
                </c:pt>
                <c:pt idx="14">
                  <c:v>28</c:v>
                </c:pt>
                <c:pt idx="15">
                  <c:v>34</c:v>
                </c:pt>
                <c:pt idx="16">
                  <c:v>40</c:v>
                </c:pt>
                <c:pt idx="17">
                  <c:v>48</c:v>
                </c:pt>
                <c:pt idx="18">
                  <c:v>57</c:v>
                </c:pt>
                <c:pt idx="19">
                  <c:v>67</c:v>
                </c:pt>
                <c:pt idx="20">
                  <c:v>78</c:v>
                </c:pt>
                <c:pt idx="21">
                  <c:v>88</c:v>
                </c:pt>
                <c:pt idx="22">
                  <c:v>99</c:v>
                </c:pt>
                <c:pt idx="23">
                  <c:v>108</c:v>
                </c:pt>
                <c:pt idx="24">
                  <c:v>125</c:v>
                </c:pt>
                <c:pt idx="25">
                  <c:v>139</c:v>
                </c:pt>
                <c:pt idx="26">
                  <c:v>154</c:v>
                </c:pt>
                <c:pt idx="27">
                  <c:v>166</c:v>
                </c:pt>
                <c:pt idx="28">
                  <c:v>177</c:v>
                </c:pt>
                <c:pt idx="29">
                  <c:v>193</c:v>
                </c:pt>
                <c:pt idx="30">
                  <c:v>214</c:v>
                </c:pt>
                <c:pt idx="31">
                  <c:v>236</c:v>
                </c:pt>
                <c:pt idx="32">
                  <c:v>253</c:v>
                </c:pt>
                <c:pt idx="33">
                  <c:v>271</c:v>
                </c:pt>
                <c:pt idx="34">
                  <c:v>291</c:v>
                </c:pt>
                <c:pt idx="35">
                  <c:v>306</c:v>
                </c:pt>
                <c:pt idx="36">
                  <c:v>323</c:v>
                </c:pt>
                <c:pt idx="37">
                  <c:v>335.5</c:v>
                </c:pt>
                <c:pt idx="38">
                  <c:v>348.5</c:v>
                </c:pt>
                <c:pt idx="39">
                  <c:v>366.5</c:v>
                </c:pt>
                <c:pt idx="40">
                  <c:v>381.5</c:v>
                </c:pt>
                <c:pt idx="41">
                  <c:v>397.5</c:v>
                </c:pt>
                <c:pt idx="42">
                  <c:v>418.5</c:v>
                </c:pt>
                <c:pt idx="43">
                  <c:v>442</c:v>
                </c:pt>
                <c:pt idx="44">
                  <c:v>461.5</c:v>
                </c:pt>
                <c:pt idx="45">
                  <c:v>475.5</c:v>
                </c:pt>
                <c:pt idx="46">
                  <c:v>493</c:v>
                </c:pt>
                <c:pt idx="47">
                  <c:v>502.5</c:v>
                </c:pt>
                <c:pt idx="48">
                  <c:v>515.5</c:v>
                </c:pt>
                <c:pt idx="49">
                  <c:v>526.5</c:v>
                </c:pt>
                <c:pt idx="50">
                  <c:v>536</c:v>
                </c:pt>
                <c:pt idx="51">
                  <c:v>545</c:v>
                </c:pt>
                <c:pt idx="52">
                  <c:v>552</c:v>
                </c:pt>
                <c:pt idx="53">
                  <c:v>558</c:v>
                </c:pt>
                <c:pt idx="54">
                  <c:v>568</c:v>
                </c:pt>
                <c:pt idx="55">
                  <c:v>578</c:v>
                </c:pt>
                <c:pt idx="56">
                  <c:v>587</c:v>
                </c:pt>
                <c:pt idx="57">
                  <c:v>590</c:v>
                </c:pt>
                <c:pt idx="58">
                  <c:v>600</c:v>
                </c:pt>
                <c:pt idx="59">
                  <c:v>600</c:v>
                </c:pt>
                <c:pt idx="60">
                  <c:v>603</c:v>
                </c:pt>
                <c:pt idx="61">
                  <c:v>609</c:v>
                </c:pt>
                <c:pt idx="62">
                  <c:v>613</c:v>
                </c:pt>
                <c:pt idx="63">
                  <c:v>618</c:v>
                </c:pt>
                <c:pt idx="64">
                  <c:v>621.5</c:v>
                </c:pt>
                <c:pt idx="65">
                  <c:v>623.5</c:v>
                </c:pt>
                <c:pt idx="66">
                  <c:v>627.5</c:v>
                </c:pt>
                <c:pt idx="67">
                  <c:v>629.5</c:v>
                </c:pt>
                <c:pt idx="68">
                  <c:v>631.5</c:v>
                </c:pt>
                <c:pt idx="69">
                  <c:v>634.5</c:v>
                </c:pt>
                <c:pt idx="70">
                  <c:v>640.5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4-4015-80CC-E4C02CCB58F3}"/>
            </c:ext>
          </c:extLst>
        </c:ser>
        <c:ser>
          <c:idx val="2"/>
          <c:order val="2"/>
          <c:tx>
            <c:strRef>
              <c:f>final!$BA$1</c:f>
              <c:strCache>
                <c:ptCount val="1"/>
                <c:pt idx="0">
                  <c:v>new_c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final!$BA$2:$BA$82</c:f>
              <c:numCache>
                <c:formatCode>0</c:formatCode>
                <c:ptCount val="81"/>
                <c:pt idx="0">
                  <c:v>10</c:v>
                </c:pt>
                <c:pt idx="1">
                  <c:v>19</c:v>
                </c:pt>
                <c:pt idx="2">
                  <c:v>29</c:v>
                </c:pt>
                <c:pt idx="3">
                  <c:v>36</c:v>
                </c:pt>
                <c:pt idx="4">
                  <c:v>44</c:v>
                </c:pt>
                <c:pt idx="5">
                  <c:v>54</c:v>
                </c:pt>
                <c:pt idx="6">
                  <c:v>64</c:v>
                </c:pt>
                <c:pt idx="7">
                  <c:v>76</c:v>
                </c:pt>
                <c:pt idx="8">
                  <c:v>88</c:v>
                </c:pt>
                <c:pt idx="9">
                  <c:v>99</c:v>
                </c:pt>
                <c:pt idx="10">
                  <c:v>112</c:v>
                </c:pt>
                <c:pt idx="11">
                  <c:v>123</c:v>
                </c:pt>
                <c:pt idx="12">
                  <c:v>137</c:v>
                </c:pt>
                <c:pt idx="13">
                  <c:v>149</c:v>
                </c:pt>
                <c:pt idx="14">
                  <c:v>161</c:v>
                </c:pt>
                <c:pt idx="15">
                  <c:v>171</c:v>
                </c:pt>
                <c:pt idx="16">
                  <c:v>181</c:v>
                </c:pt>
                <c:pt idx="17">
                  <c:v>195</c:v>
                </c:pt>
                <c:pt idx="18">
                  <c:v>213</c:v>
                </c:pt>
                <c:pt idx="19">
                  <c:v>230</c:v>
                </c:pt>
                <c:pt idx="20">
                  <c:v>245</c:v>
                </c:pt>
                <c:pt idx="21">
                  <c:v>263</c:v>
                </c:pt>
                <c:pt idx="22">
                  <c:v>278</c:v>
                </c:pt>
                <c:pt idx="23">
                  <c:v>295</c:v>
                </c:pt>
                <c:pt idx="24">
                  <c:v>310</c:v>
                </c:pt>
                <c:pt idx="25">
                  <c:v>321</c:v>
                </c:pt>
                <c:pt idx="26">
                  <c:v>335</c:v>
                </c:pt>
                <c:pt idx="27">
                  <c:v>352</c:v>
                </c:pt>
                <c:pt idx="28">
                  <c:v>368</c:v>
                </c:pt>
                <c:pt idx="29">
                  <c:v>383</c:v>
                </c:pt>
                <c:pt idx="30">
                  <c:v>400</c:v>
                </c:pt>
                <c:pt idx="31">
                  <c:v>416</c:v>
                </c:pt>
                <c:pt idx="32">
                  <c:v>433</c:v>
                </c:pt>
                <c:pt idx="33">
                  <c:v>448</c:v>
                </c:pt>
                <c:pt idx="34">
                  <c:v>466</c:v>
                </c:pt>
                <c:pt idx="35">
                  <c:v>482</c:v>
                </c:pt>
                <c:pt idx="36">
                  <c:v>496</c:v>
                </c:pt>
                <c:pt idx="37">
                  <c:v>514</c:v>
                </c:pt>
                <c:pt idx="38">
                  <c:v>530</c:v>
                </c:pt>
                <c:pt idx="39">
                  <c:v>549</c:v>
                </c:pt>
                <c:pt idx="40">
                  <c:v>566</c:v>
                </c:pt>
                <c:pt idx="41">
                  <c:v>582</c:v>
                </c:pt>
                <c:pt idx="42">
                  <c:v>600</c:v>
                </c:pt>
                <c:pt idx="43">
                  <c:v>617</c:v>
                </c:pt>
                <c:pt idx="44">
                  <c:v>633</c:v>
                </c:pt>
                <c:pt idx="45">
                  <c:v>648</c:v>
                </c:pt>
                <c:pt idx="46">
                  <c:v>661</c:v>
                </c:pt>
                <c:pt idx="47">
                  <c:v>672</c:v>
                </c:pt>
                <c:pt idx="48">
                  <c:v>680</c:v>
                </c:pt>
                <c:pt idx="49">
                  <c:v>690</c:v>
                </c:pt>
                <c:pt idx="50">
                  <c:v>701</c:v>
                </c:pt>
                <c:pt idx="51">
                  <c:v>710</c:v>
                </c:pt>
                <c:pt idx="52">
                  <c:v>720</c:v>
                </c:pt>
                <c:pt idx="53">
                  <c:v>728</c:v>
                </c:pt>
                <c:pt idx="54">
                  <c:v>735</c:v>
                </c:pt>
                <c:pt idx="55">
                  <c:v>741</c:v>
                </c:pt>
                <c:pt idx="56">
                  <c:v>746</c:v>
                </c:pt>
                <c:pt idx="57">
                  <c:v>753</c:v>
                </c:pt>
                <c:pt idx="58">
                  <c:v>759</c:v>
                </c:pt>
                <c:pt idx="59">
                  <c:v>765</c:v>
                </c:pt>
                <c:pt idx="60">
                  <c:v>772</c:v>
                </c:pt>
                <c:pt idx="61">
                  <c:v>780</c:v>
                </c:pt>
                <c:pt idx="62">
                  <c:v>786</c:v>
                </c:pt>
                <c:pt idx="63">
                  <c:v>791</c:v>
                </c:pt>
                <c:pt idx="64">
                  <c:v>797</c:v>
                </c:pt>
                <c:pt idx="65">
                  <c:v>804</c:v>
                </c:pt>
                <c:pt idx="66">
                  <c:v>809</c:v>
                </c:pt>
                <c:pt idx="67">
                  <c:v>813</c:v>
                </c:pt>
                <c:pt idx="68">
                  <c:v>818</c:v>
                </c:pt>
                <c:pt idx="69">
                  <c:v>821</c:v>
                </c:pt>
                <c:pt idx="70">
                  <c:v>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4-4015-80CC-E4C02CCB58F3}"/>
            </c:ext>
          </c:extLst>
        </c:ser>
        <c:ser>
          <c:idx val="3"/>
          <c:order val="3"/>
          <c:tx>
            <c:strRef>
              <c:f>final!$BB$1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final!$BB$2:$BB$82</c:f>
              <c:numCache>
                <c:formatCode>0</c:formatCode>
                <c:ptCount val="81"/>
                <c:pt idx="0">
                  <c:v>10</c:v>
                </c:pt>
                <c:pt idx="1">
                  <c:v>19</c:v>
                </c:pt>
                <c:pt idx="2">
                  <c:v>29</c:v>
                </c:pt>
                <c:pt idx="3">
                  <c:v>36</c:v>
                </c:pt>
                <c:pt idx="4">
                  <c:v>44</c:v>
                </c:pt>
                <c:pt idx="5">
                  <c:v>54</c:v>
                </c:pt>
                <c:pt idx="6">
                  <c:v>64</c:v>
                </c:pt>
                <c:pt idx="7">
                  <c:v>76</c:v>
                </c:pt>
                <c:pt idx="8">
                  <c:v>88</c:v>
                </c:pt>
                <c:pt idx="9">
                  <c:v>99</c:v>
                </c:pt>
                <c:pt idx="10">
                  <c:v>112</c:v>
                </c:pt>
                <c:pt idx="11">
                  <c:v>123</c:v>
                </c:pt>
                <c:pt idx="12">
                  <c:v>147</c:v>
                </c:pt>
                <c:pt idx="13">
                  <c:v>168</c:v>
                </c:pt>
                <c:pt idx="14">
                  <c:v>188</c:v>
                </c:pt>
                <c:pt idx="15">
                  <c:v>203</c:v>
                </c:pt>
                <c:pt idx="16">
                  <c:v>217</c:v>
                </c:pt>
                <c:pt idx="17">
                  <c:v>237</c:v>
                </c:pt>
                <c:pt idx="18">
                  <c:v>263</c:v>
                </c:pt>
                <c:pt idx="19">
                  <c:v>288</c:v>
                </c:pt>
                <c:pt idx="20">
                  <c:v>313</c:v>
                </c:pt>
                <c:pt idx="21">
                  <c:v>340</c:v>
                </c:pt>
                <c:pt idx="22">
                  <c:v>364</c:v>
                </c:pt>
                <c:pt idx="23">
                  <c:v>388</c:v>
                </c:pt>
                <c:pt idx="24">
                  <c:v>413</c:v>
                </c:pt>
                <c:pt idx="25">
                  <c:v>431</c:v>
                </c:pt>
                <c:pt idx="26">
                  <c:v>454</c:v>
                </c:pt>
                <c:pt idx="27">
                  <c:v>479</c:v>
                </c:pt>
                <c:pt idx="28">
                  <c:v>501</c:v>
                </c:pt>
                <c:pt idx="29">
                  <c:v>526</c:v>
                </c:pt>
                <c:pt idx="30">
                  <c:v>558</c:v>
                </c:pt>
                <c:pt idx="31">
                  <c:v>591</c:v>
                </c:pt>
                <c:pt idx="32">
                  <c:v>616</c:v>
                </c:pt>
                <c:pt idx="33">
                  <c:v>639</c:v>
                </c:pt>
                <c:pt idx="34">
                  <c:v>671</c:v>
                </c:pt>
                <c:pt idx="35">
                  <c:v>691</c:v>
                </c:pt>
                <c:pt idx="36">
                  <c:v>707</c:v>
                </c:pt>
                <c:pt idx="37">
                  <c:v>725</c:v>
                </c:pt>
                <c:pt idx="38">
                  <c:v>738</c:v>
                </c:pt>
                <c:pt idx="39">
                  <c:v>764</c:v>
                </c:pt>
                <c:pt idx="40">
                  <c:v>784</c:v>
                </c:pt>
                <c:pt idx="41">
                  <c:v>801</c:v>
                </c:pt>
                <c:pt idx="42">
                  <c:v>823</c:v>
                </c:pt>
                <c:pt idx="43">
                  <c:v>849</c:v>
                </c:pt>
                <c:pt idx="44">
                  <c:v>870</c:v>
                </c:pt>
                <c:pt idx="45">
                  <c:v>880</c:v>
                </c:pt>
                <c:pt idx="46">
                  <c:v>890</c:v>
                </c:pt>
                <c:pt idx="47">
                  <c:v>889</c:v>
                </c:pt>
                <c:pt idx="48">
                  <c:v>892</c:v>
                </c:pt>
                <c:pt idx="49">
                  <c:v>893</c:v>
                </c:pt>
                <c:pt idx="50">
                  <c:v>894</c:v>
                </c:pt>
                <c:pt idx="51">
                  <c:v>884</c:v>
                </c:pt>
                <c:pt idx="52">
                  <c:v>876</c:v>
                </c:pt>
                <c:pt idx="53">
                  <c:v>864</c:v>
                </c:pt>
                <c:pt idx="54">
                  <c:v>852</c:v>
                </c:pt>
                <c:pt idx="55">
                  <c:v>837</c:v>
                </c:pt>
                <c:pt idx="56">
                  <c:v>824</c:v>
                </c:pt>
                <c:pt idx="57">
                  <c:v>808</c:v>
                </c:pt>
                <c:pt idx="58">
                  <c:v>803</c:v>
                </c:pt>
                <c:pt idx="59">
                  <c:v>788</c:v>
                </c:pt>
                <c:pt idx="60">
                  <c:v>653.16300000000001</c:v>
                </c:pt>
                <c:pt idx="61">
                  <c:v>779</c:v>
                </c:pt>
                <c:pt idx="62">
                  <c:v>772</c:v>
                </c:pt>
                <c:pt idx="63">
                  <c:v>769</c:v>
                </c:pt>
                <c:pt idx="64">
                  <c:v>765</c:v>
                </c:pt>
                <c:pt idx="65">
                  <c:v>762</c:v>
                </c:pt>
                <c:pt idx="66">
                  <c:v>758</c:v>
                </c:pt>
                <c:pt idx="67">
                  <c:v>750</c:v>
                </c:pt>
                <c:pt idx="68">
                  <c:v>745</c:v>
                </c:pt>
                <c:pt idx="69">
                  <c:v>744</c:v>
                </c:pt>
                <c:pt idx="70">
                  <c:v>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4-4015-80CC-E4C02CCB58F3}"/>
            </c:ext>
          </c:extLst>
        </c:ser>
        <c:ser>
          <c:idx val="4"/>
          <c:order val="4"/>
          <c:tx>
            <c:strRef>
              <c:f>final!$BC$1</c:f>
              <c:strCache>
                <c:ptCount val="1"/>
                <c:pt idx="0">
                  <c:v>total_c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final!$BC$2:$BC$82</c:f>
              <c:numCache>
                <c:formatCode>0</c:formatCode>
                <c:ptCount val="81"/>
                <c:pt idx="0">
                  <c:v>10</c:v>
                </c:pt>
                <c:pt idx="1">
                  <c:v>19</c:v>
                </c:pt>
                <c:pt idx="2">
                  <c:v>29</c:v>
                </c:pt>
                <c:pt idx="3">
                  <c:v>36</c:v>
                </c:pt>
                <c:pt idx="4">
                  <c:v>44</c:v>
                </c:pt>
                <c:pt idx="5">
                  <c:v>54</c:v>
                </c:pt>
                <c:pt idx="6">
                  <c:v>64</c:v>
                </c:pt>
                <c:pt idx="7">
                  <c:v>76</c:v>
                </c:pt>
                <c:pt idx="8">
                  <c:v>88</c:v>
                </c:pt>
                <c:pt idx="9">
                  <c:v>99</c:v>
                </c:pt>
                <c:pt idx="10">
                  <c:v>112</c:v>
                </c:pt>
                <c:pt idx="11">
                  <c:v>123</c:v>
                </c:pt>
                <c:pt idx="12">
                  <c:v>147</c:v>
                </c:pt>
                <c:pt idx="13">
                  <c:v>168</c:v>
                </c:pt>
                <c:pt idx="14">
                  <c:v>190</c:v>
                </c:pt>
                <c:pt idx="15">
                  <c:v>207</c:v>
                </c:pt>
                <c:pt idx="16">
                  <c:v>225</c:v>
                </c:pt>
                <c:pt idx="17">
                  <c:v>249</c:v>
                </c:pt>
                <c:pt idx="18">
                  <c:v>277</c:v>
                </c:pt>
                <c:pt idx="19">
                  <c:v>306</c:v>
                </c:pt>
                <c:pt idx="20">
                  <c:v>333</c:v>
                </c:pt>
                <c:pt idx="21">
                  <c:v>362</c:v>
                </c:pt>
                <c:pt idx="22">
                  <c:v>390</c:v>
                </c:pt>
                <c:pt idx="23">
                  <c:v>418</c:v>
                </c:pt>
                <c:pt idx="24">
                  <c:v>457</c:v>
                </c:pt>
                <c:pt idx="25">
                  <c:v>489</c:v>
                </c:pt>
                <c:pt idx="26">
                  <c:v>525</c:v>
                </c:pt>
                <c:pt idx="27">
                  <c:v>559</c:v>
                </c:pt>
                <c:pt idx="28">
                  <c:v>593</c:v>
                </c:pt>
                <c:pt idx="29">
                  <c:v>632</c:v>
                </c:pt>
                <c:pt idx="30">
                  <c:v>677</c:v>
                </c:pt>
                <c:pt idx="31">
                  <c:v>722</c:v>
                </c:pt>
                <c:pt idx="32">
                  <c:v>766</c:v>
                </c:pt>
                <c:pt idx="33">
                  <c:v>810</c:v>
                </c:pt>
                <c:pt idx="34">
                  <c:v>856</c:v>
                </c:pt>
                <c:pt idx="35">
                  <c:v>900</c:v>
                </c:pt>
                <c:pt idx="36">
                  <c:v>953</c:v>
                </c:pt>
                <c:pt idx="37">
                  <c:v>1003</c:v>
                </c:pt>
                <c:pt idx="38">
                  <c:v>1055</c:v>
                </c:pt>
                <c:pt idx="39">
                  <c:v>1108</c:v>
                </c:pt>
                <c:pt idx="40">
                  <c:v>1159</c:v>
                </c:pt>
                <c:pt idx="41">
                  <c:v>1214</c:v>
                </c:pt>
                <c:pt idx="42">
                  <c:v>1277</c:v>
                </c:pt>
                <c:pt idx="43">
                  <c:v>1339</c:v>
                </c:pt>
                <c:pt idx="44">
                  <c:v>1399</c:v>
                </c:pt>
                <c:pt idx="45">
                  <c:v>1458</c:v>
                </c:pt>
                <c:pt idx="46">
                  <c:v>1517</c:v>
                </c:pt>
                <c:pt idx="47">
                  <c:v>1572</c:v>
                </c:pt>
                <c:pt idx="48">
                  <c:v>1633</c:v>
                </c:pt>
                <c:pt idx="49">
                  <c:v>1693</c:v>
                </c:pt>
                <c:pt idx="50">
                  <c:v>1756</c:v>
                </c:pt>
                <c:pt idx="51">
                  <c:v>1818</c:v>
                </c:pt>
                <c:pt idx="52">
                  <c:v>1879</c:v>
                </c:pt>
                <c:pt idx="53">
                  <c:v>1942</c:v>
                </c:pt>
                <c:pt idx="54">
                  <c:v>2012</c:v>
                </c:pt>
                <c:pt idx="55">
                  <c:v>2080</c:v>
                </c:pt>
                <c:pt idx="56">
                  <c:v>2145</c:v>
                </c:pt>
                <c:pt idx="57">
                  <c:v>2211</c:v>
                </c:pt>
                <c:pt idx="58">
                  <c:v>2276</c:v>
                </c:pt>
                <c:pt idx="59">
                  <c:v>2337</c:v>
                </c:pt>
                <c:pt idx="60">
                  <c:v>2395</c:v>
                </c:pt>
                <c:pt idx="61">
                  <c:v>2454</c:v>
                </c:pt>
                <c:pt idx="62">
                  <c:v>2513</c:v>
                </c:pt>
                <c:pt idx="63">
                  <c:v>2573</c:v>
                </c:pt>
                <c:pt idx="64">
                  <c:v>2632</c:v>
                </c:pt>
                <c:pt idx="65">
                  <c:v>2692</c:v>
                </c:pt>
                <c:pt idx="66">
                  <c:v>2757</c:v>
                </c:pt>
                <c:pt idx="67">
                  <c:v>2817</c:v>
                </c:pt>
                <c:pt idx="68">
                  <c:v>2875</c:v>
                </c:pt>
                <c:pt idx="69">
                  <c:v>2933</c:v>
                </c:pt>
                <c:pt idx="70">
                  <c:v>2988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4-4015-80CC-E4C02CCB58F3}"/>
            </c:ext>
          </c:extLst>
        </c:ser>
        <c:ser>
          <c:idx val="5"/>
          <c:order val="5"/>
          <c:tx>
            <c:strRef>
              <c:f>final!$BD$1</c:f>
              <c:strCache>
                <c:ptCount val="1"/>
                <c:pt idx="0">
                  <c:v>total add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final!$BD$2:$BD$82</c:f>
              <c:numCache>
                <c:formatCode>0</c:formatCode>
                <c:ptCount val="81"/>
                <c:pt idx="0">
                  <c:v>10</c:v>
                </c:pt>
                <c:pt idx="1">
                  <c:v>19</c:v>
                </c:pt>
                <c:pt idx="2">
                  <c:v>29</c:v>
                </c:pt>
                <c:pt idx="3">
                  <c:v>36</c:v>
                </c:pt>
                <c:pt idx="4">
                  <c:v>44</c:v>
                </c:pt>
                <c:pt idx="5">
                  <c:v>54</c:v>
                </c:pt>
                <c:pt idx="6">
                  <c:v>64</c:v>
                </c:pt>
                <c:pt idx="7">
                  <c:v>76</c:v>
                </c:pt>
                <c:pt idx="8">
                  <c:v>88</c:v>
                </c:pt>
                <c:pt idx="9">
                  <c:v>99</c:v>
                </c:pt>
                <c:pt idx="10">
                  <c:v>112</c:v>
                </c:pt>
                <c:pt idx="11">
                  <c:v>123</c:v>
                </c:pt>
                <c:pt idx="12">
                  <c:v>147</c:v>
                </c:pt>
                <c:pt idx="13">
                  <c:v>168</c:v>
                </c:pt>
                <c:pt idx="14">
                  <c:v>189</c:v>
                </c:pt>
                <c:pt idx="15">
                  <c:v>205</c:v>
                </c:pt>
                <c:pt idx="16">
                  <c:v>221</c:v>
                </c:pt>
                <c:pt idx="17">
                  <c:v>243</c:v>
                </c:pt>
                <c:pt idx="18">
                  <c:v>270</c:v>
                </c:pt>
                <c:pt idx="19">
                  <c:v>297</c:v>
                </c:pt>
                <c:pt idx="20">
                  <c:v>323</c:v>
                </c:pt>
                <c:pt idx="21">
                  <c:v>351</c:v>
                </c:pt>
                <c:pt idx="22">
                  <c:v>377</c:v>
                </c:pt>
                <c:pt idx="23">
                  <c:v>403</c:v>
                </c:pt>
                <c:pt idx="24">
                  <c:v>435</c:v>
                </c:pt>
                <c:pt idx="25">
                  <c:v>460</c:v>
                </c:pt>
                <c:pt idx="26">
                  <c:v>489</c:v>
                </c:pt>
                <c:pt idx="27">
                  <c:v>518</c:v>
                </c:pt>
                <c:pt idx="28">
                  <c:v>545</c:v>
                </c:pt>
                <c:pt idx="29">
                  <c:v>576</c:v>
                </c:pt>
                <c:pt idx="30">
                  <c:v>614</c:v>
                </c:pt>
                <c:pt idx="31">
                  <c:v>652</c:v>
                </c:pt>
                <c:pt idx="32">
                  <c:v>686</c:v>
                </c:pt>
                <c:pt idx="33">
                  <c:v>719</c:v>
                </c:pt>
                <c:pt idx="34">
                  <c:v>757</c:v>
                </c:pt>
                <c:pt idx="35">
                  <c:v>788</c:v>
                </c:pt>
                <c:pt idx="36">
                  <c:v>819</c:v>
                </c:pt>
                <c:pt idx="37">
                  <c:v>849.5</c:v>
                </c:pt>
                <c:pt idx="38">
                  <c:v>878.5</c:v>
                </c:pt>
                <c:pt idx="39">
                  <c:v>915.5</c:v>
                </c:pt>
                <c:pt idx="40">
                  <c:v>947.5</c:v>
                </c:pt>
                <c:pt idx="41">
                  <c:v>979.5</c:v>
                </c:pt>
                <c:pt idx="42">
                  <c:v>1018.5</c:v>
                </c:pt>
                <c:pt idx="43">
                  <c:v>1059</c:v>
                </c:pt>
                <c:pt idx="44">
                  <c:v>1094.5</c:v>
                </c:pt>
                <c:pt idx="45">
                  <c:v>1123.5</c:v>
                </c:pt>
                <c:pt idx="46">
                  <c:v>1154</c:v>
                </c:pt>
                <c:pt idx="47">
                  <c:v>1174.5</c:v>
                </c:pt>
                <c:pt idx="48">
                  <c:v>1195.5</c:v>
                </c:pt>
                <c:pt idx="49">
                  <c:v>1216.5</c:v>
                </c:pt>
                <c:pt idx="50">
                  <c:v>1237</c:v>
                </c:pt>
                <c:pt idx="51">
                  <c:v>1255</c:v>
                </c:pt>
                <c:pt idx="52">
                  <c:v>1272</c:v>
                </c:pt>
                <c:pt idx="53">
                  <c:v>1286</c:v>
                </c:pt>
                <c:pt idx="54">
                  <c:v>1303</c:v>
                </c:pt>
                <c:pt idx="55">
                  <c:v>1319</c:v>
                </c:pt>
                <c:pt idx="56">
                  <c:v>1333</c:v>
                </c:pt>
                <c:pt idx="57">
                  <c:v>1343</c:v>
                </c:pt>
                <c:pt idx="58">
                  <c:v>1359</c:v>
                </c:pt>
                <c:pt idx="59">
                  <c:v>1365</c:v>
                </c:pt>
                <c:pt idx="60">
                  <c:v>1375</c:v>
                </c:pt>
                <c:pt idx="61">
                  <c:v>1389</c:v>
                </c:pt>
                <c:pt idx="62">
                  <c:v>1399</c:v>
                </c:pt>
                <c:pt idx="63">
                  <c:v>1409</c:v>
                </c:pt>
                <c:pt idx="64">
                  <c:v>1418.5</c:v>
                </c:pt>
                <c:pt idx="65">
                  <c:v>1427.5</c:v>
                </c:pt>
                <c:pt idx="66">
                  <c:v>1436.5</c:v>
                </c:pt>
                <c:pt idx="67">
                  <c:v>1442.5</c:v>
                </c:pt>
                <c:pt idx="68">
                  <c:v>1449.5</c:v>
                </c:pt>
                <c:pt idx="69">
                  <c:v>1455.5</c:v>
                </c:pt>
                <c:pt idx="70">
                  <c:v>1464.5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4-4015-80CC-E4C02CCB5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77327"/>
        <c:axId val="149263407"/>
      </c:lineChart>
      <c:catAx>
        <c:axId val="149277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3407"/>
        <c:crosses val="autoZero"/>
        <c:auto val="1"/>
        <c:lblAlgn val="ctr"/>
        <c:lblOffset val="100"/>
        <c:noMultiLvlLbl val="0"/>
      </c:catAx>
      <c:valAx>
        <c:axId val="14926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7404608590022E-2"/>
          <c:y val="1.4350152357864472E-2"/>
          <c:w val="0.94345347738470342"/>
          <c:h val="0.78293036467963706"/>
        </c:manualLayout>
      </c:layout>
      <c:lineChart>
        <c:grouping val="standard"/>
        <c:varyColors val="0"/>
        <c:ser>
          <c:idx val="0"/>
          <c:order val="0"/>
          <c:tx>
            <c:strRef>
              <c:f>final!$AI$1</c:f>
              <c:strCache>
                <c:ptCount val="1"/>
                <c:pt idx="0">
                  <c:v>ch_c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final!$AI$2:$AI$89</c:f>
              <c:numCache>
                <c:formatCode>0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13</c:v>
                </c:pt>
                <c:pt idx="23">
                  <c:v>15</c:v>
                </c:pt>
                <c:pt idx="24">
                  <c:v>22</c:v>
                </c:pt>
                <c:pt idx="25">
                  <c:v>29</c:v>
                </c:pt>
                <c:pt idx="26">
                  <c:v>35</c:v>
                </c:pt>
                <c:pt idx="27">
                  <c:v>39</c:v>
                </c:pt>
                <c:pt idx="28">
                  <c:v>44</c:v>
                </c:pt>
                <c:pt idx="29">
                  <c:v>50</c:v>
                </c:pt>
                <c:pt idx="30">
                  <c:v>56</c:v>
                </c:pt>
                <c:pt idx="31">
                  <c:v>61</c:v>
                </c:pt>
                <c:pt idx="32">
                  <c:v>70</c:v>
                </c:pt>
                <c:pt idx="33">
                  <c:v>80</c:v>
                </c:pt>
                <c:pt idx="34">
                  <c:v>86</c:v>
                </c:pt>
                <c:pt idx="35">
                  <c:v>97</c:v>
                </c:pt>
                <c:pt idx="36">
                  <c:v>112</c:v>
                </c:pt>
                <c:pt idx="37">
                  <c:v>124.5</c:v>
                </c:pt>
                <c:pt idx="38">
                  <c:v>140.5</c:v>
                </c:pt>
                <c:pt idx="39">
                  <c:v>151.5</c:v>
                </c:pt>
                <c:pt idx="40">
                  <c:v>163.5</c:v>
                </c:pt>
                <c:pt idx="41">
                  <c:v>178.5</c:v>
                </c:pt>
                <c:pt idx="42">
                  <c:v>195.5</c:v>
                </c:pt>
                <c:pt idx="43">
                  <c:v>210</c:v>
                </c:pt>
                <c:pt idx="44">
                  <c:v>224.5</c:v>
                </c:pt>
                <c:pt idx="45">
                  <c:v>243.5</c:v>
                </c:pt>
                <c:pt idx="46">
                  <c:v>264</c:v>
                </c:pt>
                <c:pt idx="47">
                  <c:v>285.5</c:v>
                </c:pt>
                <c:pt idx="48">
                  <c:v>303.5</c:v>
                </c:pt>
                <c:pt idx="49">
                  <c:v>323.5</c:v>
                </c:pt>
                <c:pt idx="50">
                  <c:v>343</c:v>
                </c:pt>
                <c:pt idx="51">
                  <c:v>371</c:v>
                </c:pt>
                <c:pt idx="52">
                  <c:v>396</c:v>
                </c:pt>
                <c:pt idx="53">
                  <c:v>422</c:v>
                </c:pt>
                <c:pt idx="54">
                  <c:v>451</c:v>
                </c:pt>
                <c:pt idx="55">
                  <c:v>482</c:v>
                </c:pt>
                <c:pt idx="56">
                  <c:v>509</c:v>
                </c:pt>
                <c:pt idx="57">
                  <c:v>535</c:v>
                </c:pt>
                <c:pt idx="58">
                  <c:v>556</c:v>
                </c:pt>
                <c:pt idx="59">
                  <c:v>577</c:v>
                </c:pt>
                <c:pt idx="60">
                  <c:v>595</c:v>
                </c:pt>
                <c:pt idx="61">
                  <c:v>610</c:v>
                </c:pt>
                <c:pt idx="62">
                  <c:v>627</c:v>
                </c:pt>
                <c:pt idx="63">
                  <c:v>640</c:v>
                </c:pt>
                <c:pt idx="64">
                  <c:v>653.5</c:v>
                </c:pt>
                <c:pt idx="65">
                  <c:v>665.5</c:v>
                </c:pt>
                <c:pt idx="66">
                  <c:v>678.5</c:v>
                </c:pt>
                <c:pt idx="67">
                  <c:v>692.5</c:v>
                </c:pt>
                <c:pt idx="68">
                  <c:v>704.5</c:v>
                </c:pt>
                <c:pt idx="69">
                  <c:v>711.5</c:v>
                </c:pt>
                <c:pt idx="70">
                  <c:v>721.5</c:v>
                </c:pt>
                <c:pt idx="71">
                  <c:v>727.5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9-49F0-A781-E7246B10CCEA}"/>
            </c:ext>
          </c:extLst>
        </c:ser>
        <c:ser>
          <c:idx val="1"/>
          <c:order val="1"/>
          <c:tx>
            <c:strRef>
              <c:f>final!$AJ$1</c:f>
              <c:strCache>
                <c:ptCount val="1"/>
                <c:pt idx="0">
                  <c:v>renew_c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final!$AJ$2:$AJ$89</c:f>
              <c:numCache>
                <c:formatCode>0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19</c:v>
                </c:pt>
                <c:pt idx="14">
                  <c:v>28</c:v>
                </c:pt>
                <c:pt idx="15">
                  <c:v>34</c:v>
                </c:pt>
                <c:pt idx="16">
                  <c:v>40</c:v>
                </c:pt>
                <c:pt idx="17">
                  <c:v>48</c:v>
                </c:pt>
                <c:pt idx="18">
                  <c:v>57</c:v>
                </c:pt>
                <c:pt idx="19">
                  <c:v>67</c:v>
                </c:pt>
                <c:pt idx="20">
                  <c:v>78</c:v>
                </c:pt>
                <c:pt idx="21">
                  <c:v>88</c:v>
                </c:pt>
                <c:pt idx="22">
                  <c:v>99</c:v>
                </c:pt>
                <c:pt idx="23">
                  <c:v>108</c:v>
                </c:pt>
                <c:pt idx="24">
                  <c:v>125</c:v>
                </c:pt>
                <c:pt idx="25">
                  <c:v>139</c:v>
                </c:pt>
                <c:pt idx="26">
                  <c:v>154</c:v>
                </c:pt>
                <c:pt idx="27">
                  <c:v>166</c:v>
                </c:pt>
                <c:pt idx="28">
                  <c:v>177</c:v>
                </c:pt>
                <c:pt idx="29">
                  <c:v>193</c:v>
                </c:pt>
                <c:pt idx="30">
                  <c:v>214</c:v>
                </c:pt>
                <c:pt idx="31">
                  <c:v>236</c:v>
                </c:pt>
                <c:pt idx="32">
                  <c:v>253</c:v>
                </c:pt>
                <c:pt idx="33">
                  <c:v>271</c:v>
                </c:pt>
                <c:pt idx="34">
                  <c:v>291</c:v>
                </c:pt>
                <c:pt idx="35">
                  <c:v>306</c:v>
                </c:pt>
                <c:pt idx="36">
                  <c:v>323</c:v>
                </c:pt>
                <c:pt idx="37">
                  <c:v>335.5</c:v>
                </c:pt>
                <c:pt idx="38">
                  <c:v>348.5</c:v>
                </c:pt>
                <c:pt idx="39">
                  <c:v>366.5</c:v>
                </c:pt>
                <c:pt idx="40">
                  <c:v>381.5</c:v>
                </c:pt>
                <c:pt idx="41">
                  <c:v>397.5</c:v>
                </c:pt>
                <c:pt idx="42">
                  <c:v>418.5</c:v>
                </c:pt>
                <c:pt idx="43">
                  <c:v>442</c:v>
                </c:pt>
                <c:pt idx="44">
                  <c:v>461.5</c:v>
                </c:pt>
                <c:pt idx="45">
                  <c:v>475.5</c:v>
                </c:pt>
                <c:pt idx="46">
                  <c:v>493</c:v>
                </c:pt>
                <c:pt idx="47">
                  <c:v>502.5</c:v>
                </c:pt>
                <c:pt idx="48">
                  <c:v>515.5</c:v>
                </c:pt>
                <c:pt idx="49">
                  <c:v>526.5</c:v>
                </c:pt>
                <c:pt idx="50">
                  <c:v>536</c:v>
                </c:pt>
                <c:pt idx="51">
                  <c:v>545</c:v>
                </c:pt>
                <c:pt idx="52">
                  <c:v>552</c:v>
                </c:pt>
                <c:pt idx="53">
                  <c:v>558</c:v>
                </c:pt>
                <c:pt idx="54">
                  <c:v>568</c:v>
                </c:pt>
                <c:pt idx="55">
                  <c:v>578</c:v>
                </c:pt>
                <c:pt idx="56">
                  <c:v>587</c:v>
                </c:pt>
                <c:pt idx="57">
                  <c:v>590</c:v>
                </c:pt>
                <c:pt idx="58">
                  <c:v>600</c:v>
                </c:pt>
                <c:pt idx="59">
                  <c:v>600</c:v>
                </c:pt>
                <c:pt idx="60">
                  <c:v>603</c:v>
                </c:pt>
                <c:pt idx="61">
                  <c:v>609</c:v>
                </c:pt>
                <c:pt idx="62">
                  <c:v>613</c:v>
                </c:pt>
                <c:pt idx="63">
                  <c:v>618</c:v>
                </c:pt>
                <c:pt idx="64">
                  <c:v>621.5</c:v>
                </c:pt>
                <c:pt idx="65">
                  <c:v>623.5</c:v>
                </c:pt>
                <c:pt idx="66">
                  <c:v>627.5</c:v>
                </c:pt>
                <c:pt idx="67">
                  <c:v>629.5</c:v>
                </c:pt>
                <c:pt idx="68">
                  <c:v>631.5</c:v>
                </c:pt>
                <c:pt idx="69">
                  <c:v>634.5</c:v>
                </c:pt>
                <c:pt idx="70">
                  <c:v>640.5</c:v>
                </c:pt>
                <c:pt idx="71">
                  <c:v>640.5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9-49F0-A781-E7246B10CCEA}"/>
            </c:ext>
          </c:extLst>
        </c:ser>
        <c:ser>
          <c:idx val="2"/>
          <c:order val="2"/>
          <c:tx>
            <c:strRef>
              <c:f>final!$AK$1</c:f>
              <c:strCache>
                <c:ptCount val="1"/>
                <c:pt idx="0">
                  <c:v>new_c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final!$AK$2:$AK$89</c:f>
              <c:numCache>
                <c:formatCode>0</c:formatCode>
                <c:ptCount val="88"/>
                <c:pt idx="0">
                  <c:v>10</c:v>
                </c:pt>
                <c:pt idx="1">
                  <c:v>19</c:v>
                </c:pt>
                <c:pt idx="2">
                  <c:v>29</c:v>
                </c:pt>
                <c:pt idx="3">
                  <c:v>36</c:v>
                </c:pt>
                <c:pt idx="4">
                  <c:v>44</c:v>
                </c:pt>
                <c:pt idx="5">
                  <c:v>54</c:v>
                </c:pt>
                <c:pt idx="6">
                  <c:v>64</c:v>
                </c:pt>
                <c:pt idx="7">
                  <c:v>76</c:v>
                </c:pt>
                <c:pt idx="8">
                  <c:v>88</c:v>
                </c:pt>
                <c:pt idx="9">
                  <c:v>99</c:v>
                </c:pt>
                <c:pt idx="10">
                  <c:v>112</c:v>
                </c:pt>
                <c:pt idx="11">
                  <c:v>123</c:v>
                </c:pt>
                <c:pt idx="12">
                  <c:v>137</c:v>
                </c:pt>
                <c:pt idx="13">
                  <c:v>149</c:v>
                </c:pt>
                <c:pt idx="14">
                  <c:v>161</c:v>
                </c:pt>
                <c:pt idx="15">
                  <c:v>171</c:v>
                </c:pt>
                <c:pt idx="16">
                  <c:v>181</c:v>
                </c:pt>
                <c:pt idx="17">
                  <c:v>195</c:v>
                </c:pt>
                <c:pt idx="18">
                  <c:v>213</c:v>
                </c:pt>
                <c:pt idx="19">
                  <c:v>230</c:v>
                </c:pt>
                <c:pt idx="20">
                  <c:v>245</c:v>
                </c:pt>
                <c:pt idx="21">
                  <c:v>263</c:v>
                </c:pt>
                <c:pt idx="22">
                  <c:v>278</c:v>
                </c:pt>
                <c:pt idx="23">
                  <c:v>295</c:v>
                </c:pt>
                <c:pt idx="24">
                  <c:v>310</c:v>
                </c:pt>
                <c:pt idx="25">
                  <c:v>321</c:v>
                </c:pt>
                <c:pt idx="26">
                  <c:v>335</c:v>
                </c:pt>
                <c:pt idx="27">
                  <c:v>352</c:v>
                </c:pt>
                <c:pt idx="28">
                  <c:v>368</c:v>
                </c:pt>
                <c:pt idx="29">
                  <c:v>383</c:v>
                </c:pt>
                <c:pt idx="30">
                  <c:v>400</c:v>
                </c:pt>
                <c:pt idx="31">
                  <c:v>416</c:v>
                </c:pt>
                <c:pt idx="32">
                  <c:v>433</c:v>
                </c:pt>
                <c:pt idx="33">
                  <c:v>448</c:v>
                </c:pt>
                <c:pt idx="34">
                  <c:v>466</c:v>
                </c:pt>
                <c:pt idx="35">
                  <c:v>482</c:v>
                </c:pt>
                <c:pt idx="36">
                  <c:v>496</c:v>
                </c:pt>
                <c:pt idx="37">
                  <c:v>514</c:v>
                </c:pt>
                <c:pt idx="38">
                  <c:v>530</c:v>
                </c:pt>
                <c:pt idx="39">
                  <c:v>549</c:v>
                </c:pt>
                <c:pt idx="40">
                  <c:v>566</c:v>
                </c:pt>
                <c:pt idx="41">
                  <c:v>582</c:v>
                </c:pt>
                <c:pt idx="42">
                  <c:v>600</c:v>
                </c:pt>
                <c:pt idx="43">
                  <c:v>617</c:v>
                </c:pt>
                <c:pt idx="44">
                  <c:v>633</c:v>
                </c:pt>
                <c:pt idx="45">
                  <c:v>648</c:v>
                </c:pt>
                <c:pt idx="46">
                  <c:v>661</c:v>
                </c:pt>
                <c:pt idx="47">
                  <c:v>672</c:v>
                </c:pt>
                <c:pt idx="48">
                  <c:v>680</c:v>
                </c:pt>
                <c:pt idx="49">
                  <c:v>690</c:v>
                </c:pt>
                <c:pt idx="50">
                  <c:v>701</c:v>
                </c:pt>
                <c:pt idx="51">
                  <c:v>710</c:v>
                </c:pt>
                <c:pt idx="52">
                  <c:v>720</c:v>
                </c:pt>
                <c:pt idx="53">
                  <c:v>728</c:v>
                </c:pt>
                <c:pt idx="54">
                  <c:v>735</c:v>
                </c:pt>
                <c:pt idx="55">
                  <c:v>741</c:v>
                </c:pt>
                <c:pt idx="56">
                  <c:v>746</c:v>
                </c:pt>
                <c:pt idx="57">
                  <c:v>753</c:v>
                </c:pt>
                <c:pt idx="58">
                  <c:v>759</c:v>
                </c:pt>
                <c:pt idx="59">
                  <c:v>765</c:v>
                </c:pt>
                <c:pt idx="60">
                  <c:v>772</c:v>
                </c:pt>
                <c:pt idx="61">
                  <c:v>780</c:v>
                </c:pt>
                <c:pt idx="62">
                  <c:v>786</c:v>
                </c:pt>
                <c:pt idx="63">
                  <c:v>791</c:v>
                </c:pt>
                <c:pt idx="64">
                  <c:v>797</c:v>
                </c:pt>
                <c:pt idx="65">
                  <c:v>804</c:v>
                </c:pt>
                <c:pt idx="66">
                  <c:v>809</c:v>
                </c:pt>
                <c:pt idx="67">
                  <c:v>813</c:v>
                </c:pt>
                <c:pt idx="68">
                  <c:v>818</c:v>
                </c:pt>
                <c:pt idx="69">
                  <c:v>821</c:v>
                </c:pt>
                <c:pt idx="70">
                  <c:v>824</c:v>
                </c:pt>
                <c:pt idx="71">
                  <c:v>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9-49F0-A781-E7246B10CCEA}"/>
            </c:ext>
          </c:extLst>
        </c:ser>
        <c:ser>
          <c:idx val="3"/>
          <c:order val="3"/>
          <c:tx>
            <c:strRef>
              <c:f>final!$AL$1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final!$AL$2:$AL$89</c:f>
              <c:numCache>
                <c:formatCode>0</c:formatCode>
                <c:ptCount val="88"/>
                <c:pt idx="0">
                  <c:v>10</c:v>
                </c:pt>
                <c:pt idx="1">
                  <c:v>19</c:v>
                </c:pt>
                <c:pt idx="2">
                  <c:v>29</c:v>
                </c:pt>
                <c:pt idx="3">
                  <c:v>36</c:v>
                </c:pt>
                <c:pt idx="4">
                  <c:v>44</c:v>
                </c:pt>
                <c:pt idx="5">
                  <c:v>54</c:v>
                </c:pt>
                <c:pt idx="6">
                  <c:v>64</c:v>
                </c:pt>
                <c:pt idx="7">
                  <c:v>76</c:v>
                </c:pt>
                <c:pt idx="8">
                  <c:v>88</c:v>
                </c:pt>
                <c:pt idx="9">
                  <c:v>99</c:v>
                </c:pt>
                <c:pt idx="10">
                  <c:v>112</c:v>
                </c:pt>
                <c:pt idx="11">
                  <c:v>123</c:v>
                </c:pt>
                <c:pt idx="12">
                  <c:v>147</c:v>
                </c:pt>
                <c:pt idx="13">
                  <c:v>168</c:v>
                </c:pt>
                <c:pt idx="14">
                  <c:v>188</c:v>
                </c:pt>
                <c:pt idx="15">
                  <c:v>203</c:v>
                </c:pt>
                <c:pt idx="16">
                  <c:v>217</c:v>
                </c:pt>
                <c:pt idx="17">
                  <c:v>237</c:v>
                </c:pt>
                <c:pt idx="18">
                  <c:v>263</c:v>
                </c:pt>
                <c:pt idx="19">
                  <c:v>288</c:v>
                </c:pt>
                <c:pt idx="20">
                  <c:v>313</c:v>
                </c:pt>
                <c:pt idx="21">
                  <c:v>340</c:v>
                </c:pt>
                <c:pt idx="22">
                  <c:v>364</c:v>
                </c:pt>
                <c:pt idx="23">
                  <c:v>388</c:v>
                </c:pt>
                <c:pt idx="24">
                  <c:v>413</c:v>
                </c:pt>
                <c:pt idx="25">
                  <c:v>431</c:v>
                </c:pt>
                <c:pt idx="26">
                  <c:v>454</c:v>
                </c:pt>
                <c:pt idx="27">
                  <c:v>479</c:v>
                </c:pt>
                <c:pt idx="28">
                  <c:v>501</c:v>
                </c:pt>
                <c:pt idx="29">
                  <c:v>526</c:v>
                </c:pt>
                <c:pt idx="30">
                  <c:v>558</c:v>
                </c:pt>
                <c:pt idx="31">
                  <c:v>591</c:v>
                </c:pt>
                <c:pt idx="32">
                  <c:v>616</c:v>
                </c:pt>
                <c:pt idx="33">
                  <c:v>639</c:v>
                </c:pt>
                <c:pt idx="34">
                  <c:v>671</c:v>
                </c:pt>
                <c:pt idx="35">
                  <c:v>691</c:v>
                </c:pt>
                <c:pt idx="36">
                  <c:v>707</c:v>
                </c:pt>
                <c:pt idx="37">
                  <c:v>725</c:v>
                </c:pt>
                <c:pt idx="38">
                  <c:v>738</c:v>
                </c:pt>
                <c:pt idx="39">
                  <c:v>764</c:v>
                </c:pt>
                <c:pt idx="40">
                  <c:v>784</c:v>
                </c:pt>
                <c:pt idx="41">
                  <c:v>801</c:v>
                </c:pt>
                <c:pt idx="42">
                  <c:v>823</c:v>
                </c:pt>
                <c:pt idx="43">
                  <c:v>849</c:v>
                </c:pt>
                <c:pt idx="44">
                  <c:v>870</c:v>
                </c:pt>
                <c:pt idx="45">
                  <c:v>880</c:v>
                </c:pt>
                <c:pt idx="46">
                  <c:v>890</c:v>
                </c:pt>
                <c:pt idx="47">
                  <c:v>889</c:v>
                </c:pt>
                <c:pt idx="48">
                  <c:v>892</c:v>
                </c:pt>
                <c:pt idx="49">
                  <c:v>893</c:v>
                </c:pt>
                <c:pt idx="50">
                  <c:v>894</c:v>
                </c:pt>
                <c:pt idx="51">
                  <c:v>884</c:v>
                </c:pt>
                <c:pt idx="52">
                  <c:v>876</c:v>
                </c:pt>
                <c:pt idx="53">
                  <c:v>864</c:v>
                </c:pt>
                <c:pt idx="54">
                  <c:v>852</c:v>
                </c:pt>
                <c:pt idx="55">
                  <c:v>837</c:v>
                </c:pt>
                <c:pt idx="56">
                  <c:v>824</c:v>
                </c:pt>
                <c:pt idx="57">
                  <c:v>808</c:v>
                </c:pt>
                <c:pt idx="58">
                  <c:v>803</c:v>
                </c:pt>
                <c:pt idx="59">
                  <c:v>788</c:v>
                </c:pt>
                <c:pt idx="60">
                  <c:v>780</c:v>
                </c:pt>
                <c:pt idx="61">
                  <c:v>779</c:v>
                </c:pt>
                <c:pt idx="62">
                  <c:v>772</c:v>
                </c:pt>
                <c:pt idx="63">
                  <c:v>769</c:v>
                </c:pt>
                <c:pt idx="64">
                  <c:v>765</c:v>
                </c:pt>
                <c:pt idx="65">
                  <c:v>762</c:v>
                </c:pt>
                <c:pt idx="66">
                  <c:v>758</c:v>
                </c:pt>
                <c:pt idx="67">
                  <c:v>750</c:v>
                </c:pt>
                <c:pt idx="68">
                  <c:v>745</c:v>
                </c:pt>
                <c:pt idx="69">
                  <c:v>744</c:v>
                </c:pt>
                <c:pt idx="70">
                  <c:v>743</c:v>
                </c:pt>
                <c:pt idx="71">
                  <c:v>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C9-49F0-A781-E7246B10CCEA}"/>
            </c:ext>
          </c:extLst>
        </c:ser>
        <c:ser>
          <c:idx val="4"/>
          <c:order val="4"/>
          <c:tx>
            <c:strRef>
              <c:f>final!$AM$1</c:f>
              <c:strCache>
                <c:ptCount val="1"/>
                <c:pt idx="0">
                  <c:v>total_c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final!$AM$2:$AM$89</c:f>
              <c:numCache>
                <c:formatCode>0</c:formatCode>
                <c:ptCount val="88"/>
                <c:pt idx="0">
                  <c:v>10</c:v>
                </c:pt>
                <c:pt idx="1">
                  <c:v>19</c:v>
                </c:pt>
                <c:pt idx="2">
                  <c:v>29</c:v>
                </c:pt>
                <c:pt idx="3">
                  <c:v>36</c:v>
                </c:pt>
                <c:pt idx="4">
                  <c:v>44</c:v>
                </c:pt>
                <c:pt idx="5">
                  <c:v>54</c:v>
                </c:pt>
                <c:pt idx="6">
                  <c:v>64</c:v>
                </c:pt>
                <c:pt idx="7">
                  <c:v>76</c:v>
                </c:pt>
                <c:pt idx="8">
                  <c:v>88</c:v>
                </c:pt>
                <c:pt idx="9">
                  <c:v>99</c:v>
                </c:pt>
                <c:pt idx="10">
                  <c:v>112</c:v>
                </c:pt>
                <c:pt idx="11">
                  <c:v>123</c:v>
                </c:pt>
                <c:pt idx="12">
                  <c:v>147</c:v>
                </c:pt>
                <c:pt idx="13">
                  <c:v>168</c:v>
                </c:pt>
                <c:pt idx="14">
                  <c:v>190</c:v>
                </c:pt>
                <c:pt idx="15">
                  <c:v>207</c:v>
                </c:pt>
                <c:pt idx="16">
                  <c:v>225</c:v>
                </c:pt>
                <c:pt idx="17">
                  <c:v>249</c:v>
                </c:pt>
                <c:pt idx="18">
                  <c:v>277</c:v>
                </c:pt>
                <c:pt idx="19">
                  <c:v>306</c:v>
                </c:pt>
                <c:pt idx="20">
                  <c:v>333</c:v>
                </c:pt>
                <c:pt idx="21">
                  <c:v>362</c:v>
                </c:pt>
                <c:pt idx="22">
                  <c:v>390</c:v>
                </c:pt>
                <c:pt idx="23">
                  <c:v>418</c:v>
                </c:pt>
                <c:pt idx="24">
                  <c:v>457</c:v>
                </c:pt>
                <c:pt idx="25">
                  <c:v>489</c:v>
                </c:pt>
                <c:pt idx="26">
                  <c:v>525</c:v>
                </c:pt>
                <c:pt idx="27">
                  <c:v>559</c:v>
                </c:pt>
                <c:pt idx="28">
                  <c:v>593</c:v>
                </c:pt>
                <c:pt idx="29">
                  <c:v>632</c:v>
                </c:pt>
                <c:pt idx="30">
                  <c:v>677</c:v>
                </c:pt>
                <c:pt idx="31">
                  <c:v>722</c:v>
                </c:pt>
                <c:pt idx="32">
                  <c:v>766</c:v>
                </c:pt>
                <c:pt idx="33">
                  <c:v>810</c:v>
                </c:pt>
                <c:pt idx="34">
                  <c:v>856</c:v>
                </c:pt>
                <c:pt idx="35">
                  <c:v>900</c:v>
                </c:pt>
                <c:pt idx="36">
                  <c:v>953</c:v>
                </c:pt>
                <c:pt idx="37">
                  <c:v>1003</c:v>
                </c:pt>
                <c:pt idx="38">
                  <c:v>1055</c:v>
                </c:pt>
                <c:pt idx="39">
                  <c:v>1108</c:v>
                </c:pt>
                <c:pt idx="40">
                  <c:v>1159</c:v>
                </c:pt>
                <c:pt idx="41">
                  <c:v>1214</c:v>
                </c:pt>
                <c:pt idx="42">
                  <c:v>1277</c:v>
                </c:pt>
                <c:pt idx="43">
                  <c:v>1339</c:v>
                </c:pt>
                <c:pt idx="44">
                  <c:v>1399</c:v>
                </c:pt>
                <c:pt idx="45">
                  <c:v>1458</c:v>
                </c:pt>
                <c:pt idx="46">
                  <c:v>1517</c:v>
                </c:pt>
                <c:pt idx="47">
                  <c:v>1572</c:v>
                </c:pt>
                <c:pt idx="48">
                  <c:v>1633</c:v>
                </c:pt>
                <c:pt idx="49">
                  <c:v>1693</c:v>
                </c:pt>
                <c:pt idx="50">
                  <c:v>1756</c:v>
                </c:pt>
                <c:pt idx="51">
                  <c:v>1818</c:v>
                </c:pt>
                <c:pt idx="52">
                  <c:v>1879</c:v>
                </c:pt>
                <c:pt idx="53">
                  <c:v>1942</c:v>
                </c:pt>
                <c:pt idx="54">
                  <c:v>2012</c:v>
                </c:pt>
                <c:pt idx="55">
                  <c:v>2080</c:v>
                </c:pt>
                <c:pt idx="56">
                  <c:v>2145</c:v>
                </c:pt>
                <c:pt idx="57">
                  <c:v>2211</c:v>
                </c:pt>
                <c:pt idx="58">
                  <c:v>2276</c:v>
                </c:pt>
                <c:pt idx="59">
                  <c:v>2337</c:v>
                </c:pt>
                <c:pt idx="60">
                  <c:v>2395</c:v>
                </c:pt>
                <c:pt idx="61">
                  <c:v>2454</c:v>
                </c:pt>
                <c:pt idx="62">
                  <c:v>2513</c:v>
                </c:pt>
                <c:pt idx="63">
                  <c:v>2573</c:v>
                </c:pt>
                <c:pt idx="64">
                  <c:v>2632</c:v>
                </c:pt>
                <c:pt idx="65">
                  <c:v>2692</c:v>
                </c:pt>
                <c:pt idx="66">
                  <c:v>2757</c:v>
                </c:pt>
                <c:pt idx="67">
                  <c:v>2817</c:v>
                </c:pt>
                <c:pt idx="68">
                  <c:v>2875</c:v>
                </c:pt>
                <c:pt idx="69">
                  <c:v>2933</c:v>
                </c:pt>
                <c:pt idx="70">
                  <c:v>2988</c:v>
                </c:pt>
                <c:pt idx="71">
                  <c:v>3042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C9-49F0-A781-E7246B10CCEA}"/>
            </c:ext>
          </c:extLst>
        </c:ser>
        <c:ser>
          <c:idx val="5"/>
          <c:order val="5"/>
          <c:tx>
            <c:strRef>
              <c:f>final!$AN$1</c:f>
              <c:strCache>
                <c:ptCount val="1"/>
                <c:pt idx="0">
                  <c:v>total add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final!$AN$2:$AN$89</c:f>
              <c:numCache>
                <c:formatCode>0</c:formatCode>
                <c:ptCount val="88"/>
                <c:pt idx="0">
                  <c:v>10</c:v>
                </c:pt>
                <c:pt idx="1">
                  <c:v>19</c:v>
                </c:pt>
                <c:pt idx="2">
                  <c:v>29</c:v>
                </c:pt>
                <c:pt idx="3">
                  <c:v>36</c:v>
                </c:pt>
                <c:pt idx="4">
                  <c:v>44</c:v>
                </c:pt>
                <c:pt idx="5">
                  <c:v>54</c:v>
                </c:pt>
                <c:pt idx="6">
                  <c:v>64</c:v>
                </c:pt>
                <c:pt idx="7">
                  <c:v>76</c:v>
                </c:pt>
                <c:pt idx="8">
                  <c:v>88</c:v>
                </c:pt>
                <c:pt idx="9">
                  <c:v>99</c:v>
                </c:pt>
                <c:pt idx="10">
                  <c:v>112</c:v>
                </c:pt>
                <c:pt idx="11">
                  <c:v>123</c:v>
                </c:pt>
                <c:pt idx="12">
                  <c:v>147</c:v>
                </c:pt>
                <c:pt idx="13">
                  <c:v>168</c:v>
                </c:pt>
                <c:pt idx="14">
                  <c:v>189</c:v>
                </c:pt>
                <c:pt idx="15">
                  <c:v>205</c:v>
                </c:pt>
                <c:pt idx="16">
                  <c:v>221</c:v>
                </c:pt>
                <c:pt idx="17">
                  <c:v>243</c:v>
                </c:pt>
                <c:pt idx="18">
                  <c:v>270</c:v>
                </c:pt>
                <c:pt idx="19">
                  <c:v>297</c:v>
                </c:pt>
                <c:pt idx="20">
                  <c:v>323</c:v>
                </c:pt>
                <c:pt idx="21">
                  <c:v>351</c:v>
                </c:pt>
                <c:pt idx="22">
                  <c:v>377</c:v>
                </c:pt>
                <c:pt idx="23">
                  <c:v>403</c:v>
                </c:pt>
                <c:pt idx="24">
                  <c:v>435</c:v>
                </c:pt>
                <c:pt idx="25">
                  <c:v>460</c:v>
                </c:pt>
                <c:pt idx="26">
                  <c:v>489</c:v>
                </c:pt>
                <c:pt idx="27">
                  <c:v>518</c:v>
                </c:pt>
                <c:pt idx="28">
                  <c:v>545</c:v>
                </c:pt>
                <c:pt idx="29">
                  <c:v>576</c:v>
                </c:pt>
                <c:pt idx="30">
                  <c:v>614</c:v>
                </c:pt>
                <c:pt idx="31">
                  <c:v>652</c:v>
                </c:pt>
                <c:pt idx="32">
                  <c:v>686</c:v>
                </c:pt>
                <c:pt idx="33">
                  <c:v>719</c:v>
                </c:pt>
                <c:pt idx="34">
                  <c:v>757</c:v>
                </c:pt>
                <c:pt idx="35">
                  <c:v>788</c:v>
                </c:pt>
                <c:pt idx="36">
                  <c:v>819</c:v>
                </c:pt>
                <c:pt idx="37">
                  <c:v>849.5</c:v>
                </c:pt>
                <c:pt idx="38">
                  <c:v>878.5</c:v>
                </c:pt>
                <c:pt idx="39">
                  <c:v>915.5</c:v>
                </c:pt>
                <c:pt idx="40">
                  <c:v>947.5</c:v>
                </c:pt>
                <c:pt idx="41">
                  <c:v>979.5</c:v>
                </c:pt>
                <c:pt idx="42">
                  <c:v>1018.5</c:v>
                </c:pt>
                <c:pt idx="43">
                  <c:v>1059</c:v>
                </c:pt>
                <c:pt idx="44">
                  <c:v>1094.5</c:v>
                </c:pt>
                <c:pt idx="45">
                  <c:v>1123.5</c:v>
                </c:pt>
                <c:pt idx="46">
                  <c:v>1154</c:v>
                </c:pt>
                <c:pt idx="47">
                  <c:v>1174.5</c:v>
                </c:pt>
                <c:pt idx="48">
                  <c:v>1195.5</c:v>
                </c:pt>
                <c:pt idx="49">
                  <c:v>1216.5</c:v>
                </c:pt>
                <c:pt idx="50">
                  <c:v>1237</c:v>
                </c:pt>
                <c:pt idx="51">
                  <c:v>1255</c:v>
                </c:pt>
                <c:pt idx="52">
                  <c:v>1272</c:v>
                </c:pt>
                <c:pt idx="53">
                  <c:v>1286</c:v>
                </c:pt>
                <c:pt idx="54">
                  <c:v>1303</c:v>
                </c:pt>
                <c:pt idx="55">
                  <c:v>1319</c:v>
                </c:pt>
                <c:pt idx="56">
                  <c:v>1333</c:v>
                </c:pt>
                <c:pt idx="57">
                  <c:v>1343</c:v>
                </c:pt>
                <c:pt idx="58">
                  <c:v>1359</c:v>
                </c:pt>
                <c:pt idx="59">
                  <c:v>1365</c:v>
                </c:pt>
                <c:pt idx="60">
                  <c:v>1375</c:v>
                </c:pt>
                <c:pt idx="61">
                  <c:v>1389</c:v>
                </c:pt>
                <c:pt idx="62">
                  <c:v>1399</c:v>
                </c:pt>
                <c:pt idx="63">
                  <c:v>1409</c:v>
                </c:pt>
                <c:pt idx="64">
                  <c:v>1418.5</c:v>
                </c:pt>
                <c:pt idx="65">
                  <c:v>1427.5</c:v>
                </c:pt>
                <c:pt idx="66">
                  <c:v>1436.5</c:v>
                </c:pt>
                <c:pt idx="67">
                  <c:v>1442.5</c:v>
                </c:pt>
                <c:pt idx="68">
                  <c:v>1449.5</c:v>
                </c:pt>
                <c:pt idx="69">
                  <c:v>1455.5</c:v>
                </c:pt>
                <c:pt idx="70">
                  <c:v>1464.5</c:v>
                </c:pt>
                <c:pt idx="71">
                  <c:v>1468.5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C9-49F0-A781-E7246B10C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828991"/>
        <c:axId val="239841951"/>
      </c:lineChart>
      <c:catAx>
        <c:axId val="23982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1951"/>
        <c:crosses val="autoZero"/>
        <c:auto val="1"/>
        <c:lblAlgn val="ctr"/>
        <c:lblOffset val="100"/>
        <c:noMultiLvlLbl val="0"/>
      </c:catAx>
      <c:valAx>
        <c:axId val="2398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2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final!$AI$1</c:f>
              <c:strCache>
                <c:ptCount val="1"/>
                <c:pt idx="0">
                  <c:v>ch_c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final!$AI$2:$AI$61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13</c:v>
                </c:pt>
                <c:pt idx="23">
                  <c:v>15</c:v>
                </c:pt>
                <c:pt idx="24">
                  <c:v>22</c:v>
                </c:pt>
                <c:pt idx="25">
                  <c:v>29</c:v>
                </c:pt>
                <c:pt idx="26">
                  <c:v>35</c:v>
                </c:pt>
                <c:pt idx="27">
                  <c:v>39</c:v>
                </c:pt>
                <c:pt idx="28">
                  <c:v>44</c:v>
                </c:pt>
                <c:pt idx="29">
                  <c:v>50</c:v>
                </c:pt>
                <c:pt idx="30">
                  <c:v>56</c:v>
                </c:pt>
                <c:pt idx="31">
                  <c:v>61</c:v>
                </c:pt>
                <c:pt idx="32">
                  <c:v>70</c:v>
                </c:pt>
                <c:pt idx="33">
                  <c:v>80</c:v>
                </c:pt>
                <c:pt idx="34">
                  <c:v>86</c:v>
                </c:pt>
                <c:pt idx="35">
                  <c:v>97</c:v>
                </c:pt>
                <c:pt idx="36">
                  <c:v>112</c:v>
                </c:pt>
                <c:pt idx="37">
                  <c:v>124.5</c:v>
                </c:pt>
                <c:pt idx="38">
                  <c:v>140.5</c:v>
                </c:pt>
                <c:pt idx="39">
                  <c:v>151.5</c:v>
                </c:pt>
                <c:pt idx="40">
                  <c:v>163.5</c:v>
                </c:pt>
                <c:pt idx="41">
                  <c:v>178.5</c:v>
                </c:pt>
                <c:pt idx="42">
                  <c:v>195.5</c:v>
                </c:pt>
                <c:pt idx="43">
                  <c:v>210</c:v>
                </c:pt>
                <c:pt idx="44">
                  <c:v>224.5</c:v>
                </c:pt>
                <c:pt idx="45">
                  <c:v>243.5</c:v>
                </c:pt>
                <c:pt idx="46">
                  <c:v>264</c:v>
                </c:pt>
                <c:pt idx="47">
                  <c:v>285.5</c:v>
                </c:pt>
                <c:pt idx="48">
                  <c:v>303.5</c:v>
                </c:pt>
                <c:pt idx="49">
                  <c:v>323.5</c:v>
                </c:pt>
                <c:pt idx="50">
                  <c:v>343</c:v>
                </c:pt>
                <c:pt idx="51">
                  <c:v>371</c:v>
                </c:pt>
                <c:pt idx="52">
                  <c:v>396</c:v>
                </c:pt>
                <c:pt idx="53">
                  <c:v>422</c:v>
                </c:pt>
                <c:pt idx="54">
                  <c:v>451</c:v>
                </c:pt>
                <c:pt idx="55">
                  <c:v>482</c:v>
                </c:pt>
                <c:pt idx="56">
                  <c:v>509</c:v>
                </c:pt>
                <c:pt idx="57">
                  <c:v>535</c:v>
                </c:pt>
                <c:pt idx="58">
                  <c:v>556</c:v>
                </c:pt>
                <c:pt idx="59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F-48B5-94F9-892D4DB8E9EF}"/>
            </c:ext>
          </c:extLst>
        </c:ser>
        <c:ser>
          <c:idx val="3"/>
          <c:order val="1"/>
          <c:tx>
            <c:strRef>
              <c:f>final!$AL$1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final!$AL$2:$AL$61</c:f>
              <c:numCache>
                <c:formatCode>0</c:formatCode>
                <c:ptCount val="60"/>
                <c:pt idx="0">
                  <c:v>10</c:v>
                </c:pt>
                <c:pt idx="1">
                  <c:v>19</c:v>
                </c:pt>
                <c:pt idx="2">
                  <c:v>29</c:v>
                </c:pt>
                <c:pt idx="3">
                  <c:v>36</c:v>
                </c:pt>
                <c:pt idx="4">
                  <c:v>44</c:v>
                </c:pt>
                <c:pt idx="5">
                  <c:v>54</c:v>
                </c:pt>
                <c:pt idx="6">
                  <c:v>64</c:v>
                </c:pt>
                <c:pt idx="7">
                  <c:v>76</c:v>
                </c:pt>
                <c:pt idx="8">
                  <c:v>88</c:v>
                </c:pt>
                <c:pt idx="9">
                  <c:v>99</c:v>
                </c:pt>
                <c:pt idx="10">
                  <c:v>112</c:v>
                </c:pt>
                <c:pt idx="11">
                  <c:v>123</c:v>
                </c:pt>
                <c:pt idx="12">
                  <c:v>147</c:v>
                </c:pt>
                <c:pt idx="13">
                  <c:v>168</c:v>
                </c:pt>
                <c:pt idx="14">
                  <c:v>188</c:v>
                </c:pt>
                <c:pt idx="15">
                  <c:v>203</c:v>
                </c:pt>
                <c:pt idx="16">
                  <c:v>217</c:v>
                </c:pt>
                <c:pt idx="17">
                  <c:v>237</c:v>
                </c:pt>
                <c:pt idx="18">
                  <c:v>263</c:v>
                </c:pt>
                <c:pt idx="19">
                  <c:v>288</c:v>
                </c:pt>
                <c:pt idx="20">
                  <c:v>313</c:v>
                </c:pt>
                <c:pt idx="21">
                  <c:v>340</c:v>
                </c:pt>
                <c:pt idx="22">
                  <c:v>364</c:v>
                </c:pt>
                <c:pt idx="23">
                  <c:v>388</c:v>
                </c:pt>
                <c:pt idx="24">
                  <c:v>413</c:v>
                </c:pt>
                <c:pt idx="25">
                  <c:v>431</c:v>
                </c:pt>
                <c:pt idx="26">
                  <c:v>454</c:v>
                </c:pt>
                <c:pt idx="27">
                  <c:v>479</c:v>
                </c:pt>
                <c:pt idx="28">
                  <c:v>501</c:v>
                </c:pt>
                <c:pt idx="29">
                  <c:v>526</c:v>
                </c:pt>
                <c:pt idx="30">
                  <c:v>558</c:v>
                </c:pt>
                <c:pt idx="31">
                  <c:v>591</c:v>
                </c:pt>
                <c:pt idx="32">
                  <c:v>616</c:v>
                </c:pt>
                <c:pt idx="33">
                  <c:v>639</c:v>
                </c:pt>
                <c:pt idx="34">
                  <c:v>671</c:v>
                </c:pt>
                <c:pt idx="35">
                  <c:v>691</c:v>
                </c:pt>
                <c:pt idx="36">
                  <c:v>707</c:v>
                </c:pt>
                <c:pt idx="37">
                  <c:v>725</c:v>
                </c:pt>
                <c:pt idx="38">
                  <c:v>738</c:v>
                </c:pt>
                <c:pt idx="39">
                  <c:v>764</c:v>
                </c:pt>
                <c:pt idx="40">
                  <c:v>784</c:v>
                </c:pt>
                <c:pt idx="41">
                  <c:v>801</c:v>
                </c:pt>
                <c:pt idx="42">
                  <c:v>823</c:v>
                </c:pt>
                <c:pt idx="43">
                  <c:v>849</c:v>
                </c:pt>
                <c:pt idx="44">
                  <c:v>870</c:v>
                </c:pt>
                <c:pt idx="45">
                  <c:v>880</c:v>
                </c:pt>
                <c:pt idx="46">
                  <c:v>890</c:v>
                </c:pt>
                <c:pt idx="47">
                  <c:v>889</c:v>
                </c:pt>
                <c:pt idx="48">
                  <c:v>892</c:v>
                </c:pt>
                <c:pt idx="49">
                  <c:v>893</c:v>
                </c:pt>
                <c:pt idx="50">
                  <c:v>894</c:v>
                </c:pt>
                <c:pt idx="51">
                  <c:v>884</c:v>
                </c:pt>
                <c:pt idx="52">
                  <c:v>876</c:v>
                </c:pt>
                <c:pt idx="53">
                  <c:v>864</c:v>
                </c:pt>
                <c:pt idx="54">
                  <c:v>852</c:v>
                </c:pt>
                <c:pt idx="55">
                  <c:v>837</c:v>
                </c:pt>
                <c:pt idx="56">
                  <c:v>824</c:v>
                </c:pt>
                <c:pt idx="57">
                  <c:v>808</c:v>
                </c:pt>
                <c:pt idx="58">
                  <c:v>803</c:v>
                </c:pt>
                <c:pt idx="59">
                  <c:v>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6F-48B5-94F9-892D4DB8E9EF}"/>
            </c:ext>
          </c:extLst>
        </c:ser>
        <c:ser>
          <c:idx val="4"/>
          <c:order val="2"/>
          <c:tx>
            <c:strRef>
              <c:f>final!$AM$1</c:f>
              <c:strCache>
                <c:ptCount val="1"/>
                <c:pt idx="0">
                  <c:v>total_c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final!$AM$2:$AM$61</c:f>
              <c:numCache>
                <c:formatCode>0</c:formatCode>
                <c:ptCount val="60"/>
                <c:pt idx="0">
                  <c:v>10</c:v>
                </c:pt>
                <c:pt idx="1">
                  <c:v>19</c:v>
                </c:pt>
                <c:pt idx="2">
                  <c:v>29</c:v>
                </c:pt>
                <c:pt idx="3">
                  <c:v>36</c:v>
                </c:pt>
                <c:pt idx="4">
                  <c:v>44</c:v>
                </c:pt>
                <c:pt idx="5">
                  <c:v>54</c:v>
                </c:pt>
                <c:pt idx="6">
                  <c:v>64</c:v>
                </c:pt>
                <c:pt idx="7">
                  <c:v>76</c:v>
                </c:pt>
                <c:pt idx="8">
                  <c:v>88</c:v>
                </c:pt>
                <c:pt idx="9">
                  <c:v>99</c:v>
                </c:pt>
                <c:pt idx="10">
                  <c:v>112</c:v>
                </c:pt>
                <c:pt idx="11">
                  <c:v>123</c:v>
                </c:pt>
                <c:pt idx="12">
                  <c:v>147</c:v>
                </c:pt>
                <c:pt idx="13">
                  <c:v>168</c:v>
                </c:pt>
                <c:pt idx="14">
                  <c:v>190</c:v>
                </c:pt>
                <c:pt idx="15">
                  <c:v>207</c:v>
                </c:pt>
                <c:pt idx="16">
                  <c:v>225</c:v>
                </c:pt>
                <c:pt idx="17">
                  <c:v>249</c:v>
                </c:pt>
                <c:pt idx="18">
                  <c:v>277</c:v>
                </c:pt>
                <c:pt idx="19">
                  <c:v>306</c:v>
                </c:pt>
                <c:pt idx="20">
                  <c:v>333</c:v>
                </c:pt>
                <c:pt idx="21">
                  <c:v>362</c:v>
                </c:pt>
                <c:pt idx="22">
                  <c:v>390</c:v>
                </c:pt>
                <c:pt idx="23">
                  <c:v>418</c:v>
                </c:pt>
                <c:pt idx="24">
                  <c:v>457</c:v>
                </c:pt>
                <c:pt idx="25">
                  <c:v>489</c:v>
                </c:pt>
                <c:pt idx="26">
                  <c:v>525</c:v>
                </c:pt>
                <c:pt idx="27">
                  <c:v>559</c:v>
                </c:pt>
                <c:pt idx="28">
                  <c:v>593</c:v>
                </c:pt>
                <c:pt idx="29">
                  <c:v>632</c:v>
                </c:pt>
                <c:pt idx="30">
                  <c:v>677</c:v>
                </c:pt>
                <c:pt idx="31">
                  <c:v>722</c:v>
                </c:pt>
                <c:pt idx="32">
                  <c:v>766</c:v>
                </c:pt>
                <c:pt idx="33">
                  <c:v>810</c:v>
                </c:pt>
                <c:pt idx="34">
                  <c:v>856</c:v>
                </c:pt>
                <c:pt idx="35">
                  <c:v>900</c:v>
                </c:pt>
                <c:pt idx="36">
                  <c:v>953</c:v>
                </c:pt>
                <c:pt idx="37">
                  <c:v>1003</c:v>
                </c:pt>
                <c:pt idx="38">
                  <c:v>1055</c:v>
                </c:pt>
                <c:pt idx="39">
                  <c:v>1108</c:v>
                </c:pt>
                <c:pt idx="40">
                  <c:v>1159</c:v>
                </c:pt>
                <c:pt idx="41">
                  <c:v>1214</c:v>
                </c:pt>
                <c:pt idx="42">
                  <c:v>1277</c:v>
                </c:pt>
                <c:pt idx="43">
                  <c:v>1339</c:v>
                </c:pt>
                <c:pt idx="44">
                  <c:v>1399</c:v>
                </c:pt>
                <c:pt idx="45">
                  <c:v>1458</c:v>
                </c:pt>
                <c:pt idx="46">
                  <c:v>1517</c:v>
                </c:pt>
                <c:pt idx="47">
                  <c:v>1572</c:v>
                </c:pt>
                <c:pt idx="48">
                  <c:v>1633</c:v>
                </c:pt>
                <c:pt idx="49">
                  <c:v>1693</c:v>
                </c:pt>
                <c:pt idx="50">
                  <c:v>1756</c:v>
                </c:pt>
                <c:pt idx="51">
                  <c:v>1818</c:v>
                </c:pt>
                <c:pt idx="52">
                  <c:v>1879</c:v>
                </c:pt>
                <c:pt idx="53">
                  <c:v>1942</c:v>
                </c:pt>
                <c:pt idx="54">
                  <c:v>2012</c:v>
                </c:pt>
                <c:pt idx="55">
                  <c:v>2080</c:v>
                </c:pt>
                <c:pt idx="56">
                  <c:v>2145</c:v>
                </c:pt>
                <c:pt idx="57">
                  <c:v>2211</c:v>
                </c:pt>
                <c:pt idx="58">
                  <c:v>2276</c:v>
                </c:pt>
                <c:pt idx="59">
                  <c:v>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6F-48B5-94F9-892D4DB8E9EF}"/>
            </c:ext>
          </c:extLst>
        </c:ser>
        <c:ser>
          <c:idx val="5"/>
          <c:order val="3"/>
          <c:tx>
            <c:strRef>
              <c:f>final!$AN$1</c:f>
              <c:strCache>
                <c:ptCount val="1"/>
                <c:pt idx="0">
                  <c:v>total add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final!$AN$2:$AN$61</c:f>
              <c:numCache>
                <c:formatCode>0</c:formatCode>
                <c:ptCount val="60"/>
                <c:pt idx="0">
                  <c:v>10</c:v>
                </c:pt>
                <c:pt idx="1">
                  <c:v>19</c:v>
                </c:pt>
                <c:pt idx="2">
                  <c:v>29</c:v>
                </c:pt>
                <c:pt idx="3">
                  <c:v>36</c:v>
                </c:pt>
                <c:pt idx="4">
                  <c:v>44</c:v>
                </c:pt>
                <c:pt idx="5">
                  <c:v>54</c:v>
                </c:pt>
                <c:pt idx="6">
                  <c:v>64</c:v>
                </c:pt>
                <c:pt idx="7">
                  <c:v>76</c:v>
                </c:pt>
                <c:pt idx="8">
                  <c:v>88</c:v>
                </c:pt>
                <c:pt idx="9">
                  <c:v>99</c:v>
                </c:pt>
                <c:pt idx="10">
                  <c:v>112</c:v>
                </c:pt>
                <c:pt idx="11">
                  <c:v>123</c:v>
                </c:pt>
                <c:pt idx="12">
                  <c:v>147</c:v>
                </c:pt>
                <c:pt idx="13">
                  <c:v>168</c:v>
                </c:pt>
                <c:pt idx="14">
                  <c:v>189</c:v>
                </c:pt>
                <c:pt idx="15">
                  <c:v>205</c:v>
                </c:pt>
                <c:pt idx="16">
                  <c:v>221</c:v>
                </c:pt>
                <c:pt idx="17">
                  <c:v>243</c:v>
                </c:pt>
                <c:pt idx="18">
                  <c:v>270</c:v>
                </c:pt>
                <c:pt idx="19">
                  <c:v>297</c:v>
                </c:pt>
                <c:pt idx="20">
                  <c:v>323</c:v>
                </c:pt>
                <c:pt idx="21">
                  <c:v>351</c:v>
                </c:pt>
                <c:pt idx="22">
                  <c:v>377</c:v>
                </c:pt>
                <c:pt idx="23">
                  <c:v>403</c:v>
                </c:pt>
                <c:pt idx="24">
                  <c:v>435</c:v>
                </c:pt>
                <c:pt idx="25">
                  <c:v>460</c:v>
                </c:pt>
                <c:pt idx="26">
                  <c:v>489</c:v>
                </c:pt>
                <c:pt idx="27">
                  <c:v>518</c:v>
                </c:pt>
                <c:pt idx="28">
                  <c:v>545</c:v>
                </c:pt>
                <c:pt idx="29">
                  <c:v>576</c:v>
                </c:pt>
                <c:pt idx="30">
                  <c:v>614</c:v>
                </c:pt>
                <c:pt idx="31">
                  <c:v>652</c:v>
                </c:pt>
                <c:pt idx="32">
                  <c:v>686</c:v>
                </c:pt>
                <c:pt idx="33">
                  <c:v>719</c:v>
                </c:pt>
                <c:pt idx="34">
                  <c:v>757</c:v>
                </c:pt>
                <c:pt idx="35">
                  <c:v>788</c:v>
                </c:pt>
                <c:pt idx="36">
                  <c:v>819</c:v>
                </c:pt>
                <c:pt idx="37">
                  <c:v>849.5</c:v>
                </c:pt>
                <c:pt idx="38">
                  <c:v>878.5</c:v>
                </c:pt>
                <c:pt idx="39">
                  <c:v>915.5</c:v>
                </c:pt>
                <c:pt idx="40">
                  <c:v>947.5</c:v>
                </c:pt>
                <c:pt idx="41">
                  <c:v>979.5</c:v>
                </c:pt>
                <c:pt idx="42">
                  <c:v>1018.5</c:v>
                </c:pt>
                <c:pt idx="43">
                  <c:v>1059</c:v>
                </c:pt>
                <c:pt idx="44">
                  <c:v>1094.5</c:v>
                </c:pt>
                <c:pt idx="45">
                  <c:v>1123.5</c:v>
                </c:pt>
                <c:pt idx="46">
                  <c:v>1154</c:v>
                </c:pt>
                <c:pt idx="47">
                  <c:v>1174.5</c:v>
                </c:pt>
                <c:pt idx="48">
                  <c:v>1195.5</c:v>
                </c:pt>
                <c:pt idx="49">
                  <c:v>1216.5</c:v>
                </c:pt>
                <c:pt idx="50">
                  <c:v>1237</c:v>
                </c:pt>
                <c:pt idx="51">
                  <c:v>1255</c:v>
                </c:pt>
                <c:pt idx="52">
                  <c:v>1272</c:v>
                </c:pt>
                <c:pt idx="53">
                  <c:v>1286</c:v>
                </c:pt>
                <c:pt idx="54">
                  <c:v>1303</c:v>
                </c:pt>
                <c:pt idx="55">
                  <c:v>1319</c:v>
                </c:pt>
                <c:pt idx="56">
                  <c:v>1333</c:v>
                </c:pt>
                <c:pt idx="57">
                  <c:v>1343</c:v>
                </c:pt>
                <c:pt idx="58">
                  <c:v>1359</c:v>
                </c:pt>
                <c:pt idx="59">
                  <c:v>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6F-48B5-94F9-892D4DB8E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858447"/>
        <c:axId val="1639868527"/>
      </c:lineChart>
      <c:catAx>
        <c:axId val="1639858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68527"/>
        <c:crosses val="autoZero"/>
        <c:auto val="1"/>
        <c:lblAlgn val="ctr"/>
        <c:lblOffset val="100"/>
        <c:noMultiLvlLbl val="0"/>
      </c:catAx>
      <c:valAx>
        <c:axId val="163986852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58447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n_contract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23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24</c:v>
                </c:pt>
                <c:pt idx="5">
                  <c:v>34</c:v>
                </c:pt>
                <c:pt idx="6">
                  <c:v>47</c:v>
                </c:pt>
                <c:pt idx="7">
                  <c:v>64</c:v>
                </c:pt>
                <c:pt idx="8">
                  <c:v>49</c:v>
                </c:pt>
                <c:pt idx="9">
                  <c:v>25</c:v>
                </c:pt>
                <c:pt idx="10">
                  <c:v>33</c:v>
                </c:pt>
                <c:pt idx="11">
                  <c:v>66</c:v>
                </c:pt>
                <c:pt idx="12">
                  <c:v>71</c:v>
                </c:pt>
                <c:pt idx="13">
                  <c:v>26</c:v>
                </c:pt>
                <c:pt idx="14">
                  <c:v>45</c:v>
                </c:pt>
                <c:pt idx="15">
                  <c:v>8</c:v>
                </c:pt>
                <c:pt idx="16">
                  <c:v>18</c:v>
                </c:pt>
                <c:pt idx="17">
                  <c:v>44</c:v>
                </c:pt>
                <c:pt idx="18">
                  <c:v>35</c:v>
                </c:pt>
                <c:pt idx="19">
                  <c:v>49</c:v>
                </c:pt>
                <c:pt idx="20">
                  <c:v>32</c:v>
                </c:pt>
                <c:pt idx="21">
                  <c:v>38</c:v>
                </c:pt>
                <c:pt idx="22">
                  <c:v>19</c:v>
                </c:pt>
                <c:pt idx="23">
                  <c:v>19</c:v>
                </c:pt>
                <c:pt idx="24">
                  <c:v>31</c:v>
                </c:pt>
                <c:pt idx="25">
                  <c:v>31</c:v>
                </c:pt>
                <c:pt idx="26">
                  <c:v>33</c:v>
                </c:pt>
                <c:pt idx="27">
                  <c:v>39</c:v>
                </c:pt>
                <c:pt idx="28">
                  <c:v>29</c:v>
                </c:pt>
                <c:pt idx="29">
                  <c:v>59</c:v>
                </c:pt>
                <c:pt idx="30">
                  <c:v>40</c:v>
                </c:pt>
                <c:pt idx="31">
                  <c:v>31</c:v>
                </c:pt>
                <c:pt idx="32">
                  <c:v>36</c:v>
                </c:pt>
                <c:pt idx="33">
                  <c:v>43</c:v>
                </c:pt>
                <c:pt idx="34">
                  <c:v>27</c:v>
                </c:pt>
                <c:pt idx="35">
                  <c:v>28</c:v>
                </c:pt>
                <c:pt idx="36">
                  <c:v>42</c:v>
                </c:pt>
                <c:pt idx="37">
                  <c:v>37</c:v>
                </c:pt>
                <c:pt idx="38">
                  <c:v>54</c:v>
                </c:pt>
                <c:pt idx="39">
                  <c:v>38</c:v>
                </c:pt>
                <c:pt idx="40">
                  <c:v>35</c:v>
                </c:pt>
                <c:pt idx="41">
                  <c:v>32</c:v>
                </c:pt>
                <c:pt idx="42">
                  <c:v>49</c:v>
                </c:pt>
                <c:pt idx="43">
                  <c:v>57</c:v>
                </c:pt>
                <c:pt idx="44">
                  <c:v>43</c:v>
                </c:pt>
                <c:pt idx="45">
                  <c:v>37</c:v>
                </c:pt>
                <c:pt idx="46">
                  <c:v>46</c:v>
                </c:pt>
                <c:pt idx="47">
                  <c:v>35</c:v>
                </c:pt>
                <c:pt idx="48">
                  <c:v>36</c:v>
                </c:pt>
                <c:pt idx="49">
                  <c:v>35</c:v>
                </c:pt>
                <c:pt idx="50">
                  <c:v>28</c:v>
                </c:pt>
                <c:pt idx="51">
                  <c:v>27</c:v>
                </c:pt>
                <c:pt idx="52">
                  <c:v>56</c:v>
                </c:pt>
                <c:pt idx="53">
                  <c:v>40</c:v>
                </c:pt>
                <c:pt idx="54">
                  <c:v>43</c:v>
                </c:pt>
                <c:pt idx="55">
                  <c:v>46</c:v>
                </c:pt>
                <c:pt idx="56">
                  <c:v>55</c:v>
                </c:pt>
                <c:pt idx="57">
                  <c:v>47</c:v>
                </c:pt>
                <c:pt idx="58">
                  <c:v>41</c:v>
                </c:pt>
                <c:pt idx="5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3-40FA-A9B8-24237726B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89919"/>
        <c:axId val="963182719"/>
      </c:lineChart>
      <c:catAx>
        <c:axId val="96318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82719"/>
        <c:crosses val="autoZero"/>
        <c:auto val="1"/>
        <c:lblAlgn val="ctr"/>
        <c:lblOffset val="100"/>
        <c:noMultiLvlLbl val="0"/>
      </c:catAx>
      <c:valAx>
        <c:axId val="9631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8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n_contract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23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24</c:v>
                </c:pt>
                <c:pt idx="5">
                  <c:v>34</c:v>
                </c:pt>
                <c:pt idx="6">
                  <c:v>47</c:v>
                </c:pt>
                <c:pt idx="7">
                  <c:v>64</c:v>
                </c:pt>
                <c:pt idx="8">
                  <c:v>49</c:v>
                </c:pt>
                <c:pt idx="9">
                  <c:v>25</c:v>
                </c:pt>
                <c:pt idx="10">
                  <c:v>33</c:v>
                </c:pt>
                <c:pt idx="11">
                  <c:v>66</c:v>
                </c:pt>
                <c:pt idx="12">
                  <c:v>71</c:v>
                </c:pt>
                <c:pt idx="13">
                  <c:v>26</c:v>
                </c:pt>
                <c:pt idx="14">
                  <c:v>45</c:v>
                </c:pt>
                <c:pt idx="15">
                  <c:v>8</c:v>
                </c:pt>
                <c:pt idx="16">
                  <c:v>18</c:v>
                </c:pt>
                <c:pt idx="17">
                  <c:v>44</c:v>
                </c:pt>
                <c:pt idx="18">
                  <c:v>35</c:v>
                </c:pt>
                <c:pt idx="19">
                  <c:v>49</c:v>
                </c:pt>
                <c:pt idx="20">
                  <c:v>32</c:v>
                </c:pt>
                <c:pt idx="21">
                  <c:v>38</c:v>
                </c:pt>
                <c:pt idx="22">
                  <c:v>19</c:v>
                </c:pt>
                <c:pt idx="23">
                  <c:v>19</c:v>
                </c:pt>
                <c:pt idx="24">
                  <c:v>31</c:v>
                </c:pt>
                <c:pt idx="25">
                  <c:v>31</c:v>
                </c:pt>
                <c:pt idx="26">
                  <c:v>33</c:v>
                </c:pt>
                <c:pt idx="27">
                  <c:v>39</c:v>
                </c:pt>
                <c:pt idx="28">
                  <c:v>29</c:v>
                </c:pt>
                <c:pt idx="29">
                  <c:v>59</c:v>
                </c:pt>
                <c:pt idx="30">
                  <c:v>40</c:v>
                </c:pt>
                <c:pt idx="31">
                  <c:v>31</c:v>
                </c:pt>
                <c:pt idx="32">
                  <c:v>36</c:v>
                </c:pt>
                <c:pt idx="33">
                  <c:v>43</c:v>
                </c:pt>
                <c:pt idx="34">
                  <c:v>27</c:v>
                </c:pt>
                <c:pt idx="35">
                  <c:v>28</c:v>
                </c:pt>
                <c:pt idx="36">
                  <c:v>42</c:v>
                </c:pt>
                <c:pt idx="37">
                  <c:v>37</c:v>
                </c:pt>
                <c:pt idx="38">
                  <c:v>54</c:v>
                </c:pt>
                <c:pt idx="39">
                  <c:v>38</c:v>
                </c:pt>
                <c:pt idx="40">
                  <c:v>35</c:v>
                </c:pt>
                <c:pt idx="41">
                  <c:v>32</c:v>
                </c:pt>
                <c:pt idx="42">
                  <c:v>49</c:v>
                </c:pt>
                <c:pt idx="43">
                  <c:v>57</c:v>
                </c:pt>
                <c:pt idx="44">
                  <c:v>43</c:v>
                </c:pt>
                <c:pt idx="45">
                  <c:v>37</c:v>
                </c:pt>
                <c:pt idx="46">
                  <c:v>46</c:v>
                </c:pt>
                <c:pt idx="47">
                  <c:v>35</c:v>
                </c:pt>
                <c:pt idx="48">
                  <c:v>36</c:v>
                </c:pt>
                <c:pt idx="49">
                  <c:v>35</c:v>
                </c:pt>
                <c:pt idx="50">
                  <c:v>28</c:v>
                </c:pt>
                <c:pt idx="51">
                  <c:v>27</c:v>
                </c:pt>
                <c:pt idx="52">
                  <c:v>56</c:v>
                </c:pt>
                <c:pt idx="53">
                  <c:v>40</c:v>
                </c:pt>
                <c:pt idx="54">
                  <c:v>43</c:v>
                </c:pt>
                <c:pt idx="55">
                  <c:v>46</c:v>
                </c:pt>
                <c:pt idx="56">
                  <c:v>55</c:v>
                </c:pt>
                <c:pt idx="57">
                  <c:v>47</c:v>
                </c:pt>
                <c:pt idx="58">
                  <c:v>41</c:v>
                </c:pt>
                <c:pt idx="5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3-492E-AAD1-0BCEB6B30DB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n_col_contract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23</c:v>
                </c:pt>
                <c:pt idx="1">
                  <c:v>60</c:v>
                </c:pt>
                <c:pt idx="2">
                  <c:v>95</c:v>
                </c:pt>
                <c:pt idx="3">
                  <c:v>129</c:v>
                </c:pt>
                <c:pt idx="4">
                  <c:v>153</c:v>
                </c:pt>
                <c:pt idx="5">
                  <c:v>187</c:v>
                </c:pt>
                <c:pt idx="6">
                  <c:v>234</c:v>
                </c:pt>
                <c:pt idx="7">
                  <c:v>298</c:v>
                </c:pt>
                <c:pt idx="8">
                  <c:v>347</c:v>
                </c:pt>
                <c:pt idx="9">
                  <c:v>372</c:v>
                </c:pt>
                <c:pt idx="10">
                  <c:v>405</c:v>
                </c:pt>
                <c:pt idx="11">
                  <c:v>471</c:v>
                </c:pt>
                <c:pt idx="12">
                  <c:v>542</c:v>
                </c:pt>
                <c:pt idx="13">
                  <c:v>568</c:v>
                </c:pt>
                <c:pt idx="14">
                  <c:v>613</c:v>
                </c:pt>
                <c:pt idx="15">
                  <c:v>621</c:v>
                </c:pt>
                <c:pt idx="16">
                  <c:v>639</c:v>
                </c:pt>
                <c:pt idx="17">
                  <c:v>683</c:v>
                </c:pt>
                <c:pt idx="18">
                  <c:v>718</c:v>
                </c:pt>
                <c:pt idx="19">
                  <c:v>767</c:v>
                </c:pt>
                <c:pt idx="20">
                  <c:v>799</c:v>
                </c:pt>
                <c:pt idx="21">
                  <c:v>837</c:v>
                </c:pt>
                <c:pt idx="22">
                  <c:v>856</c:v>
                </c:pt>
                <c:pt idx="23">
                  <c:v>875</c:v>
                </c:pt>
                <c:pt idx="24">
                  <c:v>906</c:v>
                </c:pt>
                <c:pt idx="25">
                  <c:v>937</c:v>
                </c:pt>
                <c:pt idx="26">
                  <c:v>970</c:v>
                </c:pt>
                <c:pt idx="27">
                  <c:v>1009</c:v>
                </c:pt>
                <c:pt idx="28">
                  <c:v>1038</c:v>
                </c:pt>
                <c:pt idx="29">
                  <c:v>1097</c:v>
                </c:pt>
                <c:pt idx="30">
                  <c:v>1137</c:v>
                </c:pt>
                <c:pt idx="31">
                  <c:v>1168</c:v>
                </c:pt>
                <c:pt idx="32">
                  <c:v>1204</c:v>
                </c:pt>
                <c:pt idx="33">
                  <c:v>1247</c:v>
                </c:pt>
                <c:pt idx="34">
                  <c:v>1274</c:v>
                </c:pt>
                <c:pt idx="35">
                  <c:v>1302</c:v>
                </c:pt>
                <c:pt idx="36">
                  <c:v>1344</c:v>
                </c:pt>
                <c:pt idx="37">
                  <c:v>1381</c:v>
                </c:pt>
                <c:pt idx="38">
                  <c:v>1435</c:v>
                </c:pt>
                <c:pt idx="39">
                  <c:v>1473</c:v>
                </c:pt>
                <c:pt idx="40">
                  <c:v>1508</c:v>
                </c:pt>
                <c:pt idx="41">
                  <c:v>1540</c:v>
                </c:pt>
                <c:pt idx="42">
                  <c:v>1589</c:v>
                </c:pt>
                <c:pt idx="43">
                  <c:v>1646</c:v>
                </c:pt>
                <c:pt idx="44">
                  <c:v>1689</c:v>
                </c:pt>
                <c:pt idx="45">
                  <c:v>1726</c:v>
                </c:pt>
                <c:pt idx="46">
                  <c:v>1772</c:v>
                </c:pt>
                <c:pt idx="47">
                  <c:v>1807</c:v>
                </c:pt>
                <c:pt idx="48">
                  <c:v>1843</c:v>
                </c:pt>
                <c:pt idx="49">
                  <c:v>1878</c:v>
                </c:pt>
                <c:pt idx="50">
                  <c:v>1906</c:v>
                </c:pt>
                <c:pt idx="51">
                  <c:v>1933</c:v>
                </c:pt>
                <c:pt idx="52">
                  <c:v>1989</c:v>
                </c:pt>
                <c:pt idx="53">
                  <c:v>2029</c:v>
                </c:pt>
                <c:pt idx="54">
                  <c:v>2072</c:v>
                </c:pt>
                <c:pt idx="55">
                  <c:v>2118</c:v>
                </c:pt>
                <c:pt idx="56">
                  <c:v>2173</c:v>
                </c:pt>
                <c:pt idx="57">
                  <c:v>2220</c:v>
                </c:pt>
                <c:pt idx="58">
                  <c:v>2261</c:v>
                </c:pt>
                <c:pt idx="59">
                  <c:v>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3-492E-AAD1-0BCEB6B30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106319"/>
        <c:axId val="1280109199"/>
      </c:lineChart>
      <c:catAx>
        <c:axId val="1280106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09199"/>
        <c:crosses val="autoZero"/>
        <c:auto val="1"/>
        <c:lblAlgn val="ctr"/>
        <c:lblOffset val="100"/>
        <c:noMultiLvlLbl val="0"/>
      </c:catAx>
      <c:valAx>
        <c:axId val="128010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0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8DDE08-FF98-462B-8498-941E5CCB2FAF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F0F7C-1450-8B96-ECF3-C10619A0FF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599606</xdr:colOff>
      <xdr:row>49</xdr:row>
      <xdr:rowOff>164893</xdr:rowOff>
    </xdr:from>
    <xdr:to>
      <xdr:col>64</xdr:col>
      <xdr:colOff>274819</xdr:colOff>
      <xdr:row>62</xdr:row>
      <xdr:rowOff>147404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AD647-DCAA-4354-BA81-7D2D795E7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141941</xdr:colOff>
      <xdr:row>62</xdr:row>
      <xdr:rowOff>129989</xdr:rowOff>
    </xdr:from>
    <xdr:to>
      <xdr:col>64</xdr:col>
      <xdr:colOff>425823</xdr:colOff>
      <xdr:row>75</xdr:row>
      <xdr:rowOff>131483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064968-AA79-4B95-98FF-371A4E558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121398</xdr:colOff>
      <xdr:row>20</xdr:row>
      <xdr:rowOff>38848</xdr:rowOff>
    </xdr:from>
    <xdr:to>
      <xdr:col>67</xdr:col>
      <xdr:colOff>390339</xdr:colOff>
      <xdr:row>32</xdr:row>
      <xdr:rowOff>175186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F58314-446A-430D-85EC-EB443E78B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370322</xdr:colOff>
      <xdr:row>8</xdr:row>
      <xdr:rowOff>69274</xdr:rowOff>
    </xdr:from>
    <xdr:to>
      <xdr:col>67</xdr:col>
      <xdr:colOff>450273</xdr:colOff>
      <xdr:row>27</xdr:row>
      <xdr:rowOff>194991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21323-CC07-5025-8338-2E1E43D7C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71508</xdr:colOff>
      <xdr:row>46</xdr:row>
      <xdr:rowOff>161573</xdr:rowOff>
    </xdr:from>
    <xdr:to>
      <xdr:col>34</xdr:col>
      <xdr:colOff>125221</xdr:colOff>
      <xdr:row>70</xdr:row>
      <xdr:rowOff>77918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7B84C3D-E4B3-62CF-7894-DE0E5BC2B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55915</xdr:colOff>
      <xdr:row>33</xdr:row>
      <xdr:rowOff>126505</xdr:rowOff>
    </xdr:from>
    <xdr:to>
      <xdr:col>19</xdr:col>
      <xdr:colOff>334060</xdr:colOff>
      <xdr:row>55</xdr:row>
      <xdr:rowOff>106877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802DE13-7013-A79A-4E4E-9BC7C997D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544830</xdr:colOff>
      <xdr:row>0</xdr:row>
      <xdr:rowOff>41910</xdr:rowOff>
    </xdr:from>
    <xdr:to>
      <xdr:col>19</xdr:col>
      <xdr:colOff>240030</xdr:colOff>
      <xdr:row>10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CC0982-AC8A-12E9-EDA8-F3F708916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560070</xdr:colOff>
      <xdr:row>0</xdr:row>
      <xdr:rowOff>64770</xdr:rowOff>
    </xdr:from>
    <xdr:to>
      <xdr:col>18</xdr:col>
      <xdr:colOff>114300</xdr:colOff>
      <xdr:row>10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E32AAA-3CEE-DA83-69C1-E66E5DCB6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87630</xdr:colOff>
      <xdr:row>0</xdr:row>
      <xdr:rowOff>316230</xdr:rowOff>
    </xdr:from>
    <xdr:to>
      <xdr:col>23</xdr:col>
      <xdr:colOff>392430</xdr:colOff>
      <xdr:row>11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39F75-6821-1363-749A-B30036B24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331470</xdr:colOff>
      <xdr:row>0</xdr:row>
      <xdr:rowOff>64770</xdr:rowOff>
    </xdr:from>
    <xdr:to>
      <xdr:col>14</xdr:col>
      <xdr:colOff>26670</xdr:colOff>
      <xdr:row>10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C8FF5C-8B4F-8A23-89B9-7B3A64DEE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62700</xdr:colOff>
      <xdr:row>0</xdr:row>
      <xdr:rowOff>787635</xdr:rowOff>
    </xdr:from>
    <xdr:to>
      <xdr:col>24</xdr:col>
      <xdr:colOff>257579</xdr:colOff>
      <xdr:row>17</xdr:row>
      <xdr:rowOff>139521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261F1CC-B893-BBEF-ADE9-38C7AD7E8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490291</xdr:colOff>
      <xdr:row>81</xdr:row>
      <xdr:rowOff>144385</xdr:rowOff>
    </xdr:from>
    <xdr:to>
      <xdr:col>38</xdr:col>
      <xdr:colOff>314446</xdr:colOff>
      <xdr:row>120</xdr:row>
      <xdr:rowOff>110999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815509-1C58-8BCD-17A7-4838A921B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596629</xdr:colOff>
      <xdr:row>121</xdr:row>
      <xdr:rowOff>22698</xdr:rowOff>
    </xdr:from>
    <xdr:to>
      <xdr:col>38</xdr:col>
      <xdr:colOff>291829</xdr:colOff>
      <xdr:row>135</xdr:row>
      <xdr:rowOff>130699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FDA6C4-FE49-D92C-293E-7B730BC29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527538</xdr:colOff>
      <xdr:row>77</xdr:row>
      <xdr:rowOff>84665</xdr:rowOff>
    </xdr:from>
    <xdr:to>
      <xdr:col>18</xdr:col>
      <xdr:colOff>199292</xdr:colOff>
      <xdr:row>91</xdr:row>
      <xdr:rowOff>164121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C05BB9-43BF-AD13-2E4C-A9521F495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24983</xdr:colOff>
      <xdr:row>5</xdr:row>
      <xdr:rowOff>74950</xdr:rowOff>
    </xdr:from>
    <xdr:to>
      <xdr:col>27</xdr:col>
      <xdr:colOff>224852</xdr:colOff>
      <xdr:row>27</xdr:row>
      <xdr:rowOff>137410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F4C740-F33A-629B-9B5D-135A9789D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29</xdr:row>
      <xdr:rowOff>125730</xdr:rowOff>
    </xdr:from>
    <xdr:to>
      <xdr:col>14</xdr:col>
      <xdr:colOff>19050</xdr:colOff>
      <xdr:row>44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908C9-340F-0CC9-0485-99FBDECAA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59</xdr:row>
      <xdr:rowOff>102870</xdr:rowOff>
    </xdr:from>
    <xdr:to>
      <xdr:col>14</xdr:col>
      <xdr:colOff>19050</xdr:colOff>
      <xdr:row>74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9F4A49-5C09-5F13-0235-48448973D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599606</xdr:colOff>
      <xdr:row>49</xdr:row>
      <xdr:rowOff>164893</xdr:rowOff>
    </xdr:from>
    <xdr:to>
      <xdr:col>53</xdr:col>
      <xdr:colOff>274819</xdr:colOff>
      <xdr:row>62</xdr:row>
      <xdr:rowOff>147404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B207D6-FEEE-C1A4-FAA8-E88EE998C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141941</xdr:colOff>
      <xdr:row>62</xdr:row>
      <xdr:rowOff>129989</xdr:rowOff>
    </xdr:from>
    <xdr:to>
      <xdr:col>53</xdr:col>
      <xdr:colOff>425823</xdr:colOff>
      <xdr:row>75</xdr:row>
      <xdr:rowOff>131483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327281-2CB9-0B95-1D4C-ACA698B9E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121398</xdr:colOff>
      <xdr:row>20</xdr:row>
      <xdr:rowOff>38848</xdr:rowOff>
    </xdr:from>
    <xdr:to>
      <xdr:col>56</xdr:col>
      <xdr:colOff>390339</xdr:colOff>
      <xdr:row>32</xdr:row>
      <xdr:rowOff>175186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FCDD80-89B0-22EC-A761-DC1D4F5FB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373380</xdr:colOff>
      <xdr:row>0</xdr:row>
      <xdr:rowOff>285750</xdr:rowOff>
    </xdr:from>
    <xdr:to>
      <xdr:col>28</xdr:col>
      <xdr:colOff>274320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F7962-FCA0-06FF-5089-6129AF9DA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3648-3386-4F65-A130-AD1268BB8443}">
  <dimension ref="A1:BF89"/>
  <sheetViews>
    <sheetView tabSelected="1" topLeftCell="I1" zoomScale="64" zoomScaleNormal="80" workbookViewId="0">
      <pane ySplit="1" topLeftCell="A2" activePane="bottomLeft" state="frozen"/>
      <selection pane="bottomLeft" activeCell="AE19" sqref="AE19"/>
    </sheetView>
  </sheetViews>
  <sheetFormatPr defaultRowHeight="14.4" x14ac:dyDescent="0.3"/>
  <cols>
    <col min="1" max="1" width="3.88671875" customWidth="1"/>
    <col min="2" max="2" width="13.88671875" customWidth="1"/>
    <col min="3" max="4" width="6.109375" style="60" customWidth="1"/>
    <col min="5" max="5" width="7.21875" style="60" customWidth="1"/>
    <col min="6" max="6" width="6.109375" style="23" customWidth="1"/>
    <col min="7" max="7" width="11.21875" style="17" customWidth="1"/>
    <col min="8" max="10" width="6.109375" style="36" customWidth="1"/>
    <col min="11" max="12" width="6.109375" style="40" customWidth="1"/>
    <col min="13" max="13" width="6.109375" style="87" customWidth="1"/>
    <col min="14" max="16" width="6.109375" style="46" customWidth="1"/>
    <col min="17" max="19" width="6.109375" style="100" customWidth="1"/>
    <col min="20" max="21" width="8.88671875" style="48"/>
    <col min="22" max="24" width="9" style="48" bestFit="1" customWidth="1"/>
    <col min="25" max="25" width="9" style="48" customWidth="1"/>
    <col min="26" max="27" width="9" style="48" bestFit="1" customWidth="1"/>
    <col min="28" max="28" width="8.44140625" style="48" customWidth="1"/>
    <col min="29" max="29" width="18.6640625" style="48" customWidth="1"/>
    <col min="30" max="31" width="8.44140625" style="48" customWidth="1"/>
    <col min="32" max="33" width="8.44140625" style="91" customWidth="1"/>
    <col min="34" max="39" width="9" style="91" customWidth="1"/>
    <col min="40" max="40" width="14.44140625" style="91" customWidth="1"/>
    <col min="41" max="41" width="8.88671875" style="94"/>
    <col min="42" max="42" width="8.88671875" style="104"/>
    <col min="44" max="45" width="9" bestFit="1" customWidth="1"/>
    <col min="46" max="50" width="9.109375" customWidth="1"/>
    <col min="51" max="56" width="9" bestFit="1" customWidth="1"/>
  </cols>
  <sheetData>
    <row r="1" spans="1:58" s="4" customFormat="1" ht="20.399999999999999" customHeight="1" x14ac:dyDescent="0.25">
      <c r="A1" s="76" t="s">
        <v>1</v>
      </c>
      <c r="B1" s="76" t="s">
        <v>0</v>
      </c>
      <c r="C1" s="77" t="s">
        <v>14</v>
      </c>
      <c r="D1" s="77" t="s">
        <v>8</v>
      </c>
      <c r="E1" s="77" t="s">
        <v>25</v>
      </c>
      <c r="F1" s="79" t="s">
        <v>16</v>
      </c>
      <c r="G1" s="78" t="s">
        <v>26</v>
      </c>
      <c r="H1" s="80" t="s">
        <v>28</v>
      </c>
      <c r="I1" s="80" t="s">
        <v>31</v>
      </c>
      <c r="J1" s="80" t="s">
        <v>29</v>
      </c>
      <c r="K1" s="81" t="s">
        <v>32</v>
      </c>
      <c r="L1" s="81" t="s">
        <v>33</v>
      </c>
      <c r="M1" s="85" t="s">
        <v>34</v>
      </c>
      <c r="N1" s="82" t="s">
        <v>35</v>
      </c>
      <c r="O1" s="82" t="s">
        <v>36</v>
      </c>
      <c r="P1" s="82" t="s">
        <v>37</v>
      </c>
      <c r="Q1" s="98" t="s">
        <v>65</v>
      </c>
      <c r="R1" s="98" t="s">
        <v>66</v>
      </c>
      <c r="S1" s="98" t="s">
        <v>67</v>
      </c>
      <c r="T1" s="83" t="s">
        <v>38</v>
      </c>
      <c r="U1" s="83" t="s">
        <v>39</v>
      </c>
      <c r="V1" s="83" t="s">
        <v>14</v>
      </c>
      <c r="W1" s="83" t="s">
        <v>40</v>
      </c>
      <c r="X1" s="83" t="s">
        <v>41</v>
      </c>
      <c r="Y1" s="83" t="s">
        <v>42</v>
      </c>
      <c r="Z1" s="83" t="s">
        <v>15</v>
      </c>
      <c r="AA1" s="83" t="s">
        <v>45</v>
      </c>
      <c r="AB1" s="83" t="s">
        <v>46</v>
      </c>
      <c r="AC1" s="83" t="s">
        <v>44</v>
      </c>
      <c r="AD1" s="84" t="s">
        <v>47</v>
      </c>
      <c r="AE1" s="84" t="s">
        <v>48</v>
      </c>
      <c r="AF1" s="89" t="s">
        <v>38</v>
      </c>
      <c r="AG1" s="89" t="s">
        <v>39</v>
      </c>
      <c r="AH1" s="89" t="s">
        <v>14</v>
      </c>
      <c r="AI1" s="89" t="s">
        <v>40</v>
      </c>
      <c r="AJ1" s="89" t="s">
        <v>41</v>
      </c>
      <c r="AK1" s="89" t="s">
        <v>42</v>
      </c>
      <c r="AL1" s="92" t="s">
        <v>15</v>
      </c>
      <c r="AM1" s="92" t="s">
        <v>45</v>
      </c>
      <c r="AN1" s="92" t="s">
        <v>46</v>
      </c>
      <c r="AO1" s="93" t="s">
        <v>49</v>
      </c>
      <c r="AP1" s="103" t="s">
        <v>50</v>
      </c>
      <c r="AQ1" s="84"/>
      <c r="AR1" s="4" t="s">
        <v>30</v>
      </c>
      <c r="AS1" s="4" t="s">
        <v>30</v>
      </c>
      <c r="AV1" s="4" t="s">
        <v>30</v>
      </c>
      <c r="AW1" s="4" t="s">
        <v>30</v>
      </c>
      <c r="AY1" s="84" t="s">
        <v>40</v>
      </c>
      <c r="AZ1" s="84" t="s">
        <v>41</v>
      </c>
      <c r="BA1" s="84" t="s">
        <v>42</v>
      </c>
      <c r="BB1" s="84" t="s">
        <v>15</v>
      </c>
      <c r="BC1" s="84" t="s">
        <v>45</v>
      </c>
      <c r="BD1" s="84" t="s">
        <v>46</v>
      </c>
      <c r="BF1" s="4" t="s">
        <v>38</v>
      </c>
    </row>
    <row r="2" spans="1:58" ht="16.8" x14ac:dyDescent="0.3">
      <c r="A2" s="9">
        <v>1</v>
      </c>
      <c r="B2" s="1">
        <v>43831</v>
      </c>
      <c r="C2" s="58">
        <v>10</v>
      </c>
      <c r="D2" s="58">
        <v>0</v>
      </c>
      <c r="E2" s="101">
        <f t="shared" ref="E2:E33" si="0">C2-D2</f>
        <v>10</v>
      </c>
      <c r="F2" s="31">
        <v>0</v>
      </c>
      <c r="G2" s="68">
        <v>0</v>
      </c>
      <c r="H2" s="69">
        <v>0</v>
      </c>
      <c r="I2" s="69">
        <f t="shared" ref="I2:I26" si="1">ROUND(H2*AR2,0)</f>
        <v>0</v>
      </c>
      <c r="J2" s="69">
        <f>ROUND(H2-I2,0)</f>
        <v>0</v>
      </c>
      <c r="K2" s="70">
        <v>0</v>
      </c>
      <c r="L2" s="41">
        <v>0</v>
      </c>
      <c r="M2" s="86">
        <f>K2-L2</f>
        <v>0</v>
      </c>
      <c r="N2" s="71">
        <v>0</v>
      </c>
      <c r="O2" s="71">
        <v>0</v>
      </c>
      <c r="P2" s="71">
        <f>N2-O2</f>
        <v>0</v>
      </c>
      <c r="Q2" s="99">
        <v>0</v>
      </c>
      <c r="R2" s="99">
        <v>0</v>
      </c>
      <c r="S2" s="99">
        <v>0</v>
      </c>
      <c r="T2" s="72">
        <f>F2+I2+L2+O2+R2</f>
        <v>0</v>
      </c>
      <c r="U2" s="72">
        <f>G2+J2+M2+P2+S2</f>
        <v>0</v>
      </c>
      <c r="V2" s="72">
        <f t="shared" ref="V2:V33" si="2">C2</f>
        <v>10</v>
      </c>
      <c r="W2" s="72">
        <f>T2</f>
        <v>0</v>
      </c>
      <c r="X2" s="72">
        <f>U2</f>
        <v>0</v>
      </c>
      <c r="Y2" s="72">
        <f t="shared" ref="Y2" si="3">V2</f>
        <v>10</v>
      </c>
      <c r="Z2" s="72">
        <f>Y2+X2-W2</f>
        <v>10</v>
      </c>
      <c r="AA2" s="72">
        <f>AC2</f>
        <v>10</v>
      </c>
      <c r="AB2" s="72">
        <f>Y2+X2</f>
        <v>10</v>
      </c>
      <c r="AC2" s="72">
        <f t="shared" ref="AC2:AC13" si="4">C2</f>
        <v>10</v>
      </c>
      <c r="AD2" s="49">
        <f>F2+G2+H2+K2+N2</f>
        <v>0</v>
      </c>
      <c r="AE2" s="88" t="e">
        <f>T2/AD2</f>
        <v>#DIV/0!</v>
      </c>
      <c r="AF2" s="90">
        <f>T2*AO2</f>
        <v>0</v>
      </c>
      <c r="AG2" s="90">
        <f>U2</f>
        <v>0</v>
      </c>
      <c r="AH2" s="90">
        <f>V2*AP2</f>
        <v>10</v>
      </c>
      <c r="AI2" s="90">
        <f>AF2</f>
        <v>0</v>
      </c>
      <c r="AJ2" s="90">
        <f>AG2</f>
        <v>0</v>
      </c>
      <c r="AK2" s="90">
        <f>AH2</f>
        <v>10</v>
      </c>
      <c r="AL2" s="90">
        <f>AJ2+AK2-AI2</f>
        <v>10</v>
      </c>
      <c r="AM2" s="90">
        <f>AA2</f>
        <v>10</v>
      </c>
      <c r="AN2" s="90">
        <f>AJ2+AK2</f>
        <v>10</v>
      </c>
      <c r="AO2" s="94">
        <v>1</v>
      </c>
      <c r="AP2" s="104">
        <v>1</v>
      </c>
      <c r="AR2">
        <v>0</v>
      </c>
      <c r="AS2">
        <f>MIN(AR2*2,0.86)</f>
        <v>0</v>
      </c>
      <c r="AU2" s="26">
        <f t="shared" ref="AU2:AU33" si="5">D2/C2</f>
        <v>0</v>
      </c>
      <c r="AV2">
        <v>0.27489189974643524</v>
      </c>
      <c r="AW2">
        <v>0</v>
      </c>
      <c r="AY2" s="65">
        <f t="shared" ref="AY2:AY33" si="6">W2</f>
        <v>0</v>
      </c>
      <c r="AZ2" s="65">
        <f t="shared" ref="AZ2:AZ33" si="7">X2</f>
        <v>0</v>
      </c>
      <c r="BA2" s="65">
        <f t="shared" ref="BA2:BA33" si="8">Y2</f>
        <v>10</v>
      </c>
      <c r="BB2" s="65">
        <f t="shared" ref="BB2:BB33" si="9">Z2</f>
        <v>10</v>
      </c>
      <c r="BC2" s="65">
        <f t="shared" ref="BC2:BC33" si="10">AA2</f>
        <v>10</v>
      </c>
      <c r="BD2" s="65">
        <f t="shared" ref="BD2:BD33" si="11">AB2</f>
        <v>10</v>
      </c>
    </row>
    <row r="3" spans="1:58" ht="16.8" x14ac:dyDescent="0.3">
      <c r="A3" s="9">
        <v>2</v>
      </c>
      <c r="B3" s="1">
        <v>43862</v>
      </c>
      <c r="C3" s="58">
        <v>9</v>
      </c>
      <c r="D3" s="58">
        <v>0</v>
      </c>
      <c r="E3" s="101">
        <f t="shared" si="0"/>
        <v>9</v>
      </c>
      <c r="F3" s="31">
        <v>0</v>
      </c>
      <c r="G3" s="68">
        <v>0</v>
      </c>
      <c r="H3" s="69">
        <v>0</v>
      </c>
      <c r="I3" s="69">
        <f t="shared" si="1"/>
        <v>0</v>
      </c>
      <c r="J3" s="69">
        <f t="shared" ref="J3:J66" si="12">ROUND(H3-I3,0)</f>
        <v>0</v>
      </c>
      <c r="K3" s="70">
        <v>0</v>
      </c>
      <c r="L3" s="41">
        <v>0</v>
      </c>
      <c r="M3" s="86">
        <f t="shared" ref="M3:M66" si="13">K3-L3</f>
        <v>0</v>
      </c>
      <c r="N3" s="71">
        <v>0</v>
      </c>
      <c r="O3" s="71">
        <v>0</v>
      </c>
      <c r="P3" s="71">
        <f t="shared" ref="P3:P66" si="14">N3-O3</f>
        <v>0</v>
      </c>
      <c r="Q3" s="99">
        <v>0</v>
      </c>
      <c r="R3" s="99">
        <v>0</v>
      </c>
      <c r="S3" s="99">
        <v>0</v>
      </c>
      <c r="T3" s="72">
        <f t="shared" ref="T3:T66" si="15">F3+I3+L3+O3+R3</f>
        <v>0</v>
      </c>
      <c r="U3" s="72">
        <f t="shared" ref="U3:U66" si="16">G3+J3+M3+P3+S3</f>
        <v>0</v>
      </c>
      <c r="V3" s="72">
        <f t="shared" si="2"/>
        <v>9</v>
      </c>
      <c r="W3" s="72">
        <f>T3+W2</f>
        <v>0</v>
      </c>
      <c r="X3" s="72">
        <f t="shared" ref="X3:Y18" si="17">U3+X2</f>
        <v>0</v>
      </c>
      <c r="Y3" s="72">
        <f t="shared" si="17"/>
        <v>19</v>
      </c>
      <c r="Z3" s="72">
        <f t="shared" ref="Z3:Z66" si="18">Y3+X3-W3</f>
        <v>19</v>
      </c>
      <c r="AA3" s="72">
        <f>AA2+AC3</f>
        <v>19</v>
      </c>
      <c r="AB3" s="72">
        <f t="shared" ref="AB3:AB66" si="19">Y3+X3</f>
        <v>19</v>
      </c>
      <c r="AC3" s="72">
        <f t="shared" si="4"/>
        <v>9</v>
      </c>
      <c r="AD3" s="49">
        <f t="shared" ref="AD3:AD66" si="20">F3+G3+H3+K3+N3</f>
        <v>0</v>
      </c>
      <c r="AE3" s="88" t="e">
        <f t="shared" ref="AE3:AE66" si="21">T3/AD3</f>
        <v>#DIV/0!</v>
      </c>
      <c r="AF3" s="90">
        <f t="shared" ref="AF3:AF66" si="22">T3*AO3</f>
        <v>0</v>
      </c>
      <c r="AG3" s="90">
        <f t="shared" ref="AG3:AG36" si="23">U3</f>
        <v>0</v>
      </c>
      <c r="AH3" s="90">
        <f t="shared" ref="AH3:AH66" si="24">V3*AP3</f>
        <v>9</v>
      </c>
      <c r="AI3" s="90">
        <f>AI2+AF3</f>
        <v>0</v>
      </c>
      <c r="AJ3" s="90">
        <f>AJ2+AG3</f>
        <v>0</v>
      </c>
      <c r="AK3" s="90">
        <f>AK2+AH3</f>
        <v>19</v>
      </c>
      <c r="AL3" s="90">
        <f t="shared" ref="AL3:AL66" si="25">AJ3+AK3-AI3</f>
        <v>19</v>
      </c>
      <c r="AM3" s="90">
        <f>AA3</f>
        <v>19</v>
      </c>
      <c r="AN3" s="90">
        <f t="shared" ref="AN3:AN66" si="26">AJ3+AK3</f>
        <v>19</v>
      </c>
      <c r="AO3" s="94">
        <f>AO2</f>
        <v>1</v>
      </c>
      <c r="AP3" s="104">
        <f>AP2</f>
        <v>1</v>
      </c>
      <c r="AR3">
        <v>0</v>
      </c>
      <c r="AS3">
        <f t="shared" ref="AS3:AS13" si="27">MIN(AR3*2,0.86)</f>
        <v>0</v>
      </c>
      <c r="AU3" s="26">
        <f t="shared" si="5"/>
        <v>0</v>
      </c>
      <c r="AV3">
        <v>0.57808084900038392</v>
      </c>
      <c r="AW3">
        <v>0</v>
      </c>
      <c r="AY3" s="65">
        <f t="shared" si="6"/>
        <v>0</v>
      </c>
      <c r="AZ3" s="65">
        <f t="shared" si="7"/>
        <v>0</v>
      </c>
      <c r="BA3" s="65">
        <f t="shared" si="8"/>
        <v>19</v>
      </c>
      <c r="BB3" s="65">
        <f t="shared" si="9"/>
        <v>19</v>
      </c>
      <c r="BC3" s="65">
        <f t="shared" si="10"/>
        <v>19</v>
      </c>
      <c r="BD3" s="65">
        <f t="shared" si="11"/>
        <v>19</v>
      </c>
    </row>
    <row r="4" spans="1:58" ht="16.8" x14ac:dyDescent="0.3">
      <c r="A4" s="9">
        <v>3</v>
      </c>
      <c r="B4" s="1">
        <v>43891</v>
      </c>
      <c r="C4" s="58">
        <v>10</v>
      </c>
      <c r="D4" s="58">
        <v>1</v>
      </c>
      <c r="E4" s="101">
        <f t="shared" si="0"/>
        <v>9</v>
      </c>
      <c r="F4" s="31">
        <v>0</v>
      </c>
      <c r="G4" s="68">
        <v>0</v>
      </c>
      <c r="H4" s="69">
        <v>0</v>
      </c>
      <c r="I4" s="69">
        <f t="shared" si="1"/>
        <v>0</v>
      </c>
      <c r="J4" s="69">
        <f t="shared" si="12"/>
        <v>0</v>
      </c>
      <c r="K4" s="70">
        <v>0</v>
      </c>
      <c r="L4" s="41">
        <v>0</v>
      </c>
      <c r="M4" s="86">
        <f t="shared" si="13"/>
        <v>0</v>
      </c>
      <c r="N4" s="71">
        <v>0</v>
      </c>
      <c r="O4" s="71">
        <v>0</v>
      </c>
      <c r="P4" s="71">
        <f t="shared" si="14"/>
        <v>0</v>
      </c>
      <c r="Q4" s="99">
        <v>0</v>
      </c>
      <c r="R4" s="99">
        <v>0</v>
      </c>
      <c r="S4" s="99">
        <v>0</v>
      </c>
      <c r="T4" s="72">
        <f>F4+I4+L4+O4+R4</f>
        <v>0</v>
      </c>
      <c r="U4" s="72">
        <f t="shared" si="16"/>
        <v>0</v>
      </c>
      <c r="V4" s="72">
        <f t="shared" si="2"/>
        <v>10</v>
      </c>
      <c r="W4" s="72">
        <f t="shared" ref="W4:Y61" si="28">T4+W3</f>
        <v>0</v>
      </c>
      <c r="X4" s="72">
        <f t="shared" si="17"/>
        <v>0</v>
      </c>
      <c r="Y4" s="72">
        <f t="shared" si="17"/>
        <v>29</v>
      </c>
      <c r="Z4" s="72">
        <f t="shared" si="18"/>
        <v>29</v>
      </c>
      <c r="AA4" s="72">
        <f t="shared" ref="AA4:AA67" si="29">AA3+AC4</f>
        <v>29</v>
      </c>
      <c r="AB4" s="72">
        <f t="shared" si="19"/>
        <v>29</v>
      </c>
      <c r="AC4" s="72">
        <f t="shared" si="4"/>
        <v>10</v>
      </c>
      <c r="AD4" s="49">
        <f t="shared" si="20"/>
        <v>0</v>
      </c>
      <c r="AE4" s="88" t="e">
        <f t="shared" si="21"/>
        <v>#DIV/0!</v>
      </c>
      <c r="AF4" s="90">
        <f t="shared" si="22"/>
        <v>0</v>
      </c>
      <c r="AG4" s="90">
        <f t="shared" si="23"/>
        <v>0</v>
      </c>
      <c r="AH4" s="90">
        <f t="shared" si="24"/>
        <v>10</v>
      </c>
      <c r="AI4" s="90">
        <f t="shared" ref="AI4:AI67" si="30">AI3+AF4</f>
        <v>0</v>
      </c>
      <c r="AJ4" s="90">
        <f t="shared" ref="AJ4:AJ67" si="31">AJ3+AG4</f>
        <v>0</v>
      </c>
      <c r="AK4" s="90">
        <f t="shared" ref="AK4:AK67" si="32">AK3+AH4</f>
        <v>29</v>
      </c>
      <c r="AL4" s="90">
        <f t="shared" si="25"/>
        <v>29</v>
      </c>
      <c r="AM4" s="90">
        <f t="shared" ref="AM3:AM66" si="33">AA4</f>
        <v>29</v>
      </c>
      <c r="AN4" s="90">
        <f t="shared" si="26"/>
        <v>29</v>
      </c>
      <c r="AO4" s="94">
        <f t="shared" ref="AO4:AO60" si="34">AO3</f>
        <v>1</v>
      </c>
      <c r="AP4" s="104">
        <f t="shared" ref="AP4:AP60" si="35">AP3</f>
        <v>1</v>
      </c>
      <c r="AR4">
        <v>0.1</v>
      </c>
      <c r="AS4">
        <f t="shared" si="27"/>
        <v>0.2</v>
      </c>
      <c r="AU4" s="26">
        <f t="shared" si="5"/>
        <v>0.1</v>
      </c>
      <c r="AV4">
        <v>0.20157629404357713</v>
      </c>
      <c r="AW4">
        <v>0.1</v>
      </c>
      <c r="AY4" s="65">
        <f t="shared" si="6"/>
        <v>0</v>
      </c>
      <c r="AZ4" s="65">
        <f t="shared" si="7"/>
        <v>0</v>
      </c>
      <c r="BA4" s="65">
        <f t="shared" si="8"/>
        <v>29</v>
      </c>
      <c r="BB4" s="65">
        <f t="shared" si="9"/>
        <v>29</v>
      </c>
      <c r="BC4" s="65">
        <f t="shared" si="10"/>
        <v>29</v>
      </c>
      <c r="BD4" s="65">
        <f t="shared" si="11"/>
        <v>29</v>
      </c>
    </row>
    <row r="5" spans="1:58" ht="16.8" x14ac:dyDescent="0.3">
      <c r="A5" s="9">
        <v>4</v>
      </c>
      <c r="B5" s="1">
        <v>43922</v>
      </c>
      <c r="C5" s="58">
        <v>7</v>
      </c>
      <c r="D5" s="58">
        <v>1</v>
      </c>
      <c r="E5" s="101">
        <f t="shared" si="0"/>
        <v>6</v>
      </c>
      <c r="F5" s="31">
        <v>0</v>
      </c>
      <c r="G5" s="68">
        <v>0</v>
      </c>
      <c r="H5" s="69">
        <v>0</v>
      </c>
      <c r="I5" s="69">
        <f t="shared" si="1"/>
        <v>0</v>
      </c>
      <c r="J5" s="69">
        <f t="shared" si="12"/>
        <v>0</v>
      </c>
      <c r="K5" s="70">
        <v>0</v>
      </c>
      <c r="L5" s="41">
        <v>0</v>
      </c>
      <c r="M5" s="86">
        <f t="shared" si="13"/>
        <v>0</v>
      </c>
      <c r="N5" s="71">
        <v>0</v>
      </c>
      <c r="O5" s="71">
        <v>0</v>
      </c>
      <c r="P5" s="71">
        <f t="shared" si="14"/>
        <v>0</v>
      </c>
      <c r="Q5" s="99">
        <v>0</v>
      </c>
      <c r="R5" s="99">
        <v>0</v>
      </c>
      <c r="S5" s="99">
        <v>0</v>
      </c>
      <c r="T5" s="72">
        <f t="shared" si="15"/>
        <v>0</v>
      </c>
      <c r="U5" s="72">
        <f t="shared" si="16"/>
        <v>0</v>
      </c>
      <c r="V5" s="72">
        <f t="shared" si="2"/>
        <v>7</v>
      </c>
      <c r="W5" s="72">
        <f t="shared" si="28"/>
        <v>0</v>
      </c>
      <c r="X5" s="72">
        <f t="shared" si="17"/>
        <v>0</v>
      </c>
      <c r="Y5" s="72">
        <f t="shared" si="17"/>
        <v>36</v>
      </c>
      <c r="Z5" s="72">
        <f t="shared" si="18"/>
        <v>36</v>
      </c>
      <c r="AA5" s="72">
        <f t="shared" si="29"/>
        <v>36</v>
      </c>
      <c r="AB5" s="72">
        <f t="shared" si="19"/>
        <v>36</v>
      </c>
      <c r="AC5" s="72">
        <f t="shared" si="4"/>
        <v>7</v>
      </c>
      <c r="AD5" s="49">
        <f t="shared" si="20"/>
        <v>0</v>
      </c>
      <c r="AE5" s="88" t="e">
        <f t="shared" si="21"/>
        <v>#DIV/0!</v>
      </c>
      <c r="AF5" s="90">
        <f t="shared" si="22"/>
        <v>0</v>
      </c>
      <c r="AG5" s="90">
        <f t="shared" si="23"/>
        <v>0</v>
      </c>
      <c r="AH5" s="90">
        <f t="shared" si="24"/>
        <v>7</v>
      </c>
      <c r="AI5" s="90">
        <f t="shared" si="30"/>
        <v>0</v>
      </c>
      <c r="AJ5" s="90">
        <f t="shared" si="31"/>
        <v>0</v>
      </c>
      <c r="AK5" s="90">
        <f t="shared" si="32"/>
        <v>36</v>
      </c>
      <c r="AL5" s="90">
        <f t="shared" si="25"/>
        <v>36</v>
      </c>
      <c r="AM5" s="90">
        <f t="shared" si="33"/>
        <v>36</v>
      </c>
      <c r="AN5" s="90">
        <f t="shared" si="26"/>
        <v>36</v>
      </c>
      <c r="AO5" s="94">
        <f t="shared" si="34"/>
        <v>1</v>
      </c>
      <c r="AP5" s="104">
        <f t="shared" si="35"/>
        <v>1</v>
      </c>
      <c r="AR5">
        <v>0.14285714285714285</v>
      </c>
      <c r="AS5">
        <f t="shared" si="27"/>
        <v>0.2857142857142857</v>
      </c>
      <c r="AU5" s="26">
        <f t="shared" si="5"/>
        <v>0.14285714285714285</v>
      </c>
      <c r="AV5">
        <v>0.49196879926711623</v>
      </c>
      <c r="AW5">
        <v>0.14285714285714285</v>
      </c>
      <c r="AY5" s="65">
        <f t="shared" si="6"/>
        <v>0</v>
      </c>
      <c r="AZ5" s="65">
        <f t="shared" si="7"/>
        <v>0</v>
      </c>
      <c r="BA5" s="65">
        <f t="shared" si="8"/>
        <v>36</v>
      </c>
      <c r="BB5" s="65">
        <f t="shared" si="9"/>
        <v>36</v>
      </c>
      <c r="BC5" s="65">
        <f t="shared" si="10"/>
        <v>36</v>
      </c>
      <c r="BD5" s="65">
        <f t="shared" si="11"/>
        <v>36</v>
      </c>
    </row>
    <row r="6" spans="1:58" ht="16.8" x14ac:dyDescent="0.3">
      <c r="A6" s="9">
        <v>5</v>
      </c>
      <c r="B6" s="1">
        <v>43952</v>
      </c>
      <c r="C6" s="58">
        <v>8</v>
      </c>
      <c r="D6" s="58">
        <v>2</v>
      </c>
      <c r="E6" s="101">
        <f t="shared" si="0"/>
        <v>6</v>
      </c>
      <c r="F6" s="31">
        <v>0</v>
      </c>
      <c r="G6" s="68">
        <v>0</v>
      </c>
      <c r="H6" s="69">
        <v>0</v>
      </c>
      <c r="I6" s="69">
        <f t="shared" si="1"/>
        <v>0</v>
      </c>
      <c r="J6" s="69">
        <f t="shared" si="12"/>
        <v>0</v>
      </c>
      <c r="K6" s="70">
        <v>0</v>
      </c>
      <c r="L6" s="41">
        <v>0</v>
      </c>
      <c r="M6" s="86">
        <f t="shared" si="13"/>
        <v>0</v>
      </c>
      <c r="N6" s="71">
        <v>0</v>
      </c>
      <c r="O6" s="71">
        <v>0</v>
      </c>
      <c r="P6" s="71">
        <f t="shared" si="14"/>
        <v>0</v>
      </c>
      <c r="Q6" s="99">
        <v>0</v>
      </c>
      <c r="R6" s="99">
        <v>0</v>
      </c>
      <c r="S6" s="99">
        <v>0</v>
      </c>
      <c r="T6" s="72">
        <f t="shared" si="15"/>
        <v>0</v>
      </c>
      <c r="U6" s="72">
        <f t="shared" si="16"/>
        <v>0</v>
      </c>
      <c r="V6" s="72">
        <f t="shared" si="2"/>
        <v>8</v>
      </c>
      <c r="W6" s="72">
        <f t="shared" si="28"/>
        <v>0</v>
      </c>
      <c r="X6" s="72">
        <f t="shared" si="17"/>
        <v>0</v>
      </c>
      <c r="Y6" s="72">
        <f t="shared" si="17"/>
        <v>44</v>
      </c>
      <c r="Z6" s="72">
        <f t="shared" si="18"/>
        <v>44</v>
      </c>
      <c r="AA6" s="72">
        <f t="shared" si="29"/>
        <v>44</v>
      </c>
      <c r="AB6" s="72">
        <f t="shared" si="19"/>
        <v>44</v>
      </c>
      <c r="AC6" s="72">
        <f t="shared" si="4"/>
        <v>8</v>
      </c>
      <c r="AD6" s="49">
        <f t="shared" si="20"/>
        <v>0</v>
      </c>
      <c r="AE6" s="88" t="e">
        <f t="shared" si="21"/>
        <v>#DIV/0!</v>
      </c>
      <c r="AF6" s="90">
        <f t="shared" si="22"/>
        <v>0</v>
      </c>
      <c r="AG6" s="90">
        <f t="shared" si="23"/>
        <v>0</v>
      </c>
      <c r="AH6" s="90">
        <f t="shared" si="24"/>
        <v>8</v>
      </c>
      <c r="AI6" s="90">
        <f t="shared" si="30"/>
        <v>0</v>
      </c>
      <c r="AJ6" s="90">
        <f t="shared" si="31"/>
        <v>0</v>
      </c>
      <c r="AK6" s="90">
        <f t="shared" si="32"/>
        <v>44</v>
      </c>
      <c r="AL6" s="90">
        <f t="shared" si="25"/>
        <v>44</v>
      </c>
      <c r="AM6" s="90">
        <f t="shared" si="33"/>
        <v>44</v>
      </c>
      <c r="AN6" s="90">
        <f t="shared" si="26"/>
        <v>44</v>
      </c>
      <c r="AO6" s="94">
        <f t="shared" si="34"/>
        <v>1</v>
      </c>
      <c r="AP6" s="104">
        <f t="shared" si="35"/>
        <v>1</v>
      </c>
      <c r="AR6">
        <v>0.25</v>
      </c>
      <c r="AS6">
        <f t="shared" si="27"/>
        <v>0.5</v>
      </c>
      <c r="AU6" s="26">
        <f t="shared" si="5"/>
        <v>0.25</v>
      </c>
      <c r="AV6">
        <v>0.33959679959501277</v>
      </c>
      <c r="AW6">
        <v>0.25</v>
      </c>
      <c r="AY6" s="65">
        <f t="shared" si="6"/>
        <v>0</v>
      </c>
      <c r="AZ6" s="65">
        <f t="shared" si="7"/>
        <v>0</v>
      </c>
      <c r="BA6" s="65">
        <f t="shared" si="8"/>
        <v>44</v>
      </c>
      <c r="BB6" s="65">
        <f t="shared" si="9"/>
        <v>44</v>
      </c>
      <c r="BC6" s="65">
        <f t="shared" si="10"/>
        <v>44</v>
      </c>
      <c r="BD6" s="65">
        <f t="shared" si="11"/>
        <v>44</v>
      </c>
    </row>
    <row r="7" spans="1:58" ht="16.8" x14ac:dyDescent="0.3">
      <c r="A7" s="9">
        <v>6</v>
      </c>
      <c r="B7" s="1">
        <v>43983</v>
      </c>
      <c r="C7" s="58">
        <v>10</v>
      </c>
      <c r="D7" s="58">
        <v>2</v>
      </c>
      <c r="E7" s="101">
        <f t="shared" si="0"/>
        <v>8</v>
      </c>
      <c r="F7" s="31">
        <v>0</v>
      </c>
      <c r="G7" s="68">
        <v>0</v>
      </c>
      <c r="H7" s="69">
        <v>0</v>
      </c>
      <c r="I7" s="69">
        <f t="shared" si="1"/>
        <v>0</v>
      </c>
      <c r="J7" s="69">
        <f t="shared" si="12"/>
        <v>0</v>
      </c>
      <c r="K7" s="70">
        <v>0</v>
      </c>
      <c r="L7" s="41">
        <v>0</v>
      </c>
      <c r="M7" s="86">
        <f t="shared" si="13"/>
        <v>0</v>
      </c>
      <c r="N7" s="71">
        <v>0</v>
      </c>
      <c r="O7" s="71">
        <v>0</v>
      </c>
      <c r="P7" s="71">
        <f t="shared" si="14"/>
        <v>0</v>
      </c>
      <c r="Q7" s="99">
        <v>0</v>
      </c>
      <c r="R7" s="99">
        <v>0</v>
      </c>
      <c r="S7" s="99">
        <v>0</v>
      </c>
      <c r="T7" s="72">
        <f t="shared" si="15"/>
        <v>0</v>
      </c>
      <c r="U7" s="72">
        <f t="shared" si="16"/>
        <v>0</v>
      </c>
      <c r="V7" s="72">
        <f t="shared" si="2"/>
        <v>10</v>
      </c>
      <c r="W7" s="72">
        <f t="shared" si="28"/>
        <v>0</v>
      </c>
      <c r="X7" s="72">
        <f t="shared" si="17"/>
        <v>0</v>
      </c>
      <c r="Y7" s="72">
        <f t="shared" si="17"/>
        <v>54</v>
      </c>
      <c r="Z7" s="72">
        <f>Y7+X7-W7</f>
        <v>54</v>
      </c>
      <c r="AA7" s="72">
        <f t="shared" si="29"/>
        <v>54</v>
      </c>
      <c r="AB7" s="72">
        <f t="shared" si="19"/>
        <v>54</v>
      </c>
      <c r="AC7" s="72">
        <f t="shared" si="4"/>
        <v>10</v>
      </c>
      <c r="AD7" s="49">
        <f t="shared" si="20"/>
        <v>0</v>
      </c>
      <c r="AE7" s="88" t="e">
        <f t="shared" si="21"/>
        <v>#DIV/0!</v>
      </c>
      <c r="AF7" s="90">
        <f t="shared" si="22"/>
        <v>0</v>
      </c>
      <c r="AG7" s="90">
        <f t="shared" si="23"/>
        <v>0</v>
      </c>
      <c r="AH7" s="90">
        <f t="shared" si="24"/>
        <v>10</v>
      </c>
      <c r="AI7" s="90">
        <f t="shared" si="30"/>
        <v>0</v>
      </c>
      <c r="AJ7" s="90">
        <f t="shared" si="31"/>
        <v>0</v>
      </c>
      <c r="AK7" s="90">
        <f t="shared" si="32"/>
        <v>54</v>
      </c>
      <c r="AL7" s="90">
        <f t="shared" si="25"/>
        <v>54</v>
      </c>
      <c r="AM7" s="90">
        <f t="shared" si="33"/>
        <v>54</v>
      </c>
      <c r="AN7" s="90">
        <f t="shared" si="26"/>
        <v>54</v>
      </c>
      <c r="AO7" s="94">
        <f t="shared" si="34"/>
        <v>1</v>
      </c>
      <c r="AP7" s="104">
        <f t="shared" si="35"/>
        <v>1</v>
      </c>
      <c r="AR7">
        <v>0.2</v>
      </c>
      <c r="AS7">
        <f t="shared" si="27"/>
        <v>0.4</v>
      </c>
      <c r="AU7" s="26">
        <f t="shared" si="5"/>
        <v>0.2</v>
      </c>
      <c r="AV7">
        <v>0.69853037055197953</v>
      </c>
      <c r="AW7">
        <v>0.2</v>
      </c>
      <c r="AY7" s="65">
        <f t="shared" si="6"/>
        <v>0</v>
      </c>
      <c r="AZ7" s="65">
        <f t="shared" si="7"/>
        <v>0</v>
      </c>
      <c r="BA7" s="65">
        <f t="shared" si="8"/>
        <v>54</v>
      </c>
      <c r="BB7" s="65">
        <f t="shared" si="9"/>
        <v>54</v>
      </c>
      <c r="BC7" s="65">
        <f t="shared" si="10"/>
        <v>54</v>
      </c>
      <c r="BD7" s="65">
        <f t="shared" si="11"/>
        <v>54</v>
      </c>
    </row>
    <row r="8" spans="1:58" ht="16.8" x14ac:dyDescent="0.3">
      <c r="A8" s="9">
        <v>7</v>
      </c>
      <c r="B8" s="1">
        <v>44013</v>
      </c>
      <c r="C8" s="58">
        <v>10</v>
      </c>
      <c r="D8" s="58">
        <v>1</v>
      </c>
      <c r="E8" s="101">
        <f t="shared" si="0"/>
        <v>9</v>
      </c>
      <c r="F8" s="31">
        <v>0</v>
      </c>
      <c r="G8" s="68">
        <v>0</v>
      </c>
      <c r="H8" s="69">
        <v>0</v>
      </c>
      <c r="I8" s="69">
        <f t="shared" si="1"/>
        <v>0</v>
      </c>
      <c r="J8" s="69">
        <f t="shared" si="12"/>
        <v>0</v>
      </c>
      <c r="K8" s="70">
        <v>0</v>
      </c>
      <c r="L8" s="41">
        <v>0</v>
      </c>
      <c r="M8" s="86">
        <f t="shared" si="13"/>
        <v>0</v>
      </c>
      <c r="N8" s="71">
        <v>0</v>
      </c>
      <c r="O8" s="71">
        <v>0</v>
      </c>
      <c r="P8" s="71">
        <f t="shared" si="14"/>
        <v>0</v>
      </c>
      <c r="Q8" s="99">
        <v>0</v>
      </c>
      <c r="R8" s="99">
        <v>0</v>
      </c>
      <c r="S8" s="99">
        <v>0</v>
      </c>
      <c r="T8" s="72">
        <f t="shared" si="15"/>
        <v>0</v>
      </c>
      <c r="U8" s="72">
        <f t="shared" si="16"/>
        <v>0</v>
      </c>
      <c r="V8" s="72">
        <f t="shared" si="2"/>
        <v>10</v>
      </c>
      <c r="W8" s="72">
        <f t="shared" si="28"/>
        <v>0</v>
      </c>
      <c r="X8" s="72">
        <f t="shared" si="17"/>
        <v>0</v>
      </c>
      <c r="Y8" s="72">
        <f t="shared" si="17"/>
        <v>64</v>
      </c>
      <c r="Z8" s="72">
        <f t="shared" si="18"/>
        <v>64</v>
      </c>
      <c r="AA8" s="72">
        <f t="shared" si="29"/>
        <v>64</v>
      </c>
      <c r="AB8" s="72">
        <f t="shared" si="19"/>
        <v>64</v>
      </c>
      <c r="AC8" s="72">
        <f t="shared" si="4"/>
        <v>10</v>
      </c>
      <c r="AD8" s="49">
        <f t="shared" si="20"/>
        <v>0</v>
      </c>
      <c r="AE8" s="88" t="e">
        <f t="shared" si="21"/>
        <v>#DIV/0!</v>
      </c>
      <c r="AF8" s="90">
        <f t="shared" si="22"/>
        <v>0</v>
      </c>
      <c r="AG8" s="90">
        <f t="shared" si="23"/>
        <v>0</v>
      </c>
      <c r="AH8" s="90">
        <f t="shared" si="24"/>
        <v>10</v>
      </c>
      <c r="AI8" s="90">
        <f t="shared" si="30"/>
        <v>0</v>
      </c>
      <c r="AJ8" s="90">
        <f t="shared" si="31"/>
        <v>0</v>
      </c>
      <c r="AK8" s="90">
        <f t="shared" si="32"/>
        <v>64</v>
      </c>
      <c r="AL8" s="90">
        <f t="shared" si="25"/>
        <v>64</v>
      </c>
      <c r="AM8" s="90">
        <f t="shared" si="33"/>
        <v>64</v>
      </c>
      <c r="AN8" s="90">
        <f t="shared" si="26"/>
        <v>64</v>
      </c>
      <c r="AO8" s="94">
        <f t="shared" si="34"/>
        <v>1</v>
      </c>
      <c r="AP8" s="104">
        <f t="shared" si="35"/>
        <v>1</v>
      </c>
      <c r="AR8">
        <v>0.1</v>
      </c>
      <c r="AS8">
        <f t="shared" si="27"/>
        <v>0.2</v>
      </c>
      <c r="AU8" s="26">
        <f t="shared" si="5"/>
        <v>0.1</v>
      </c>
      <c r="AV8">
        <v>0.77915137874596652</v>
      </c>
      <c r="AW8">
        <v>0.1</v>
      </c>
      <c r="AY8" s="65">
        <f t="shared" si="6"/>
        <v>0</v>
      </c>
      <c r="AZ8" s="65">
        <f t="shared" si="7"/>
        <v>0</v>
      </c>
      <c r="BA8" s="65">
        <f t="shared" si="8"/>
        <v>64</v>
      </c>
      <c r="BB8" s="65">
        <f t="shared" si="9"/>
        <v>64</v>
      </c>
      <c r="BC8" s="65">
        <f t="shared" si="10"/>
        <v>64</v>
      </c>
      <c r="BD8" s="65">
        <f t="shared" si="11"/>
        <v>64</v>
      </c>
    </row>
    <row r="9" spans="1:58" ht="16.8" x14ac:dyDescent="0.3">
      <c r="A9" s="9">
        <v>8</v>
      </c>
      <c r="B9" s="1">
        <v>44044</v>
      </c>
      <c r="C9" s="58">
        <v>12</v>
      </c>
      <c r="D9" s="58">
        <v>2</v>
      </c>
      <c r="E9" s="101">
        <f t="shared" si="0"/>
        <v>10</v>
      </c>
      <c r="F9" s="31">
        <v>0</v>
      </c>
      <c r="G9" s="68">
        <v>0</v>
      </c>
      <c r="H9" s="69">
        <v>0</v>
      </c>
      <c r="I9" s="69">
        <f t="shared" si="1"/>
        <v>0</v>
      </c>
      <c r="J9" s="69">
        <f t="shared" si="12"/>
        <v>0</v>
      </c>
      <c r="K9" s="70">
        <v>0</v>
      </c>
      <c r="L9" s="41">
        <v>0</v>
      </c>
      <c r="M9" s="86">
        <f t="shared" si="13"/>
        <v>0</v>
      </c>
      <c r="N9" s="71">
        <v>0</v>
      </c>
      <c r="O9" s="71">
        <v>0</v>
      </c>
      <c r="P9" s="71">
        <f t="shared" si="14"/>
        <v>0</v>
      </c>
      <c r="Q9" s="99">
        <v>0</v>
      </c>
      <c r="R9" s="99">
        <v>0</v>
      </c>
      <c r="S9" s="99">
        <v>0</v>
      </c>
      <c r="T9" s="72">
        <f t="shared" si="15"/>
        <v>0</v>
      </c>
      <c r="U9" s="72">
        <f t="shared" si="16"/>
        <v>0</v>
      </c>
      <c r="V9" s="72">
        <f t="shared" si="2"/>
        <v>12</v>
      </c>
      <c r="W9" s="72">
        <f t="shared" si="28"/>
        <v>0</v>
      </c>
      <c r="X9" s="72">
        <f t="shared" si="17"/>
        <v>0</v>
      </c>
      <c r="Y9" s="72">
        <f t="shared" si="17"/>
        <v>76</v>
      </c>
      <c r="Z9" s="72">
        <f t="shared" si="18"/>
        <v>76</v>
      </c>
      <c r="AA9" s="72">
        <f t="shared" si="29"/>
        <v>76</v>
      </c>
      <c r="AB9" s="72">
        <f t="shared" si="19"/>
        <v>76</v>
      </c>
      <c r="AC9" s="72">
        <f t="shared" si="4"/>
        <v>12</v>
      </c>
      <c r="AD9" s="49">
        <f t="shared" si="20"/>
        <v>0</v>
      </c>
      <c r="AE9" s="88" t="e">
        <f t="shared" si="21"/>
        <v>#DIV/0!</v>
      </c>
      <c r="AF9" s="90">
        <f t="shared" si="22"/>
        <v>0</v>
      </c>
      <c r="AG9" s="90">
        <f t="shared" si="23"/>
        <v>0</v>
      </c>
      <c r="AH9" s="90">
        <f t="shared" si="24"/>
        <v>12</v>
      </c>
      <c r="AI9" s="90">
        <f t="shared" si="30"/>
        <v>0</v>
      </c>
      <c r="AJ9" s="90">
        <f t="shared" si="31"/>
        <v>0</v>
      </c>
      <c r="AK9" s="90">
        <f t="shared" si="32"/>
        <v>76</v>
      </c>
      <c r="AL9" s="90">
        <f t="shared" si="25"/>
        <v>76</v>
      </c>
      <c r="AM9" s="90">
        <f t="shared" si="33"/>
        <v>76</v>
      </c>
      <c r="AN9" s="90">
        <f t="shared" si="26"/>
        <v>76</v>
      </c>
      <c r="AO9" s="94">
        <f t="shared" si="34"/>
        <v>1</v>
      </c>
      <c r="AP9" s="104">
        <f t="shared" si="35"/>
        <v>1</v>
      </c>
      <c r="AR9">
        <v>0.16666666666666666</v>
      </c>
      <c r="AS9">
        <f t="shared" si="27"/>
        <v>0.33333333333333331</v>
      </c>
      <c r="AU9" s="26">
        <f t="shared" si="5"/>
        <v>0.16666666666666666</v>
      </c>
      <c r="AV9">
        <v>0.34706281370903658</v>
      </c>
      <c r="AW9">
        <v>0.16666666666666666</v>
      </c>
      <c r="AY9" s="65">
        <f t="shared" si="6"/>
        <v>0</v>
      </c>
      <c r="AZ9" s="65">
        <f t="shared" si="7"/>
        <v>0</v>
      </c>
      <c r="BA9" s="65">
        <f t="shared" si="8"/>
        <v>76</v>
      </c>
      <c r="BB9" s="65">
        <f t="shared" si="9"/>
        <v>76</v>
      </c>
      <c r="BC9" s="65">
        <f t="shared" si="10"/>
        <v>76</v>
      </c>
      <c r="BD9" s="65">
        <f t="shared" si="11"/>
        <v>76</v>
      </c>
    </row>
    <row r="10" spans="1:58" ht="16.8" x14ac:dyDescent="0.3">
      <c r="A10" s="9">
        <v>9</v>
      </c>
      <c r="B10" s="1">
        <v>44075</v>
      </c>
      <c r="C10" s="58">
        <v>12</v>
      </c>
      <c r="D10" s="58">
        <v>1</v>
      </c>
      <c r="E10" s="101">
        <f t="shared" si="0"/>
        <v>11</v>
      </c>
      <c r="F10" s="31">
        <v>0</v>
      </c>
      <c r="G10" s="68">
        <v>0</v>
      </c>
      <c r="H10" s="69">
        <v>0</v>
      </c>
      <c r="I10" s="69">
        <f t="shared" si="1"/>
        <v>0</v>
      </c>
      <c r="J10" s="69">
        <f t="shared" si="12"/>
        <v>0</v>
      </c>
      <c r="K10" s="70">
        <v>0</v>
      </c>
      <c r="L10" s="41">
        <v>0</v>
      </c>
      <c r="M10" s="86">
        <f t="shared" si="13"/>
        <v>0</v>
      </c>
      <c r="N10" s="71">
        <v>0</v>
      </c>
      <c r="O10" s="71">
        <v>0</v>
      </c>
      <c r="P10" s="71">
        <f t="shared" si="14"/>
        <v>0</v>
      </c>
      <c r="Q10" s="99">
        <v>0</v>
      </c>
      <c r="R10" s="99">
        <v>0</v>
      </c>
      <c r="S10" s="99">
        <v>0</v>
      </c>
      <c r="T10" s="72">
        <f t="shared" si="15"/>
        <v>0</v>
      </c>
      <c r="U10" s="72">
        <f t="shared" si="16"/>
        <v>0</v>
      </c>
      <c r="V10" s="72">
        <f t="shared" si="2"/>
        <v>12</v>
      </c>
      <c r="W10" s="72">
        <f t="shared" si="28"/>
        <v>0</v>
      </c>
      <c r="X10" s="72">
        <f t="shared" si="17"/>
        <v>0</v>
      </c>
      <c r="Y10" s="72">
        <f t="shared" si="17"/>
        <v>88</v>
      </c>
      <c r="Z10" s="72">
        <f t="shared" si="18"/>
        <v>88</v>
      </c>
      <c r="AA10" s="72">
        <f t="shared" si="29"/>
        <v>88</v>
      </c>
      <c r="AB10" s="72">
        <f t="shared" si="19"/>
        <v>88</v>
      </c>
      <c r="AC10" s="72">
        <f t="shared" si="4"/>
        <v>12</v>
      </c>
      <c r="AD10" s="49">
        <f t="shared" si="20"/>
        <v>0</v>
      </c>
      <c r="AE10" s="88" t="e">
        <f t="shared" si="21"/>
        <v>#DIV/0!</v>
      </c>
      <c r="AF10" s="90">
        <f t="shared" si="22"/>
        <v>0</v>
      </c>
      <c r="AG10" s="90">
        <f t="shared" si="23"/>
        <v>0</v>
      </c>
      <c r="AH10" s="90">
        <f t="shared" si="24"/>
        <v>12</v>
      </c>
      <c r="AI10" s="90">
        <f t="shared" si="30"/>
        <v>0</v>
      </c>
      <c r="AJ10" s="90">
        <f t="shared" si="31"/>
        <v>0</v>
      </c>
      <c r="AK10" s="90">
        <f t="shared" si="32"/>
        <v>88</v>
      </c>
      <c r="AL10" s="90">
        <f t="shared" si="25"/>
        <v>88</v>
      </c>
      <c r="AM10" s="90">
        <f t="shared" si="33"/>
        <v>88</v>
      </c>
      <c r="AN10" s="90">
        <f t="shared" si="26"/>
        <v>88</v>
      </c>
      <c r="AO10" s="94">
        <f t="shared" si="34"/>
        <v>1</v>
      </c>
      <c r="AP10" s="104">
        <f t="shared" si="35"/>
        <v>1</v>
      </c>
      <c r="AR10">
        <v>8.3333333333333329E-2</v>
      </c>
      <c r="AS10">
        <f t="shared" si="27"/>
        <v>0.16666666666666666</v>
      </c>
      <c r="AU10" s="26">
        <f t="shared" si="5"/>
        <v>8.3333333333333329E-2</v>
      </c>
      <c r="AV10">
        <v>0.27437204192450892</v>
      </c>
      <c r="AW10">
        <v>8.3333333333333329E-2</v>
      </c>
      <c r="AY10" s="65">
        <f t="shared" si="6"/>
        <v>0</v>
      </c>
      <c r="AZ10" s="65">
        <f t="shared" si="7"/>
        <v>0</v>
      </c>
      <c r="BA10" s="65">
        <f t="shared" si="8"/>
        <v>88</v>
      </c>
      <c r="BB10" s="65">
        <f t="shared" si="9"/>
        <v>88</v>
      </c>
      <c r="BC10" s="65">
        <f t="shared" si="10"/>
        <v>88</v>
      </c>
      <c r="BD10" s="65">
        <f t="shared" si="11"/>
        <v>88</v>
      </c>
    </row>
    <row r="11" spans="1:58" ht="16.8" x14ac:dyDescent="0.3">
      <c r="A11" s="9">
        <v>10</v>
      </c>
      <c r="B11" s="1">
        <v>44105</v>
      </c>
      <c r="C11" s="58">
        <v>11</v>
      </c>
      <c r="D11" s="58">
        <v>1</v>
      </c>
      <c r="E11" s="101">
        <f t="shared" si="0"/>
        <v>10</v>
      </c>
      <c r="F11" s="31">
        <v>0</v>
      </c>
      <c r="G11" s="68">
        <v>0</v>
      </c>
      <c r="H11" s="69">
        <v>0</v>
      </c>
      <c r="I11" s="69">
        <f t="shared" si="1"/>
        <v>0</v>
      </c>
      <c r="J11" s="69">
        <f t="shared" si="12"/>
        <v>0</v>
      </c>
      <c r="K11" s="70">
        <v>0</v>
      </c>
      <c r="L11" s="41">
        <v>0</v>
      </c>
      <c r="M11" s="86">
        <f t="shared" si="13"/>
        <v>0</v>
      </c>
      <c r="N11" s="71">
        <v>0</v>
      </c>
      <c r="O11" s="71">
        <v>0</v>
      </c>
      <c r="P11" s="71">
        <f t="shared" si="14"/>
        <v>0</v>
      </c>
      <c r="Q11" s="99">
        <v>0</v>
      </c>
      <c r="R11" s="99">
        <v>0</v>
      </c>
      <c r="S11" s="99">
        <v>0</v>
      </c>
      <c r="T11" s="72">
        <f t="shared" si="15"/>
        <v>0</v>
      </c>
      <c r="U11" s="72">
        <f t="shared" si="16"/>
        <v>0</v>
      </c>
      <c r="V11" s="72">
        <f t="shared" si="2"/>
        <v>11</v>
      </c>
      <c r="W11" s="72">
        <f t="shared" si="28"/>
        <v>0</v>
      </c>
      <c r="X11" s="72">
        <f t="shared" si="17"/>
        <v>0</v>
      </c>
      <c r="Y11" s="72">
        <f t="shared" si="17"/>
        <v>99</v>
      </c>
      <c r="Z11" s="72">
        <f t="shared" si="18"/>
        <v>99</v>
      </c>
      <c r="AA11" s="72">
        <f t="shared" si="29"/>
        <v>99</v>
      </c>
      <c r="AB11" s="72">
        <f t="shared" si="19"/>
        <v>99</v>
      </c>
      <c r="AC11" s="72">
        <f t="shared" si="4"/>
        <v>11</v>
      </c>
      <c r="AD11" s="49">
        <f t="shared" si="20"/>
        <v>0</v>
      </c>
      <c r="AE11" s="88" t="e">
        <f t="shared" si="21"/>
        <v>#DIV/0!</v>
      </c>
      <c r="AF11" s="90">
        <f t="shared" si="22"/>
        <v>0</v>
      </c>
      <c r="AG11" s="90">
        <f t="shared" si="23"/>
        <v>0</v>
      </c>
      <c r="AH11" s="90">
        <f t="shared" si="24"/>
        <v>11</v>
      </c>
      <c r="AI11" s="90">
        <f t="shared" si="30"/>
        <v>0</v>
      </c>
      <c r="AJ11" s="90">
        <f t="shared" si="31"/>
        <v>0</v>
      </c>
      <c r="AK11" s="90">
        <f t="shared" si="32"/>
        <v>99</v>
      </c>
      <c r="AL11" s="90">
        <f t="shared" si="25"/>
        <v>99</v>
      </c>
      <c r="AM11" s="90">
        <f t="shared" si="33"/>
        <v>99</v>
      </c>
      <c r="AN11" s="90">
        <f t="shared" si="26"/>
        <v>99</v>
      </c>
      <c r="AO11" s="94">
        <f t="shared" si="34"/>
        <v>1</v>
      </c>
      <c r="AP11" s="104">
        <f t="shared" si="35"/>
        <v>1</v>
      </c>
      <c r="AR11">
        <v>9.0909090909090912E-2</v>
      </c>
      <c r="AS11">
        <f t="shared" si="27"/>
        <v>0.18181818181818182</v>
      </c>
      <c r="AU11" s="26">
        <f t="shared" si="5"/>
        <v>9.0909090909090912E-2</v>
      </c>
      <c r="AV11">
        <v>0.49541479128761978</v>
      </c>
      <c r="AW11">
        <v>9.0909090909090912E-2</v>
      </c>
      <c r="AY11" s="65">
        <f t="shared" si="6"/>
        <v>0</v>
      </c>
      <c r="AZ11" s="65">
        <f t="shared" si="7"/>
        <v>0</v>
      </c>
      <c r="BA11" s="65">
        <f t="shared" si="8"/>
        <v>99</v>
      </c>
      <c r="BB11" s="65">
        <f t="shared" si="9"/>
        <v>99</v>
      </c>
      <c r="BC11" s="65">
        <f t="shared" si="10"/>
        <v>99</v>
      </c>
      <c r="BD11" s="65">
        <f t="shared" si="11"/>
        <v>99</v>
      </c>
    </row>
    <row r="12" spans="1:58" ht="16.8" x14ac:dyDescent="0.3">
      <c r="A12" s="9">
        <v>11</v>
      </c>
      <c r="B12" s="1">
        <v>44136</v>
      </c>
      <c r="C12" s="58">
        <v>13</v>
      </c>
      <c r="D12" s="58">
        <v>2</v>
      </c>
      <c r="E12" s="101">
        <f t="shared" si="0"/>
        <v>11</v>
      </c>
      <c r="F12" s="31">
        <v>0</v>
      </c>
      <c r="G12" s="68">
        <v>0</v>
      </c>
      <c r="H12" s="69">
        <v>0</v>
      </c>
      <c r="I12" s="69">
        <f t="shared" si="1"/>
        <v>0</v>
      </c>
      <c r="J12" s="69">
        <f t="shared" si="12"/>
        <v>0</v>
      </c>
      <c r="K12" s="70">
        <v>0</v>
      </c>
      <c r="L12" s="41">
        <v>0</v>
      </c>
      <c r="M12" s="86">
        <f t="shared" si="13"/>
        <v>0</v>
      </c>
      <c r="N12" s="71">
        <v>0</v>
      </c>
      <c r="O12" s="71">
        <v>0</v>
      </c>
      <c r="P12" s="71">
        <f t="shared" si="14"/>
        <v>0</v>
      </c>
      <c r="Q12" s="99">
        <v>0</v>
      </c>
      <c r="R12" s="99">
        <v>0</v>
      </c>
      <c r="S12" s="99">
        <v>0</v>
      </c>
      <c r="T12" s="72">
        <f t="shared" si="15"/>
        <v>0</v>
      </c>
      <c r="U12" s="72">
        <f t="shared" si="16"/>
        <v>0</v>
      </c>
      <c r="V12" s="72">
        <f t="shared" si="2"/>
        <v>13</v>
      </c>
      <c r="W12" s="72">
        <f t="shared" si="28"/>
        <v>0</v>
      </c>
      <c r="X12" s="72">
        <f t="shared" si="17"/>
        <v>0</v>
      </c>
      <c r="Y12" s="72">
        <f t="shared" si="17"/>
        <v>112</v>
      </c>
      <c r="Z12" s="72">
        <f t="shared" si="18"/>
        <v>112</v>
      </c>
      <c r="AA12" s="72">
        <f t="shared" si="29"/>
        <v>112</v>
      </c>
      <c r="AB12" s="72">
        <f t="shared" si="19"/>
        <v>112</v>
      </c>
      <c r="AC12" s="72">
        <f t="shared" si="4"/>
        <v>13</v>
      </c>
      <c r="AD12" s="49">
        <f t="shared" si="20"/>
        <v>0</v>
      </c>
      <c r="AE12" s="88" t="e">
        <f t="shared" si="21"/>
        <v>#DIV/0!</v>
      </c>
      <c r="AF12" s="90">
        <f t="shared" si="22"/>
        <v>0</v>
      </c>
      <c r="AG12" s="90">
        <f t="shared" si="23"/>
        <v>0</v>
      </c>
      <c r="AH12" s="90">
        <f t="shared" si="24"/>
        <v>13</v>
      </c>
      <c r="AI12" s="90">
        <f t="shared" si="30"/>
        <v>0</v>
      </c>
      <c r="AJ12" s="90">
        <f t="shared" si="31"/>
        <v>0</v>
      </c>
      <c r="AK12" s="90">
        <f t="shared" si="32"/>
        <v>112</v>
      </c>
      <c r="AL12" s="90">
        <f t="shared" si="25"/>
        <v>112</v>
      </c>
      <c r="AM12" s="90">
        <f t="shared" si="33"/>
        <v>112</v>
      </c>
      <c r="AN12" s="90">
        <f t="shared" si="26"/>
        <v>112</v>
      </c>
      <c r="AO12" s="94">
        <f t="shared" si="34"/>
        <v>1</v>
      </c>
      <c r="AP12" s="104">
        <f t="shared" si="35"/>
        <v>1</v>
      </c>
      <c r="AR12">
        <v>0.15384615384615385</v>
      </c>
      <c r="AS12">
        <f t="shared" si="27"/>
        <v>0.30769230769230771</v>
      </c>
      <c r="AU12" s="26">
        <f t="shared" si="5"/>
        <v>0.15384615384615385</v>
      </c>
      <c r="AV12">
        <v>0.19591195896651126</v>
      </c>
      <c r="AW12">
        <v>0.15384615384615385</v>
      </c>
      <c r="AY12" s="65">
        <f t="shared" si="6"/>
        <v>0</v>
      </c>
      <c r="AZ12" s="65">
        <f t="shared" si="7"/>
        <v>0</v>
      </c>
      <c r="BA12" s="65">
        <f t="shared" si="8"/>
        <v>112</v>
      </c>
      <c r="BB12" s="65">
        <f t="shared" si="9"/>
        <v>112</v>
      </c>
      <c r="BC12" s="65">
        <f t="shared" si="10"/>
        <v>112</v>
      </c>
      <c r="BD12" s="65">
        <f t="shared" si="11"/>
        <v>112</v>
      </c>
    </row>
    <row r="13" spans="1:58" ht="16.8" x14ac:dyDescent="0.3">
      <c r="A13" s="9">
        <v>12</v>
      </c>
      <c r="B13" s="1">
        <v>44166</v>
      </c>
      <c r="C13" s="58">
        <v>11</v>
      </c>
      <c r="D13" s="58">
        <v>2</v>
      </c>
      <c r="E13" s="101">
        <f t="shared" si="0"/>
        <v>9</v>
      </c>
      <c r="F13" s="31">
        <v>0</v>
      </c>
      <c r="G13" s="68">
        <v>0</v>
      </c>
      <c r="H13" s="69">
        <v>0</v>
      </c>
      <c r="I13" s="69">
        <f t="shared" si="1"/>
        <v>0</v>
      </c>
      <c r="J13" s="69">
        <f t="shared" si="12"/>
        <v>0</v>
      </c>
      <c r="K13" s="70">
        <v>0</v>
      </c>
      <c r="L13" s="41">
        <v>0</v>
      </c>
      <c r="M13" s="86">
        <f t="shared" si="13"/>
        <v>0</v>
      </c>
      <c r="N13" s="71">
        <v>0</v>
      </c>
      <c r="O13" s="71">
        <v>0</v>
      </c>
      <c r="P13" s="71">
        <f t="shared" si="14"/>
        <v>0</v>
      </c>
      <c r="Q13" s="99">
        <v>0</v>
      </c>
      <c r="R13" s="99">
        <v>0</v>
      </c>
      <c r="S13" s="99">
        <v>0</v>
      </c>
      <c r="T13" s="72">
        <f t="shared" si="15"/>
        <v>0</v>
      </c>
      <c r="U13" s="72">
        <f t="shared" si="16"/>
        <v>0</v>
      </c>
      <c r="V13" s="72">
        <f t="shared" si="2"/>
        <v>11</v>
      </c>
      <c r="W13" s="72">
        <f t="shared" si="28"/>
        <v>0</v>
      </c>
      <c r="X13" s="72">
        <f t="shared" si="17"/>
        <v>0</v>
      </c>
      <c r="Y13" s="72">
        <f t="shared" si="17"/>
        <v>123</v>
      </c>
      <c r="Z13" s="72">
        <f t="shared" si="18"/>
        <v>123</v>
      </c>
      <c r="AA13" s="72">
        <f t="shared" si="29"/>
        <v>123</v>
      </c>
      <c r="AB13" s="72">
        <f t="shared" si="19"/>
        <v>123</v>
      </c>
      <c r="AC13" s="72">
        <f t="shared" si="4"/>
        <v>11</v>
      </c>
      <c r="AD13" s="49">
        <f t="shared" si="20"/>
        <v>0</v>
      </c>
      <c r="AE13" s="88" t="e">
        <f t="shared" si="21"/>
        <v>#DIV/0!</v>
      </c>
      <c r="AF13" s="90">
        <f t="shared" si="22"/>
        <v>0</v>
      </c>
      <c r="AG13" s="90">
        <f t="shared" si="23"/>
        <v>0</v>
      </c>
      <c r="AH13" s="90">
        <f t="shared" si="24"/>
        <v>11</v>
      </c>
      <c r="AI13" s="90">
        <f t="shared" si="30"/>
        <v>0</v>
      </c>
      <c r="AJ13" s="90">
        <f t="shared" si="31"/>
        <v>0</v>
      </c>
      <c r="AK13" s="90">
        <f t="shared" si="32"/>
        <v>123</v>
      </c>
      <c r="AL13" s="90">
        <f t="shared" si="25"/>
        <v>123</v>
      </c>
      <c r="AM13" s="90">
        <f t="shared" si="33"/>
        <v>123</v>
      </c>
      <c r="AN13" s="90">
        <f t="shared" si="26"/>
        <v>123</v>
      </c>
      <c r="AO13" s="94">
        <f t="shared" si="34"/>
        <v>1</v>
      </c>
      <c r="AP13" s="104">
        <f t="shared" si="35"/>
        <v>1</v>
      </c>
      <c r="AR13">
        <v>0.18181818181818182</v>
      </c>
      <c r="AS13">
        <f t="shared" si="27"/>
        <v>0.36363636363636365</v>
      </c>
      <c r="AU13" s="26">
        <f t="shared" si="5"/>
        <v>0.18181818181818182</v>
      </c>
      <c r="AV13">
        <v>0.69127045822644806</v>
      </c>
      <c r="AW13">
        <v>0.18181818181818182</v>
      </c>
      <c r="AY13" s="65">
        <f t="shared" si="6"/>
        <v>0</v>
      </c>
      <c r="AZ13" s="65">
        <f t="shared" si="7"/>
        <v>0</v>
      </c>
      <c r="BA13" s="65">
        <f t="shared" si="8"/>
        <v>123</v>
      </c>
      <c r="BB13" s="65">
        <f t="shared" si="9"/>
        <v>123</v>
      </c>
      <c r="BC13" s="65">
        <f t="shared" si="10"/>
        <v>123</v>
      </c>
      <c r="BD13" s="65">
        <f t="shared" si="11"/>
        <v>123</v>
      </c>
    </row>
    <row r="14" spans="1:58" ht="16.8" x14ac:dyDescent="0.3">
      <c r="A14" s="9">
        <v>13</v>
      </c>
      <c r="B14" s="1">
        <v>44197</v>
      </c>
      <c r="C14" s="58">
        <v>14</v>
      </c>
      <c r="D14" s="58">
        <v>3</v>
      </c>
      <c r="E14" s="101">
        <f t="shared" si="0"/>
        <v>11</v>
      </c>
      <c r="F14" s="31">
        <f>D2</f>
        <v>0</v>
      </c>
      <c r="G14" s="67">
        <f>E2</f>
        <v>10</v>
      </c>
      <c r="H14" s="69">
        <v>0</v>
      </c>
      <c r="I14" s="69">
        <f t="shared" si="1"/>
        <v>0</v>
      </c>
      <c r="J14" s="69">
        <f t="shared" si="12"/>
        <v>0</v>
      </c>
      <c r="K14" s="70">
        <v>0</v>
      </c>
      <c r="L14" s="41">
        <v>0</v>
      </c>
      <c r="M14" s="86">
        <f t="shared" si="13"/>
        <v>0</v>
      </c>
      <c r="N14" s="71">
        <v>0</v>
      </c>
      <c r="O14" s="71">
        <v>0</v>
      </c>
      <c r="P14" s="71">
        <f t="shared" si="14"/>
        <v>0</v>
      </c>
      <c r="Q14" s="99">
        <v>0</v>
      </c>
      <c r="R14" s="99">
        <v>0</v>
      </c>
      <c r="S14" s="99">
        <v>0</v>
      </c>
      <c r="T14" s="72">
        <f t="shared" si="15"/>
        <v>0</v>
      </c>
      <c r="U14" s="72">
        <f t="shared" si="16"/>
        <v>10</v>
      </c>
      <c r="V14" s="72">
        <f t="shared" si="2"/>
        <v>14</v>
      </c>
      <c r="W14" s="72">
        <f t="shared" si="28"/>
        <v>0</v>
      </c>
      <c r="X14" s="72">
        <f t="shared" si="17"/>
        <v>10</v>
      </c>
      <c r="Y14" s="72">
        <f t="shared" si="17"/>
        <v>137</v>
      </c>
      <c r="Z14" s="72">
        <f t="shared" si="18"/>
        <v>147</v>
      </c>
      <c r="AA14" s="72">
        <f t="shared" si="29"/>
        <v>147</v>
      </c>
      <c r="AB14" s="72">
        <f t="shared" si="19"/>
        <v>147</v>
      </c>
      <c r="AC14" s="72">
        <f t="shared" ref="AC14:AC25" si="36">C14+C2</f>
        <v>24</v>
      </c>
      <c r="AD14" s="49">
        <f t="shared" si="20"/>
        <v>10</v>
      </c>
      <c r="AE14" s="88">
        <f t="shared" si="21"/>
        <v>0</v>
      </c>
      <c r="AF14" s="90">
        <f t="shared" si="22"/>
        <v>0</v>
      </c>
      <c r="AG14" s="90">
        <f t="shared" si="23"/>
        <v>10</v>
      </c>
      <c r="AH14" s="90">
        <f t="shared" si="24"/>
        <v>14</v>
      </c>
      <c r="AI14" s="90">
        <f t="shared" si="30"/>
        <v>0</v>
      </c>
      <c r="AJ14" s="90">
        <f t="shared" si="31"/>
        <v>10</v>
      </c>
      <c r="AK14" s="90">
        <f t="shared" si="32"/>
        <v>137</v>
      </c>
      <c r="AL14" s="90">
        <f t="shared" si="25"/>
        <v>147</v>
      </c>
      <c r="AM14" s="90">
        <f t="shared" si="33"/>
        <v>147</v>
      </c>
      <c r="AN14" s="90">
        <f t="shared" si="26"/>
        <v>147</v>
      </c>
      <c r="AO14" s="94">
        <f t="shared" si="34"/>
        <v>1</v>
      </c>
      <c r="AP14" s="104">
        <f t="shared" si="35"/>
        <v>1</v>
      </c>
      <c r="AR14">
        <v>0.21428571428571427</v>
      </c>
      <c r="AS14">
        <f>MIN(AV4*2,0.86)</f>
        <v>0.40315258808715426</v>
      </c>
      <c r="AU14" s="26">
        <f t="shared" si="5"/>
        <v>0.21428571428571427</v>
      </c>
      <c r="AV14">
        <v>0.83296982251689144</v>
      </c>
      <c r="AW14">
        <v>0.21428571428571427</v>
      </c>
      <c r="AY14" s="65">
        <f t="shared" si="6"/>
        <v>0</v>
      </c>
      <c r="AZ14" s="65">
        <f t="shared" si="7"/>
        <v>10</v>
      </c>
      <c r="BA14" s="65">
        <f t="shared" si="8"/>
        <v>137</v>
      </c>
      <c r="BB14" s="65">
        <f t="shared" si="9"/>
        <v>147</v>
      </c>
      <c r="BC14" s="65">
        <f t="shared" si="10"/>
        <v>147</v>
      </c>
      <c r="BD14" s="65">
        <f t="shared" si="11"/>
        <v>147</v>
      </c>
    </row>
    <row r="15" spans="1:58" ht="16.8" x14ac:dyDescent="0.3">
      <c r="A15" s="9">
        <v>14</v>
      </c>
      <c r="B15" s="1">
        <v>44228</v>
      </c>
      <c r="C15" s="58">
        <v>12</v>
      </c>
      <c r="D15" s="61">
        <v>3</v>
      </c>
      <c r="E15" s="101">
        <f t="shared" si="0"/>
        <v>9</v>
      </c>
      <c r="F15" s="31">
        <f t="shared" ref="F15:F73" si="37">D3</f>
        <v>0</v>
      </c>
      <c r="G15" s="67">
        <f t="shared" ref="G15:G73" si="38">E3</f>
        <v>9</v>
      </c>
      <c r="H15" s="69">
        <v>0</v>
      </c>
      <c r="I15" s="69">
        <f t="shared" si="1"/>
        <v>0</v>
      </c>
      <c r="J15" s="69">
        <f t="shared" si="12"/>
        <v>0</v>
      </c>
      <c r="K15" s="70">
        <v>0</v>
      </c>
      <c r="L15" s="41">
        <v>0</v>
      </c>
      <c r="M15" s="86">
        <f t="shared" si="13"/>
        <v>0</v>
      </c>
      <c r="N15" s="71">
        <v>0</v>
      </c>
      <c r="O15" s="71">
        <v>0</v>
      </c>
      <c r="P15" s="71">
        <f t="shared" si="14"/>
        <v>0</v>
      </c>
      <c r="Q15" s="99">
        <v>0</v>
      </c>
      <c r="R15" s="99">
        <v>0</v>
      </c>
      <c r="S15" s="99">
        <v>0</v>
      </c>
      <c r="T15" s="72">
        <f t="shared" si="15"/>
        <v>0</v>
      </c>
      <c r="U15" s="72">
        <f t="shared" si="16"/>
        <v>9</v>
      </c>
      <c r="V15" s="72">
        <f t="shared" si="2"/>
        <v>12</v>
      </c>
      <c r="W15" s="72">
        <f t="shared" si="28"/>
        <v>0</v>
      </c>
      <c r="X15" s="72">
        <f t="shared" si="17"/>
        <v>19</v>
      </c>
      <c r="Y15" s="72">
        <f t="shared" si="17"/>
        <v>149</v>
      </c>
      <c r="Z15" s="72">
        <f t="shared" si="18"/>
        <v>168</v>
      </c>
      <c r="AA15" s="72">
        <f t="shared" si="29"/>
        <v>168</v>
      </c>
      <c r="AB15" s="72">
        <f t="shared" si="19"/>
        <v>168</v>
      </c>
      <c r="AC15" s="72">
        <f t="shared" si="36"/>
        <v>21</v>
      </c>
      <c r="AD15" s="49">
        <f t="shared" si="20"/>
        <v>9</v>
      </c>
      <c r="AE15" s="88">
        <f t="shared" si="21"/>
        <v>0</v>
      </c>
      <c r="AF15" s="90">
        <f t="shared" si="22"/>
        <v>0</v>
      </c>
      <c r="AG15" s="90">
        <f t="shared" si="23"/>
        <v>9</v>
      </c>
      <c r="AH15" s="90">
        <f t="shared" si="24"/>
        <v>12</v>
      </c>
      <c r="AI15" s="90">
        <f t="shared" si="30"/>
        <v>0</v>
      </c>
      <c r="AJ15" s="90">
        <f t="shared" si="31"/>
        <v>19</v>
      </c>
      <c r="AK15" s="90">
        <f t="shared" si="32"/>
        <v>149</v>
      </c>
      <c r="AL15" s="90">
        <f t="shared" si="25"/>
        <v>168</v>
      </c>
      <c r="AM15" s="90">
        <f t="shared" si="33"/>
        <v>168</v>
      </c>
      <c r="AN15" s="90">
        <f t="shared" si="26"/>
        <v>168</v>
      </c>
      <c r="AO15" s="94">
        <f t="shared" si="34"/>
        <v>1</v>
      </c>
      <c r="AP15" s="104">
        <f t="shared" si="35"/>
        <v>1</v>
      </c>
      <c r="AR15">
        <v>0.25</v>
      </c>
      <c r="AS15">
        <f t="shared" ref="AS15:AS72" si="39">MIN(AV5*2,0.86)</f>
        <v>0.86</v>
      </c>
      <c r="AU15" s="26">
        <f t="shared" si="5"/>
        <v>0.25</v>
      </c>
      <c r="AV15">
        <v>0.18622432034298486</v>
      </c>
      <c r="AW15">
        <v>0.25</v>
      </c>
      <c r="AY15" s="65">
        <f t="shared" si="6"/>
        <v>0</v>
      </c>
      <c r="AZ15" s="65">
        <f t="shared" si="7"/>
        <v>19</v>
      </c>
      <c r="BA15" s="65">
        <f t="shared" si="8"/>
        <v>149</v>
      </c>
      <c r="BB15" s="65">
        <f t="shared" si="9"/>
        <v>168</v>
      </c>
      <c r="BC15" s="65">
        <f t="shared" si="10"/>
        <v>168</v>
      </c>
      <c r="BD15" s="65">
        <f t="shared" si="11"/>
        <v>168</v>
      </c>
    </row>
    <row r="16" spans="1:58" ht="16.8" x14ac:dyDescent="0.3">
      <c r="A16" s="9">
        <v>15</v>
      </c>
      <c r="B16" s="1">
        <v>44256</v>
      </c>
      <c r="C16" s="58">
        <v>12</v>
      </c>
      <c r="D16" s="61">
        <v>1</v>
      </c>
      <c r="E16" s="101">
        <f t="shared" si="0"/>
        <v>11</v>
      </c>
      <c r="F16" s="31">
        <f t="shared" si="37"/>
        <v>1</v>
      </c>
      <c r="G16" s="67">
        <f t="shared" si="38"/>
        <v>9</v>
      </c>
      <c r="H16" s="69">
        <v>0</v>
      </c>
      <c r="I16" s="69">
        <f t="shared" si="1"/>
        <v>0</v>
      </c>
      <c r="J16" s="69">
        <f t="shared" si="12"/>
        <v>0</v>
      </c>
      <c r="K16" s="70">
        <v>0</v>
      </c>
      <c r="L16" s="41">
        <v>0</v>
      </c>
      <c r="M16" s="86">
        <f t="shared" si="13"/>
        <v>0</v>
      </c>
      <c r="N16" s="71">
        <v>0</v>
      </c>
      <c r="O16" s="71">
        <v>0</v>
      </c>
      <c r="P16" s="71">
        <f t="shared" si="14"/>
        <v>0</v>
      </c>
      <c r="Q16" s="99">
        <v>0</v>
      </c>
      <c r="R16" s="99">
        <v>0</v>
      </c>
      <c r="S16" s="99">
        <v>0</v>
      </c>
      <c r="T16" s="72">
        <f t="shared" si="15"/>
        <v>1</v>
      </c>
      <c r="U16" s="72">
        <f t="shared" si="16"/>
        <v>9</v>
      </c>
      <c r="V16" s="72">
        <f t="shared" si="2"/>
        <v>12</v>
      </c>
      <c r="W16" s="72">
        <f t="shared" si="28"/>
        <v>1</v>
      </c>
      <c r="X16" s="72">
        <f t="shared" si="17"/>
        <v>28</v>
      </c>
      <c r="Y16" s="72">
        <f t="shared" si="17"/>
        <v>161</v>
      </c>
      <c r="Z16" s="72">
        <f t="shared" si="18"/>
        <v>188</v>
      </c>
      <c r="AA16" s="72">
        <f t="shared" si="29"/>
        <v>190</v>
      </c>
      <c r="AB16" s="72">
        <f t="shared" si="19"/>
        <v>189</v>
      </c>
      <c r="AC16" s="72">
        <f t="shared" si="36"/>
        <v>22</v>
      </c>
      <c r="AD16" s="49">
        <f t="shared" si="20"/>
        <v>10</v>
      </c>
      <c r="AE16" s="88">
        <f t="shared" si="21"/>
        <v>0.1</v>
      </c>
      <c r="AF16" s="90">
        <f t="shared" si="22"/>
        <v>1</v>
      </c>
      <c r="AG16" s="90">
        <f t="shared" si="23"/>
        <v>9</v>
      </c>
      <c r="AH16" s="90">
        <f t="shared" si="24"/>
        <v>12</v>
      </c>
      <c r="AI16" s="90">
        <f t="shared" si="30"/>
        <v>1</v>
      </c>
      <c r="AJ16" s="90">
        <f t="shared" si="31"/>
        <v>28</v>
      </c>
      <c r="AK16" s="90">
        <f t="shared" si="32"/>
        <v>161</v>
      </c>
      <c r="AL16" s="90">
        <f t="shared" si="25"/>
        <v>188</v>
      </c>
      <c r="AM16" s="90">
        <f t="shared" si="33"/>
        <v>190</v>
      </c>
      <c r="AN16" s="90">
        <f t="shared" si="26"/>
        <v>189</v>
      </c>
      <c r="AO16" s="94">
        <f t="shared" si="34"/>
        <v>1</v>
      </c>
      <c r="AP16" s="104">
        <f t="shared" si="35"/>
        <v>1</v>
      </c>
      <c r="AR16">
        <v>8.3333333333333329E-2</v>
      </c>
      <c r="AS16">
        <f t="shared" si="39"/>
        <v>0.67919359919002553</v>
      </c>
      <c r="AU16" s="26">
        <f t="shared" si="5"/>
        <v>8.3333333333333329E-2</v>
      </c>
      <c r="AV16">
        <v>0.38862477695987996</v>
      </c>
      <c r="AW16">
        <v>8.3333333333333329E-2</v>
      </c>
      <c r="AY16" s="65">
        <f t="shared" si="6"/>
        <v>1</v>
      </c>
      <c r="AZ16" s="65">
        <f t="shared" si="7"/>
        <v>28</v>
      </c>
      <c r="BA16" s="65">
        <f t="shared" si="8"/>
        <v>161</v>
      </c>
      <c r="BB16" s="65">
        <f t="shared" si="9"/>
        <v>188</v>
      </c>
      <c r="BC16" s="65">
        <f t="shared" si="10"/>
        <v>190</v>
      </c>
      <c r="BD16" s="65">
        <f t="shared" si="11"/>
        <v>189</v>
      </c>
    </row>
    <row r="17" spans="1:56" ht="16.8" x14ac:dyDescent="0.3">
      <c r="A17" s="9">
        <v>16</v>
      </c>
      <c r="B17" s="1">
        <v>44287</v>
      </c>
      <c r="C17" s="58">
        <v>10</v>
      </c>
      <c r="D17" s="61">
        <v>2</v>
      </c>
      <c r="E17" s="101">
        <f t="shared" si="0"/>
        <v>8</v>
      </c>
      <c r="F17" s="31">
        <f t="shared" si="37"/>
        <v>1</v>
      </c>
      <c r="G17" s="67">
        <f t="shared" si="38"/>
        <v>6</v>
      </c>
      <c r="H17" s="69">
        <v>0</v>
      </c>
      <c r="I17" s="69">
        <f t="shared" si="1"/>
        <v>0</v>
      </c>
      <c r="J17" s="69">
        <f t="shared" si="12"/>
        <v>0</v>
      </c>
      <c r="K17" s="70">
        <v>0</v>
      </c>
      <c r="L17" s="41">
        <v>0</v>
      </c>
      <c r="M17" s="86">
        <f t="shared" si="13"/>
        <v>0</v>
      </c>
      <c r="N17" s="71">
        <v>0</v>
      </c>
      <c r="O17" s="71">
        <v>0</v>
      </c>
      <c r="P17" s="71">
        <f t="shared" si="14"/>
        <v>0</v>
      </c>
      <c r="Q17" s="99">
        <v>0</v>
      </c>
      <c r="R17" s="99">
        <v>0</v>
      </c>
      <c r="S17" s="99">
        <v>0</v>
      </c>
      <c r="T17" s="72">
        <f t="shared" si="15"/>
        <v>1</v>
      </c>
      <c r="U17" s="72">
        <f t="shared" si="16"/>
        <v>6</v>
      </c>
      <c r="V17" s="72">
        <f t="shared" si="2"/>
        <v>10</v>
      </c>
      <c r="W17" s="72">
        <f t="shared" si="28"/>
        <v>2</v>
      </c>
      <c r="X17" s="72">
        <f t="shared" si="17"/>
        <v>34</v>
      </c>
      <c r="Y17" s="72">
        <f t="shared" si="17"/>
        <v>171</v>
      </c>
      <c r="Z17" s="72">
        <f t="shared" si="18"/>
        <v>203</v>
      </c>
      <c r="AA17" s="72">
        <f t="shared" si="29"/>
        <v>207</v>
      </c>
      <c r="AB17" s="72">
        <f t="shared" si="19"/>
        <v>205</v>
      </c>
      <c r="AC17" s="72">
        <f t="shared" si="36"/>
        <v>17</v>
      </c>
      <c r="AD17" s="49">
        <f t="shared" si="20"/>
        <v>7</v>
      </c>
      <c r="AE17" s="88">
        <f t="shared" si="21"/>
        <v>0.14285714285714285</v>
      </c>
      <c r="AF17" s="90">
        <f t="shared" si="22"/>
        <v>1</v>
      </c>
      <c r="AG17" s="90">
        <f t="shared" si="23"/>
        <v>6</v>
      </c>
      <c r="AH17" s="90">
        <f t="shared" si="24"/>
        <v>10</v>
      </c>
      <c r="AI17" s="90">
        <f t="shared" si="30"/>
        <v>2</v>
      </c>
      <c r="AJ17" s="90">
        <f t="shared" si="31"/>
        <v>34</v>
      </c>
      <c r="AK17" s="90">
        <f t="shared" si="32"/>
        <v>171</v>
      </c>
      <c r="AL17" s="90">
        <f t="shared" si="25"/>
        <v>203</v>
      </c>
      <c r="AM17" s="90">
        <f t="shared" si="33"/>
        <v>207</v>
      </c>
      <c r="AN17" s="90">
        <f t="shared" si="26"/>
        <v>205</v>
      </c>
      <c r="AO17" s="94">
        <f t="shared" si="34"/>
        <v>1</v>
      </c>
      <c r="AP17" s="104">
        <f t="shared" si="35"/>
        <v>1</v>
      </c>
      <c r="AR17">
        <v>0.2</v>
      </c>
      <c r="AS17">
        <f t="shared" si="39"/>
        <v>0.86</v>
      </c>
      <c r="AU17" s="26">
        <f t="shared" si="5"/>
        <v>0.2</v>
      </c>
      <c r="AV17">
        <v>0.20628670689375905</v>
      </c>
      <c r="AW17">
        <v>0.2</v>
      </c>
      <c r="AY17" s="65">
        <f t="shared" si="6"/>
        <v>2</v>
      </c>
      <c r="AZ17" s="65">
        <f t="shared" si="7"/>
        <v>34</v>
      </c>
      <c r="BA17" s="65">
        <f t="shared" si="8"/>
        <v>171</v>
      </c>
      <c r="BB17" s="65">
        <f t="shared" si="9"/>
        <v>203</v>
      </c>
      <c r="BC17" s="65">
        <f t="shared" si="10"/>
        <v>207</v>
      </c>
      <c r="BD17" s="65">
        <f t="shared" si="11"/>
        <v>205</v>
      </c>
    </row>
    <row r="18" spans="1:56" ht="16.8" x14ac:dyDescent="0.3">
      <c r="A18" s="9">
        <v>17</v>
      </c>
      <c r="B18" s="1">
        <v>44317</v>
      </c>
      <c r="C18" s="58">
        <v>10</v>
      </c>
      <c r="D18" s="61">
        <v>3</v>
      </c>
      <c r="E18" s="101">
        <f t="shared" si="0"/>
        <v>7</v>
      </c>
      <c r="F18" s="31">
        <f t="shared" si="37"/>
        <v>2</v>
      </c>
      <c r="G18" s="67">
        <f t="shared" si="38"/>
        <v>6</v>
      </c>
      <c r="H18" s="69">
        <v>0</v>
      </c>
      <c r="I18" s="69">
        <f t="shared" si="1"/>
        <v>0</v>
      </c>
      <c r="J18" s="69">
        <f t="shared" si="12"/>
        <v>0</v>
      </c>
      <c r="K18" s="70">
        <v>0</v>
      </c>
      <c r="L18" s="41">
        <v>0</v>
      </c>
      <c r="M18" s="86">
        <f t="shared" si="13"/>
        <v>0</v>
      </c>
      <c r="N18" s="71">
        <v>0</v>
      </c>
      <c r="O18" s="71">
        <v>0</v>
      </c>
      <c r="P18" s="71">
        <f t="shared" si="14"/>
        <v>0</v>
      </c>
      <c r="Q18" s="99">
        <v>0</v>
      </c>
      <c r="R18" s="99">
        <v>0</v>
      </c>
      <c r="S18" s="99">
        <v>0</v>
      </c>
      <c r="T18" s="72">
        <f t="shared" si="15"/>
        <v>2</v>
      </c>
      <c r="U18" s="72">
        <f t="shared" si="16"/>
        <v>6</v>
      </c>
      <c r="V18" s="72">
        <f t="shared" si="2"/>
        <v>10</v>
      </c>
      <c r="W18" s="72">
        <f t="shared" si="28"/>
        <v>4</v>
      </c>
      <c r="X18" s="72">
        <f t="shared" si="17"/>
        <v>40</v>
      </c>
      <c r="Y18" s="72">
        <f t="shared" si="17"/>
        <v>181</v>
      </c>
      <c r="Z18" s="72">
        <f t="shared" si="18"/>
        <v>217</v>
      </c>
      <c r="AA18" s="72">
        <f t="shared" si="29"/>
        <v>225</v>
      </c>
      <c r="AB18" s="72">
        <f t="shared" si="19"/>
        <v>221</v>
      </c>
      <c r="AC18" s="72">
        <f t="shared" si="36"/>
        <v>18</v>
      </c>
      <c r="AD18" s="49">
        <f t="shared" si="20"/>
        <v>8</v>
      </c>
      <c r="AE18" s="88">
        <f>T18/AD18</f>
        <v>0.25</v>
      </c>
      <c r="AF18" s="90">
        <f t="shared" si="22"/>
        <v>2</v>
      </c>
      <c r="AG18" s="90">
        <f t="shared" si="23"/>
        <v>6</v>
      </c>
      <c r="AH18" s="90">
        <f t="shared" si="24"/>
        <v>10</v>
      </c>
      <c r="AI18" s="90">
        <f t="shared" si="30"/>
        <v>4</v>
      </c>
      <c r="AJ18" s="90">
        <f t="shared" si="31"/>
        <v>40</v>
      </c>
      <c r="AK18" s="90">
        <f t="shared" si="32"/>
        <v>181</v>
      </c>
      <c r="AL18" s="90">
        <f t="shared" si="25"/>
        <v>217</v>
      </c>
      <c r="AM18" s="90">
        <f t="shared" si="33"/>
        <v>225</v>
      </c>
      <c r="AN18" s="90">
        <f t="shared" si="26"/>
        <v>221</v>
      </c>
      <c r="AO18" s="94">
        <f t="shared" si="34"/>
        <v>1</v>
      </c>
      <c r="AP18" s="104">
        <f t="shared" si="35"/>
        <v>1</v>
      </c>
      <c r="AR18">
        <v>0.3</v>
      </c>
      <c r="AS18">
        <f t="shared" si="39"/>
        <v>0.86</v>
      </c>
      <c r="AU18" s="26">
        <f t="shared" si="5"/>
        <v>0.3</v>
      </c>
      <c r="AV18">
        <v>0.26502414410244135</v>
      </c>
      <c r="AW18">
        <v>0.3</v>
      </c>
      <c r="AY18" s="65">
        <f t="shared" si="6"/>
        <v>4</v>
      </c>
      <c r="AZ18" s="65">
        <f t="shared" si="7"/>
        <v>40</v>
      </c>
      <c r="BA18" s="65">
        <f t="shared" si="8"/>
        <v>181</v>
      </c>
      <c r="BB18" s="65">
        <f t="shared" si="9"/>
        <v>217</v>
      </c>
      <c r="BC18" s="65">
        <f t="shared" si="10"/>
        <v>225</v>
      </c>
      <c r="BD18" s="65">
        <f t="shared" si="11"/>
        <v>221</v>
      </c>
    </row>
    <row r="19" spans="1:56" ht="16.8" x14ac:dyDescent="0.3">
      <c r="A19" s="9">
        <v>18</v>
      </c>
      <c r="B19" s="1">
        <v>44348</v>
      </c>
      <c r="C19" s="58">
        <v>14</v>
      </c>
      <c r="D19" s="61">
        <v>2</v>
      </c>
      <c r="E19" s="101">
        <f t="shared" si="0"/>
        <v>12</v>
      </c>
      <c r="F19" s="31">
        <f t="shared" si="37"/>
        <v>2</v>
      </c>
      <c r="G19" s="67">
        <f t="shared" si="38"/>
        <v>8</v>
      </c>
      <c r="H19" s="69">
        <v>0</v>
      </c>
      <c r="I19" s="69">
        <f t="shared" si="1"/>
        <v>0</v>
      </c>
      <c r="J19" s="69">
        <f t="shared" si="12"/>
        <v>0</v>
      </c>
      <c r="K19" s="70">
        <v>0</v>
      </c>
      <c r="L19" s="41">
        <v>0</v>
      </c>
      <c r="M19" s="86">
        <f t="shared" si="13"/>
        <v>0</v>
      </c>
      <c r="N19" s="71">
        <v>0</v>
      </c>
      <c r="O19" s="71">
        <v>0</v>
      </c>
      <c r="P19" s="71">
        <f t="shared" si="14"/>
        <v>0</v>
      </c>
      <c r="Q19" s="99">
        <v>0</v>
      </c>
      <c r="R19" s="99">
        <v>0</v>
      </c>
      <c r="S19" s="99">
        <v>0</v>
      </c>
      <c r="T19" s="72">
        <f t="shared" si="15"/>
        <v>2</v>
      </c>
      <c r="U19" s="72">
        <f t="shared" si="16"/>
        <v>8</v>
      </c>
      <c r="V19" s="72">
        <f t="shared" si="2"/>
        <v>14</v>
      </c>
      <c r="W19" s="72">
        <f t="shared" si="28"/>
        <v>6</v>
      </c>
      <c r="X19" s="72">
        <f t="shared" si="28"/>
        <v>48</v>
      </c>
      <c r="Y19" s="72">
        <f t="shared" si="28"/>
        <v>195</v>
      </c>
      <c r="Z19" s="72">
        <f t="shared" si="18"/>
        <v>237</v>
      </c>
      <c r="AA19" s="72">
        <f t="shared" si="29"/>
        <v>249</v>
      </c>
      <c r="AB19" s="72">
        <f t="shared" si="19"/>
        <v>243</v>
      </c>
      <c r="AC19" s="72">
        <f t="shared" si="36"/>
        <v>24</v>
      </c>
      <c r="AD19" s="49">
        <f t="shared" si="20"/>
        <v>10</v>
      </c>
      <c r="AE19" s="88">
        <f>T19/AD19</f>
        <v>0.2</v>
      </c>
      <c r="AF19" s="90">
        <f t="shared" si="22"/>
        <v>2</v>
      </c>
      <c r="AG19" s="90">
        <f t="shared" si="23"/>
        <v>8</v>
      </c>
      <c r="AH19" s="90">
        <f t="shared" si="24"/>
        <v>14</v>
      </c>
      <c r="AI19" s="90">
        <f t="shared" si="30"/>
        <v>6</v>
      </c>
      <c r="AJ19" s="90">
        <f t="shared" si="31"/>
        <v>48</v>
      </c>
      <c r="AK19" s="90">
        <f t="shared" si="32"/>
        <v>195</v>
      </c>
      <c r="AL19" s="90">
        <f t="shared" si="25"/>
        <v>237</v>
      </c>
      <c r="AM19" s="90">
        <f t="shared" si="33"/>
        <v>249</v>
      </c>
      <c r="AN19" s="90">
        <f t="shared" si="26"/>
        <v>243</v>
      </c>
      <c r="AO19" s="94">
        <f t="shared" si="34"/>
        <v>1</v>
      </c>
      <c r="AP19" s="104">
        <f t="shared" si="35"/>
        <v>1</v>
      </c>
      <c r="AR19">
        <v>0.14285714285714285</v>
      </c>
      <c r="AS19">
        <f t="shared" si="39"/>
        <v>0.69412562741807315</v>
      </c>
      <c r="AU19" s="26">
        <f t="shared" si="5"/>
        <v>0.14285714285714285</v>
      </c>
      <c r="AV19">
        <v>0.5443937620000503</v>
      </c>
      <c r="AW19">
        <v>0.14285714285714285</v>
      </c>
      <c r="AY19" s="65">
        <f t="shared" si="6"/>
        <v>6</v>
      </c>
      <c r="AZ19" s="65">
        <f t="shared" si="7"/>
        <v>48</v>
      </c>
      <c r="BA19" s="65">
        <f t="shared" si="8"/>
        <v>195</v>
      </c>
      <c r="BB19" s="65">
        <f t="shared" si="9"/>
        <v>237</v>
      </c>
      <c r="BC19" s="65">
        <f t="shared" si="10"/>
        <v>249</v>
      </c>
      <c r="BD19" s="65">
        <f t="shared" si="11"/>
        <v>243</v>
      </c>
    </row>
    <row r="20" spans="1:56" ht="16.8" x14ac:dyDescent="0.3">
      <c r="A20" s="9">
        <v>19</v>
      </c>
      <c r="B20" s="1">
        <v>44378</v>
      </c>
      <c r="C20" s="58">
        <v>18</v>
      </c>
      <c r="D20" s="61">
        <v>3</v>
      </c>
      <c r="E20" s="101">
        <f t="shared" si="0"/>
        <v>15</v>
      </c>
      <c r="F20" s="31">
        <f t="shared" si="37"/>
        <v>1</v>
      </c>
      <c r="G20" s="67">
        <f t="shared" si="38"/>
        <v>9</v>
      </c>
      <c r="H20" s="69">
        <v>0</v>
      </c>
      <c r="I20" s="69">
        <f t="shared" si="1"/>
        <v>0</v>
      </c>
      <c r="J20" s="69">
        <f t="shared" si="12"/>
        <v>0</v>
      </c>
      <c r="K20" s="70">
        <v>0</v>
      </c>
      <c r="L20" s="41">
        <v>0</v>
      </c>
      <c r="M20" s="86">
        <f t="shared" si="13"/>
        <v>0</v>
      </c>
      <c r="N20" s="71">
        <v>0</v>
      </c>
      <c r="O20" s="71">
        <v>0</v>
      </c>
      <c r="P20" s="71">
        <f t="shared" si="14"/>
        <v>0</v>
      </c>
      <c r="Q20" s="99">
        <v>0</v>
      </c>
      <c r="R20" s="99">
        <v>0</v>
      </c>
      <c r="S20" s="99">
        <v>0</v>
      </c>
      <c r="T20" s="72">
        <f t="shared" si="15"/>
        <v>1</v>
      </c>
      <c r="U20" s="72">
        <f t="shared" si="16"/>
        <v>9</v>
      </c>
      <c r="V20" s="72">
        <f t="shared" si="2"/>
        <v>18</v>
      </c>
      <c r="W20" s="72">
        <f t="shared" si="28"/>
        <v>7</v>
      </c>
      <c r="X20" s="72">
        <f t="shared" si="28"/>
        <v>57</v>
      </c>
      <c r="Y20" s="72">
        <f t="shared" si="28"/>
        <v>213</v>
      </c>
      <c r="Z20" s="72">
        <f t="shared" si="18"/>
        <v>263</v>
      </c>
      <c r="AA20" s="72">
        <f t="shared" si="29"/>
        <v>277</v>
      </c>
      <c r="AB20" s="72">
        <f t="shared" si="19"/>
        <v>270</v>
      </c>
      <c r="AC20" s="72">
        <f t="shared" si="36"/>
        <v>28</v>
      </c>
      <c r="AD20" s="49">
        <f t="shared" si="20"/>
        <v>10</v>
      </c>
      <c r="AE20" s="88">
        <f t="shared" si="21"/>
        <v>0.1</v>
      </c>
      <c r="AF20" s="90">
        <f t="shared" si="22"/>
        <v>1</v>
      </c>
      <c r="AG20" s="90">
        <f t="shared" si="23"/>
        <v>9</v>
      </c>
      <c r="AH20" s="90">
        <f t="shared" si="24"/>
        <v>18</v>
      </c>
      <c r="AI20" s="90">
        <f t="shared" si="30"/>
        <v>7</v>
      </c>
      <c r="AJ20" s="90">
        <f t="shared" si="31"/>
        <v>57</v>
      </c>
      <c r="AK20" s="90">
        <f t="shared" si="32"/>
        <v>213</v>
      </c>
      <c r="AL20" s="90">
        <f t="shared" si="25"/>
        <v>263</v>
      </c>
      <c r="AM20" s="90">
        <f t="shared" si="33"/>
        <v>277</v>
      </c>
      <c r="AN20" s="90">
        <f>AJ20+AK20</f>
        <v>270</v>
      </c>
      <c r="AO20" s="94">
        <f t="shared" si="34"/>
        <v>1</v>
      </c>
      <c r="AP20" s="104">
        <f t="shared" si="35"/>
        <v>1</v>
      </c>
      <c r="AR20">
        <v>0.16666666666666666</v>
      </c>
      <c r="AS20">
        <f t="shared" si="39"/>
        <v>0.54874408384901785</v>
      </c>
      <c r="AU20" s="26">
        <f t="shared" si="5"/>
        <v>0.16666666666666666</v>
      </c>
      <c r="AV20">
        <v>0.80452616263423116</v>
      </c>
      <c r="AW20">
        <v>0.16666666666666666</v>
      </c>
      <c r="AY20" s="65">
        <f t="shared" si="6"/>
        <v>7</v>
      </c>
      <c r="AZ20" s="65">
        <f t="shared" si="7"/>
        <v>57</v>
      </c>
      <c r="BA20" s="65">
        <f t="shared" si="8"/>
        <v>213</v>
      </c>
      <c r="BB20" s="65">
        <f t="shared" si="9"/>
        <v>263</v>
      </c>
      <c r="BC20" s="65">
        <f t="shared" si="10"/>
        <v>277</v>
      </c>
      <c r="BD20" s="65">
        <f t="shared" si="11"/>
        <v>270</v>
      </c>
    </row>
    <row r="21" spans="1:56" ht="16.8" x14ac:dyDescent="0.3">
      <c r="A21" s="9">
        <v>20</v>
      </c>
      <c r="B21" s="1">
        <v>44409</v>
      </c>
      <c r="C21" s="58">
        <v>17</v>
      </c>
      <c r="D21" s="61">
        <v>2</v>
      </c>
      <c r="E21" s="101">
        <f t="shared" si="0"/>
        <v>15</v>
      </c>
      <c r="F21" s="31">
        <f t="shared" si="37"/>
        <v>2</v>
      </c>
      <c r="G21" s="67">
        <f t="shared" si="38"/>
        <v>10</v>
      </c>
      <c r="H21" s="69">
        <v>0</v>
      </c>
      <c r="I21" s="69">
        <f t="shared" si="1"/>
        <v>0</v>
      </c>
      <c r="J21" s="69">
        <f t="shared" si="12"/>
        <v>0</v>
      </c>
      <c r="K21" s="70">
        <v>0</v>
      </c>
      <c r="L21" s="41">
        <v>0</v>
      </c>
      <c r="M21" s="86">
        <f t="shared" si="13"/>
        <v>0</v>
      </c>
      <c r="N21" s="71">
        <v>0</v>
      </c>
      <c r="O21" s="71">
        <v>0</v>
      </c>
      <c r="P21" s="71">
        <f t="shared" si="14"/>
        <v>0</v>
      </c>
      <c r="Q21" s="99">
        <v>0</v>
      </c>
      <c r="R21" s="99">
        <v>0</v>
      </c>
      <c r="S21" s="99">
        <v>0</v>
      </c>
      <c r="T21" s="72">
        <f t="shared" si="15"/>
        <v>2</v>
      </c>
      <c r="U21" s="72">
        <f t="shared" si="16"/>
        <v>10</v>
      </c>
      <c r="V21" s="72">
        <f t="shared" si="2"/>
        <v>17</v>
      </c>
      <c r="W21" s="72">
        <f t="shared" si="28"/>
        <v>9</v>
      </c>
      <c r="X21" s="72">
        <f t="shared" si="28"/>
        <v>67</v>
      </c>
      <c r="Y21" s="72">
        <f t="shared" si="28"/>
        <v>230</v>
      </c>
      <c r="Z21" s="72">
        <f t="shared" si="18"/>
        <v>288</v>
      </c>
      <c r="AA21" s="72">
        <f t="shared" si="29"/>
        <v>306</v>
      </c>
      <c r="AB21" s="72">
        <f t="shared" si="19"/>
        <v>297</v>
      </c>
      <c r="AC21" s="72">
        <f t="shared" si="36"/>
        <v>29</v>
      </c>
      <c r="AD21" s="49">
        <f t="shared" si="20"/>
        <v>12</v>
      </c>
      <c r="AE21" s="88">
        <f t="shared" si="21"/>
        <v>0.16666666666666666</v>
      </c>
      <c r="AF21" s="90">
        <f t="shared" si="22"/>
        <v>2</v>
      </c>
      <c r="AG21" s="90">
        <f t="shared" si="23"/>
        <v>10</v>
      </c>
      <c r="AH21" s="90">
        <f t="shared" si="24"/>
        <v>17</v>
      </c>
      <c r="AI21" s="90">
        <f t="shared" si="30"/>
        <v>9</v>
      </c>
      <c r="AJ21" s="90">
        <f t="shared" si="31"/>
        <v>67</v>
      </c>
      <c r="AK21" s="90">
        <f t="shared" si="32"/>
        <v>230</v>
      </c>
      <c r="AL21" s="90">
        <f t="shared" si="25"/>
        <v>288</v>
      </c>
      <c r="AM21" s="90">
        <f t="shared" si="33"/>
        <v>306</v>
      </c>
      <c r="AN21" s="90">
        <f t="shared" si="26"/>
        <v>297</v>
      </c>
      <c r="AO21" s="94">
        <f t="shared" si="34"/>
        <v>1</v>
      </c>
      <c r="AP21" s="104">
        <f t="shared" si="35"/>
        <v>1</v>
      </c>
      <c r="AR21">
        <v>0.11764705882352941</v>
      </c>
      <c r="AS21">
        <f t="shared" si="39"/>
        <v>0.86</v>
      </c>
      <c r="AU21" s="26">
        <f t="shared" si="5"/>
        <v>0.11764705882352941</v>
      </c>
      <c r="AV21">
        <v>0.54820269006583289</v>
      </c>
      <c r="AW21">
        <v>0.11764705882352941</v>
      </c>
      <c r="AY21" s="65">
        <f t="shared" si="6"/>
        <v>9</v>
      </c>
      <c r="AZ21" s="65">
        <f t="shared" si="7"/>
        <v>67</v>
      </c>
      <c r="BA21" s="65">
        <f t="shared" si="8"/>
        <v>230</v>
      </c>
      <c r="BB21" s="65">
        <f t="shared" si="9"/>
        <v>288</v>
      </c>
      <c r="BC21" s="65">
        <f t="shared" si="10"/>
        <v>306</v>
      </c>
      <c r="BD21" s="65">
        <f t="shared" si="11"/>
        <v>297</v>
      </c>
    </row>
    <row r="22" spans="1:56" ht="16.8" x14ac:dyDescent="0.3">
      <c r="A22" s="9">
        <v>21</v>
      </c>
      <c r="B22" s="1">
        <v>44440</v>
      </c>
      <c r="C22" s="58">
        <v>15</v>
      </c>
      <c r="D22" s="61">
        <v>4</v>
      </c>
      <c r="E22" s="101">
        <f t="shared" si="0"/>
        <v>11</v>
      </c>
      <c r="F22" s="31">
        <f t="shared" si="37"/>
        <v>1</v>
      </c>
      <c r="G22" s="67">
        <f t="shared" si="38"/>
        <v>11</v>
      </c>
      <c r="H22" s="69">
        <v>0</v>
      </c>
      <c r="I22" s="69">
        <f t="shared" si="1"/>
        <v>0</v>
      </c>
      <c r="J22" s="69">
        <f t="shared" si="12"/>
        <v>0</v>
      </c>
      <c r="K22" s="70">
        <v>0</v>
      </c>
      <c r="L22" s="41">
        <v>0</v>
      </c>
      <c r="M22" s="86">
        <f t="shared" si="13"/>
        <v>0</v>
      </c>
      <c r="N22" s="71">
        <v>0</v>
      </c>
      <c r="O22" s="71">
        <v>0</v>
      </c>
      <c r="P22" s="71">
        <f t="shared" si="14"/>
        <v>0</v>
      </c>
      <c r="Q22" s="99">
        <v>0</v>
      </c>
      <c r="R22" s="99">
        <v>0</v>
      </c>
      <c r="S22" s="99">
        <v>0</v>
      </c>
      <c r="T22" s="72">
        <f t="shared" si="15"/>
        <v>1</v>
      </c>
      <c r="U22" s="72">
        <f t="shared" si="16"/>
        <v>11</v>
      </c>
      <c r="V22" s="72">
        <f t="shared" si="2"/>
        <v>15</v>
      </c>
      <c r="W22" s="72">
        <f t="shared" si="28"/>
        <v>10</v>
      </c>
      <c r="X22" s="72">
        <f t="shared" si="28"/>
        <v>78</v>
      </c>
      <c r="Y22" s="72">
        <f t="shared" si="28"/>
        <v>245</v>
      </c>
      <c r="Z22" s="72">
        <f t="shared" si="18"/>
        <v>313</v>
      </c>
      <c r="AA22" s="72">
        <f t="shared" si="29"/>
        <v>333</v>
      </c>
      <c r="AB22" s="72">
        <f t="shared" si="19"/>
        <v>323</v>
      </c>
      <c r="AC22" s="72">
        <f t="shared" si="36"/>
        <v>27</v>
      </c>
      <c r="AD22" s="49">
        <f t="shared" si="20"/>
        <v>12</v>
      </c>
      <c r="AE22" s="88">
        <f t="shared" si="21"/>
        <v>8.3333333333333329E-2</v>
      </c>
      <c r="AF22" s="90">
        <f t="shared" si="22"/>
        <v>1</v>
      </c>
      <c r="AG22" s="90">
        <f t="shared" si="23"/>
        <v>11</v>
      </c>
      <c r="AH22" s="90">
        <f t="shared" si="24"/>
        <v>15</v>
      </c>
      <c r="AI22" s="90">
        <f>AI21+AF22</f>
        <v>10</v>
      </c>
      <c r="AJ22" s="90">
        <f t="shared" si="31"/>
        <v>78</v>
      </c>
      <c r="AK22" s="90">
        <f t="shared" si="32"/>
        <v>245</v>
      </c>
      <c r="AL22" s="90">
        <f t="shared" si="25"/>
        <v>313</v>
      </c>
      <c r="AM22" s="90">
        <f t="shared" si="33"/>
        <v>333</v>
      </c>
      <c r="AN22" s="90">
        <f t="shared" si="26"/>
        <v>323</v>
      </c>
      <c r="AO22" s="94">
        <f t="shared" si="34"/>
        <v>1</v>
      </c>
      <c r="AP22" s="104">
        <f t="shared" si="35"/>
        <v>1</v>
      </c>
      <c r="AR22">
        <v>0.26666666666666666</v>
      </c>
      <c r="AS22">
        <f t="shared" si="39"/>
        <v>0.39182391793302251</v>
      </c>
      <c r="AU22" s="26">
        <f t="shared" si="5"/>
        <v>0.26666666666666666</v>
      </c>
      <c r="AV22">
        <v>0.16025263363212117</v>
      </c>
      <c r="AW22">
        <v>0.26666666666666666</v>
      </c>
      <c r="AY22" s="65">
        <f t="shared" si="6"/>
        <v>10</v>
      </c>
      <c r="AZ22" s="65">
        <f t="shared" si="7"/>
        <v>78</v>
      </c>
      <c r="BA22" s="65">
        <f t="shared" si="8"/>
        <v>245</v>
      </c>
      <c r="BB22" s="65">
        <f t="shared" si="9"/>
        <v>313</v>
      </c>
      <c r="BC22" s="65">
        <f t="shared" si="10"/>
        <v>333</v>
      </c>
      <c r="BD22" s="65">
        <f t="shared" si="11"/>
        <v>323</v>
      </c>
    </row>
    <row r="23" spans="1:56" ht="16.8" x14ac:dyDescent="0.3">
      <c r="A23" s="9">
        <v>22</v>
      </c>
      <c r="B23" s="1">
        <v>44470</v>
      </c>
      <c r="C23" s="58">
        <v>18</v>
      </c>
      <c r="D23" s="61">
        <v>4</v>
      </c>
      <c r="E23" s="101">
        <f t="shared" si="0"/>
        <v>14</v>
      </c>
      <c r="F23" s="31">
        <f t="shared" si="37"/>
        <v>1</v>
      </c>
      <c r="G23" s="67">
        <f t="shared" si="38"/>
        <v>10</v>
      </c>
      <c r="H23" s="69">
        <v>0</v>
      </c>
      <c r="I23" s="69">
        <f t="shared" si="1"/>
        <v>0</v>
      </c>
      <c r="J23" s="69">
        <f t="shared" si="12"/>
        <v>0</v>
      </c>
      <c r="K23" s="70">
        <v>0</v>
      </c>
      <c r="L23" s="41">
        <v>0</v>
      </c>
      <c r="M23" s="86">
        <f t="shared" si="13"/>
        <v>0</v>
      </c>
      <c r="N23" s="71">
        <v>0</v>
      </c>
      <c r="O23" s="71">
        <v>0</v>
      </c>
      <c r="P23" s="71">
        <f t="shared" si="14"/>
        <v>0</v>
      </c>
      <c r="Q23" s="99">
        <v>0</v>
      </c>
      <c r="R23" s="99">
        <v>0</v>
      </c>
      <c r="S23" s="99">
        <v>0</v>
      </c>
      <c r="T23" s="72">
        <f t="shared" si="15"/>
        <v>1</v>
      </c>
      <c r="U23" s="72">
        <f t="shared" si="16"/>
        <v>10</v>
      </c>
      <c r="V23" s="72">
        <f t="shared" si="2"/>
        <v>18</v>
      </c>
      <c r="W23" s="72">
        <f t="shared" si="28"/>
        <v>11</v>
      </c>
      <c r="X23" s="72">
        <f t="shared" si="28"/>
        <v>88</v>
      </c>
      <c r="Y23" s="72">
        <f t="shared" si="28"/>
        <v>263</v>
      </c>
      <c r="Z23" s="72">
        <f t="shared" si="18"/>
        <v>340</v>
      </c>
      <c r="AA23" s="72">
        <f t="shared" si="29"/>
        <v>362</v>
      </c>
      <c r="AB23" s="72">
        <f t="shared" si="19"/>
        <v>351</v>
      </c>
      <c r="AC23" s="72">
        <f t="shared" si="36"/>
        <v>29</v>
      </c>
      <c r="AD23" s="49">
        <f t="shared" si="20"/>
        <v>11</v>
      </c>
      <c r="AE23" s="88">
        <f t="shared" si="21"/>
        <v>9.0909090909090912E-2</v>
      </c>
      <c r="AF23" s="90">
        <f t="shared" si="22"/>
        <v>1</v>
      </c>
      <c r="AG23" s="90">
        <f t="shared" si="23"/>
        <v>10</v>
      </c>
      <c r="AH23" s="90">
        <f t="shared" si="24"/>
        <v>18</v>
      </c>
      <c r="AI23" s="90">
        <f t="shared" si="30"/>
        <v>11</v>
      </c>
      <c r="AJ23" s="90">
        <f t="shared" si="31"/>
        <v>88</v>
      </c>
      <c r="AK23" s="90">
        <f t="shared" si="32"/>
        <v>263</v>
      </c>
      <c r="AL23" s="90">
        <f t="shared" si="25"/>
        <v>340</v>
      </c>
      <c r="AM23" s="90">
        <f t="shared" si="33"/>
        <v>362</v>
      </c>
      <c r="AN23" s="90">
        <f t="shared" si="26"/>
        <v>351</v>
      </c>
      <c r="AO23" s="94">
        <f t="shared" si="34"/>
        <v>1</v>
      </c>
      <c r="AP23" s="104">
        <f t="shared" si="35"/>
        <v>1</v>
      </c>
      <c r="AR23">
        <v>0.22222222222222221</v>
      </c>
      <c r="AS23">
        <f t="shared" si="39"/>
        <v>0.86</v>
      </c>
      <c r="AU23" s="26">
        <f t="shared" si="5"/>
        <v>0.22222222222222221</v>
      </c>
      <c r="AV23">
        <v>9.2926197212558681E-2</v>
      </c>
      <c r="AW23">
        <v>0.22222222222222221</v>
      </c>
      <c r="AY23" s="65">
        <f t="shared" si="6"/>
        <v>11</v>
      </c>
      <c r="AZ23" s="65">
        <f t="shared" si="7"/>
        <v>88</v>
      </c>
      <c r="BA23" s="65">
        <f t="shared" si="8"/>
        <v>263</v>
      </c>
      <c r="BB23" s="65">
        <f t="shared" si="9"/>
        <v>340</v>
      </c>
      <c r="BC23" s="65">
        <f t="shared" si="10"/>
        <v>362</v>
      </c>
      <c r="BD23" s="65">
        <f t="shared" si="11"/>
        <v>351</v>
      </c>
    </row>
    <row r="24" spans="1:56" ht="16.8" x14ac:dyDescent="0.3">
      <c r="A24" s="9">
        <v>23</v>
      </c>
      <c r="B24" s="1">
        <v>44501</v>
      </c>
      <c r="C24" s="58">
        <v>15</v>
      </c>
      <c r="D24" s="61">
        <v>3</v>
      </c>
      <c r="E24" s="101">
        <f t="shared" si="0"/>
        <v>12</v>
      </c>
      <c r="F24" s="31">
        <f t="shared" si="37"/>
        <v>2</v>
      </c>
      <c r="G24" s="67">
        <f t="shared" si="38"/>
        <v>11</v>
      </c>
      <c r="H24" s="69">
        <v>0</v>
      </c>
      <c r="I24" s="69">
        <f t="shared" si="1"/>
        <v>0</v>
      </c>
      <c r="J24" s="69">
        <f t="shared" si="12"/>
        <v>0</v>
      </c>
      <c r="K24" s="70">
        <v>0</v>
      </c>
      <c r="L24" s="41">
        <v>0</v>
      </c>
      <c r="M24" s="86">
        <f t="shared" si="13"/>
        <v>0</v>
      </c>
      <c r="N24" s="71">
        <v>0</v>
      </c>
      <c r="O24" s="71">
        <v>0</v>
      </c>
      <c r="P24" s="71">
        <f t="shared" si="14"/>
        <v>0</v>
      </c>
      <c r="Q24" s="99">
        <v>0</v>
      </c>
      <c r="R24" s="99">
        <v>0</v>
      </c>
      <c r="S24" s="99">
        <v>0</v>
      </c>
      <c r="T24" s="72">
        <f t="shared" si="15"/>
        <v>2</v>
      </c>
      <c r="U24" s="72">
        <f t="shared" si="16"/>
        <v>11</v>
      </c>
      <c r="V24" s="72">
        <f t="shared" si="2"/>
        <v>15</v>
      </c>
      <c r="W24" s="72">
        <f t="shared" si="28"/>
        <v>13</v>
      </c>
      <c r="X24" s="72">
        <f t="shared" si="28"/>
        <v>99</v>
      </c>
      <c r="Y24" s="72">
        <f t="shared" si="28"/>
        <v>278</v>
      </c>
      <c r="Z24" s="72">
        <f t="shared" si="18"/>
        <v>364</v>
      </c>
      <c r="AA24" s="72">
        <f>AA23+AC24</f>
        <v>390</v>
      </c>
      <c r="AB24" s="72">
        <f t="shared" si="19"/>
        <v>377</v>
      </c>
      <c r="AC24" s="72">
        <f t="shared" si="36"/>
        <v>28</v>
      </c>
      <c r="AD24" s="49">
        <f t="shared" si="20"/>
        <v>13</v>
      </c>
      <c r="AE24" s="88">
        <f t="shared" si="21"/>
        <v>0.15384615384615385</v>
      </c>
      <c r="AF24" s="90">
        <f t="shared" si="22"/>
        <v>2</v>
      </c>
      <c r="AG24" s="90">
        <f t="shared" si="23"/>
        <v>11</v>
      </c>
      <c r="AH24" s="90">
        <f t="shared" si="24"/>
        <v>15</v>
      </c>
      <c r="AI24" s="90">
        <f t="shared" si="30"/>
        <v>13</v>
      </c>
      <c r="AJ24" s="90">
        <f t="shared" si="31"/>
        <v>99</v>
      </c>
      <c r="AK24" s="90">
        <f t="shared" si="32"/>
        <v>278</v>
      </c>
      <c r="AL24" s="90">
        <f t="shared" si="25"/>
        <v>364</v>
      </c>
      <c r="AM24" s="90">
        <f t="shared" si="33"/>
        <v>390</v>
      </c>
      <c r="AN24" s="90">
        <f t="shared" si="26"/>
        <v>377</v>
      </c>
      <c r="AO24" s="94">
        <f t="shared" si="34"/>
        <v>1</v>
      </c>
      <c r="AP24" s="104">
        <f t="shared" si="35"/>
        <v>1</v>
      </c>
      <c r="AR24">
        <v>0.2</v>
      </c>
      <c r="AS24">
        <f t="shared" si="39"/>
        <v>0.86</v>
      </c>
      <c r="AU24" s="26">
        <f t="shared" si="5"/>
        <v>0.2</v>
      </c>
      <c r="AV24">
        <v>0.81703524124930171</v>
      </c>
      <c r="AW24">
        <v>0.2</v>
      </c>
      <c r="AY24" s="65">
        <f t="shared" si="6"/>
        <v>13</v>
      </c>
      <c r="AZ24" s="65">
        <f t="shared" si="7"/>
        <v>99</v>
      </c>
      <c r="BA24" s="65">
        <f t="shared" si="8"/>
        <v>278</v>
      </c>
      <c r="BB24" s="65">
        <f t="shared" si="9"/>
        <v>364</v>
      </c>
      <c r="BC24" s="65">
        <f t="shared" si="10"/>
        <v>390</v>
      </c>
      <c r="BD24" s="65">
        <f t="shared" si="11"/>
        <v>377</v>
      </c>
    </row>
    <row r="25" spans="1:56" ht="16.8" x14ac:dyDescent="0.3">
      <c r="A25" s="9">
        <v>24</v>
      </c>
      <c r="B25" s="1">
        <v>44531</v>
      </c>
      <c r="C25" s="58">
        <v>17</v>
      </c>
      <c r="D25" s="61">
        <v>5</v>
      </c>
      <c r="E25" s="101">
        <f t="shared" si="0"/>
        <v>12</v>
      </c>
      <c r="F25" s="31">
        <f t="shared" si="37"/>
        <v>2</v>
      </c>
      <c r="G25" s="67">
        <f t="shared" si="38"/>
        <v>9</v>
      </c>
      <c r="H25" s="69">
        <v>0</v>
      </c>
      <c r="I25" s="69">
        <f t="shared" si="1"/>
        <v>0</v>
      </c>
      <c r="J25" s="69">
        <f t="shared" si="12"/>
        <v>0</v>
      </c>
      <c r="K25" s="70">
        <v>0</v>
      </c>
      <c r="L25" s="41">
        <v>0</v>
      </c>
      <c r="M25" s="86">
        <f t="shared" si="13"/>
        <v>0</v>
      </c>
      <c r="N25" s="71">
        <v>0</v>
      </c>
      <c r="O25" s="71">
        <v>0</v>
      </c>
      <c r="P25" s="71">
        <f t="shared" si="14"/>
        <v>0</v>
      </c>
      <c r="Q25" s="99">
        <v>0</v>
      </c>
      <c r="R25" s="99">
        <v>0</v>
      </c>
      <c r="S25" s="99">
        <v>0</v>
      </c>
      <c r="T25" s="72">
        <f t="shared" si="15"/>
        <v>2</v>
      </c>
      <c r="U25" s="72">
        <f t="shared" si="16"/>
        <v>9</v>
      </c>
      <c r="V25" s="72">
        <f t="shared" si="2"/>
        <v>17</v>
      </c>
      <c r="W25" s="72">
        <f t="shared" si="28"/>
        <v>15</v>
      </c>
      <c r="X25" s="72">
        <f t="shared" si="28"/>
        <v>108</v>
      </c>
      <c r="Y25" s="72">
        <f t="shared" si="28"/>
        <v>295</v>
      </c>
      <c r="Z25" s="72">
        <f t="shared" si="18"/>
        <v>388</v>
      </c>
      <c r="AA25" s="72">
        <f t="shared" si="29"/>
        <v>418</v>
      </c>
      <c r="AB25" s="72">
        <f t="shared" si="19"/>
        <v>403</v>
      </c>
      <c r="AC25" s="72">
        <f t="shared" si="36"/>
        <v>28</v>
      </c>
      <c r="AD25" s="49">
        <f t="shared" si="20"/>
        <v>11</v>
      </c>
      <c r="AE25" s="88">
        <f t="shared" si="21"/>
        <v>0.18181818181818182</v>
      </c>
      <c r="AF25" s="90">
        <f t="shared" si="22"/>
        <v>2</v>
      </c>
      <c r="AG25" s="90">
        <f t="shared" si="23"/>
        <v>9</v>
      </c>
      <c r="AH25" s="90">
        <f t="shared" si="24"/>
        <v>17</v>
      </c>
      <c r="AI25" s="90">
        <f t="shared" si="30"/>
        <v>15</v>
      </c>
      <c r="AJ25" s="90">
        <f t="shared" si="31"/>
        <v>108</v>
      </c>
      <c r="AK25" s="90">
        <f t="shared" si="32"/>
        <v>295</v>
      </c>
      <c r="AL25" s="90">
        <f t="shared" si="25"/>
        <v>388</v>
      </c>
      <c r="AM25" s="90">
        <f t="shared" si="33"/>
        <v>418</v>
      </c>
      <c r="AN25" s="90">
        <f t="shared" si="26"/>
        <v>403</v>
      </c>
      <c r="AO25" s="94">
        <f t="shared" si="34"/>
        <v>1</v>
      </c>
      <c r="AP25" s="104">
        <f t="shared" si="35"/>
        <v>1</v>
      </c>
      <c r="AR25">
        <v>0.29411764705882354</v>
      </c>
      <c r="AS25">
        <f t="shared" si="39"/>
        <v>0.37244864068596972</v>
      </c>
      <c r="AU25" s="26">
        <f t="shared" si="5"/>
        <v>0.29411764705882354</v>
      </c>
      <c r="AV25">
        <v>8.9000812532359475E-2</v>
      </c>
      <c r="AW25">
        <v>0.29411764705882354</v>
      </c>
      <c r="AY25" s="65">
        <f t="shared" si="6"/>
        <v>15</v>
      </c>
      <c r="AZ25" s="65">
        <f t="shared" si="7"/>
        <v>108</v>
      </c>
      <c r="BA25" s="65">
        <f t="shared" si="8"/>
        <v>295</v>
      </c>
      <c r="BB25" s="65">
        <f t="shared" si="9"/>
        <v>388</v>
      </c>
      <c r="BC25" s="65">
        <f t="shared" si="10"/>
        <v>418</v>
      </c>
      <c r="BD25" s="65">
        <f t="shared" si="11"/>
        <v>403</v>
      </c>
    </row>
    <row r="26" spans="1:56" ht="16.8" x14ac:dyDescent="0.3">
      <c r="A26" s="9">
        <v>25</v>
      </c>
      <c r="B26" s="1">
        <v>44562</v>
      </c>
      <c r="C26" s="58">
        <v>15</v>
      </c>
      <c r="D26" s="61">
        <v>6</v>
      </c>
      <c r="E26" s="101">
        <f t="shared" si="0"/>
        <v>9</v>
      </c>
      <c r="F26" s="31">
        <f t="shared" si="37"/>
        <v>3</v>
      </c>
      <c r="G26" s="67">
        <f t="shared" si="38"/>
        <v>11</v>
      </c>
      <c r="H26" s="73">
        <f>G14</f>
        <v>10</v>
      </c>
      <c r="I26" s="69">
        <f t="shared" si="1"/>
        <v>4</v>
      </c>
      <c r="J26" s="73">
        <f>ROUND(H26-I26,0)</f>
        <v>6</v>
      </c>
      <c r="K26" s="70">
        <v>0</v>
      </c>
      <c r="L26" s="41">
        <v>0</v>
      </c>
      <c r="M26" s="86">
        <f t="shared" si="13"/>
        <v>0</v>
      </c>
      <c r="N26" s="71">
        <v>0</v>
      </c>
      <c r="O26" s="71">
        <v>0</v>
      </c>
      <c r="P26" s="71">
        <f t="shared" si="14"/>
        <v>0</v>
      </c>
      <c r="Q26" s="99">
        <v>0</v>
      </c>
      <c r="R26" s="99">
        <v>0</v>
      </c>
      <c r="S26" s="99">
        <v>0</v>
      </c>
      <c r="T26" s="72">
        <f t="shared" si="15"/>
        <v>7</v>
      </c>
      <c r="U26" s="72">
        <f t="shared" si="16"/>
        <v>17</v>
      </c>
      <c r="V26" s="72">
        <f t="shared" si="2"/>
        <v>15</v>
      </c>
      <c r="W26" s="72">
        <f t="shared" si="28"/>
        <v>22</v>
      </c>
      <c r="X26" s="72">
        <f t="shared" si="28"/>
        <v>125</v>
      </c>
      <c r="Y26" s="72">
        <f t="shared" si="28"/>
        <v>310</v>
      </c>
      <c r="Z26" s="72">
        <f t="shared" si="18"/>
        <v>413</v>
      </c>
      <c r="AA26" s="72">
        <f t="shared" si="29"/>
        <v>457</v>
      </c>
      <c r="AB26" s="72">
        <f t="shared" si="19"/>
        <v>435</v>
      </c>
      <c r="AC26" s="72">
        <f t="shared" ref="AC26:AC37" si="40">C26+C14+C2</f>
        <v>39</v>
      </c>
      <c r="AD26" s="49">
        <f t="shared" si="20"/>
        <v>24</v>
      </c>
      <c r="AE26" s="88">
        <f t="shared" si="21"/>
        <v>0.29166666666666669</v>
      </c>
      <c r="AF26" s="90">
        <f t="shared" si="22"/>
        <v>7</v>
      </c>
      <c r="AG26" s="90">
        <f t="shared" si="23"/>
        <v>17</v>
      </c>
      <c r="AH26" s="90">
        <f t="shared" si="24"/>
        <v>15</v>
      </c>
      <c r="AI26" s="90">
        <f t="shared" si="30"/>
        <v>22</v>
      </c>
      <c r="AJ26" s="90">
        <f t="shared" si="31"/>
        <v>125</v>
      </c>
      <c r="AK26" s="90">
        <f t="shared" si="32"/>
        <v>310</v>
      </c>
      <c r="AL26" s="90">
        <f t="shared" si="25"/>
        <v>413</v>
      </c>
      <c r="AM26" s="90">
        <f t="shared" si="33"/>
        <v>457</v>
      </c>
      <c r="AN26" s="90">
        <f t="shared" si="26"/>
        <v>435</v>
      </c>
      <c r="AO26" s="94">
        <f t="shared" si="34"/>
        <v>1</v>
      </c>
      <c r="AP26" s="104">
        <f t="shared" si="35"/>
        <v>1</v>
      </c>
      <c r="AR26">
        <v>0.4</v>
      </c>
      <c r="AS26">
        <f t="shared" si="39"/>
        <v>0.77724955391975992</v>
      </c>
      <c r="AU26" s="26">
        <f t="shared" si="5"/>
        <v>0.4</v>
      </c>
      <c r="AV26">
        <v>0.19626059730173406</v>
      </c>
      <c r="AW26">
        <v>0.4</v>
      </c>
      <c r="AY26" s="65">
        <f t="shared" si="6"/>
        <v>22</v>
      </c>
      <c r="AZ26" s="65">
        <f t="shared" si="7"/>
        <v>125</v>
      </c>
      <c r="BA26" s="65">
        <f t="shared" si="8"/>
        <v>310</v>
      </c>
      <c r="BB26" s="65">
        <f t="shared" si="9"/>
        <v>413</v>
      </c>
      <c r="BC26" s="65">
        <f t="shared" si="10"/>
        <v>457</v>
      </c>
      <c r="BD26" s="65">
        <f t="shared" si="11"/>
        <v>435</v>
      </c>
    </row>
    <row r="27" spans="1:56" ht="16.8" x14ac:dyDescent="0.3">
      <c r="A27" s="9">
        <v>26</v>
      </c>
      <c r="B27" s="1">
        <v>44593</v>
      </c>
      <c r="C27" s="58">
        <v>11</v>
      </c>
      <c r="D27" s="61">
        <v>4.5</v>
      </c>
      <c r="E27" s="101">
        <f t="shared" si="0"/>
        <v>6.5</v>
      </c>
      <c r="F27" s="31">
        <f t="shared" si="37"/>
        <v>3</v>
      </c>
      <c r="G27" s="67">
        <f t="shared" si="38"/>
        <v>9</v>
      </c>
      <c r="H27" s="73">
        <f t="shared" ref="H27:H73" si="41">G15</f>
        <v>9</v>
      </c>
      <c r="I27" s="69">
        <f t="shared" ref="I27:I73" si="42">ROUND(H27*AR27,0)</f>
        <v>4</v>
      </c>
      <c r="J27" s="69">
        <f t="shared" si="12"/>
        <v>5</v>
      </c>
      <c r="K27" s="70">
        <v>0</v>
      </c>
      <c r="L27" s="41">
        <v>0</v>
      </c>
      <c r="M27" s="86">
        <f t="shared" si="13"/>
        <v>0</v>
      </c>
      <c r="N27" s="71">
        <v>0</v>
      </c>
      <c r="O27" s="71">
        <v>0</v>
      </c>
      <c r="P27" s="71">
        <f t="shared" si="14"/>
        <v>0</v>
      </c>
      <c r="Q27" s="99">
        <v>0</v>
      </c>
      <c r="R27" s="99">
        <v>0</v>
      </c>
      <c r="S27" s="99">
        <v>0</v>
      </c>
      <c r="T27" s="72">
        <f t="shared" si="15"/>
        <v>7</v>
      </c>
      <c r="U27" s="72">
        <f t="shared" si="16"/>
        <v>14</v>
      </c>
      <c r="V27" s="72">
        <f t="shared" si="2"/>
        <v>11</v>
      </c>
      <c r="W27" s="72">
        <f t="shared" si="28"/>
        <v>29</v>
      </c>
      <c r="X27" s="72">
        <f t="shared" si="28"/>
        <v>139</v>
      </c>
      <c r="Y27" s="72">
        <f t="shared" si="28"/>
        <v>321</v>
      </c>
      <c r="Z27" s="72">
        <f t="shared" si="18"/>
        <v>431</v>
      </c>
      <c r="AA27" s="72">
        <f t="shared" si="29"/>
        <v>489</v>
      </c>
      <c r="AB27" s="72">
        <f t="shared" si="19"/>
        <v>460</v>
      </c>
      <c r="AC27" s="72">
        <f t="shared" si="40"/>
        <v>32</v>
      </c>
      <c r="AD27" s="49">
        <f t="shared" si="20"/>
        <v>21</v>
      </c>
      <c r="AE27" s="88">
        <f t="shared" si="21"/>
        <v>0.33333333333333331</v>
      </c>
      <c r="AF27" s="90">
        <f t="shared" si="22"/>
        <v>7</v>
      </c>
      <c r="AG27" s="90">
        <f t="shared" si="23"/>
        <v>14</v>
      </c>
      <c r="AH27" s="90">
        <f t="shared" si="24"/>
        <v>11</v>
      </c>
      <c r="AI27" s="90">
        <f t="shared" si="30"/>
        <v>29</v>
      </c>
      <c r="AJ27" s="90">
        <f t="shared" si="31"/>
        <v>139</v>
      </c>
      <c r="AK27" s="90">
        <f t="shared" si="32"/>
        <v>321</v>
      </c>
      <c r="AL27" s="90">
        <f t="shared" si="25"/>
        <v>431</v>
      </c>
      <c r="AM27" s="90">
        <f t="shared" si="33"/>
        <v>489</v>
      </c>
      <c r="AN27" s="90">
        <f t="shared" si="26"/>
        <v>460</v>
      </c>
      <c r="AO27" s="94">
        <f t="shared" si="34"/>
        <v>1</v>
      </c>
      <c r="AP27" s="104">
        <f t="shared" si="35"/>
        <v>1</v>
      </c>
      <c r="AR27">
        <v>0.40909090909090912</v>
      </c>
      <c r="AS27">
        <f>MIN(AV17*2,0.86)</f>
        <v>0.41257341378751811</v>
      </c>
      <c r="AU27" s="26">
        <f t="shared" si="5"/>
        <v>0.40909090909090912</v>
      </c>
      <c r="AV27">
        <v>0.26429107374980587</v>
      </c>
      <c r="AW27">
        <v>0.40909090909090912</v>
      </c>
      <c r="AY27" s="65">
        <f t="shared" si="6"/>
        <v>29</v>
      </c>
      <c r="AZ27" s="65">
        <f t="shared" si="7"/>
        <v>139</v>
      </c>
      <c r="BA27" s="65">
        <f t="shared" si="8"/>
        <v>321</v>
      </c>
      <c r="BB27" s="65">
        <f t="shared" si="9"/>
        <v>431</v>
      </c>
      <c r="BC27" s="65">
        <f t="shared" si="10"/>
        <v>489</v>
      </c>
      <c r="BD27" s="65">
        <f t="shared" si="11"/>
        <v>460</v>
      </c>
    </row>
    <row r="28" spans="1:56" ht="16.8" x14ac:dyDescent="0.3">
      <c r="A28" s="9">
        <v>27</v>
      </c>
      <c r="B28" s="1">
        <v>44621</v>
      </c>
      <c r="C28" s="58">
        <v>14</v>
      </c>
      <c r="D28" s="61">
        <v>7</v>
      </c>
      <c r="E28" s="101">
        <f t="shared" si="0"/>
        <v>7</v>
      </c>
      <c r="F28" s="31">
        <f t="shared" si="37"/>
        <v>1</v>
      </c>
      <c r="G28" s="67">
        <f t="shared" si="38"/>
        <v>11</v>
      </c>
      <c r="H28" s="73">
        <f t="shared" si="41"/>
        <v>9</v>
      </c>
      <c r="I28" s="69">
        <f t="shared" si="42"/>
        <v>5</v>
      </c>
      <c r="J28" s="69">
        <f t="shared" si="12"/>
        <v>4</v>
      </c>
      <c r="K28" s="70">
        <v>0</v>
      </c>
      <c r="L28" s="41">
        <v>0</v>
      </c>
      <c r="M28" s="86">
        <f t="shared" si="13"/>
        <v>0</v>
      </c>
      <c r="N28" s="71">
        <v>0</v>
      </c>
      <c r="O28" s="71">
        <v>0</v>
      </c>
      <c r="P28" s="71">
        <f t="shared" si="14"/>
        <v>0</v>
      </c>
      <c r="Q28" s="99">
        <v>0</v>
      </c>
      <c r="R28" s="99">
        <v>0</v>
      </c>
      <c r="S28" s="99">
        <v>0</v>
      </c>
      <c r="T28" s="72">
        <f t="shared" si="15"/>
        <v>6</v>
      </c>
      <c r="U28" s="72">
        <f t="shared" si="16"/>
        <v>15</v>
      </c>
      <c r="V28" s="72">
        <f t="shared" si="2"/>
        <v>14</v>
      </c>
      <c r="W28" s="72">
        <f t="shared" si="28"/>
        <v>35</v>
      </c>
      <c r="X28" s="72">
        <f t="shared" si="28"/>
        <v>154</v>
      </c>
      <c r="Y28" s="72">
        <f t="shared" si="28"/>
        <v>335</v>
      </c>
      <c r="Z28" s="72">
        <f t="shared" si="18"/>
        <v>454</v>
      </c>
      <c r="AA28" s="72">
        <f t="shared" si="29"/>
        <v>525</v>
      </c>
      <c r="AB28" s="72">
        <f t="shared" si="19"/>
        <v>489</v>
      </c>
      <c r="AC28" s="72">
        <f t="shared" si="40"/>
        <v>36</v>
      </c>
      <c r="AD28" s="49">
        <f t="shared" si="20"/>
        <v>21</v>
      </c>
      <c r="AE28" s="88">
        <f t="shared" si="21"/>
        <v>0.2857142857142857</v>
      </c>
      <c r="AF28" s="90">
        <f t="shared" si="22"/>
        <v>6</v>
      </c>
      <c r="AG28" s="90">
        <f t="shared" si="23"/>
        <v>15</v>
      </c>
      <c r="AH28" s="90">
        <f t="shared" si="24"/>
        <v>14</v>
      </c>
      <c r="AI28" s="90">
        <f t="shared" si="30"/>
        <v>35</v>
      </c>
      <c r="AJ28" s="90">
        <f t="shared" si="31"/>
        <v>154</v>
      </c>
      <c r="AK28" s="90">
        <f t="shared" si="32"/>
        <v>335</v>
      </c>
      <c r="AL28" s="90">
        <f t="shared" si="25"/>
        <v>454</v>
      </c>
      <c r="AM28" s="90">
        <f t="shared" si="33"/>
        <v>525</v>
      </c>
      <c r="AN28" s="90">
        <f t="shared" si="26"/>
        <v>489</v>
      </c>
      <c r="AO28" s="94">
        <f t="shared" si="34"/>
        <v>1</v>
      </c>
      <c r="AP28" s="104">
        <f t="shared" si="35"/>
        <v>1</v>
      </c>
      <c r="AR28">
        <v>0.5</v>
      </c>
      <c r="AS28">
        <f t="shared" si="39"/>
        <v>0.5300482882048827</v>
      </c>
      <c r="AU28" s="26">
        <f t="shared" si="5"/>
        <v>0.5</v>
      </c>
      <c r="AV28">
        <v>6.008084694643101E-2</v>
      </c>
      <c r="AW28">
        <v>0.5</v>
      </c>
      <c r="AY28" s="65">
        <f t="shared" si="6"/>
        <v>35</v>
      </c>
      <c r="AZ28" s="65">
        <f t="shared" si="7"/>
        <v>154</v>
      </c>
      <c r="BA28" s="65">
        <f t="shared" si="8"/>
        <v>335</v>
      </c>
      <c r="BB28" s="65">
        <f t="shared" si="9"/>
        <v>454</v>
      </c>
      <c r="BC28" s="65">
        <f t="shared" si="10"/>
        <v>525</v>
      </c>
      <c r="BD28" s="65">
        <f t="shared" si="11"/>
        <v>489</v>
      </c>
    </row>
    <row r="29" spans="1:56" ht="16.8" x14ac:dyDescent="0.3">
      <c r="A29" s="9">
        <v>28</v>
      </c>
      <c r="B29" s="1">
        <v>44652</v>
      </c>
      <c r="C29" s="58">
        <v>17</v>
      </c>
      <c r="D29" s="61">
        <v>7</v>
      </c>
      <c r="E29" s="101">
        <f t="shared" si="0"/>
        <v>10</v>
      </c>
      <c r="F29" s="31">
        <f t="shared" si="37"/>
        <v>2</v>
      </c>
      <c r="G29" s="67">
        <f t="shared" si="38"/>
        <v>8</v>
      </c>
      <c r="H29" s="73">
        <f t="shared" si="41"/>
        <v>6</v>
      </c>
      <c r="I29" s="69">
        <f t="shared" si="42"/>
        <v>2</v>
      </c>
      <c r="J29" s="69">
        <f t="shared" si="12"/>
        <v>4</v>
      </c>
      <c r="K29" s="70">
        <v>0</v>
      </c>
      <c r="L29" s="41">
        <v>0</v>
      </c>
      <c r="M29" s="86">
        <f t="shared" si="13"/>
        <v>0</v>
      </c>
      <c r="N29" s="71">
        <v>0</v>
      </c>
      <c r="O29" s="71">
        <v>0</v>
      </c>
      <c r="P29" s="71">
        <f t="shared" si="14"/>
        <v>0</v>
      </c>
      <c r="Q29" s="99">
        <v>0</v>
      </c>
      <c r="R29" s="99">
        <v>0</v>
      </c>
      <c r="S29" s="99">
        <v>0</v>
      </c>
      <c r="T29" s="72">
        <f t="shared" si="15"/>
        <v>4</v>
      </c>
      <c r="U29" s="72">
        <f t="shared" si="16"/>
        <v>12</v>
      </c>
      <c r="V29" s="72">
        <f t="shared" si="2"/>
        <v>17</v>
      </c>
      <c r="W29" s="72">
        <f t="shared" si="28"/>
        <v>39</v>
      </c>
      <c r="X29" s="72">
        <f t="shared" si="28"/>
        <v>166</v>
      </c>
      <c r="Y29" s="72">
        <f t="shared" si="28"/>
        <v>352</v>
      </c>
      <c r="Z29" s="72">
        <f t="shared" si="18"/>
        <v>479</v>
      </c>
      <c r="AA29" s="72">
        <f t="shared" si="29"/>
        <v>559</v>
      </c>
      <c r="AB29" s="72">
        <f t="shared" si="19"/>
        <v>518</v>
      </c>
      <c r="AC29" s="72">
        <f t="shared" si="40"/>
        <v>34</v>
      </c>
      <c r="AD29" s="49">
        <f t="shared" si="20"/>
        <v>16</v>
      </c>
      <c r="AE29" s="88">
        <f t="shared" si="21"/>
        <v>0.25</v>
      </c>
      <c r="AF29" s="90">
        <f t="shared" si="22"/>
        <v>4</v>
      </c>
      <c r="AG29" s="90">
        <f t="shared" si="23"/>
        <v>12</v>
      </c>
      <c r="AH29" s="90">
        <f t="shared" si="24"/>
        <v>17</v>
      </c>
      <c r="AI29" s="90">
        <f t="shared" si="30"/>
        <v>39</v>
      </c>
      <c r="AJ29" s="90">
        <f t="shared" si="31"/>
        <v>166</v>
      </c>
      <c r="AK29" s="90">
        <f t="shared" si="32"/>
        <v>352</v>
      </c>
      <c r="AL29" s="90">
        <f t="shared" si="25"/>
        <v>479</v>
      </c>
      <c r="AM29" s="90">
        <f t="shared" si="33"/>
        <v>559</v>
      </c>
      <c r="AN29" s="90">
        <f t="shared" si="26"/>
        <v>518</v>
      </c>
      <c r="AO29" s="94">
        <f t="shared" si="34"/>
        <v>1</v>
      </c>
      <c r="AP29" s="104">
        <f t="shared" si="35"/>
        <v>1</v>
      </c>
      <c r="AR29">
        <v>0.41176470588235292</v>
      </c>
      <c r="AS29">
        <f t="shared" si="39"/>
        <v>0.86</v>
      </c>
      <c r="AU29" s="26">
        <f t="shared" si="5"/>
        <v>0.41176470588235292</v>
      </c>
      <c r="AV29">
        <v>8.5303255970610503E-2</v>
      </c>
      <c r="AW29">
        <v>0.41176470588235292</v>
      </c>
      <c r="AY29" s="65">
        <f t="shared" si="6"/>
        <v>39</v>
      </c>
      <c r="AZ29" s="65">
        <f t="shared" si="7"/>
        <v>166</v>
      </c>
      <c r="BA29" s="65">
        <f t="shared" si="8"/>
        <v>352</v>
      </c>
      <c r="BB29" s="65">
        <f t="shared" si="9"/>
        <v>479</v>
      </c>
      <c r="BC29" s="65">
        <f t="shared" si="10"/>
        <v>559</v>
      </c>
      <c r="BD29" s="65">
        <f t="shared" si="11"/>
        <v>518</v>
      </c>
    </row>
    <row r="30" spans="1:56" ht="16.8" x14ac:dyDescent="0.3">
      <c r="A30" s="9">
        <v>29</v>
      </c>
      <c r="B30" s="1">
        <v>44682</v>
      </c>
      <c r="C30" s="58">
        <v>16</v>
      </c>
      <c r="D30" s="61">
        <v>6</v>
      </c>
      <c r="E30" s="101">
        <f t="shared" si="0"/>
        <v>10</v>
      </c>
      <c r="F30" s="31">
        <f t="shared" si="37"/>
        <v>3</v>
      </c>
      <c r="G30" s="67">
        <f t="shared" si="38"/>
        <v>7</v>
      </c>
      <c r="H30" s="73">
        <f t="shared" si="41"/>
        <v>6</v>
      </c>
      <c r="I30" s="69">
        <f t="shared" si="42"/>
        <v>2</v>
      </c>
      <c r="J30" s="69">
        <f t="shared" si="12"/>
        <v>4</v>
      </c>
      <c r="K30" s="70">
        <v>0</v>
      </c>
      <c r="L30" s="41">
        <v>0</v>
      </c>
      <c r="M30" s="86">
        <f t="shared" si="13"/>
        <v>0</v>
      </c>
      <c r="N30" s="71">
        <v>0</v>
      </c>
      <c r="O30" s="71">
        <v>0</v>
      </c>
      <c r="P30" s="71">
        <f t="shared" si="14"/>
        <v>0</v>
      </c>
      <c r="Q30" s="99">
        <v>0</v>
      </c>
      <c r="R30" s="99">
        <v>0</v>
      </c>
      <c r="S30" s="99">
        <v>0</v>
      </c>
      <c r="T30" s="72">
        <f t="shared" si="15"/>
        <v>5</v>
      </c>
      <c r="U30" s="72">
        <f t="shared" si="16"/>
        <v>11</v>
      </c>
      <c r="V30" s="72">
        <f t="shared" si="2"/>
        <v>16</v>
      </c>
      <c r="W30" s="72">
        <f t="shared" si="28"/>
        <v>44</v>
      </c>
      <c r="X30" s="72">
        <f t="shared" si="28"/>
        <v>177</v>
      </c>
      <c r="Y30" s="72">
        <f t="shared" si="28"/>
        <v>368</v>
      </c>
      <c r="Z30" s="72">
        <f t="shared" si="18"/>
        <v>501</v>
      </c>
      <c r="AA30" s="72">
        <f t="shared" si="29"/>
        <v>593</v>
      </c>
      <c r="AB30" s="72">
        <f t="shared" si="19"/>
        <v>545</v>
      </c>
      <c r="AC30" s="72">
        <f t="shared" si="40"/>
        <v>34</v>
      </c>
      <c r="AD30" s="49">
        <f t="shared" si="20"/>
        <v>16</v>
      </c>
      <c r="AE30" s="88">
        <f t="shared" si="21"/>
        <v>0.3125</v>
      </c>
      <c r="AF30" s="90">
        <f t="shared" si="22"/>
        <v>5</v>
      </c>
      <c r="AG30" s="90">
        <f t="shared" si="23"/>
        <v>11</v>
      </c>
      <c r="AH30" s="90">
        <f t="shared" si="24"/>
        <v>16</v>
      </c>
      <c r="AI30" s="90">
        <f t="shared" si="30"/>
        <v>44</v>
      </c>
      <c r="AJ30" s="90">
        <f t="shared" si="31"/>
        <v>177</v>
      </c>
      <c r="AK30" s="90">
        <f t="shared" si="32"/>
        <v>368</v>
      </c>
      <c r="AL30" s="90">
        <f t="shared" si="25"/>
        <v>501</v>
      </c>
      <c r="AM30" s="90">
        <f t="shared" si="33"/>
        <v>593</v>
      </c>
      <c r="AN30" s="90">
        <f t="shared" si="26"/>
        <v>545</v>
      </c>
      <c r="AO30" s="94">
        <f t="shared" si="34"/>
        <v>1</v>
      </c>
      <c r="AP30" s="104">
        <f t="shared" si="35"/>
        <v>1</v>
      </c>
      <c r="AR30">
        <v>0.375</v>
      </c>
      <c r="AS30">
        <f t="shared" si="39"/>
        <v>0.86</v>
      </c>
      <c r="AU30" s="26">
        <f t="shared" si="5"/>
        <v>0.375</v>
      </c>
      <c r="AV30">
        <v>0.4305614165048719</v>
      </c>
      <c r="AW30">
        <v>0.375</v>
      </c>
      <c r="AY30" s="65">
        <f t="shared" si="6"/>
        <v>44</v>
      </c>
      <c r="AZ30" s="65">
        <f t="shared" si="7"/>
        <v>177</v>
      </c>
      <c r="BA30" s="65">
        <f t="shared" si="8"/>
        <v>368</v>
      </c>
      <c r="BB30" s="65">
        <f t="shared" si="9"/>
        <v>501</v>
      </c>
      <c r="BC30" s="65">
        <f t="shared" si="10"/>
        <v>593</v>
      </c>
      <c r="BD30" s="65">
        <f t="shared" si="11"/>
        <v>545</v>
      </c>
    </row>
    <row r="31" spans="1:56" ht="16.8" x14ac:dyDescent="0.3">
      <c r="A31" s="9">
        <v>30</v>
      </c>
      <c r="B31" s="1">
        <v>44713</v>
      </c>
      <c r="C31" s="58">
        <v>15</v>
      </c>
      <c r="D31" s="61">
        <v>8</v>
      </c>
      <c r="E31" s="101">
        <f t="shared" si="0"/>
        <v>7</v>
      </c>
      <c r="F31" s="31">
        <f t="shared" si="37"/>
        <v>2</v>
      </c>
      <c r="G31" s="67">
        <f t="shared" si="38"/>
        <v>12</v>
      </c>
      <c r="H31" s="73">
        <f t="shared" si="41"/>
        <v>8</v>
      </c>
      <c r="I31" s="69">
        <f t="shared" si="42"/>
        <v>4</v>
      </c>
      <c r="J31" s="69">
        <f t="shared" si="12"/>
        <v>4</v>
      </c>
      <c r="K31" s="70">
        <v>0</v>
      </c>
      <c r="L31" s="41">
        <v>0</v>
      </c>
      <c r="M31" s="86">
        <f t="shared" si="13"/>
        <v>0</v>
      </c>
      <c r="N31" s="71">
        <v>0</v>
      </c>
      <c r="O31" s="71">
        <v>0</v>
      </c>
      <c r="P31" s="71">
        <f t="shared" si="14"/>
        <v>0</v>
      </c>
      <c r="Q31" s="99">
        <v>0</v>
      </c>
      <c r="R31" s="99">
        <v>0</v>
      </c>
      <c r="S31" s="99">
        <v>0</v>
      </c>
      <c r="T31" s="72">
        <f t="shared" si="15"/>
        <v>6</v>
      </c>
      <c r="U31" s="72">
        <f t="shared" si="16"/>
        <v>16</v>
      </c>
      <c r="V31" s="72">
        <f t="shared" si="2"/>
        <v>15</v>
      </c>
      <c r="W31" s="72">
        <f t="shared" si="28"/>
        <v>50</v>
      </c>
      <c r="X31" s="72">
        <f t="shared" si="28"/>
        <v>193</v>
      </c>
      <c r="Y31" s="72">
        <f t="shared" si="28"/>
        <v>383</v>
      </c>
      <c r="Z31" s="72">
        <f t="shared" si="18"/>
        <v>526</v>
      </c>
      <c r="AA31" s="72">
        <f t="shared" si="29"/>
        <v>632</v>
      </c>
      <c r="AB31" s="72">
        <f t="shared" si="19"/>
        <v>576</v>
      </c>
      <c r="AC31" s="72">
        <f t="shared" si="40"/>
        <v>39</v>
      </c>
      <c r="AD31" s="49">
        <f t="shared" si="20"/>
        <v>22</v>
      </c>
      <c r="AE31" s="88">
        <f t="shared" si="21"/>
        <v>0.27272727272727271</v>
      </c>
      <c r="AF31" s="90">
        <f t="shared" si="22"/>
        <v>6</v>
      </c>
      <c r="AG31" s="90">
        <f t="shared" si="23"/>
        <v>16</v>
      </c>
      <c r="AH31" s="90">
        <f t="shared" si="24"/>
        <v>15</v>
      </c>
      <c r="AI31" s="90">
        <f t="shared" si="30"/>
        <v>50</v>
      </c>
      <c r="AJ31" s="90">
        <f t="shared" si="31"/>
        <v>193</v>
      </c>
      <c r="AK31" s="90">
        <f t="shared" si="32"/>
        <v>383</v>
      </c>
      <c r="AL31" s="90">
        <f t="shared" si="25"/>
        <v>526</v>
      </c>
      <c r="AM31" s="90">
        <f t="shared" si="33"/>
        <v>632</v>
      </c>
      <c r="AN31" s="90">
        <f t="shared" si="26"/>
        <v>576</v>
      </c>
      <c r="AO31" s="94">
        <f t="shared" si="34"/>
        <v>1</v>
      </c>
      <c r="AP31" s="104">
        <f t="shared" si="35"/>
        <v>1</v>
      </c>
      <c r="AR31">
        <v>0.53333333333333333</v>
      </c>
      <c r="AS31">
        <f t="shared" si="39"/>
        <v>0.86</v>
      </c>
      <c r="AU31" s="26">
        <f t="shared" si="5"/>
        <v>0.53333333333333333</v>
      </c>
      <c r="AV31">
        <v>4.6788446848955889E-2</v>
      </c>
      <c r="AW31">
        <v>0.53333333333333333</v>
      </c>
      <c r="AY31" s="65">
        <f t="shared" si="6"/>
        <v>50</v>
      </c>
      <c r="AZ31" s="65">
        <f t="shared" si="7"/>
        <v>193</v>
      </c>
      <c r="BA31" s="65">
        <f t="shared" si="8"/>
        <v>383</v>
      </c>
      <c r="BB31" s="65">
        <f t="shared" si="9"/>
        <v>526</v>
      </c>
      <c r="BC31" s="65">
        <f t="shared" si="10"/>
        <v>632</v>
      </c>
      <c r="BD31" s="65">
        <f t="shared" si="11"/>
        <v>576</v>
      </c>
    </row>
    <row r="32" spans="1:56" ht="16.8" x14ac:dyDescent="0.3">
      <c r="A32" s="9">
        <v>31</v>
      </c>
      <c r="B32" s="1">
        <v>44743</v>
      </c>
      <c r="C32" s="58">
        <v>17</v>
      </c>
      <c r="D32" s="61">
        <v>6</v>
      </c>
      <c r="E32" s="101">
        <f t="shared" si="0"/>
        <v>11</v>
      </c>
      <c r="F32" s="31">
        <f t="shared" si="37"/>
        <v>3</v>
      </c>
      <c r="G32" s="67">
        <f t="shared" si="38"/>
        <v>15</v>
      </c>
      <c r="H32" s="73">
        <f t="shared" si="41"/>
        <v>9</v>
      </c>
      <c r="I32" s="69">
        <f t="shared" si="42"/>
        <v>3</v>
      </c>
      <c r="J32" s="69">
        <f t="shared" si="12"/>
        <v>6</v>
      </c>
      <c r="K32" s="70">
        <v>0</v>
      </c>
      <c r="L32" s="41">
        <v>0</v>
      </c>
      <c r="M32" s="86">
        <f t="shared" si="13"/>
        <v>0</v>
      </c>
      <c r="N32" s="71">
        <v>0</v>
      </c>
      <c r="O32" s="71">
        <v>0</v>
      </c>
      <c r="P32" s="71">
        <f t="shared" si="14"/>
        <v>0</v>
      </c>
      <c r="Q32" s="99">
        <v>0</v>
      </c>
      <c r="R32" s="99">
        <v>0</v>
      </c>
      <c r="S32" s="99">
        <v>0</v>
      </c>
      <c r="T32" s="72">
        <f t="shared" si="15"/>
        <v>6</v>
      </c>
      <c r="U32" s="72">
        <f t="shared" si="16"/>
        <v>21</v>
      </c>
      <c r="V32" s="72">
        <f t="shared" si="2"/>
        <v>17</v>
      </c>
      <c r="W32" s="72">
        <f t="shared" si="28"/>
        <v>56</v>
      </c>
      <c r="X32" s="72">
        <f t="shared" si="28"/>
        <v>214</v>
      </c>
      <c r="Y32" s="72">
        <f t="shared" si="28"/>
        <v>400</v>
      </c>
      <c r="Z32" s="72">
        <f t="shared" si="18"/>
        <v>558</v>
      </c>
      <c r="AA32" s="72">
        <f>AA31+AC32</f>
        <v>677</v>
      </c>
      <c r="AB32" s="72">
        <f t="shared" si="19"/>
        <v>614</v>
      </c>
      <c r="AC32" s="72">
        <f t="shared" si="40"/>
        <v>45</v>
      </c>
      <c r="AD32" s="49">
        <f t="shared" si="20"/>
        <v>27</v>
      </c>
      <c r="AE32" s="88">
        <f t="shared" si="21"/>
        <v>0.22222222222222221</v>
      </c>
      <c r="AF32" s="90">
        <f t="shared" si="22"/>
        <v>6</v>
      </c>
      <c r="AG32" s="90">
        <f t="shared" si="23"/>
        <v>21</v>
      </c>
      <c r="AH32" s="90">
        <f t="shared" si="24"/>
        <v>17</v>
      </c>
      <c r="AI32" s="90">
        <f t="shared" si="30"/>
        <v>56</v>
      </c>
      <c r="AJ32" s="90">
        <f t="shared" si="31"/>
        <v>214</v>
      </c>
      <c r="AK32" s="90">
        <f t="shared" si="32"/>
        <v>400</v>
      </c>
      <c r="AL32" s="90">
        <f t="shared" si="25"/>
        <v>558</v>
      </c>
      <c r="AM32" s="90">
        <f t="shared" si="33"/>
        <v>677</v>
      </c>
      <c r="AN32" s="90">
        <f t="shared" si="26"/>
        <v>614</v>
      </c>
      <c r="AO32" s="94">
        <f t="shared" si="34"/>
        <v>1</v>
      </c>
      <c r="AP32" s="104">
        <f t="shared" si="35"/>
        <v>1</v>
      </c>
      <c r="AR32">
        <v>0.35294117647058826</v>
      </c>
      <c r="AS32">
        <f t="shared" si="39"/>
        <v>0.32050526726424233</v>
      </c>
      <c r="AU32" s="26">
        <f t="shared" si="5"/>
        <v>0.35294117647058826</v>
      </c>
      <c r="AV32">
        <v>0.94262586697268536</v>
      </c>
      <c r="AW32">
        <v>0.35294117647058826</v>
      </c>
      <c r="AY32" s="65">
        <f t="shared" si="6"/>
        <v>56</v>
      </c>
      <c r="AZ32" s="65">
        <f t="shared" si="7"/>
        <v>214</v>
      </c>
      <c r="BA32" s="65">
        <f t="shared" si="8"/>
        <v>400</v>
      </c>
      <c r="BB32" s="65">
        <f t="shared" si="9"/>
        <v>558</v>
      </c>
      <c r="BC32" s="65">
        <f t="shared" si="10"/>
        <v>677</v>
      </c>
      <c r="BD32" s="65">
        <f t="shared" si="11"/>
        <v>614</v>
      </c>
    </row>
    <row r="33" spans="1:56" ht="16.8" x14ac:dyDescent="0.3">
      <c r="A33" s="9">
        <v>32</v>
      </c>
      <c r="B33" s="1">
        <v>44774</v>
      </c>
      <c r="C33" s="58">
        <v>16</v>
      </c>
      <c r="D33" s="61">
        <v>4.5</v>
      </c>
      <c r="E33" s="101">
        <f t="shared" si="0"/>
        <v>11.5</v>
      </c>
      <c r="F33" s="31">
        <f t="shared" si="37"/>
        <v>2</v>
      </c>
      <c r="G33" s="67">
        <f t="shared" si="38"/>
        <v>15</v>
      </c>
      <c r="H33" s="73">
        <f t="shared" si="41"/>
        <v>10</v>
      </c>
      <c r="I33" s="69">
        <f t="shared" si="42"/>
        <v>3</v>
      </c>
      <c r="J33" s="69">
        <f t="shared" si="12"/>
        <v>7</v>
      </c>
      <c r="K33" s="70">
        <v>0</v>
      </c>
      <c r="L33" s="41">
        <v>0</v>
      </c>
      <c r="M33" s="86">
        <f t="shared" si="13"/>
        <v>0</v>
      </c>
      <c r="N33" s="71">
        <v>0</v>
      </c>
      <c r="O33" s="71">
        <v>0</v>
      </c>
      <c r="P33" s="71">
        <f t="shared" si="14"/>
        <v>0</v>
      </c>
      <c r="Q33" s="99">
        <v>0</v>
      </c>
      <c r="R33" s="99">
        <v>0</v>
      </c>
      <c r="S33" s="99">
        <v>0</v>
      </c>
      <c r="T33" s="72">
        <f t="shared" si="15"/>
        <v>5</v>
      </c>
      <c r="U33" s="72">
        <f t="shared" si="16"/>
        <v>22</v>
      </c>
      <c r="V33" s="72">
        <f t="shared" si="2"/>
        <v>16</v>
      </c>
      <c r="W33" s="72">
        <f t="shared" si="28"/>
        <v>61</v>
      </c>
      <c r="X33" s="72">
        <f t="shared" si="28"/>
        <v>236</v>
      </c>
      <c r="Y33" s="72">
        <f t="shared" si="28"/>
        <v>416</v>
      </c>
      <c r="Z33" s="72">
        <f t="shared" si="18"/>
        <v>591</v>
      </c>
      <c r="AA33" s="72">
        <f>AA32+AC33</f>
        <v>722</v>
      </c>
      <c r="AB33" s="72">
        <f t="shared" si="19"/>
        <v>652</v>
      </c>
      <c r="AC33" s="72">
        <f t="shared" si="40"/>
        <v>45</v>
      </c>
      <c r="AD33" s="49">
        <f t="shared" si="20"/>
        <v>27</v>
      </c>
      <c r="AE33" s="88">
        <f t="shared" si="21"/>
        <v>0.18518518518518517</v>
      </c>
      <c r="AF33" s="90">
        <f t="shared" si="22"/>
        <v>5</v>
      </c>
      <c r="AG33" s="90">
        <f t="shared" si="23"/>
        <v>22</v>
      </c>
      <c r="AH33" s="90">
        <f t="shared" si="24"/>
        <v>16</v>
      </c>
      <c r="AI33" s="90">
        <f t="shared" si="30"/>
        <v>61</v>
      </c>
      <c r="AJ33" s="90">
        <f t="shared" si="31"/>
        <v>236</v>
      </c>
      <c r="AK33" s="90">
        <f t="shared" si="32"/>
        <v>416</v>
      </c>
      <c r="AL33" s="90">
        <f t="shared" si="25"/>
        <v>591</v>
      </c>
      <c r="AM33" s="90">
        <f t="shared" si="33"/>
        <v>722</v>
      </c>
      <c r="AN33" s="90">
        <f>AJ33+AK33</f>
        <v>652</v>
      </c>
      <c r="AO33" s="94">
        <f t="shared" si="34"/>
        <v>1</v>
      </c>
      <c r="AP33" s="104">
        <f t="shared" si="35"/>
        <v>1</v>
      </c>
      <c r="AR33">
        <v>0.28125</v>
      </c>
      <c r="AS33">
        <f t="shared" si="39"/>
        <v>0.18585239442511736</v>
      </c>
      <c r="AU33" s="26">
        <f t="shared" si="5"/>
        <v>0.28125</v>
      </c>
      <c r="AV33">
        <v>0.69275850098076353</v>
      </c>
      <c r="AW33">
        <v>0.28125</v>
      </c>
      <c r="AY33" s="65">
        <f t="shared" si="6"/>
        <v>61</v>
      </c>
      <c r="AZ33" s="65">
        <f t="shared" si="7"/>
        <v>236</v>
      </c>
      <c r="BA33" s="65">
        <f t="shared" si="8"/>
        <v>416</v>
      </c>
      <c r="BB33" s="65">
        <f t="shared" si="9"/>
        <v>591</v>
      </c>
      <c r="BC33" s="65">
        <f t="shared" si="10"/>
        <v>722</v>
      </c>
      <c r="BD33" s="65">
        <f t="shared" si="11"/>
        <v>652</v>
      </c>
    </row>
    <row r="34" spans="1:56" ht="16.8" x14ac:dyDescent="0.3">
      <c r="A34" s="9">
        <v>33</v>
      </c>
      <c r="B34" s="1">
        <v>44805</v>
      </c>
      <c r="C34" s="58">
        <v>17</v>
      </c>
      <c r="D34" s="61">
        <v>7.5</v>
      </c>
      <c r="E34" s="101">
        <f t="shared" ref="E34:E65" si="43">C34-D34</f>
        <v>9.5</v>
      </c>
      <c r="F34" s="31">
        <f t="shared" si="37"/>
        <v>4</v>
      </c>
      <c r="G34" s="67">
        <f t="shared" si="38"/>
        <v>11</v>
      </c>
      <c r="H34" s="73">
        <f t="shared" si="41"/>
        <v>11</v>
      </c>
      <c r="I34" s="69">
        <f t="shared" si="42"/>
        <v>5</v>
      </c>
      <c r="J34" s="69">
        <f t="shared" si="12"/>
        <v>6</v>
      </c>
      <c r="K34" s="70">
        <v>0</v>
      </c>
      <c r="L34" s="41">
        <v>0</v>
      </c>
      <c r="M34" s="86">
        <f t="shared" si="13"/>
        <v>0</v>
      </c>
      <c r="N34" s="71">
        <v>0</v>
      </c>
      <c r="O34" s="71">
        <v>0</v>
      </c>
      <c r="P34" s="71">
        <f t="shared" si="14"/>
        <v>0</v>
      </c>
      <c r="Q34" s="99">
        <v>0</v>
      </c>
      <c r="R34" s="99">
        <v>0</v>
      </c>
      <c r="S34" s="99">
        <v>0</v>
      </c>
      <c r="T34" s="72">
        <f t="shared" si="15"/>
        <v>9</v>
      </c>
      <c r="U34" s="72">
        <f t="shared" si="16"/>
        <v>17</v>
      </c>
      <c r="V34" s="72">
        <f>C34</f>
        <v>17</v>
      </c>
      <c r="W34" s="72">
        <f t="shared" si="28"/>
        <v>70</v>
      </c>
      <c r="X34" s="72">
        <f t="shared" si="28"/>
        <v>253</v>
      </c>
      <c r="Y34" s="72">
        <f t="shared" si="28"/>
        <v>433</v>
      </c>
      <c r="Z34" s="72">
        <f t="shared" si="18"/>
        <v>616</v>
      </c>
      <c r="AA34" s="72">
        <f t="shared" si="29"/>
        <v>766</v>
      </c>
      <c r="AB34" s="72">
        <f t="shared" si="19"/>
        <v>686</v>
      </c>
      <c r="AC34" s="72">
        <f t="shared" si="40"/>
        <v>44</v>
      </c>
      <c r="AD34" s="49">
        <f t="shared" si="20"/>
        <v>26</v>
      </c>
      <c r="AE34" s="88">
        <f t="shared" si="21"/>
        <v>0.34615384615384615</v>
      </c>
      <c r="AF34" s="90">
        <f t="shared" si="22"/>
        <v>9</v>
      </c>
      <c r="AG34" s="90">
        <f t="shared" si="23"/>
        <v>17</v>
      </c>
      <c r="AH34" s="90">
        <f t="shared" si="24"/>
        <v>17</v>
      </c>
      <c r="AI34" s="90">
        <f t="shared" si="30"/>
        <v>70</v>
      </c>
      <c r="AJ34" s="90">
        <f t="shared" si="31"/>
        <v>253</v>
      </c>
      <c r="AK34" s="90">
        <f t="shared" si="32"/>
        <v>433</v>
      </c>
      <c r="AL34" s="90">
        <f t="shared" si="25"/>
        <v>616</v>
      </c>
      <c r="AM34" s="90">
        <f t="shared" si="33"/>
        <v>766</v>
      </c>
      <c r="AN34" s="90">
        <f t="shared" si="26"/>
        <v>686</v>
      </c>
      <c r="AO34" s="94">
        <f t="shared" si="34"/>
        <v>1</v>
      </c>
      <c r="AP34" s="104">
        <f t="shared" si="35"/>
        <v>1</v>
      </c>
      <c r="AR34">
        <v>0.44117647058823528</v>
      </c>
      <c r="AS34">
        <f t="shared" si="39"/>
        <v>0.86</v>
      </c>
      <c r="AU34" s="26">
        <f t="shared" ref="AU34:AU65" si="44">D34/C34</f>
        <v>0.44117647058823528</v>
      </c>
      <c r="AV34">
        <v>0.12164204471365858</v>
      </c>
      <c r="AW34">
        <v>0.44117647058823528</v>
      </c>
      <c r="AY34" s="65">
        <f t="shared" ref="AY34:AY61" si="45">W34</f>
        <v>70</v>
      </c>
      <c r="AZ34" s="65">
        <f t="shared" ref="AZ34:AZ61" si="46">X34</f>
        <v>253</v>
      </c>
      <c r="BA34" s="65">
        <f t="shared" ref="BA34:BA61" si="47">Y34</f>
        <v>433</v>
      </c>
      <c r="BB34" s="65">
        <f t="shared" ref="BB34:BB61" si="48">Z34</f>
        <v>616</v>
      </c>
      <c r="BC34" s="65">
        <f t="shared" ref="BC34:BC61" si="49">AA34</f>
        <v>766</v>
      </c>
      <c r="BD34" s="65">
        <f t="shared" ref="BD34:BD61" si="50">AB34</f>
        <v>686</v>
      </c>
    </row>
    <row r="35" spans="1:56" ht="16.8" x14ac:dyDescent="0.3">
      <c r="A35" s="9">
        <v>34</v>
      </c>
      <c r="B35" s="1">
        <v>44835</v>
      </c>
      <c r="C35" s="59">
        <v>15</v>
      </c>
      <c r="D35" s="61">
        <v>9</v>
      </c>
      <c r="E35" s="101">
        <f t="shared" si="43"/>
        <v>6</v>
      </c>
      <c r="F35" s="31">
        <f t="shared" si="37"/>
        <v>4</v>
      </c>
      <c r="G35" s="67">
        <f t="shared" si="38"/>
        <v>14</v>
      </c>
      <c r="H35" s="73">
        <f t="shared" si="41"/>
        <v>10</v>
      </c>
      <c r="I35" s="69">
        <f t="shared" si="42"/>
        <v>6</v>
      </c>
      <c r="J35" s="69">
        <f t="shared" si="12"/>
        <v>4</v>
      </c>
      <c r="K35" s="70">
        <v>0</v>
      </c>
      <c r="L35" s="41">
        <v>0</v>
      </c>
      <c r="M35" s="86">
        <f t="shared" si="13"/>
        <v>0</v>
      </c>
      <c r="N35" s="71">
        <v>0</v>
      </c>
      <c r="O35" s="71">
        <v>0</v>
      </c>
      <c r="P35" s="71">
        <f t="shared" si="14"/>
        <v>0</v>
      </c>
      <c r="Q35" s="99">
        <v>0</v>
      </c>
      <c r="R35" s="99">
        <v>0</v>
      </c>
      <c r="S35" s="99">
        <v>0</v>
      </c>
      <c r="T35" s="72">
        <f t="shared" si="15"/>
        <v>10</v>
      </c>
      <c r="U35" s="72">
        <f t="shared" si="16"/>
        <v>18</v>
      </c>
      <c r="V35" s="72">
        <f t="shared" ref="V34:V65" si="51">C35</f>
        <v>15</v>
      </c>
      <c r="W35" s="72">
        <f t="shared" si="28"/>
        <v>80</v>
      </c>
      <c r="X35" s="72">
        <f t="shared" si="28"/>
        <v>271</v>
      </c>
      <c r="Y35" s="72">
        <f t="shared" si="28"/>
        <v>448</v>
      </c>
      <c r="Z35" s="72">
        <f t="shared" si="18"/>
        <v>639</v>
      </c>
      <c r="AA35" s="72">
        <f>AA34+AC35</f>
        <v>810</v>
      </c>
      <c r="AB35" s="72">
        <f t="shared" si="19"/>
        <v>719</v>
      </c>
      <c r="AC35" s="72">
        <f t="shared" si="40"/>
        <v>44</v>
      </c>
      <c r="AD35" s="49">
        <f t="shared" si="20"/>
        <v>28</v>
      </c>
      <c r="AE35" s="88">
        <f t="shared" si="21"/>
        <v>0.35714285714285715</v>
      </c>
      <c r="AF35" s="90">
        <f t="shared" si="22"/>
        <v>10</v>
      </c>
      <c r="AG35" s="90">
        <f t="shared" si="23"/>
        <v>18</v>
      </c>
      <c r="AH35" s="90">
        <f t="shared" si="24"/>
        <v>15</v>
      </c>
      <c r="AI35" s="90">
        <f t="shared" si="30"/>
        <v>80</v>
      </c>
      <c r="AJ35" s="90">
        <f t="shared" si="31"/>
        <v>271</v>
      </c>
      <c r="AK35" s="90">
        <f t="shared" si="32"/>
        <v>448</v>
      </c>
      <c r="AL35" s="90">
        <f t="shared" si="25"/>
        <v>639</v>
      </c>
      <c r="AM35" s="90">
        <f t="shared" si="33"/>
        <v>810</v>
      </c>
      <c r="AN35" s="90">
        <f t="shared" si="26"/>
        <v>719</v>
      </c>
      <c r="AO35" s="94">
        <f t="shared" si="34"/>
        <v>1</v>
      </c>
      <c r="AP35" s="104">
        <f t="shared" si="35"/>
        <v>1</v>
      </c>
      <c r="AR35">
        <v>0.6</v>
      </c>
      <c r="AS35">
        <f t="shared" si="39"/>
        <v>0.17800162506471895</v>
      </c>
      <c r="AU35" s="26">
        <f t="shared" si="44"/>
        <v>0.6</v>
      </c>
      <c r="AV35">
        <v>0.90775571191720794</v>
      </c>
      <c r="AW35">
        <v>0.6</v>
      </c>
      <c r="AY35" s="65">
        <f t="shared" si="45"/>
        <v>80</v>
      </c>
      <c r="AZ35" s="65">
        <f t="shared" si="46"/>
        <v>271</v>
      </c>
      <c r="BA35" s="65">
        <f t="shared" si="47"/>
        <v>448</v>
      </c>
      <c r="BB35" s="65">
        <f t="shared" si="48"/>
        <v>639</v>
      </c>
      <c r="BC35" s="65">
        <f t="shared" si="49"/>
        <v>810</v>
      </c>
      <c r="BD35" s="65">
        <f t="shared" si="50"/>
        <v>719</v>
      </c>
    </row>
    <row r="36" spans="1:56" ht="16.8" x14ac:dyDescent="0.3">
      <c r="A36" s="9">
        <v>35</v>
      </c>
      <c r="B36" s="1">
        <v>44866</v>
      </c>
      <c r="C36" s="59">
        <v>18</v>
      </c>
      <c r="D36" s="61">
        <v>4.5</v>
      </c>
      <c r="E36" s="101">
        <f t="shared" si="43"/>
        <v>13.5</v>
      </c>
      <c r="F36" s="31">
        <f t="shared" si="37"/>
        <v>3</v>
      </c>
      <c r="G36" s="67">
        <f t="shared" si="38"/>
        <v>12</v>
      </c>
      <c r="H36" s="73">
        <f t="shared" si="41"/>
        <v>11</v>
      </c>
      <c r="I36" s="69">
        <f t="shared" si="42"/>
        <v>3</v>
      </c>
      <c r="J36" s="69">
        <f t="shared" si="12"/>
        <v>8</v>
      </c>
      <c r="K36" s="70">
        <v>0</v>
      </c>
      <c r="L36" s="41">
        <v>0</v>
      </c>
      <c r="M36" s="86">
        <f t="shared" si="13"/>
        <v>0</v>
      </c>
      <c r="N36" s="71">
        <v>0</v>
      </c>
      <c r="O36" s="71">
        <v>0</v>
      </c>
      <c r="P36" s="71">
        <f t="shared" si="14"/>
        <v>0</v>
      </c>
      <c r="Q36" s="99">
        <v>0</v>
      </c>
      <c r="R36" s="99">
        <v>0</v>
      </c>
      <c r="S36" s="99">
        <v>0</v>
      </c>
      <c r="T36" s="72">
        <f t="shared" si="15"/>
        <v>6</v>
      </c>
      <c r="U36" s="72">
        <f t="shared" si="16"/>
        <v>20</v>
      </c>
      <c r="V36" s="72">
        <f t="shared" si="51"/>
        <v>18</v>
      </c>
      <c r="W36" s="72">
        <f t="shared" si="28"/>
        <v>86</v>
      </c>
      <c r="X36" s="72">
        <f t="shared" si="28"/>
        <v>291</v>
      </c>
      <c r="Y36" s="72">
        <f t="shared" si="28"/>
        <v>466</v>
      </c>
      <c r="Z36" s="72">
        <f t="shared" si="18"/>
        <v>671</v>
      </c>
      <c r="AA36" s="72">
        <f t="shared" si="29"/>
        <v>856</v>
      </c>
      <c r="AB36" s="72">
        <f t="shared" si="19"/>
        <v>757</v>
      </c>
      <c r="AC36" s="72">
        <f t="shared" si="40"/>
        <v>46</v>
      </c>
      <c r="AD36" s="49">
        <f t="shared" si="20"/>
        <v>26</v>
      </c>
      <c r="AE36" s="88">
        <f t="shared" si="21"/>
        <v>0.23076923076923078</v>
      </c>
      <c r="AF36" s="90">
        <f t="shared" si="22"/>
        <v>6</v>
      </c>
      <c r="AG36" s="90">
        <f t="shared" si="23"/>
        <v>20</v>
      </c>
      <c r="AH36" s="90">
        <f t="shared" si="24"/>
        <v>18</v>
      </c>
      <c r="AI36" s="90">
        <f t="shared" si="30"/>
        <v>86</v>
      </c>
      <c r="AJ36" s="90">
        <f t="shared" si="31"/>
        <v>291</v>
      </c>
      <c r="AK36" s="90">
        <f t="shared" si="32"/>
        <v>466</v>
      </c>
      <c r="AL36" s="90">
        <f t="shared" si="25"/>
        <v>671</v>
      </c>
      <c r="AM36" s="90">
        <f>AA36</f>
        <v>856</v>
      </c>
      <c r="AN36" s="90">
        <f>AJ36+AK36</f>
        <v>757</v>
      </c>
      <c r="AO36" s="94">
        <f t="shared" si="34"/>
        <v>1</v>
      </c>
      <c r="AP36" s="104">
        <f t="shared" si="35"/>
        <v>1</v>
      </c>
      <c r="AR36">
        <v>0.25</v>
      </c>
      <c r="AS36">
        <f t="shared" si="39"/>
        <v>0.39252119460346813</v>
      </c>
      <c r="AU36" s="26">
        <f t="shared" si="44"/>
        <v>0.25</v>
      </c>
      <c r="AV36">
        <v>0.42213244950711937</v>
      </c>
      <c r="AW36">
        <v>0.25</v>
      </c>
      <c r="AY36" s="65">
        <f t="shared" si="45"/>
        <v>86</v>
      </c>
      <c r="AZ36" s="65">
        <f t="shared" si="46"/>
        <v>291</v>
      </c>
      <c r="BA36" s="65">
        <f t="shared" si="47"/>
        <v>466</v>
      </c>
      <c r="BB36" s="65">
        <f t="shared" si="48"/>
        <v>671</v>
      </c>
      <c r="BC36" s="65">
        <f t="shared" si="49"/>
        <v>856</v>
      </c>
      <c r="BD36" s="65">
        <f t="shared" si="50"/>
        <v>757</v>
      </c>
    </row>
    <row r="37" spans="1:56" ht="16.8" x14ac:dyDescent="0.3">
      <c r="A37" s="9">
        <v>36</v>
      </c>
      <c r="B37" s="1">
        <v>44896</v>
      </c>
      <c r="C37" s="59">
        <v>16</v>
      </c>
      <c r="D37" s="61">
        <v>10.5</v>
      </c>
      <c r="E37" s="101">
        <f t="shared" si="43"/>
        <v>5.5</v>
      </c>
      <c r="F37" s="31">
        <f t="shared" si="37"/>
        <v>5</v>
      </c>
      <c r="G37" s="67">
        <f t="shared" si="38"/>
        <v>12</v>
      </c>
      <c r="H37" s="73">
        <f t="shared" si="41"/>
        <v>9</v>
      </c>
      <c r="I37" s="69">
        <f t="shared" si="42"/>
        <v>6</v>
      </c>
      <c r="J37" s="69">
        <f t="shared" si="12"/>
        <v>3</v>
      </c>
      <c r="K37" s="70">
        <v>0</v>
      </c>
      <c r="L37" s="41">
        <v>0</v>
      </c>
      <c r="M37" s="86">
        <f t="shared" si="13"/>
        <v>0</v>
      </c>
      <c r="N37" s="71">
        <v>0</v>
      </c>
      <c r="O37" s="71">
        <v>0</v>
      </c>
      <c r="P37" s="71">
        <f t="shared" si="14"/>
        <v>0</v>
      </c>
      <c r="Q37" s="99">
        <v>0</v>
      </c>
      <c r="R37" s="99">
        <v>0</v>
      </c>
      <c r="S37" s="99">
        <v>0</v>
      </c>
      <c r="T37" s="72">
        <f t="shared" si="15"/>
        <v>11</v>
      </c>
      <c r="U37" s="72">
        <f t="shared" si="16"/>
        <v>15</v>
      </c>
      <c r="V37" s="72">
        <f t="shared" si="51"/>
        <v>16</v>
      </c>
      <c r="W37" s="72">
        <f t="shared" si="28"/>
        <v>97</v>
      </c>
      <c r="X37" s="72">
        <f t="shared" si="28"/>
        <v>306</v>
      </c>
      <c r="Y37" s="72">
        <f t="shared" si="28"/>
        <v>482</v>
      </c>
      <c r="Z37" s="72">
        <f t="shared" si="18"/>
        <v>691</v>
      </c>
      <c r="AA37" s="72">
        <f t="shared" si="29"/>
        <v>900</v>
      </c>
      <c r="AB37" s="72">
        <f t="shared" si="19"/>
        <v>788</v>
      </c>
      <c r="AC37" s="72">
        <f t="shared" si="40"/>
        <v>44</v>
      </c>
      <c r="AD37" s="49">
        <f t="shared" si="20"/>
        <v>26</v>
      </c>
      <c r="AE37" s="88">
        <f t="shared" si="21"/>
        <v>0.42307692307692307</v>
      </c>
      <c r="AF37" s="90">
        <f t="shared" si="22"/>
        <v>11</v>
      </c>
      <c r="AG37" s="90">
        <f>U37+T37-AF37</f>
        <v>15</v>
      </c>
      <c r="AH37" s="90">
        <f t="shared" si="24"/>
        <v>16</v>
      </c>
      <c r="AI37" s="90">
        <f t="shared" si="30"/>
        <v>97</v>
      </c>
      <c r="AJ37" s="90">
        <f t="shared" si="31"/>
        <v>306</v>
      </c>
      <c r="AK37" s="90">
        <f t="shared" si="32"/>
        <v>482</v>
      </c>
      <c r="AL37" s="90">
        <f t="shared" si="25"/>
        <v>691</v>
      </c>
      <c r="AM37" s="90">
        <f t="shared" si="33"/>
        <v>900</v>
      </c>
      <c r="AN37" s="90">
        <f t="shared" si="26"/>
        <v>788</v>
      </c>
      <c r="AO37" s="94">
        <f t="shared" si="34"/>
        <v>1</v>
      </c>
      <c r="AP37" s="104">
        <f t="shared" si="35"/>
        <v>1</v>
      </c>
      <c r="AR37">
        <v>0.65625</v>
      </c>
      <c r="AS37">
        <f t="shared" si="39"/>
        <v>0.52858214749961174</v>
      </c>
      <c r="AU37" s="26">
        <f t="shared" si="44"/>
        <v>0.65625</v>
      </c>
      <c r="AV37">
        <v>0.73934121157517518</v>
      </c>
      <c r="AW37">
        <v>0.65625</v>
      </c>
      <c r="AY37" s="65">
        <f t="shared" si="45"/>
        <v>97</v>
      </c>
      <c r="AZ37" s="65">
        <f t="shared" si="46"/>
        <v>306</v>
      </c>
      <c r="BA37" s="65">
        <f t="shared" si="47"/>
        <v>482</v>
      </c>
      <c r="BB37" s="65">
        <f t="shared" si="48"/>
        <v>691</v>
      </c>
      <c r="BC37" s="65">
        <f t="shared" si="49"/>
        <v>900</v>
      </c>
      <c r="BD37" s="65">
        <f t="shared" si="50"/>
        <v>788</v>
      </c>
    </row>
    <row r="38" spans="1:56" ht="16.8" x14ac:dyDescent="0.3">
      <c r="A38" s="9">
        <v>37</v>
      </c>
      <c r="B38" s="1">
        <v>44927</v>
      </c>
      <c r="C38" s="59">
        <v>14</v>
      </c>
      <c r="D38" s="61">
        <v>7</v>
      </c>
      <c r="E38" s="101">
        <f t="shared" si="43"/>
        <v>7</v>
      </c>
      <c r="F38" s="31">
        <f t="shared" si="37"/>
        <v>6</v>
      </c>
      <c r="G38" s="67">
        <f t="shared" si="38"/>
        <v>9</v>
      </c>
      <c r="H38" s="73">
        <f t="shared" si="41"/>
        <v>11</v>
      </c>
      <c r="I38" s="69">
        <f t="shared" si="42"/>
        <v>6</v>
      </c>
      <c r="J38" s="69">
        <f t="shared" si="12"/>
        <v>5</v>
      </c>
      <c r="K38" s="74">
        <f>J26</f>
        <v>6</v>
      </c>
      <c r="L38" s="43">
        <f>ROUND(K38*AR38*0.9,0)</f>
        <v>3</v>
      </c>
      <c r="M38" s="86">
        <f>K38-L38</f>
        <v>3</v>
      </c>
      <c r="N38" s="71">
        <v>0</v>
      </c>
      <c r="O38" s="71">
        <v>0</v>
      </c>
      <c r="P38" s="71">
        <f t="shared" si="14"/>
        <v>0</v>
      </c>
      <c r="Q38" s="99">
        <v>0</v>
      </c>
      <c r="R38" s="99">
        <v>0</v>
      </c>
      <c r="S38" s="99">
        <v>0</v>
      </c>
      <c r="T38" s="72">
        <f t="shared" si="15"/>
        <v>15</v>
      </c>
      <c r="U38" s="72">
        <f t="shared" si="16"/>
        <v>17</v>
      </c>
      <c r="V38" s="72">
        <f t="shared" si="51"/>
        <v>14</v>
      </c>
      <c r="W38" s="72">
        <f t="shared" si="28"/>
        <v>112</v>
      </c>
      <c r="X38" s="72">
        <f t="shared" si="28"/>
        <v>323</v>
      </c>
      <c r="Y38" s="72">
        <f t="shared" si="28"/>
        <v>496</v>
      </c>
      <c r="Z38" s="72">
        <f t="shared" si="18"/>
        <v>707</v>
      </c>
      <c r="AA38" s="72">
        <f t="shared" si="29"/>
        <v>953</v>
      </c>
      <c r="AB38" s="72">
        <f t="shared" si="19"/>
        <v>819</v>
      </c>
      <c r="AC38" s="72">
        <f t="shared" ref="AC38:AC49" si="52">C38+C26+C14+C2</f>
        <v>53</v>
      </c>
      <c r="AD38" s="49">
        <f t="shared" si="20"/>
        <v>32</v>
      </c>
      <c r="AE38" s="88">
        <f t="shared" si="21"/>
        <v>0.46875</v>
      </c>
      <c r="AF38" s="90">
        <f t="shared" si="22"/>
        <v>15</v>
      </c>
      <c r="AG38" s="90">
        <f t="shared" ref="AG38:AG73" si="53">U38+T38-AF38</f>
        <v>17</v>
      </c>
      <c r="AH38" s="90">
        <f t="shared" si="24"/>
        <v>14</v>
      </c>
      <c r="AI38" s="90">
        <f t="shared" si="30"/>
        <v>112</v>
      </c>
      <c r="AJ38" s="90">
        <f t="shared" si="31"/>
        <v>323</v>
      </c>
      <c r="AK38" s="90">
        <f t="shared" si="32"/>
        <v>496</v>
      </c>
      <c r="AL38" s="90">
        <f t="shared" si="25"/>
        <v>707</v>
      </c>
      <c r="AM38" s="90">
        <f t="shared" si="33"/>
        <v>953</v>
      </c>
      <c r="AN38" s="90">
        <f t="shared" si="26"/>
        <v>819</v>
      </c>
      <c r="AO38" s="94">
        <f t="shared" si="34"/>
        <v>1</v>
      </c>
      <c r="AP38" s="104">
        <f t="shared" si="35"/>
        <v>1</v>
      </c>
      <c r="AR38">
        <v>0.5</v>
      </c>
      <c r="AS38">
        <f t="shared" si="39"/>
        <v>0.12016169389286202</v>
      </c>
      <c r="AU38" s="26">
        <f t="shared" si="44"/>
        <v>0.5</v>
      </c>
      <c r="AV38">
        <v>0.15633677686093139</v>
      </c>
      <c r="AW38">
        <v>0.5</v>
      </c>
      <c r="AY38" s="65">
        <f t="shared" si="45"/>
        <v>112</v>
      </c>
      <c r="AZ38" s="65">
        <f t="shared" si="46"/>
        <v>323</v>
      </c>
      <c r="BA38" s="65">
        <f t="shared" si="47"/>
        <v>496</v>
      </c>
      <c r="BB38" s="65">
        <f t="shared" si="48"/>
        <v>707</v>
      </c>
      <c r="BC38" s="65">
        <f t="shared" si="49"/>
        <v>953</v>
      </c>
      <c r="BD38" s="65">
        <f t="shared" si="50"/>
        <v>819</v>
      </c>
    </row>
    <row r="39" spans="1:56" ht="16.8" x14ac:dyDescent="0.3">
      <c r="A39" s="9">
        <v>38</v>
      </c>
      <c r="B39" s="1">
        <v>44958</v>
      </c>
      <c r="C39" s="59">
        <v>18</v>
      </c>
      <c r="D39" s="61">
        <v>10</v>
      </c>
      <c r="E39" s="101">
        <f t="shared" si="43"/>
        <v>8</v>
      </c>
      <c r="F39" s="31">
        <f t="shared" si="37"/>
        <v>4.5</v>
      </c>
      <c r="G39" s="67">
        <f t="shared" si="38"/>
        <v>6.5</v>
      </c>
      <c r="H39" s="73">
        <f t="shared" si="41"/>
        <v>9</v>
      </c>
      <c r="I39" s="69">
        <f t="shared" si="42"/>
        <v>5</v>
      </c>
      <c r="J39" s="69">
        <f t="shared" si="12"/>
        <v>4</v>
      </c>
      <c r="K39" s="74">
        <f t="shared" ref="K39:K73" si="54">J27</f>
        <v>5</v>
      </c>
      <c r="L39" s="43">
        <f t="shared" ref="L39:L73" si="55">ROUND(K39*AR39*0.9,0)</f>
        <v>3</v>
      </c>
      <c r="M39" s="86">
        <f t="shared" si="13"/>
        <v>2</v>
      </c>
      <c r="N39" s="71">
        <v>0</v>
      </c>
      <c r="O39" s="71">
        <v>0</v>
      </c>
      <c r="P39" s="71">
        <f t="shared" si="14"/>
        <v>0</v>
      </c>
      <c r="Q39" s="99">
        <v>0</v>
      </c>
      <c r="R39" s="99">
        <v>0</v>
      </c>
      <c r="S39" s="99">
        <v>0</v>
      </c>
      <c r="T39" s="72">
        <f t="shared" si="15"/>
        <v>12.5</v>
      </c>
      <c r="U39" s="72">
        <f t="shared" si="16"/>
        <v>12.5</v>
      </c>
      <c r="V39" s="72">
        <f t="shared" si="51"/>
        <v>18</v>
      </c>
      <c r="W39" s="72">
        <f t="shared" si="28"/>
        <v>124.5</v>
      </c>
      <c r="X39" s="72">
        <f t="shared" si="28"/>
        <v>335.5</v>
      </c>
      <c r="Y39" s="72">
        <f t="shared" si="28"/>
        <v>514</v>
      </c>
      <c r="Z39" s="72">
        <f t="shared" si="18"/>
        <v>725</v>
      </c>
      <c r="AA39" s="72">
        <f t="shared" si="29"/>
        <v>1003</v>
      </c>
      <c r="AB39" s="72">
        <f t="shared" si="19"/>
        <v>849.5</v>
      </c>
      <c r="AC39" s="72">
        <f t="shared" si="52"/>
        <v>50</v>
      </c>
      <c r="AD39" s="49">
        <f t="shared" si="20"/>
        <v>25</v>
      </c>
      <c r="AE39" s="88">
        <f t="shared" si="21"/>
        <v>0.5</v>
      </c>
      <c r="AF39" s="90">
        <f t="shared" si="22"/>
        <v>12.5</v>
      </c>
      <c r="AG39" s="90">
        <f t="shared" si="53"/>
        <v>12.5</v>
      </c>
      <c r="AH39" s="90">
        <f t="shared" si="24"/>
        <v>18</v>
      </c>
      <c r="AI39" s="90">
        <f t="shared" si="30"/>
        <v>124.5</v>
      </c>
      <c r="AJ39" s="90">
        <f t="shared" si="31"/>
        <v>335.5</v>
      </c>
      <c r="AK39" s="90">
        <f t="shared" si="32"/>
        <v>514</v>
      </c>
      <c r="AL39" s="90">
        <f t="shared" si="25"/>
        <v>725</v>
      </c>
      <c r="AM39" s="90">
        <f t="shared" si="33"/>
        <v>1003</v>
      </c>
      <c r="AN39" s="90">
        <f t="shared" si="26"/>
        <v>849.5</v>
      </c>
      <c r="AO39" s="94">
        <f t="shared" si="34"/>
        <v>1</v>
      </c>
      <c r="AP39" s="104">
        <f t="shared" si="35"/>
        <v>1</v>
      </c>
      <c r="AR39">
        <v>0.55555555555555558</v>
      </c>
      <c r="AS39">
        <f t="shared" si="39"/>
        <v>0.17060651194122101</v>
      </c>
      <c r="AU39" s="26">
        <f t="shared" si="44"/>
        <v>0.55555555555555558</v>
      </c>
      <c r="AV39">
        <v>7.0499351780713093E-2</v>
      </c>
      <c r="AW39">
        <v>0.55555555555555558</v>
      </c>
      <c r="AY39" s="65">
        <f t="shared" si="45"/>
        <v>124.5</v>
      </c>
      <c r="AZ39" s="65">
        <f t="shared" si="46"/>
        <v>335.5</v>
      </c>
      <c r="BA39" s="65">
        <f t="shared" si="47"/>
        <v>514</v>
      </c>
      <c r="BB39" s="65">
        <f t="shared" si="48"/>
        <v>725</v>
      </c>
      <c r="BC39" s="65">
        <f t="shared" si="49"/>
        <v>1003</v>
      </c>
      <c r="BD39" s="65">
        <f t="shared" si="50"/>
        <v>849.5</v>
      </c>
    </row>
    <row r="40" spans="1:56" ht="16.8" x14ac:dyDescent="0.3">
      <c r="A40" s="9">
        <v>39</v>
      </c>
      <c r="B40" s="1">
        <v>44986</v>
      </c>
      <c r="C40" s="59">
        <v>16</v>
      </c>
      <c r="D40" s="61">
        <v>10.5</v>
      </c>
      <c r="E40" s="101">
        <f t="shared" si="43"/>
        <v>5.5</v>
      </c>
      <c r="F40" s="31">
        <f t="shared" si="37"/>
        <v>7</v>
      </c>
      <c r="G40" s="67">
        <f t="shared" si="38"/>
        <v>7</v>
      </c>
      <c r="H40" s="73">
        <f t="shared" si="41"/>
        <v>11</v>
      </c>
      <c r="I40" s="69">
        <f t="shared" si="42"/>
        <v>7</v>
      </c>
      <c r="J40" s="69">
        <f t="shared" si="12"/>
        <v>4</v>
      </c>
      <c r="K40" s="74">
        <f t="shared" si="54"/>
        <v>4</v>
      </c>
      <c r="L40" s="43">
        <f t="shared" si="55"/>
        <v>2</v>
      </c>
      <c r="M40" s="86">
        <f t="shared" si="13"/>
        <v>2</v>
      </c>
      <c r="N40" s="71">
        <v>0</v>
      </c>
      <c r="O40" s="71">
        <v>0</v>
      </c>
      <c r="P40" s="71">
        <f t="shared" si="14"/>
        <v>0</v>
      </c>
      <c r="Q40" s="99">
        <v>0</v>
      </c>
      <c r="R40" s="99">
        <v>0</v>
      </c>
      <c r="S40" s="99">
        <v>0</v>
      </c>
      <c r="T40" s="72">
        <f t="shared" si="15"/>
        <v>16</v>
      </c>
      <c r="U40" s="72">
        <f t="shared" si="16"/>
        <v>13</v>
      </c>
      <c r="V40" s="72">
        <f t="shared" si="51"/>
        <v>16</v>
      </c>
      <c r="W40" s="72">
        <f t="shared" si="28"/>
        <v>140.5</v>
      </c>
      <c r="X40" s="72">
        <f t="shared" si="28"/>
        <v>348.5</v>
      </c>
      <c r="Y40" s="72">
        <f t="shared" si="28"/>
        <v>530</v>
      </c>
      <c r="Z40" s="72">
        <f t="shared" si="18"/>
        <v>738</v>
      </c>
      <c r="AA40" s="72">
        <f t="shared" si="29"/>
        <v>1055</v>
      </c>
      <c r="AB40" s="72">
        <f t="shared" si="19"/>
        <v>878.5</v>
      </c>
      <c r="AC40" s="72">
        <f t="shared" si="52"/>
        <v>52</v>
      </c>
      <c r="AD40" s="49">
        <f t="shared" si="20"/>
        <v>29</v>
      </c>
      <c r="AE40" s="88">
        <f t="shared" si="21"/>
        <v>0.55172413793103448</v>
      </c>
      <c r="AF40" s="90">
        <f t="shared" si="22"/>
        <v>16</v>
      </c>
      <c r="AG40" s="90">
        <f t="shared" si="53"/>
        <v>13</v>
      </c>
      <c r="AH40" s="90">
        <f t="shared" si="24"/>
        <v>16</v>
      </c>
      <c r="AI40" s="90">
        <f t="shared" si="30"/>
        <v>140.5</v>
      </c>
      <c r="AJ40" s="90">
        <f t="shared" si="31"/>
        <v>348.5</v>
      </c>
      <c r="AK40" s="90">
        <f t="shared" si="32"/>
        <v>530</v>
      </c>
      <c r="AL40" s="90">
        <f t="shared" si="25"/>
        <v>738</v>
      </c>
      <c r="AM40" s="90">
        <f t="shared" si="33"/>
        <v>1055</v>
      </c>
      <c r="AN40" s="90">
        <f>AJ40+AK40</f>
        <v>878.5</v>
      </c>
      <c r="AO40" s="94">
        <f t="shared" si="34"/>
        <v>1</v>
      </c>
      <c r="AP40" s="104">
        <f t="shared" si="35"/>
        <v>1</v>
      </c>
      <c r="AR40">
        <v>0.65625</v>
      </c>
      <c r="AS40">
        <f t="shared" si="39"/>
        <v>0.86</v>
      </c>
      <c r="AU40" s="26">
        <f t="shared" si="44"/>
        <v>0.65625</v>
      </c>
      <c r="AV40">
        <v>6.2835542139820677E-2</v>
      </c>
      <c r="AW40">
        <v>0.65625</v>
      </c>
      <c r="AY40" s="65">
        <f t="shared" si="45"/>
        <v>140.5</v>
      </c>
      <c r="AZ40" s="65">
        <f t="shared" si="46"/>
        <v>348.5</v>
      </c>
      <c r="BA40" s="65">
        <f t="shared" si="47"/>
        <v>530</v>
      </c>
      <c r="BB40" s="65">
        <f t="shared" si="48"/>
        <v>738</v>
      </c>
      <c r="BC40" s="65">
        <f t="shared" si="49"/>
        <v>1055</v>
      </c>
      <c r="BD40" s="65">
        <f t="shared" si="50"/>
        <v>878.5</v>
      </c>
    </row>
    <row r="41" spans="1:56" ht="16.8" x14ac:dyDescent="0.3">
      <c r="A41" s="9">
        <v>40</v>
      </c>
      <c r="B41" s="1">
        <v>45017</v>
      </c>
      <c r="C41" s="59">
        <v>19</v>
      </c>
      <c r="D41" s="61">
        <v>14</v>
      </c>
      <c r="E41" s="101">
        <f t="shared" si="43"/>
        <v>5</v>
      </c>
      <c r="F41" s="31">
        <f t="shared" si="37"/>
        <v>7</v>
      </c>
      <c r="G41" s="67">
        <f t="shared" si="38"/>
        <v>10</v>
      </c>
      <c r="H41" s="73">
        <f t="shared" si="41"/>
        <v>8</v>
      </c>
      <c r="I41" s="69">
        <f t="shared" si="42"/>
        <v>3</v>
      </c>
      <c r="J41" s="69">
        <f t="shared" si="12"/>
        <v>5</v>
      </c>
      <c r="K41" s="74">
        <f t="shared" si="54"/>
        <v>4</v>
      </c>
      <c r="L41" s="43">
        <f t="shared" si="55"/>
        <v>1</v>
      </c>
      <c r="M41" s="86">
        <f t="shared" si="13"/>
        <v>3</v>
      </c>
      <c r="N41" s="71">
        <v>0</v>
      </c>
      <c r="O41" s="71">
        <v>0</v>
      </c>
      <c r="P41" s="71">
        <f t="shared" si="14"/>
        <v>0</v>
      </c>
      <c r="Q41" s="99">
        <v>0</v>
      </c>
      <c r="R41" s="99">
        <v>0</v>
      </c>
      <c r="S41" s="99">
        <v>0</v>
      </c>
      <c r="T41" s="72">
        <f t="shared" si="15"/>
        <v>11</v>
      </c>
      <c r="U41" s="72">
        <f t="shared" si="16"/>
        <v>18</v>
      </c>
      <c r="V41" s="72">
        <f t="shared" si="51"/>
        <v>19</v>
      </c>
      <c r="W41" s="72">
        <f t="shared" si="28"/>
        <v>151.5</v>
      </c>
      <c r="X41" s="72">
        <f t="shared" si="28"/>
        <v>366.5</v>
      </c>
      <c r="Y41" s="72">
        <f t="shared" si="28"/>
        <v>549</v>
      </c>
      <c r="Z41" s="72">
        <f t="shared" si="18"/>
        <v>764</v>
      </c>
      <c r="AA41" s="72">
        <f t="shared" si="29"/>
        <v>1108</v>
      </c>
      <c r="AB41" s="72">
        <f t="shared" si="19"/>
        <v>915.5</v>
      </c>
      <c r="AC41" s="72">
        <f t="shared" si="52"/>
        <v>53</v>
      </c>
      <c r="AD41" s="49">
        <f t="shared" si="20"/>
        <v>29</v>
      </c>
      <c r="AE41" s="88">
        <f t="shared" si="21"/>
        <v>0.37931034482758619</v>
      </c>
      <c r="AF41" s="90">
        <f t="shared" si="22"/>
        <v>11</v>
      </c>
      <c r="AG41" s="90">
        <f t="shared" si="53"/>
        <v>18</v>
      </c>
      <c r="AH41" s="90">
        <f t="shared" si="24"/>
        <v>19</v>
      </c>
      <c r="AI41" s="90">
        <f t="shared" si="30"/>
        <v>151.5</v>
      </c>
      <c r="AJ41" s="90">
        <f t="shared" si="31"/>
        <v>366.5</v>
      </c>
      <c r="AK41" s="90">
        <f t="shared" si="32"/>
        <v>549</v>
      </c>
      <c r="AL41" s="90">
        <f t="shared" si="25"/>
        <v>764</v>
      </c>
      <c r="AM41" s="90">
        <f t="shared" si="33"/>
        <v>1108</v>
      </c>
      <c r="AN41" s="90">
        <f t="shared" si="26"/>
        <v>915.5</v>
      </c>
      <c r="AO41" s="94">
        <f t="shared" si="34"/>
        <v>1</v>
      </c>
      <c r="AP41" s="104">
        <f t="shared" si="35"/>
        <v>1</v>
      </c>
      <c r="AR41">
        <v>0.39473684210526316</v>
      </c>
      <c r="AS41">
        <f t="shared" si="39"/>
        <v>9.3576893697911778E-2</v>
      </c>
      <c r="AU41" s="26">
        <f t="shared" si="44"/>
        <v>0.73684210526315785</v>
      </c>
      <c r="AV41">
        <v>0.69557601321801132</v>
      </c>
      <c r="AW41">
        <v>0.39473684210526316</v>
      </c>
      <c r="AY41" s="65">
        <f t="shared" si="45"/>
        <v>151.5</v>
      </c>
      <c r="AZ41" s="65">
        <f t="shared" si="46"/>
        <v>366.5</v>
      </c>
      <c r="BA41" s="65">
        <f t="shared" si="47"/>
        <v>549</v>
      </c>
      <c r="BB41" s="65">
        <f t="shared" si="48"/>
        <v>764</v>
      </c>
      <c r="BC41" s="65">
        <f t="shared" si="49"/>
        <v>1108</v>
      </c>
      <c r="BD41" s="65">
        <f t="shared" si="50"/>
        <v>915.5</v>
      </c>
    </row>
    <row r="42" spans="1:56" ht="16.8" x14ac:dyDescent="0.3">
      <c r="A42" s="9">
        <v>41</v>
      </c>
      <c r="B42" s="1">
        <v>45047</v>
      </c>
      <c r="C42" s="59">
        <v>17</v>
      </c>
      <c r="D42" s="61">
        <v>13</v>
      </c>
      <c r="E42" s="101">
        <f t="shared" si="43"/>
        <v>4</v>
      </c>
      <c r="F42" s="31">
        <f t="shared" si="37"/>
        <v>6</v>
      </c>
      <c r="G42" s="67">
        <f t="shared" si="38"/>
        <v>10</v>
      </c>
      <c r="H42" s="73">
        <f t="shared" si="41"/>
        <v>7</v>
      </c>
      <c r="I42" s="69">
        <f t="shared" si="42"/>
        <v>4</v>
      </c>
      <c r="J42" s="69">
        <f t="shared" si="12"/>
        <v>3</v>
      </c>
      <c r="K42" s="74">
        <f t="shared" si="54"/>
        <v>4</v>
      </c>
      <c r="L42" s="43">
        <f t="shared" si="55"/>
        <v>2</v>
      </c>
      <c r="M42" s="86">
        <f t="shared" si="13"/>
        <v>2</v>
      </c>
      <c r="N42" s="71">
        <v>0</v>
      </c>
      <c r="O42" s="71">
        <v>0</v>
      </c>
      <c r="P42" s="71">
        <f t="shared" si="14"/>
        <v>0</v>
      </c>
      <c r="Q42" s="99">
        <v>0</v>
      </c>
      <c r="R42" s="99">
        <v>0</v>
      </c>
      <c r="S42" s="99">
        <v>0</v>
      </c>
      <c r="T42" s="72">
        <f t="shared" si="15"/>
        <v>12</v>
      </c>
      <c r="U42" s="72">
        <f t="shared" si="16"/>
        <v>15</v>
      </c>
      <c r="V42" s="72">
        <f t="shared" si="51"/>
        <v>17</v>
      </c>
      <c r="W42" s="72">
        <f t="shared" si="28"/>
        <v>163.5</v>
      </c>
      <c r="X42" s="72">
        <f t="shared" si="28"/>
        <v>381.5</v>
      </c>
      <c r="Y42" s="72">
        <f t="shared" si="28"/>
        <v>566</v>
      </c>
      <c r="Z42" s="72">
        <f t="shared" si="18"/>
        <v>784</v>
      </c>
      <c r="AA42" s="72">
        <f t="shared" si="29"/>
        <v>1159</v>
      </c>
      <c r="AB42" s="72">
        <f t="shared" si="19"/>
        <v>947.5</v>
      </c>
      <c r="AC42" s="72">
        <f t="shared" si="52"/>
        <v>51</v>
      </c>
      <c r="AD42" s="49">
        <f t="shared" si="20"/>
        <v>27</v>
      </c>
      <c r="AE42" s="88">
        <f t="shared" si="21"/>
        <v>0.44444444444444442</v>
      </c>
      <c r="AF42" s="90">
        <f t="shared" si="22"/>
        <v>12</v>
      </c>
      <c r="AG42" s="90">
        <f t="shared" si="53"/>
        <v>15</v>
      </c>
      <c r="AH42" s="90">
        <f t="shared" si="24"/>
        <v>17</v>
      </c>
      <c r="AI42" s="90">
        <f t="shared" si="30"/>
        <v>163.5</v>
      </c>
      <c r="AJ42" s="90">
        <f t="shared" si="31"/>
        <v>381.5</v>
      </c>
      <c r="AK42" s="90">
        <f t="shared" si="32"/>
        <v>566</v>
      </c>
      <c r="AL42" s="90">
        <f t="shared" si="25"/>
        <v>784</v>
      </c>
      <c r="AM42" s="90">
        <f t="shared" si="33"/>
        <v>1159</v>
      </c>
      <c r="AN42" s="90">
        <f>AJ42+AK42</f>
        <v>947.5</v>
      </c>
      <c r="AO42" s="94">
        <f t="shared" si="34"/>
        <v>1</v>
      </c>
      <c r="AP42" s="104">
        <f t="shared" si="35"/>
        <v>1</v>
      </c>
      <c r="AR42">
        <v>0.61764705882352944</v>
      </c>
      <c r="AS42">
        <f t="shared" si="39"/>
        <v>0.86</v>
      </c>
      <c r="AU42" s="26">
        <f t="shared" si="44"/>
        <v>0.76470588235294112</v>
      </c>
      <c r="AV42">
        <v>0.59100716246813922</v>
      </c>
      <c r="AW42">
        <v>0.61764705882352944</v>
      </c>
      <c r="AY42" s="65">
        <f t="shared" si="45"/>
        <v>163.5</v>
      </c>
      <c r="AZ42" s="65">
        <f t="shared" si="46"/>
        <v>381.5</v>
      </c>
      <c r="BA42" s="65">
        <f t="shared" si="47"/>
        <v>566</v>
      </c>
      <c r="BB42" s="65">
        <f t="shared" si="48"/>
        <v>784</v>
      </c>
      <c r="BC42" s="65">
        <f t="shared" si="49"/>
        <v>1159</v>
      </c>
      <c r="BD42" s="65">
        <f t="shared" si="50"/>
        <v>947.5</v>
      </c>
    </row>
    <row r="43" spans="1:56" ht="16.8" x14ac:dyDescent="0.3">
      <c r="A43" s="9">
        <v>42</v>
      </c>
      <c r="B43" s="1">
        <v>45078</v>
      </c>
      <c r="C43" s="59">
        <v>16</v>
      </c>
      <c r="D43" s="61">
        <v>12</v>
      </c>
      <c r="E43" s="101">
        <f t="shared" si="43"/>
        <v>4</v>
      </c>
      <c r="F43" s="31">
        <f t="shared" si="37"/>
        <v>8</v>
      </c>
      <c r="G43" s="67">
        <f t="shared" si="38"/>
        <v>7</v>
      </c>
      <c r="H43" s="73">
        <f t="shared" si="41"/>
        <v>12</v>
      </c>
      <c r="I43" s="69">
        <f t="shared" si="42"/>
        <v>5</v>
      </c>
      <c r="J43" s="69">
        <f t="shared" si="12"/>
        <v>7</v>
      </c>
      <c r="K43" s="74">
        <f t="shared" si="54"/>
        <v>4</v>
      </c>
      <c r="L43" s="43">
        <f t="shared" si="55"/>
        <v>2</v>
      </c>
      <c r="M43" s="86">
        <f t="shared" si="13"/>
        <v>2</v>
      </c>
      <c r="N43" s="71">
        <v>0</v>
      </c>
      <c r="O43" s="71">
        <v>0</v>
      </c>
      <c r="P43" s="71">
        <f t="shared" si="14"/>
        <v>0</v>
      </c>
      <c r="Q43" s="99">
        <v>0</v>
      </c>
      <c r="R43" s="99">
        <v>0</v>
      </c>
      <c r="S43" s="99">
        <v>0</v>
      </c>
      <c r="T43" s="72">
        <f t="shared" si="15"/>
        <v>15</v>
      </c>
      <c r="U43" s="72">
        <f t="shared" si="16"/>
        <v>16</v>
      </c>
      <c r="V43" s="72">
        <f t="shared" si="51"/>
        <v>16</v>
      </c>
      <c r="W43" s="72">
        <f t="shared" si="28"/>
        <v>178.5</v>
      </c>
      <c r="X43" s="72">
        <f t="shared" si="28"/>
        <v>397.5</v>
      </c>
      <c r="Y43" s="72">
        <f t="shared" si="28"/>
        <v>582</v>
      </c>
      <c r="Z43" s="72">
        <f t="shared" si="18"/>
        <v>801</v>
      </c>
      <c r="AA43" s="72">
        <f t="shared" si="29"/>
        <v>1214</v>
      </c>
      <c r="AB43" s="72">
        <f t="shared" si="19"/>
        <v>979.5</v>
      </c>
      <c r="AC43" s="72">
        <f t="shared" si="52"/>
        <v>55</v>
      </c>
      <c r="AD43" s="49">
        <f t="shared" si="20"/>
        <v>31</v>
      </c>
      <c r="AE43" s="88">
        <f t="shared" si="21"/>
        <v>0.4838709677419355</v>
      </c>
      <c r="AF43" s="90">
        <f t="shared" si="22"/>
        <v>15</v>
      </c>
      <c r="AG43" s="90">
        <f t="shared" si="53"/>
        <v>16</v>
      </c>
      <c r="AH43" s="90">
        <f t="shared" si="24"/>
        <v>16</v>
      </c>
      <c r="AI43" s="90">
        <f t="shared" si="30"/>
        <v>178.5</v>
      </c>
      <c r="AJ43" s="90">
        <f t="shared" si="31"/>
        <v>397.5</v>
      </c>
      <c r="AK43" s="90">
        <f t="shared" si="32"/>
        <v>582</v>
      </c>
      <c r="AL43" s="90">
        <f>AJ43+AK43-AI43</f>
        <v>801</v>
      </c>
      <c r="AM43" s="90">
        <f t="shared" si="33"/>
        <v>1214</v>
      </c>
      <c r="AN43" s="90">
        <f t="shared" si="26"/>
        <v>979.5</v>
      </c>
      <c r="AO43" s="94">
        <f t="shared" si="34"/>
        <v>1</v>
      </c>
      <c r="AP43" s="104">
        <f t="shared" si="35"/>
        <v>1</v>
      </c>
      <c r="AR43">
        <v>0.4375</v>
      </c>
      <c r="AS43">
        <f t="shared" si="39"/>
        <v>0.86</v>
      </c>
      <c r="AU43" s="26">
        <f t="shared" si="44"/>
        <v>0.75</v>
      </c>
      <c r="AV43">
        <v>0.31631303851973802</v>
      </c>
      <c r="AW43">
        <v>0.4375</v>
      </c>
      <c r="AY43" s="65">
        <f t="shared" si="45"/>
        <v>178.5</v>
      </c>
      <c r="AZ43" s="65">
        <f t="shared" si="46"/>
        <v>397.5</v>
      </c>
      <c r="BA43" s="65">
        <f t="shared" si="47"/>
        <v>582</v>
      </c>
      <c r="BB43" s="65">
        <f t="shared" si="48"/>
        <v>801</v>
      </c>
      <c r="BC43" s="65">
        <f t="shared" si="49"/>
        <v>1214</v>
      </c>
      <c r="BD43" s="65">
        <f t="shared" si="50"/>
        <v>979.5</v>
      </c>
    </row>
    <row r="44" spans="1:56" ht="16.8" x14ac:dyDescent="0.3">
      <c r="A44" s="9">
        <v>43</v>
      </c>
      <c r="B44" s="1">
        <v>45108</v>
      </c>
      <c r="C44" s="59">
        <v>18</v>
      </c>
      <c r="D44" s="61">
        <v>15</v>
      </c>
      <c r="E44" s="101">
        <f t="shared" si="43"/>
        <v>3</v>
      </c>
      <c r="F44" s="31">
        <f t="shared" si="37"/>
        <v>6</v>
      </c>
      <c r="G44" s="67">
        <f t="shared" si="38"/>
        <v>11</v>
      </c>
      <c r="H44" s="73">
        <f t="shared" si="41"/>
        <v>15</v>
      </c>
      <c r="I44" s="69">
        <f t="shared" si="42"/>
        <v>8</v>
      </c>
      <c r="J44" s="69">
        <f t="shared" si="12"/>
        <v>7</v>
      </c>
      <c r="K44" s="74">
        <f t="shared" si="54"/>
        <v>6</v>
      </c>
      <c r="L44" s="43">
        <f t="shared" si="55"/>
        <v>3</v>
      </c>
      <c r="M44" s="86">
        <f t="shared" si="13"/>
        <v>3</v>
      </c>
      <c r="N44" s="71">
        <v>0</v>
      </c>
      <c r="O44" s="71">
        <v>0</v>
      </c>
      <c r="P44" s="71">
        <f t="shared" si="14"/>
        <v>0</v>
      </c>
      <c r="Q44" s="99">
        <v>0</v>
      </c>
      <c r="R44" s="99">
        <v>0</v>
      </c>
      <c r="S44" s="99">
        <v>0</v>
      </c>
      <c r="T44" s="72">
        <f t="shared" si="15"/>
        <v>17</v>
      </c>
      <c r="U44" s="72">
        <f t="shared" si="16"/>
        <v>21</v>
      </c>
      <c r="V44" s="72">
        <f t="shared" si="51"/>
        <v>18</v>
      </c>
      <c r="W44" s="72">
        <f t="shared" si="28"/>
        <v>195.5</v>
      </c>
      <c r="X44" s="72">
        <f t="shared" si="28"/>
        <v>418.5</v>
      </c>
      <c r="Y44" s="72">
        <f t="shared" si="28"/>
        <v>600</v>
      </c>
      <c r="Z44" s="72">
        <f t="shared" si="18"/>
        <v>823</v>
      </c>
      <c r="AA44" s="72">
        <f t="shared" si="29"/>
        <v>1277</v>
      </c>
      <c r="AB44" s="72">
        <f t="shared" si="19"/>
        <v>1018.5</v>
      </c>
      <c r="AC44" s="72">
        <f t="shared" si="52"/>
        <v>63</v>
      </c>
      <c r="AD44" s="49">
        <f t="shared" si="20"/>
        <v>38</v>
      </c>
      <c r="AE44" s="88">
        <f t="shared" si="21"/>
        <v>0.44736842105263158</v>
      </c>
      <c r="AF44" s="90">
        <f t="shared" si="22"/>
        <v>17</v>
      </c>
      <c r="AG44" s="90">
        <f t="shared" si="53"/>
        <v>21</v>
      </c>
      <c r="AH44" s="90">
        <f>V44*AP44</f>
        <v>18</v>
      </c>
      <c r="AI44" s="90">
        <f t="shared" si="30"/>
        <v>195.5</v>
      </c>
      <c r="AJ44" s="90">
        <f t="shared" si="31"/>
        <v>418.5</v>
      </c>
      <c r="AK44" s="90">
        <f>AK43+AH44</f>
        <v>600</v>
      </c>
      <c r="AL44" s="90">
        <f t="shared" si="25"/>
        <v>823</v>
      </c>
      <c r="AM44" s="90">
        <f t="shared" si="33"/>
        <v>1277</v>
      </c>
      <c r="AN44" s="90">
        <f t="shared" si="26"/>
        <v>1018.5</v>
      </c>
      <c r="AO44" s="94">
        <f t="shared" si="34"/>
        <v>1</v>
      </c>
      <c r="AP44" s="104">
        <f t="shared" si="35"/>
        <v>1</v>
      </c>
      <c r="AR44">
        <v>0.5</v>
      </c>
      <c r="AS44">
        <f t="shared" si="39"/>
        <v>0.24328408942731716</v>
      </c>
      <c r="AU44" s="26">
        <f t="shared" si="44"/>
        <v>0.83333333333333337</v>
      </c>
      <c r="AV44">
        <v>0.19085565664506199</v>
      </c>
      <c r="AW44">
        <v>0.5</v>
      </c>
      <c r="AY44" s="65">
        <f t="shared" si="45"/>
        <v>195.5</v>
      </c>
      <c r="AZ44" s="65">
        <f t="shared" si="46"/>
        <v>418.5</v>
      </c>
      <c r="BA44" s="65">
        <f t="shared" si="47"/>
        <v>600</v>
      </c>
      <c r="BB44" s="65">
        <f t="shared" si="48"/>
        <v>823</v>
      </c>
      <c r="BC44" s="65">
        <f t="shared" si="49"/>
        <v>1277</v>
      </c>
      <c r="BD44" s="65">
        <f t="shared" si="50"/>
        <v>1018.5</v>
      </c>
    </row>
    <row r="45" spans="1:56" ht="16.8" x14ac:dyDescent="0.3">
      <c r="A45" s="9">
        <v>44</v>
      </c>
      <c r="B45" s="1">
        <v>45139</v>
      </c>
      <c r="C45" s="59">
        <v>17</v>
      </c>
      <c r="D45" s="61">
        <v>12</v>
      </c>
      <c r="E45" s="101">
        <f t="shared" si="43"/>
        <v>5</v>
      </c>
      <c r="F45" s="31">
        <f t="shared" si="37"/>
        <v>4.5</v>
      </c>
      <c r="G45" s="67">
        <f t="shared" si="38"/>
        <v>11.5</v>
      </c>
      <c r="H45" s="73">
        <f t="shared" si="41"/>
        <v>15</v>
      </c>
      <c r="I45" s="69">
        <f t="shared" si="42"/>
        <v>7</v>
      </c>
      <c r="J45" s="69">
        <f t="shared" si="12"/>
        <v>8</v>
      </c>
      <c r="K45" s="74">
        <f t="shared" si="54"/>
        <v>7</v>
      </c>
      <c r="L45" s="43">
        <f t="shared" si="55"/>
        <v>3</v>
      </c>
      <c r="M45" s="86">
        <f t="shared" si="13"/>
        <v>4</v>
      </c>
      <c r="N45" s="71">
        <v>0</v>
      </c>
      <c r="O45" s="71">
        <v>0</v>
      </c>
      <c r="P45" s="71">
        <f t="shared" si="14"/>
        <v>0</v>
      </c>
      <c r="Q45" s="99">
        <v>0</v>
      </c>
      <c r="R45" s="99">
        <v>0</v>
      </c>
      <c r="S45" s="99">
        <v>0</v>
      </c>
      <c r="T45" s="72">
        <f t="shared" si="15"/>
        <v>14.5</v>
      </c>
      <c r="U45" s="72">
        <f t="shared" si="16"/>
        <v>23.5</v>
      </c>
      <c r="V45" s="72">
        <f t="shared" si="51"/>
        <v>17</v>
      </c>
      <c r="W45" s="72">
        <f t="shared" si="28"/>
        <v>210</v>
      </c>
      <c r="X45" s="72">
        <f t="shared" si="28"/>
        <v>442</v>
      </c>
      <c r="Y45" s="72">
        <f t="shared" si="28"/>
        <v>617</v>
      </c>
      <c r="Z45" s="72">
        <f t="shared" si="18"/>
        <v>849</v>
      </c>
      <c r="AA45" s="72">
        <f t="shared" si="29"/>
        <v>1339</v>
      </c>
      <c r="AB45" s="72">
        <f t="shared" si="19"/>
        <v>1059</v>
      </c>
      <c r="AC45" s="72">
        <f t="shared" si="52"/>
        <v>62</v>
      </c>
      <c r="AD45" s="49">
        <f t="shared" si="20"/>
        <v>38</v>
      </c>
      <c r="AE45" s="88">
        <f t="shared" si="21"/>
        <v>0.38157894736842107</v>
      </c>
      <c r="AF45" s="90">
        <f t="shared" si="22"/>
        <v>14.5</v>
      </c>
      <c r="AG45" s="90">
        <f t="shared" si="53"/>
        <v>23.5</v>
      </c>
      <c r="AH45" s="90">
        <f t="shared" si="24"/>
        <v>17</v>
      </c>
      <c r="AI45" s="90">
        <f t="shared" si="30"/>
        <v>210</v>
      </c>
      <c r="AJ45" s="90">
        <f t="shared" si="31"/>
        <v>442</v>
      </c>
      <c r="AK45" s="90">
        <f t="shared" si="32"/>
        <v>617</v>
      </c>
      <c r="AL45" s="90">
        <f t="shared" si="25"/>
        <v>849</v>
      </c>
      <c r="AM45" s="90">
        <f t="shared" si="33"/>
        <v>1339</v>
      </c>
      <c r="AN45" s="90">
        <f t="shared" si="26"/>
        <v>1059</v>
      </c>
      <c r="AO45" s="94">
        <f t="shared" si="34"/>
        <v>1</v>
      </c>
      <c r="AP45" s="104">
        <f t="shared" si="35"/>
        <v>1</v>
      </c>
      <c r="AR45">
        <v>0.47058823529411764</v>
      </c>
      <c r="AS45">
        <f t="shared" si="39"/>
        <v>0.86</v>
      </c>
      <c r="AU45" s="26">
        <f t="shared" si="44"/>
        <v>0.70588235294117652</v>
      </c>
      <c r="AV45">
        <v>0.19930199920896199</v>
      </c>
      <c r="AW45">
        <v>0.47058823529411764</v>
      </c>
      <c r="AY45" s="65">
        <f t="shared" si="45"/>
        <v>210</v>
      </c>
      <c r="AZ45" s="65">
        <f t="shared" si="46"/>
        <v>442</v>
      </c>
      <c r="BA45" s="65">
        <f t="shared" si="47"/>
        <v>617</v>
      </c>
      <c r="BB45" s="65">
        <f t="shared" si="48"/>
        <v>849</v>
      </c>
      <c r="BC45" s="65">
        <f t="shared" si="49"/>
        <v>1339</v>
      </c>
      <c r="BD45" s="65">
        <f t="shared" si="50"/>
        <v>1059</v>
      </c>
    </row>
    <row r="46" spans="1:56" ht="16.8" x14ac:dyDescent="0.3">
      <c r="A46" s="9">
        <v>45</v>
      </c>
      <c r="B46" s="1">
        <v>45170</v>
      </c>
      <c r="C46" s="59">
        <v>16</v>
      </c>
      <c r="D46" s="61">
        <v>12</v>
      </c>
      <c r="E46" s="101">
        <f t="shared" si="43"/>
        <v>4</v>
      </c>
      <c r="F46" s="31">
        <f t="shared" si="37"/>
        <v>7.5</v>
      </c>
      <c r="G46" s="67">
        <f t="shared" si="38"/>
        <v>9.5</v>
      </c>
      <c r="H46" s="73">
        <f t="shared" si="41"/>
        <v>11</v>
      </c>
      <c r="I46" s="69">
        <f t="shared" si="42"/>
        <v>5</v>
      </c>
      <c r="J46" s="69">
        <f t="shared" si="12"/>
        <v>6</v>
      </c>
      <c r="K46" s="74">
        <f t="shared" si="54"/>
        <v>6</v>
      </c>
      <c r="L46" s="43">
        <f t="shared" si="55"/>
        <v>2</v>
      </c>
      <c r="M46" s="86">
        <f t="shared" si="13"/>
        <v>4</v>
      </c>
      <c r="N46" s="71">
        <v>0</v>
      </c>
      <c r="O46" s="71">
        <v>0</v>
      </c>
      <c r="P46" s="71">
        <f t="shared" si="14"/>
        <v>0</v>
      </c>
      <c r="Q46" s="99">
        <v>0</v>
      </c>
      <c r="R46" s="99">
        <v>0</v>
      </c>
      <c r="S46" s="99">
        <v>0</v>
      </c>
      <c r="T46" s="72">
        <f t="shared" si="15"/>
        <v>14.5</v>
      </c>
      <c r="U46" s="72">
        <f t="shared" si="16"/>
        <v>19.5</v>
      </c>
      <c r="V46" s="72">
        <f t="shared" si="51"/>
        <v>16</v>
      </c>
      <c r="W46" s="72">
        <f t="shared" si="28"/>
        <v>224.5</v>
      </c>
      <c r="X46" s="72">
        <f t="shared" si="28"/>
        <v>461.5</v>
      </c>
      <c r="Y46" s="72">
        <f t="shared" si="28"/>
        <v>633</v>
      </c>
      <c r="Z46" s="72">
        <f t="shared" si="18"/>
        <v>870</v>
      </c>
      <c r="AA46" s="72">
        <f t="shared" si="29"/>
        <v>1399</v>
      </c>
      <c r="AB46" s="72">
        <f t="shared" si="19"/>
        <v>1094.5</v>
      </c>
      <c r="AC46" s="72">
        <f t="shared" si="52"/>
        <v>60</v>
      </c>
      <c r="AD46" s="49">
        <f t="shared" si="20"/>
        <v>34</v>
      </c>
      <c r="AE46" s="88">
        <f t="shared" si="21"/>
        <v>0.4264705882352941</v>
      </c>
      <c r="AF46" s="90">
        <f t="shared" si="22"/>
        <v>14.5</v>
      </c>
      <c r="AG46" s="90">
        <f t="shared" si="53"/>
        <v>19.5</v>
      </c>
      <c r="AH46" s="90">
        <f t="shared" si="24"/>
        <v>16</v>
      </c>
      <c r="AI46" s="90">
        <f t="shared" si="30"/>
        <v>224.5</v>
      </c>
      <c r="AJ46" s="90">
        <f t="shared" si="31"/>
        <v>461.5</v>
      </c>
      <c r="AK46" s="90">
        <f t="shared" si="32"/>
        <v>633</v>
      </c>
      <c r="AL46" s="90">
        <f t="shared" si="25"/>
        <v>870</v>
      </c>
      <c r="AM46" s="90">
        <f t="shared" si="33"/>
        <v>1399</v>
      </c>
      <c r="AN46" s="90">
        <f t="shared" si="26"/>
        <v>1094.5</v>
      </c>
      <c r="AO46" s="94">
        <f t="shared" si="34"/>
        <v>1</v>
      </c>
      <c r="AP46" s="104">
        <f t="shared" si="35"/>
        <v>1</v>
      </c>
      <c r="AR46">
        <v>0.4375</v>
      </c>
      <c r="AS46">
        <f t="shared" si="39"/>
        <v>0.84426489901423873</v>
      </c>
      <c r="AU46" s="26">
        <f t="shared" si="44"/>
        <v>0.75</v>
      </c>
      <c r="AV46">
        <v>0.36112757796899198</v>
      </c>
      <c r="AW46">
        <v>0.4375</v>
      </c>
      <c r="AY46" s="65">
        <f t="shared" si="45"/>
        <v>224.5</v>
      </c>
      <c r="AZ46" s="65">
        <f t="shared" si="46"/>
        <v>461.5</v>
      </c>
      <c r="BA46" s="65">
        <f t="shared" si="47"/>
        <v>633</v>
      </c>
      <c r="BB46" s="65">
        <f t="shared" si="48"/>
        <v>870</v>
      </c>
      <c r="BC46" s="65">
        <f t="shared" si="49"/>
        <v>1399</v>
      </c>
      <c r="BD46" s="65">
        <f t="shared" si="50"/>
        <v>1094.5</v>
      </c>
    </row>
    <row r="47" spans="1:56" ht="16.8" x14ac:dyDescent="0.3">
      <c r="A47" s="9">
        <v>46</v>
      </c>
      <c r="B47" s="1">
        <v>45200</v>
      </c>
      <c r="C47" s="59">
        <v>15</v>
      </c>
      <c r="D47" s="61">
        <v>14</v>
      </c>
      <c r="E47" s="101">
        <f t="shared" si="43"/>
        <v>1</v>
      </c>
      <c r="F47" s="31">
        <f t="shared" si="37"/>
        <v>9</v>
      </c>
      <c r="G47" s="67">
        <f t="shared" si="38"/>
        <v>6</v>
      </c>
      <c r="H47" s="73">
        <f t="shared" si="41"/>
        <v>14</v>
      </c>
      <c r="I47" s="69">
        <f t="shared" si="42"/>
        <v>8</v>
      </c>
      <c r="J47" s="69">
        <f t="shared" si="12"/>
        <v>6</v>
      </c>
      <c r="K47" s="74">
        <f t="shared" si="54"/>
        <v>4</v>
      </c>
      <c r="L47" s="43">
        <f t="shared" si="55"/>
        <v>2</v>
      </c>
      <c r="M47" s="86">
        <f t="shared" si="13"/>
        <v>2</v>
      </c>
      <c r="N47" s="71">
        <v>0</v>
      </c>
      <c r="O47" s="71">
        <v>0</v>
      </c>
      <c r="P47" s="71">
        <f t="shared" si="14"/>
        <v>0</v>
      </c>
      <c r="Q47" s="99">
        <v>0</v>
      </c>
      <c r="R47" s="99">
        <v>0</v>
      </c>
      <c r="S47" s="99">
        <v>0</v>
      </c>
      <c r="T47" s="72">
        <f t="shared" si="15"/>
        <v>19</v>
      </c>
      <c r="U47" s="72">
        <f t="shared" si="16"/>
        <v>14</v>
      </c>
      <c r="V47" s="72">
        <f t="shared" si="51"/>
        <v>15</v>
      </c>
      <c r="W47" s="72">
        <f t="shared" si="28"/>
        <v>243.5</v>
      </c>
      <c r="X47" s="72">
        <f t="shared" si="28"/>
        <v>475.5</v>
      </c>
      <c r="Y47" s="72">
        <f t="shared" si="28"/>
        <v>648</v>
      </c>
      <c r="Z47" s="72">
        <f t="shared" si="18"/>
        <v>880</v>
      </c>
      <c r="AA47" s="72">
        <f t="shared" si="29"/>
        <v>1458</v>
      </c>
      <c r="AB47" s="72">
        <f t="shared" si="19"/>
        <v>1123.5</v>
      </c>
      <c r="AC47" s="72">
        <f t="shared" si="52"/>
        <v>59</v>
      </c>
      <c r="AD47" s="49">
        <f t="shared" si="20"/>
        <v>33</v>
      </c>
      <c r="AE47" s="88">
        <f t="shared" si="21"/>
        <v>0.5757575757575758</v>
      </c>
      <c r="AF47" s="90">
        <f t="shared" si="22"/>
        <v>19</v>
      </c>
      <c r="AG47" s="90">
        <f t="shared" si="53"/>
        <v>14</v>
      </c>
      <c r="AH47" s="90">
        <f t="shared" si="24"/>
        <v>15</v>
      </c>
      <c r="AI47" s="90">
        <f t="shared" si="30"/>
        <v>243.5</v>
      </c>
      <c r="AJ47" s="90">
        <f t="shared" si="31"/>
        <v>475.5</v>
      </c>
      <c r="AK47" s="90">
        <f t="shared" si="32"/>
        <v>648</v>
      </c>
      <c r="AL47" s="90">
        <f t="shared" si="25"/>
        <v>880</v>
      </c>
      <c r="AM47" s="90">
        <f t="shared" si="33"/>
        <v>1458</v>
      </c>
      <c r="AN47" s="90">
        <f t="shared" si="26"/>
        <v>1123.5</v>
      </c>
      <c r="AO47" s="94">
        <f t="shared" si="34"/>
        <v>1</v>
      </c>
      <c r="AP47" s="104">
        <f t="shared" si="35"/>
        <v>1</v>
      </c>
      <c r="AR47">
        <v>0.6</v>
      </c>
      <c r="AS47">
        <f t="shared" si="39"/>
        <v>0.86</v>
      </c>
      <c r="AU47" s="26">
        <f t="shared" si="44"/>
        <v>0.93333333333333335</v>
      </c>
      <c r="AV47">
        <v>0.5391706541513841</v>
      </c>
      <c r="AW47">
        <v>0.6</v>
      </c>
      <c r="AY47" s="65">
        <f t="shared" si="45"/>
        <v>243.5</v>
      </c>
      <c r="AZ47" s="65">
        <f t="shared" si="46"/>
        <v>475.5</v>
      </c>
      <c r="BA47" s="65">
        <f t="shared" si="47"/>
        <v>648</v>
      </c>
      <c r="BB47" s="65">
        <f t="shared" si="48"/>
        <v>880</v>
      </c>
      <c r="BC47" s="65">
        <f t="shared" si="49"/>
        <v>1458</v>
      </c>
      <c r="BD47" s="65">
        <f t="shared" si="50"/>
        <v>1123.5</v>
      </c>
    </row>
    <row r="48" spans="1:56" ht="16.8" x14ac:dyDescent="0.3">
      <c r="A48" s="9">
        <v>47</v>
      </c>
      <c r="B48" s="1">
        <v>45231</v>
      </c>
      <c r="C48" s="59">
        <v>13</v>
      </c>
      <c r="D48" s="61">
        <v>12</v>
      </c>
      <c r="E48" s="101">
        <f t="shared" si="43"/>
        <v>1</v>
      </c>
      <c r="F48" s="31">
        <f t="shared" si="37"/>
        <v>4.5</v>
      </c>
      <c r="G48" s="67">
        <f t="shared" si="38"/>
        <v>13.5</v>
      </c>
      <c r="H48" s="73">
        <f t="shared" si="41"/>
        <v>12</v>
      </c>
      <c r="I48" s="69">
        <f t="shared" si="42"/>
        <v>10</v>
      </c>
      <c r="J48" s="69">
        <f t="shared" si="12"/>
        <v>2</v>
      </c>
      <c r="K48" s="74">
        <f t="shared" si="54"/>
        <v>8</v>
      </c>
      <c r="L48" s="43">
        <f t="shared" si="55"/>
        <v>6</v>
      </c>
      <c r="M48" s="86">
        <f t="shared" si="13"/>
        <v>2</v>
      </c>
      <c r="N48" s="71">
        <v>0</v>
      </c>
      <c r="O48" s="71">
        <v>0</v>
      </c>
      <c r="P48" s="71">
        <f t="shared" si="14"/>
        <v>0</v>
      </c>
      <c r="Q48" s="99">
        <v>0</v>
      </c>
      <c r="R48" s="99">
        <v>0</v>
      </c>
      <c r="S48" s="99">
        <v>0</v>
      </c>
      <c r="T48" s="72">
        <f t="shared" si="15"/>
        <v>20.5</v>
      </c>
      <c r="U48" s="72">
        <f t="shared" si="16"/>
        <v>17.5</v>
      </c>
      <c r="V48" s="72">
        <f t="shared" si="51"/>
        <v>13</v>
      </c>
      <c r="W48" s="72">
        <f t="shared" si="28"/>
        <v>264</v>
      </c>
      <c r="X48" s="72">
        <f t="shared" si="28"/>
        <v>493</v>
      </c>
      <c r="Y48" s="72">
        <f t="shared" si="28"/>
        <v>661</v>
      </c>
      <c r="Z48" s="72">
        <f t="shared" si="18"/>
        <v>890</v>
      </c>
      <c r="AA48" s="72">
        <f t="shared" si="29"/>
        <v>1517</v>
      </c>
      <c r="AB48" s="72">
        <f t="shared" si="19"/>
        <v>1154</v>
      </c>
      <c r="AC48" s="72">
        <f t="shared" si="52"/>
        <v>59</v>
      </c>
      <c r="AD48" s="49">
        <f t="shared" si="20"/>
        <v>38</v>
      </c>
      <c r="AE48" s="88">
        <f t="shared" si="21"/>
        <v>0.53947368421052633</v>
      </c>
      <c r="AF48" s="90">
        <f t="shared" si="22"/>
        <v>20.5</v>
      </c>
      <c r="AG48" s="90">
        <f t="shared" si="53"/>
        <v>17.5</v>
      </c>
      <c r="AH48" s="90">
        <f t="shared" si="24"/>
        <v>13</v>
      </c>
      <c r="AI48" s="90">
        <f t="shared" si="30"/>
        <v>264</v>
      </c>
      <c r="AJ48" s="90">
        <f t="shared" si="31"/>
        <v>493</v>
      </c>
      <c r="AK48" s="90">
        <f t="shared" si="32"/>
        <v>661</v>
      </c>
      <c r="AL48" s="90">
        <f t="shared" si="25"/>
        <v>890</v>
      </c>
      <c r="AM48" s="90">
        <f t="shared" si="33"/>
        <v>1517</v>
      </c>
      <c r="AN48" s="90">
        <f t="shared" si="26"/>
        <v>1154</v>
      </c>
      <c r="AO48" s="94">
        <f t="shared" si="34"/>
        <v>1</v>
      </c>
      <c r="AP48" s="104">
        <f t="shared" si="35"/>
        <v>1</v>
      </c>
      <c r="AR48">
        <v>0.8</v>
      </c>
      <c r="AS48">
        <f t="shared" si="39"/>
        <v>0.31267355372186278</v>
      </c>
      <c r="AU48" s="26">
        <f t="shared" si="44"/>
        <v>0.92307692307692313</v>
      </c>
      <c r="AV48">
        <v>0.45141263837240087</v>
      </c>
      <c r="AW48">
        <v>0.8</v>
      </c>
      <c r="AY48" s="65">
        <f t="shared" si="45"/>
        <v>264</v>
      </c>
      <c r="AZ48" s="65">
        <f t="shared" si="46"/>
        <v>493</v>
      </c>
      <c r="BA48" s="65">
        <f t="shared" si="47"/>
        <v>661</v>
      </c>
      <c r="BB48" s="65">
        <f t="shared" si="48"/>
        <v>890</v>
      </c>
      <c r="BC48" s="65">
        <f t="shared" si="49"/>
        <v>1517</v>
      </c>
      <c r="BD48" s="65">
        <f t="shared" si="50"/>
        <v>1154</v>
      </c>
    </row>
    <row r="49" spans="1:56" ht="16.8" x14ac:dyDescent="0.3">
      <c r="A49" s="9">
        <v>48</v>
      </c>
      <c r="B49" s="1">
        <v>45261</v>
      </c>
      <c r="C49" s="59">
        <v>11</v>
      </c>
      <c r="D49" s="61">
        <v>11</v>
      </c>
      <c r="E49" s="101">
        <f t="shared" si="43"/>
        <v>0</v>
      </c>
      <c r="F49" s="31">
        <f t="shared" si="37"/>
        <v>10.5</v>
      </c>
      <c r="G49" s="67">
        <f t="shared" si="38"/>
        <v>5.5</v>
      </c>
      <c r="H49" s="73">
        <f t="shared" si="41"/>
        <v>12</v>
      </c>
      <c r="I49" s="69">
        <f t="shared" si="42"/>
        <v>9</v>
      </c>
      <c r="J49" s="69">
        <f t="shared" si="12"/>
        <v>3</v>
      </c>
      <c r="K49" s="74">
        <f t="shared" si="54"/>
        <v>3</v>
      </c>
      <c r="L49" s="43">
        <f t="shared" si="55"/>
        <v>2</v>
      </c>
      <c r="M49" s="86">
        <f t="shared" si="13"/>
        <v>1</v>
      </c>
      <c r="N49" s="71">
        <v>0</v>
      </c>
      <c r="O49" s="71">
        <v>0</v>
      </c>
      <c r="P49" s="71">
        <f t="shared" si="14"/>
        <v>0</v>
      </c>
      <c r="Q49" s="99">
        <v>0</v>
      </c>
      <c r="R49" s="99">
        <v>0</v>
      </c>
      <c r="S49" s="99">
        <v>0</v>
      </c>
      <c r="T49" s="72">
        <f t="shared" si="15"/>
        <v>21.5</v>
      </c>
      <c r="U49" s="72">
        <f t="shared" si="16"/>
        <v>9.5</v>
      </c>
      <c r="V49" s="72">
        <f t="shared" si="51"/>
        <v>11</v>
      </c>
      <c r="W49" s="72">
        <f t="shared" si="28"/>
        <v>285.5</v>
      </c>
      <c r="X49" s="72">
        <f t="shared" si="28"/>
        <v>502.5</v>
      </c>
      <c r="Y49" s="72">
        <f t="shared" si="28"/>
        <v>672</v>
      </c>
      <c r="Z49" s="72">
        <f t="shared" si="18"/>
        <v>889</v>
      </c>
      <c r="AA49" s="72">
        <f t="shared" si="29"/>
        <v>1572</v>
      </c>
      <c r="AB49" s="72">
        <f t="shared" si="19"/>
        <v>1174.5</v>
      </c>
      <c r="AC49" s="72">
        <f t="shared" si="52"/>
        <v>55</v>
      </c>
      <c r="AD49" s="49">
        <f t="shared" si="20"/>
        <v>31</v>
      </c>
      <c r="AE49" s="88">
        <f t="shared" si="21"/>
        <v>0.69354838709677424</v>
      </c>
      <c r="AF49" s="90">
        <f t="shared" si="22"/>
        <v>21.5</v>
      </c>
      <c r="AG49" s="90">
        <f t="shared" si="53"/>
        <v>9.5</v>
      </c>
      <c r="AH49" s="90">
        <f t="shared" si="24"/>
        <v>11</v>
      </c>
      <c r="AI49" s="90">
        <f t="shared" si="30"/>
        <v>285.5</v>
      </c>
      <c r="AJ49" s="90">
        <f t="shared" si="31"/>
        <v>502.5</v>
      </c>
      <c r="AK49" s="90">
        <f t="shared" si="32"/>
        <v>672</v>
      </c>
      <c r="AL49" s="90">
        <f t="shared" si="25"/>
        <v>889</v>
      </c>
      <c r="AM49" s="90">
        <f t="shared" si="33"/>
        <v>1572</v>
      </c>
      <c r="AN49" s="90">
        <f t="shared" si="26"/>
        <v>1174.5</v>
      </c>
      <c r="AO49" s="94">
        <f t="shared" si="34"/>
        <v>1</v>
      </c>
      <c r="AP49" s="104">
        <f t="shared" si="35"/>
        <v>1</v>
      </c>
      <c r="AR49">
        <v>0.7142857142857143</v>
      </c>
      <c r="AS49">
        <f t="shared" si="39"/>
        <v>0.14099870356142619</v>
      </c>
      <c r="AU49" s="26">
        <f t="shared" si="44"/>
        <v>1</v>
      </c>
      <c r="AV49">
        <v>0.1704843960546838</v>
      </c>
      <c r="AW49">
        <v>0.7142857142857143</v>
      </c>
      <c r="AY49" s="65">
        <f t="shared" si="45"/>
        <v>285.5</v>
      </c>
      <c r="AZ49" s="65">
        <f t="shared" si="46"/>
        <v>502.5</v>
      </c>
      <c r="BA49" s="65">
        <f t="shared" si="47"/>
        <v>672</v>
      </c>
      <c r="BB49" s="65">
        <f t="shared" si="48"/>
        <v>889</v>
      </c>
      <c r="BC49" s="65">
        <f t="shared" si="49"/>
        <v>1572</v>
      </c>
      <c r="BD49" s="65">
        <f t="shared" si="50"/>
        <v>1174.5</v>
      </c>
    </row>
    <row r="50" spans="1:56" ht="16.8" x14ac:dyDescent="0.3">
      <c r="A50" s="9">
        <v>49</v>
      </c>
      <c r="B50" s="1">
        <v>45292</v>
      </c>
      <c r="C50" s="59">
        <v>8</v>
      </c>
      <c r="D50" s="61">
        <v>8</v>
      </c>
      <c r="E50" s="101">
        <f t="shared" si="43"/>
        <v>0</v>
      </c>
      <c r="F50" s="31">
        <f t="shared" si="37"/>
        <v>7</v>
      </c>
      <c r="G50" s="67">
        <f t="shared" si="38"/>
        <v>7</v>
      </c>
      <c r="H50" s="73">
        <f t="shared" si="41"/>
        <v>9</v>
      </c>
      <c r="I50" s="69">
        <f t="shared" si="42"/>
        <v>6</v>
      </c>
      <c r="J50" s="69">
        <f t="shared" si="12"/>
        <v>3</v>
      </c>
      <c r="K50" s="74">
        <f t="shared" si="54"/>
        <v>5</v>
      </c>
      <c r="L50" s="43">
        <f t="shared" si="55"/>
        <v>3</v>
      </c>
      <c r="M50" s="86">
        <f t="shared" si="13"/>
        <v>2</v>
      </c>
      <c r="N50" s="102">
        <f>M38</f>
        <v>3</v>
      </c>
      <c r="O50" s="71">
        <f t="shared" ref="O50:O61" si="56">ROUND(N50*AR50,0)</f>
        <v>2</v>
      </c>
      <c r="P50" s="71">
        <f t="shared" si="14"/>
        <v>1</v>
      </c>
      <c r="Q50" s="99">
        <v>0</v>
      </c>
      <c r="R50" s="99">
        <v>0</v>
      </c>
      <c r="S50" s="99">
        <v>0</v>
      </c>
      <c r="T50" s="72">
        <f t="shared" si="15"/>
        <v>18</v>
      </c>
      <c r="U50" s="72">
        <f t="shared" si="16"/>
        <v>13</v>
      </c>
      <c r="V50" s="72">
        <f t="shared" si="51"/>
        <v>8</v>
      </c>
      <c r="W50" s="72">
        <f t="shared" si="28"/>
        <v>303.5</v>
      </c>
      <c r="X50" s="72">
        <f t="shared" si="28"/>
        <v>515.5</v>
      </c>
      <c r="Y50" s="72">
        <f t="shared" si="28"/>
        <v>680</v>
      </c>
      <c r="Z50" s="72">
        <f>Y50+X50-W50</f>
        <v>892</v>
      </c>
      <c r="AA50" s="72">
        <f t="shared" si="29"/>
        <v>1633</v>
      </c>
      <c r="AB50" s="72">
        <f t="shared" si="19"/>
        <v>1195.5</v>
      </c>
      <c r="AC50" s="72">
        <f t="shared" ref="AC50:AC73" si="57">C50+C38+C26+C14+C2</f>
        <v>61</v>
      </c>
      <c r="AD50" s="49">
        <f t="shared" si="20"/>
        <v>31</v>
      </c>
      <c r="AE50" s="88">
        <f t="shared" si="21"/>
        <v>0.58064516129032262</v>
      </c>
      <c r="AF50" s="90">
        <f t="shared" si="22"/>
        <v>18</v>
      </c>
      <c r="AG50" s="90">
        <f t="shared" si="53"/>
        <v>13</v>
      </c>
      <c r="AH50" s="90">
        <f t="shared" si="24"/>
        <v>8</v>
      </c>
      <c r="AI50" s="90">
        <f t="shared" si="30"/>
        <v>303.5</v>
      </c>
      <c r="AJ50" s="90">
        <f t="shared" si="31"/>
        <v>515.5</v>
      </c>
      <c r="AK50" s="90">
        <f t="shared" si="32"/>
        <v>680</v>
      </c>
      <c r="AL50" s="90">
        <f t="shared" si="25"/>
        <v>892</v>
      </c>
      <c r="AM50" s="90">
        <f t="shared" si="33"/>
        <v>1633</v>
      </c>
      <c r="AN50" s="90">
        <f t="shared" si="26"/>
        <v>1195.5</v>
      </c>
      <c r="AO50" s="94">
        <f t="shared" si="34"/>
        <v>1</v>
      </c>
      <c r="AP50" s="104">
        <f t="shared" si="35"/>
        <v>1</v>
      </c>
      <c r="AR50">
        <v>0.7</v>
      </c>
      <c r="AS50">
        <f t="shared" si="39"/>
        <v>0.12567108427964135</v>
      </c>
      <c r="AU50" s="26">
        <f t="shared" si="44"/>
        <v>1</v>
      </c>
      <c r="AV50">
        <v>2.6129750002856222E-2</v>
      </c>
      <c r="AW50">
        <v>0.7</v>
      </c>
      <c r="AY50" s="65">
        <f t="shared" si="45"/>
        <v>303.5</v>
      </c>
      <c r="AZ50" s="65">
        <f t="shared" si="46"/>
        <v>515.5</v>
      </c>
      <c r="BA50" s="65">
        <f t="shared" si="47"/>
        <v>680</v>
      </c>
      <c r="BB50" s="65">
        <f t="shared" si="48"/>
        <v>892</v>
      </c>
      <c r="BC50" s="65">
        <f t="shared" si="49"/>
        <v>1633</v>
      </c>
      <c r="BD50" s="65">
        <f t="shared" si="50"/>
        <v>1195.5</v>
      </c>
    </row>
    <row r="51" spans="1:56" ht="16.8" x14ac:dyDescent="0.3">
      <c r="A51" s="9">
        <v>50</v>
      </c>
      <c r="B51" s="1">
        <v>45323</v>
      </c>
      <c r="C51" s="59">
        <v>10</v>
      </c>
      <c r="D51" s="61">
        <v>7</v>
      </c>
      <c r="E51" s="101">
        <f t="shared" si="43"/>
        <v>3</v>
      </c>
      <c r="F51" s="31">
        <f t="shared" si="37"/>
        <v>10</v>
      </c>
      <c r="G51" s="67">
        <f t="shared" si="38"/>
        <v>8</v>
      </c>
      <c r="H51" s="73">
        <f t="shared" si="41"/>
        <v>6.5</v>
      </c>
      <c r="I51" s="69">
        <f t="shared" si="42"/>
        <v>5</v>
      </c>
      <c r="J51" s="69">
        <f t="shared" si="12"/>
        <v>2</v>
      </c>
      <c r="K51" s="74">
        <f t="shared" si="54"/>
        <v>4</v>
      </c>
      <c r="L51" s="43">
        <f t="shared" si="55"/>
        <v>3</v>
      </c>
      <c r="M51" s="86">
        <f t="shared" si="13"/>
        <v>1</v>
      </c>
      <c r="N51" s="71">
        <f t="shared" ref="N51:N73" si="58">M39</f>
        <v>2</v>
      </c>
      <c r="O51" s="71">
        <f t="shared" si="56"/>
        <v>2</v>
      </c>
      <c r="P51" s="71">
        <f t="shared" si="14"/>
        <v>0</v>
      </c>
      <c r="Q51" s="99">
        <v>0</v>
      </c>
      <c r="R51" s="99">
        <v>0</v>
      </c>
      <c r="S51" s="99">
        <v>0</v>
      </c>
      <c r="T51" s="72">
        <f t="shared" si="15"/>
        <v>20</v>
      </c>
      <c r="U51" s="72">
        <f t="shared" si="16"/>
        <v>11</v>
      </c>
      <c r="V51" s="72">
        <f t="shared" si="51"/>
        <v>10</v>
      </c>
      <c r="W51" s="72">
        <f t="shared" si="28"/>
        <v>323.5</v>
      </c>
      <c r="X51" s="72">
        <f t="shared" si="28"/>
        <v>526.5</v>
      </c>
      <c r="Y51" s="72">
        <f t="shared" si="28"/>
        <v>690</v>
      </c>
      <c r="Z51" s="72">
        <f t="shared" si="18"/>
        <v>893</v>
      </c>
      <c r="AA51" s="72">
        <f t="shared" si="29"/>
        <v>1693</v>
      </c>
      <c r="AB51" s="72">
        <f t="shared" si="19"/>
        <v>1216.5</v>
      </c>
      <c r="AC51" s="72">
        <f t="shared" si="57"/>
        <v>60</v>
      </c>
      <c r="AD51" s="49">
        <f t="shared" si="20"/>
        <v>30.5</v>
      </c>
      <c r="AE51" s="88">
        <f t="shared" si="21"/>
        <v>0.65573770491803274</v>
      </c>
      <c r="AF51" s="90">
        <f t="shared" si="22"/>
        <v>20</v>
      </c>
      <c r="AG51" s="90">
        <f t="shared" si="53"/>
        <v>11</v>
      </c>
      <c r="AH51" s="90">
        <f t="shared" si="24"/>
        <v>10</v>
      </c>
      <c r="AI51" s="90">
        <f t="shared" si="30"/>
        <v>323.5</v>
      </c>
      <c r="AJ51" s="90">
        <f t="shared" si="31"/>
        <v>526.5</v>
      </c>
      <c r="AK51" s="90">
        <f t="shared" si="32"/>
        <v>690</v>
      </c>
      <c r="AL51" s="90">
        <f t="shared" si="25"/>
        <v>893</v>
      </c>
      <c r="AM51" s="90">
        <f t="shared" si="33"/>
        <v>1693</v>
      </c>
      <c r="AN51" s="90">
        <f t="shared" si="26"/>
        <v>1216.5</v>
      </c>
      <c r="AO51" s="94">
        <f t="shared" si="34"/>
        <v>1</v>
      </c>
      <c r="AP51" s="104">
        <f t="shared" si="35"/>
        <v>1</v>
      </c>
      <c r="AR51">
        <v>0.8</v>
      </c>
      <c r="AS51">
        <f t="shared" si="39"/>
        <v>0.86</v>
      </c>
      <c r="AU51" s="26">
        <f t="shared" si="44"/>
        <v>0.7</v>
      </c>
      <c r="AV51">
        <v>0.60689912297196191</v>
      </c>
      <c r="AW51">
        <v>0.8</v>
      </c>
      <c r="AY51" s="65">
        <f t="shared" si="45"/>
        <v>323.5</v>
      </c>
      <c r="AZ51" s="65">
        <f t="shared" si="46"/>
        <v>526.5</v>
      </c>
      <c r="BA51" s="65">
        <f t="shared" si="47"/>
        <v>690</v>
      </c>
      <c r="BB51" s="65">
        <f t="shared" si="48"/>
        <v>893</v>
      </c>
      <c r="BC51" s="65">
        <f t="shared" si="49"/>
        <v>1693</v>
      </c>
      <c r="BD51" s="65">
        <f t="shared" si="50"/>
        <v>1216.5</v>
      </c>
    </row>
    <row r="52" spans="1:56" ht="16.8" x14ac:dyDescent="0.3">
      <c r="A52" s="9">
        <v>51</v>
      </c>
      <c r="B52" s="1">
        <v>45352</v>
      </c>
      <c r="C52" s="59">
        <v>11</v>
      </c>
      <c r="D52" s="61">
        <v>9</v>
      </c>
      <c r="E52" s="101">
        <f t="shared" si="43"/>
        <v>2</v>
      </c>
      <c r="F52" s="31">
        <f t="shared" si="37"/>
        <v>10.5</v>
      </c>
      <c r="G52" s="67">
        <f t="shared" si="38"/>
        <v>5.5</v>
      </c>
      <c r="H52" s="73">
        <f t="shared" si="41"/>
        <v>7</v>
      </c>
      <c r="I52" s="69">
        <f t="shared" si="42"/>
        <v>5</v>
      </c>
      <c r="J52" s="69">
        <f t="shared" si="12"/>
        <v>2</v>
      </c>
      <c r="K52" s="74">
        <f t="shared" si="54"/>
        <v>4</v>
      </c>
      <c r="L52" s="43">
        <f t="shared" si="55"/>
        <v>3</v>
      </c>
      <c r="M52" s="86">
        <f t="shared" si="13"/>
        <v>1</v>
      </c>
      <c r="N52" s="71">
        <f t="shared" si="58"/>
        <v>2</v>
      </c>
      <c r="O52" s="71">
        <f t="shared" si="56"/>
        <v>1</v>
      </c>
      <c r="P52" s="71">
        <f t="shared" si="14"/>
        <v>1</v>
      </c>
      <c r="Q52" s="99">
        <v>0</v>
      </c>
      <c r="R52" s="99">
        <v>0</v>
      </c>
      <c r="S52" s="99">
        <v>0</v>
      </c>
      <c r="T52" s="72">
        <f t="shared" si="15"/>
        <v>19.5</v>
      </c>
      <c r="U52" s="72">
        <f t="shared" si="16"/>
        <v>9.5</v>
      </c>
      <c r="V52" s="72">
        <f t="shared" si="51"/>
        <v>11</v>
      </c>
      <c r="W52" s="72">
        <f t="shared" si="28"/>
        <v>343</v>
      </c>
      <c r="X52" s="72">
        <f t="shared" si="28"/>
        <v>536</v>
      </c>
      <c r="Y52" s="72">
        <f t="shared" si="28"/>
        <v>701</v>
      </c>
      <c r="Z52" s="72">
        <f t="shared" si="18"/>
        <v>894</v>
      </c>
      <c r="AA52" s="72">
        <f t="shared" si="29"/>
        <v>1756</v>
      </c>
      <c r="AB52" s="72">
        <f t="shared" si="19"/>
        <v>1237</v>
      </c>
      <c r="AC52" s="72">
        <f t="shared" si="57"/>
        <v>63</v>
      </c>
      <c r="AD52" s="49">
        <f t="shared" si="20"/>
        <v>29</v>
      </c>
      <c r="AE52" s="88">
        <f t="shared" si="21"/>
        <v>0.67241379310344829</v>
      </c>
      <c r="AF52" s="90">
        <f t="shared" si="22"/>
        <v>19.5</v>
      </c>
      <c r="AG52" s="90">
        <f t="shared" si="53"/>
        <v>9.5</v>
      </c>
      <c r="AH52" s="90">
        <f t="shared" si="24"/>
        <v>11</v>
      </c>
      <c r="AI52" s="90">
        <f t="shared" si="30"/>
        <v>343</v>
      </c>
      <c r="AJ52" s="90">
        <f t="shared" si="31"/>
        <v>536</v>
      </c>
      <c r="AK52" s="90">
        <f t="shared" si="32"/>
        <v>701</v>
      </c>
      <c r="AL52" s="90">
        <f t="shared" si="25"/>
        <v>894</v>
      </c>
      <c r="AM52" s="90">
        <f t="shared" si="33"/>
        <v>1756</v>
      </c>
      <c r="AN52" s="90">
        <f t="shared" si="26"/>
        <v>1237</v>
      </c>
      <c r="AO52" s="94">
        <f t="shared" si="34"/>
        <v>1</v>
      </c>
      <c r="AP52" s="104">
        <f t="shared" si="35"/>
        <v>1</v>
      </c>
      <c r="AR52">
        <v>0.7</v>
      </c>
      <c r="AS52">
        <f t="shared" si="39"/>
        <v>0.86</v>
      </c>
      <c r="AU52" s="26">
        <f t="shared" si="44"/>
        <v>0.81818181818181823</v>
      </c>
      <c r="AV52">
        <v>0.46533122710135399</v>
      </c>
      <c r="AW52">
        <v>0.7</v>
      </c>
      <c r="AY52" s="65">
        <f t="shared" si="45"/>
        <v>343</v>
      </c>
      <c r="AZ52" s="65">
        <f t="shared" si="46"/>
        <v>536</v>
      </c>
      <c r="BA52" s="65">
        <f t="shared" si="47"/>
        <v>701</v>
      </c>
      <c r="BB52" s="65">
        <f t="shared" si="48"/>
        <v>894</v>
      </c>
      <c r="BC52" s="65">
        <f t="shared" si="49"/>
        <v>1756</v>
      </c>
      <c r="BD52" s="65">
        <f t="shared" si="50"/>
        <v>1237</v>
      </c>
    </row>
    <row r="53" spans="1:56" ht="16.8" x14ac:dyDescent="0.3">
      <c r="A53" s="9">
        <v>52</v>
      </c>
      <c r="B53" s="1">
        <v>45383</v>
      </c>
      <c r="C53" s="59">
        <v>9</v>
      </c>
      <c r="D53" s="61">
        <v>7</v>
      </c>
      <c r="E53" s="101">
        <f t="shared" si="43"/>
        <v>2</v>
      </c>
      <c r="F53" s="31">
        <f t="shared" si="37"/>
        <v>14</v>
      </c>
      <c r="G53" s="67">
        <f t="shared" si="38"/>
        <v>5</v>
      </c>
      <c r="H53" s="73">
        <f t="shared" si="41"/>
        <v>10</v>
      </c>
      <c r="I53" s="69">
        <f t="shared" si="42"/>
        <v>8</v>
      </c>
      <c r="J53" s="69">
        <f t="shared" si="12"/>
        <v>2</v>
      </c>
      <c r="K53" s="74">
        <f t="shared" si="54"/>
        <v>5</v>
      </c>
      <c r="L53" s="43">
        <f t="shared" si="55"/>
        <v>4</v>
      </c>
      <c r="M53" s="86">
        <f t="shared" si="13"/>
        <v>1</v>
      </c>
      <c r="N53" s="71">
        <f t="shared" si="58"/>
        <v>3</v>
      </c>
      <c r="O53" s="71">
        <f t="shared" si="56"/>
        <v>2</v>
      </c>
      <c r="P53" s="71">
        <f t="shared" si="14"/>
        <v>1</v>
      </c>
      <c r="Q53" s="99">
        <v>0</v>
      </c>
      <c r="R53" s="99">
        <v>0</v>
      </c>
      <c r="S53" s="99">
        <v>0</v>
      </c>
      <c r="T53" s="72">
        <f t="shared" si="15"/>
        <v>28</v>
      </c>
      <c r="U53" s="72">
        <f t="shared" si="16"/>
        <v>9</v>
      </c>
      <c r="V53" s="72">
        <f t="shared" si="51"/>
        <v>9</v>
      </c>
      <c r="W53" s="72">
        <f t="shared" si="28"/>
        <v>371</v>
      </c>
      <c r="X53" s="72">
        <f t="shared" si="28"/>
        <v>545</v>
      </c>
      <c r="Y53" s="72">
        <f t="shared" si="28"/>
        <v>710</v>
      </c>
      <c r="Z53" s="72">
        <f t="shared" si="18"/>
        <v>884</v>
      </c>
      <c r="AA53" s="72">
        <f t="shared" si="29"/>
        <v>1818</v>
      </c>
      <c r="AB53" s="72">
        <f t="shared" si="19"/>
        <v>1255</v>
      </c>
      <c r="AC53" s="72">
        <f t="shared" si="57"/>
        <v>62</v>
      </c>
      <c r="AD53" s="49">
        <f t="shared" si="20"/>
        <v>37</v>
      </c>
      <c r="AE53" s="88">
        <f t="shared" si="21"/>
        <v>0.7567567567567568</v>
      </c>
      <c r="AF53" s="90">
        <f t="shared" si="22"/>
        <v>28</v>
      </c>
      <c r="AG53" s="90">
        <f t="shared" si="53"/>
        <v>9</v>
      </c>
      <c r="AH53" s="90">
        <f t="shared" si="24"/>
        <v>9</v>
      </c>
      <c r="AI53" s="90">
        <f t="shared" si="30"/>
        <v>371</v>
      </c>
      <c r="AJ53" s="90">
        <f t="shared" si="31"/>
        <v>545</v>
      </c>
      <c r="AK53" s="90">
        <f t="shared" si="32"/>
        <v>710</v>
      </c>
      <c r="AL53" s="90">
        <f t="shared" si="25"/>
        <v>884</v>
      </c>
      <c r="AM53" s="90">
        <f t="shared" si="33"/>
        <v>1818</v>
      </c>
      <c r="AN53" s="90">
        <f t="shared" si="26"/>
        <v>1255</v>
      </c>
      <c r="AO53" s="94">
        <f t="shared" si="34"/>
        <v>1</v>
      </c>
      <c r="AP53" s="104">
        <f t="shared" si="35"/>
        <v>1</v>
      </c>
      <c r="AR53">
        <v>0.8</v>
      </c>
      <c r="AS53">
        <f t="shared" si="39"/>
        <v>0.63262607703947604</v>
      </c>
      <c r="AU53" s="26">
        <f t="shared" si="44"/>
        <v>0.77777777777777779</v>
      </c>
      <c r="AV53">
        <v>0.37494002811038374</v>
      </c>
      <c r="AW53">
        <v>0.8</v>
      </c>
      <c r="AY53" s="65">
        <f t="shared" si="45"/>
        <v>371</v>
      </c>
      <c r="AZ53" s="65">
        <f t="shared" si="46"/>
        <v>545</v>
      </c>
      <c r="BA53" s="65">
        <f t="shared" si="47"/>
        <v>710</v>
      </c>
      <c r="BB53" s="65">
        <f t="shared" si="48"/>
        <v>884</v>
      </c>
      <c r="BC53" s="65">
        <f t="shared" si="49"/>
        <v>1818</v>
      </c>
      <c r="BD53" s="65">
        <f t="shared" si="50"/>
        <v>1255</v>
      </c>
    </row>
    <row r="54" spans="1:56" ht="16.8" x14ac:dyDescent="0.3">
      <c r="A54" s="9">
        <v>53</v>
      </c>
      <c r="B54" s="1">
        <v>45413</v>
      </c>
      <c r="C54" s="59">
        <v>10</v>
      </c>
      <c r="D54" s="61">
        <v>7.5</v>
      </c>
      <c r="E54" s="101">
        <f t="shared" si="43"/>
        <v>2.5</v>
      </c>
      <c r="F54" s="31">
        <f t="shared" si="37"/>
        <v>13</v>
      </c>
      <c r="G54" s="67">
        <f t="shared" si="38"/>
        <v>4</v>
      </c>
      <c r="H54" s="73">
        <f t="shared" si="41"/>
        <v>10</v>
      </c>
      <c r="I54" s="69">
        <f t="shared" si="42"/>
        <v>8</v>
      </c>
      <c r="J54" s="69">
        <f t="shared" si="12"/>
        <v>2</v>
      </c>
      <c r="K54" s="74">
        <f t="shared" si="54"/>
        <v>3</v>
      </c>
      <c r="L54" s="43">
        <f t="shared" si="55"/>
        <v>2</v>
      </c>
      <c r="M54" s="86">
        <f t="shared" si="13"/>
        <v>1</v>
      </c>
      <c r="N54" s="71">
        <f t="shared" si="58"/>
        <v>2</v>
      </c>
      <c r="O54" s="71">
        <f t="shared" si="56"/>
        <v>2</v>
      </c>
      <c r="P54" s="71">
        <f t="shared" si="14"/>
        <v>0</v>
      </c>
      <c r="Q54" s="99">
        <v>0</v>
      </c>
      <c r="R54" s="99">
        <v>0</v>
      </c>
      <c r="S54" s="99">
        <v>0</v>
      </c>
      <c r="T54" s="72">
        <f t="shared" si="15"/>
        <v>25</v>
      </c>
      <c r="U54" s="72">
        <f t="shared" si="16"/>
        <v>7</v>
      </c>
      <c r="V54" s="72">
        <f t="shared" si="51"/>
        <v>10</v>
      </c>
      <c r="W54" s="72">
        <f t="shared" si="28"/>
        <v>396</v>
      </c>
      <c r="X54" s="72">
        <f t="shared" si="28"/>
        <v>552</v>
      </c>
      <c r="Y54" s="72">
        <f t="shared" si="28"/>
        <v>720</v>
      </c>
      <c r="Z54" s="72">
        <f t="shared" si="18"/>
        <v>876</v>
      </c>
      <c r="AA54" s="72">
        <f t="shared" si="29"/>
        <v>1879</v>
      </c>
      <c r="AB54" s="72">
        <f t="shared" si="19"/>
        <v>1272</v>
      </c>
      <c r="AC54" s="72">
        <f t="shared" si="57"/>
        <v>61</v>
      </c>
      <c r="AD54" s="49">
        <f t="shared" si="20"/>
        <v>32</v>
      </c>
      <c r="AE54" s="88">
        <f t="shared" si="21"/>
        <v>0.78125</v>
      </c>
      <c r="AF54" s="90">
        <f t="shared" si="22"/>
        <v>25</v>
      </c>
      <c r="AG54" s="90">
        <f t="shared" si="53"/>
        <v>7</v>
      </c>
      <c r="AH54" s="90">
        <f t="shared" si="24"/>
        <v>10</v>
      </c>
      <c r="AI54" s="90">
        <f t="shared" si="30"/>
        <v>396</v>
      </c>
      <c r="AJ54" s="90">
        <f t="shared" si="31"/>
        <v>552</v>
      </c>
      <c r="AK54" s="90">
        <f t="shared" si="32"/>
        <v>720</v>
      </c>
      <c r="AL54" s="90">
        <f t="shared" si="25"/>
        <v>876</v>
      </c>
      <c r="AM54" s="90">
        <f t="shared" si="33"/>
        <v>1879</v>
      </c>
      <c r="AN54" s="90">
        <f t="shared" si="26"/>
        <v>1272</v>
      </c>
      <c r="AO54" s="94">
        <f t="shared" si="34"/>
        <v>1</v>
      </c>
      <c r="AP54" s="104">
        <f t="shared" si="35"/>
        <v>1</v>
      </c>
      <c r="AR54">
        <v>0.83333333333333337</v>
      </c>
      <c r="AS54">
        <f t="shared" si="39"/>
        <v>0.38171131329012398</v>
      </c>
      <c r="AU54" s="26">
        <f t="shared" si="44"/>
        <v>0.75</v>
      </c>
      <c r="AV54">
        <v>0.51783240245778417</v>
      </c>
      <c r="AW54">
        <v>0.83333333333333337</v>
      </c>
      <c r="AY54" s="65">
        <f t="shared" si="45"/>
        <v>396</v>
      </c>
      <c r="AZ54" s="65">
        <f t="shared" si="46"/>
        <v>552</v>
      </c>
      <c r="BA54" s="65">
        <f t="shared" si="47"/>
        <v>720</v>
      </c>
      <c r="BB54" s="65">
        <f t="shared" si="48"/>
        <v>876</v>
      </c>
      <c r="BC54" s="65">
        <f t="shared" si="49"/>
        <v>1879</v>
      </c>
      <c r="BD54" s="65">
        <f t="shared" si="50"/>
        <v>1272</v>
      </c>
    </row>
    <row r="55" spans="1:56" ht="16.8" x14ac:dyDescent="0.3">
      <c r="A55" s="9">
        <v>54</v>
      </c>
      <c r="B55" s="1">
        <v>45444</v>
      </c>
      <c r="C55" s="59">
        <v>8</v>
      </c>
      <c r="D55" s="61">
        <v>7</v>
      </c>
      <c r="E55" s="101">
        <f t="shared" si="43"/>
        <v>1</v>
      </c>
      <c r="F55" s="31">
        <f t="shared" si="37"/>
        <v>12</v>
      </c>
      <c r="G55" s="67">
        <f t="shared" si="38"/>
        <v>4</v>
      </c>
      <c r="H55" s="73">
        <f t="shared" si="41"/>
        <v>7</v>
      </c>
      <c r="I55" s="69">
        <f t="shared" si="42"/>
        <v>6</v>
      </c>
      <c r="J55" s="69">
        <f t="shared" si="12"/>
        <v>1</v>
      </c>
      <c r="K55" s="74">
        <f t="shared" si="54"/>
        <v>7</v>
      </c>
      <c r="L55" s="43">
        <f t="shared" si="55"/>
        <v>6</v>
      </c>
      <c r="M55" s="86">
        <f t="shared" si="13"/>
        <v>1</v>
      </c>
      <c r="N55" s="71">
        <f t="shared" si="58"/>
        <v>2</v>
      </c>
      <c r="O55" s="71">
        <f t="shared" si="56"/>
        <v>2</v>
      </c>
      <c r="P55" s="71">
        <f t="shared" si="14"/>
        <v>0</v>
      </c>
      <c r="Q55" s="99">
        <v>0</v>
      </c>
      <c r="R55" s="99">
        <v>0</v>
      </c>
      <c r="S55" s="99">
        <v>0</v>
      </c>
      <c r="T55" s="72">
        <f t="shared" si="15"/>
        <v>26</v>
      </c>
      <c r="U55" s="72">
        <f t="shared" si="16"/>
        <v>6</v>
      </c>
      <c r="V55" s="72">
        <f t="shared" si="51"/>
        <v>8</v>
      </c>
      <c r="W55" s="72">
        <f t="shared" si="28"/>
        <v>422</v>
      </c>
      <c r="X55" s="72">
        <f t="shared" si="28"/>
        <v>558</v>
      </c>
      <c r="Y55" s="72">
        <f t="shared" si="28"/>
        <v>728</v>
      </c>
      <c r="Z55" s="72">
        <f t="shared" si="18"/>
        <v>864</v>
      </c>
      <c r="AA55" s="72">
        <f t="shared" si="29"/>
        <v>1942</v>
      </c>
      <c r="AB55" s="72">
        <f t="shared" si="19"/>
        <v>1286</v>
      </c>
      <c r="AC55" s="72">
        <f t="shared" si="57"/>
        <v>63</v>
      </c>
      <c r="AD55" s="49">
        <f t="shared" si="20"/>
        <v>32</v>
      </c>
      <c r="AE55" s="88">
        <f t="shared" si="21"/>
        <v>0.8125</v>
      </c>
      <c r="AF55" s="90">
        <f t="shared" si="22"/>
        <v>26</v>
      </c>
      <c r="AG55" s="90">
        <f t="shared" si="53"/>
        <v>6</v>
      </c>
      <c r="AH55" s="90">
        <f t="shared" si="24"/>
        <v>8</v>
      </c>
      <c r="AI55" s="90">
        <f t="shared" si="30"/>
        <v>422</v>
      </c>
      <c r="AJ55" s="90">
        <f t="shared" si="31"/>
        <v>558</v>
      </c>
      <c r="AK55" s="90">
        <f t="shared" si="32"/>
        <v>728</v>
      </c>
      <c r="AL55" s="90">
        <f t="shared" si="25"/>
        <v>864</v>
      </c>
      <c r="AM55" s="90">
        <f t="shared" si="33"/>
        <v>1942</v>
      </c>
      <c r="AN55" s="90">
        <f t="shared" si="26"/>
        <v>1286</v>
      </c>
      <c r="AO55" s="94">
        <f t="shared" si="34"/>
        <v>1</v>
      </c>
      <c r="AP55" s="104">
        <f t="shared" si="35"/>
        <v>1</v>
      </c>
      <c r="AR55">
        <v>0.9</v>
      </c>
      <c r="AS55">
        <f t="shared" si="39"/>
        <v>0.39860399841792399</v>
      </c>
      <c r="AU55" s="26">
        <f t="shared" si="44"/>
        <v>0.875</v>
      </c>
      <c r="AV55">
        <v>0.27489189974643524</v>
      </c>
      <c r="AW55">
        <v>0.9</v>
      </c>
      <c r="AY55" s="65">
        <f t="shared" si="45"/>
        <v>422</v>
      </c>
      <c r="AZ55" s="65">
        <f t="shared" si="46"/>
        <v>558</v>
      </c>
      <c r="BA55" s="65">
        <f t="shared" si="47"/>
        <v>728</v>
      </c>
      <c r="BB55" s="65">
        <f t="shared" si="48"/>
        <v>864</v>
      </c>
      <c r="BC55" s="65">
        <f t="shared" si="49"/>
        <v>1942</v>
      </c>
      <c r="BD55" s="65">
        <f t="shared" si="50"/>
        <v>1286</v>
      </c>
    </row>
    <row r="56" spans="1:56" ht="16.8" x14ac:dyDescent="0.3">
      <c r="A56" s="9">
        <v>55</v>
      </c>
      <c r="B56" s="1">
        <v>45474</v>
      </c>
      <c r="C56" s="59">
        <v>7</v>
      </c>
      <c r="D56" s="61">
        <v>5</v>
      </c>
      <c r="E56" s="101">
        <f t="shared" si="43"/>
        <v>2</v>
      </c>
      <c r="F56" s="31">
        <f t="shared" si="37"/>
        <v>15</v>
      </c>
      <c r="G56" s="67">
        <f t="shared" si="38"/>
        <v>3</v>
      </c>
      <c r="H56" s="73">
        <f t="shared" si="41"/>
        <v>11</v>
      </c>
      <c r="I56" s="69">
        <f t="shared" si="42"/>
        <v>8</v>
      </c>
      <c r="J56" s="69">
        <f t="shared" si="12"/>
        <v>3</v>
      </c>
      <c r="K56" s="74">
        <f t="shared" si="54"/>
        <v>7</v>
      </c>
      <c r="L56" s="43">
        <f t="shared" si="55"/>
        <v>4</v>
      </c>
      <c r="M56" s="86">
        <f t="shared" si="13"/>
        <v>3</v>
      </c>
      <c r="N56" s="71">
        <f t="shared" si="58"/>
        <v>3</v>
      </c>
      <c r="O56" s="71">
        <f t="shared" si="56"/>
        <v>2</v>
      </c>
      <c r="P56" s="71">
        <f t="shared" si="14"/>
        <v>1</v>
      </c>
      <c r="Q56" s="99">
        <v>0</v>
      </c>
      <c r="R56" s="99">
        <v>0</v>
      </c>
      <c r="S56" s="99">
        <v>0</v>
      </c>
      <c r="T56" s="72">
        <f t="shared" si="15"/>
        <v>29</v>
      </c>
      <c r="U56" s="72">
        <f t="shared" si="16"/>
        <v>10</v>
      </c>
      <c r="V56" s="72">
        <f t="shared" si="51"/>
        <v>7</v>
      </c>
      <c r="W56" s="72">
        <f t="shared" si="28"/>
        <v>451</v>
      </c>
      <c r="X56" s="72">
        <f t="shared" si="28"/>
        <v>568</v>
      </c>
      <c r="Y56" s="72">
        <f t="shared" si="28"/>
        <v>735</v>
      </c>
      <c r="Z56" s="72">
        <f t="shared" si="18"/>
        <v>852</v>
      </c>
      <c r="AA56" s="72">
        <f t="shared" si="29"/>
        <v>2012</v>
      </c>
      <c r="AB56" s="72">
        <f t="shared" si="19"/>
        <v>1303</v>
      </c>
      <c r="AC56" s="72">
        <f t="shared" si="57"/>
        <v>70</v>
      </c>
      <c r="AD56" s="49">
        <f t="shared" si="20"/>
        <v>39</v>
      </c>
      <c r="AE56" s="88">
        <f t="shared" si="21"/>
        <v>0.74358974358974361</v>
      </c>
      <c r="AF56" s="90">
        <f t="shared" si="22"/>
        <v>29</v>
      </c>
      <c r="AG56" s="90">
        <f t="shared" si="53"/>
        <v>10</v>
      </c>
      <c r="AH56" s="90">
        <f t="shared" si="24"/>
        <v>7</v>
      </c>
      <c r="AI56" s="90">
        <f t="shared" si="30"/>
        <v>451</v>
      </c>
      <c r="AJ56" s="90">
        <f t="shared" si="31"/>
        <v>568</v>
      </c>
      <c r="AK56" s="90">
        <f t="shared" si="32"/>
        <v>735</v>
      </c>
      <c r="AL56" s="90">
        <f t="shared" si="25"/>
        <v>852</v>
      </c>
      <c r="AM56" s="90">
        <f t="shared" si="33"/>
        <v>2012</v>
      </c>
      <c r="AN56" s="90">
        <f t="shared" si="26"/>
        <v>1303</v>
      </c>
      <c r="AO56" s="94">
        <f t="shared" si="34"/>
        <v>1</v>
      </c>
      <c r="AP56" s="104">
        <f t="shared" si="35"/>
        <v>1</v>
      </c>
      <c r="AR56">
        <v>0.7</v>
      </c>
      <c r="AS56">
        <f t="shared" si="39"/>
        <v>0.72225515593798395</v>
      </c>
      <c r="AU56" s="26">
        <f t="shared" si="44"/>
        <v>0.7142857142857143</v>
      </c>
      <c r="AV56">
        <v>0.34023574733174899</v>
      </c>
      <c r="AW56">
        <v>0.7</v>
      </c>
      <c r="AY56" s="65">
        <f t="shared" si="45"/>
        <v>451</v>
      </c>
      <c r="AZ56" s="65">
        <f t="shared" si="46"/>
        <v>568</v>
      </c>
      <c r="BA56" s="65">
        <f t="shared" si="47"/>
        <v>735</v>
      </c>
      <c r="BB56" s="65">
        <f t="shared" si="48"/>
        <v>852</v>
      </c>
      <c r="BC56" s="65">
        <f t="shared" si="49"/>
        <v>2012</v>
      </c>
      <c r="BD56" s="65">
        <f t="shared" si="50"/>
        <v>1303</v>
      </c>
    </row>
    <row r="57" spans="1:56" ht="16.8" x14ac:dyDescent="0.3">
      <c r="A57" s="9">
        <v>56</v>
      </c>
      <c r="B57" s="1">
        <v>45505</v>
      </c>
      <c r="C57" s="59">
        <v>6</v>
      </c>
      <c r="D57" s="61">
        <v>6</v>
      </c>
      <c r="E57" s="101">
        <f t="shared" si="43"/>
        <v>0</v>
      </c>
      <c r="F57" s="31">
        <f t="shared" si="37"/>
        <v>12</v>
      </c>
      <c r="G57" s="67">
        <f t="shared" si="38"/>
        <v>5</v>
      </c>
      <c r="H57" s="73">
        <f t="shared" si="41"/>
        <v>11.5</v>
      </c>
      <c r="I57" s="69">
        <f t="shared" si="42"/>
        <v>10</v>
      </c>
      <c r="J57" s="69">
        <f t="shared" si="12"/>
        <v>2</v>
      </c>
      <c r="K57" s="74">
        <f t="shared" si="54"/>
        <v>8</v>
      </c>
      <c r="L57" s="43">
        <f t="shared" si="55"/>
        <v>6</v>
      </c>
      <c r="M57" s="86">
        <f t="shared" si="13"/>
        <v>2</v>
      </c>
      <c r="N57" s="71">
        <f t="shared" si="58"/>
        <v>4</v>
      </c>
      <c r="O57" s="71">
        <f t="shared" si="56"/>
        <v>3</v>
      </c>
      <c r="P57" s="71">
        <f t="shared" si="14"/>
        <v>1</v>
      </c>
      <c r="Q57" s="99">
        <v>0</v>
      </c>
      <c r="R57" s="99">
        <v>0</v>
      </c>
      <c r="S57" s="99">
        <v>0</v>
      </c>
      <c r="T57" s="72">
        <f t="shared" si="15"/>
        <v>31</v>
      </c>
      <c r="U57" s="72">
        <f t="shared" si="16"/>
        <v>10</v>
      </c>
      <c r="V57" s="72">
        <f t="shared" si="51"/>
        <v>6</v>
      </c>
      <c r="W57" s="72">
        <f t="shared" si="28"/>
        <v>482</v>
      </c>
      <c r="X57" s="72">
        <f t="shared" si="28"/>
        <v>578</v>
      </c>
      <c r="Y57" s="72">
        <f t="shared" si="28"/>
        <v>741</v>
      </c>
      <c r="Z57" s="72">
        <f t="shared" si="18"/>
        <v>837</v>
      </c>
      <c r="AA57" s="72">
        <f t="shared" si="29"/>
        <v>2080</v>
      </c>
      <c r="AB57" s="72">
        <f t="shared" si="19"/>
        <v>1319</v>
      </c>
      <c r="AC57" s="72">
        <f t="shared" si="57"/>
        <v>68</v>
      </c>
      <c r="AD57" s="49">
        <f t="shared" si="20"/>
        <v>40.5</v>
      </c>
      <c r="AE57" s="88">
        <f t="shared" si="21"/>
        <v>0.76543209876543206</v>
      </c>
      <c r="AF57" s="90">
        <f t="shared" si="22"/>
        <v>31</v>
      </c>
      <c r="AG57" s="90">
        <f t="shared" si="53"/>
        <v>10</v>
      </c>
      <c r="AH57" s="90">
        <f t="shared" si="24"/>
        <v>6</v>
      </c>
      <c r="AI57" s="90">
        <f t="shared" si="30"/>
        <v>482</v>
      </c>
      <c r="AJ57" s="90">
        <f t="shared" si="31"/>
        <v>578</v>
      </c>
      <c r="AK57" s="90">
        <f t="shared" si="32"/>
        <v>741</v>
      </c>
      <c r="AL57" s="90">
        <f t="shared" si="25"/>
        <v>837</v>
      </c>
      <c r="AM57" s="90">
        <f t="shared" si="33"/>
        <v>2080</v>
      </c>
      <c r="AN57" s="90">
        <f t="shared" si="26"/>
        <v>1319</v>
      </c>
      <c r="AO57" s="94">
        <f t="shared" si="34"/>
        <v>1</v>
      </c>
      <c r="AP57" s="104">
        <f t="shared" si="35"/>
        <v>1</v>
      </c>
      <c r="AR57">
        <v>0.8571428571428571</v>
      </c>
      <c r="AS57">
        <f t="shared" si="39"/>
        <v>0.86</v>
      </c>
      <c r="AU57" s="26">
        <f t="shared" si="44"/>
        <v>1</v>
      </c>
      <c r="AV57">
        <v>0.27870423257958465</v>
      </c>
      <c r="AW57">
        <v>0.8571428571428571</v>
      </c>
      <c r="AY57" s="65">
        <f t="shared" si="45"/>
        <v>482</v>
      </c>
      <c r="AZ57" s="65">
        <f t="shared" si="46"/>
        <v>578</v>
      </c>
      <c r="BA57" s="65">
        <f t="shared" si="47"/>
        <v>741</v>
      </c>
      <c r="BB57" s="65">
        <f t="shared" si="48"/>
        <v>837</v>
      </c>
      <c r="BC57" s="65">
        <f t="shared" si="49"/>
        <v>2080</v>
      </c>
      <c r="BD57" s="65">
        <f t="shared" si="50"/>
        <v>1319</v>
      </c>
    </row>
    <row r="58" spans="1:56" ht="16.8" x14ac:dyDescent="0.3">
      <c r="A58" s="9">
        <v>57</v>
      </c>
      <c r="B58" s="1">
        <v>45536</v>
      </c>
      <c r="C58" s="59">
        <v>5</v>
      </c>
      <c r="D58" s="61">
        <v>5</v>
      </c>
      <c r="E58" s="101">
        <f t="shared" si="43"/>
        <v>0</v>
      </c>
      <c r="F58" s="31">
        <f t="shared" si="37"/>
        <v>12</v>
      </c>
      <c r="G58" s="67">
        <f t="shared" si="38"/>
        <v>4</v>
      </c>
      <c r="H58" s="73">
        <f t="shared" si="41"/>
        <v>9.5</v>
      </c>
      <c r="I58" s="69">
        <f t="shared" si="42"/>
        <v>8</v>
      </c>
      <c r="J58" s="69">
        <f t="shared" si="12"/>
        <v>2</v>
      </c>
      <c r="K58" s="74">
        <f t="shared" si="54"/>
        <v>6</v>
      </c>
      <c r="L58" s="43">
        <f t="shared" si="55"/>
        <v>4</v>
      </c>
      <c r="M58" s="86">
        <f t="shared" si="13"/>
        <v>2</v>
      </c>
      <c r="N58" s="71">
        <f t="shared" si="58"/>
        <v>4</v>
      </c>
      <c r="O58" s="71">
        <f t="shared" si="56"/>
        <v>3</v>
      </c>
      <c r="P58" s="71">
        <f t="shared" si="14"/>
        <v>1</v>
      </c>
      <c r="Q58" s="99">
        <v>0</v>
      </c>
      <c r="R58" s="99">
        <v>0</v>
      </c>
      <c r="S58" s="99">
        <v>0</v>
      </c>
      <c r="T58" s="72">
        <f t="shared" si="15"/>
        <v>27</v>
      </c>
      <c r="U58" s="72">
        <f t="shared" si="16"/>
        <v>9</v>
      </c>
      <c r="V58" s="72">
        <f t="shared" si="51"/>
        <v>5</v>
      </c>
      <c r="W58" s="72">
        <f t="shared" si="28"/>
        <v>509</v>
      </c>
      <c r="X58" s="72">
        <f t="shared" si="28"/>
        <v>587</v>
      </c>
      <c r="Y58" s="72">
        <f t="shared" si="28"/>
        <v>746</v>
      </c>
      <c r="Z58" s="72">
        <f t="shared" si="18"/>
        <v>824</v>
      </c>
      <c r="AA58" s="72">
        <f t="shared" si="29"/>
        <v>2145</v>
      </c>
      <c r="AB58" s="72">
        <f t="shared" si="19"/>
        <v>1333</v>
      </c>
      <c r="AC58" s="72">
        <f t="shared" si="57"/>
        <v>65</v>
      </c>
      <c r="AD58" s="49">
        <f t="shared" si="20"/>
        <v>35.5</v>
      </c>
      <c r="AE58" s="88">
        <f t="shared" si="21"/>
        <v>0.76056338028169013</v>
      </c>
      <c r="AF58" s="90">
        <f t="shared" si="22"/>
        <v>27</v>
      </c>
      <c r="AG58" s="90">
        <f t="shared" si="53"/>
        <v>9</v>
      </c>
      <c r="AH58" s="90">
        <f t="shared" si="24"/>
        <v>5</v>
      </c>
      <c r="AI58" s="90">
        <f t="shared" si="30"/>
        <v>509</v>
      </c>
      <c r="AJ58" s="90">
        <f t="shared" si="31"/>
        <v>587</v>
      </c>
      <c r="AK58" s="90">
        <f t="shared" si="32"/>
        <v>746</v>
      </c>
      <c r="AL58" s="90">
        <f t="shared" si="25"/>
        <v>824</v>
      </c>
      <c r="AM58" s="90">
        <f t="shared" si="33"/>
        <v>2145</v>
      </c>
      <c r="AN58" s="90">
        <f t="shared" si="26"/>
        <v>1333</v>
      </c>
      <c r="AO58" s="94">
        <f t="shared" si="34"/>
        <v>1</v>
      </c>
      <c r="AP58" s="104">
        <f t="shared" si="35"/>
        <v>1</v>
      </c>
      <c r="AR58">
        <v>0.8</v>
      </c>
      <c r="AS58">
        <f t="shared" si="39"/>
        <v>0.86</v>
      </c>
      <c r="AU58" s="26">
        <f t="shared" si="44"/>
        <v>1</v>
      </c>
      <c r="AV58">
        <v>0.53152761460860454</v>
      </c>
      <c r="AW58">
        <v>0.8</v>
      </c>
      <c r="AY58" s="65">
        <f t="shared" si="45"/>
        <v>509</v>
      </c>
      <c r="AZ58" s="65">
        <f t="shared" si="46"/>
        <v>587</v>
      </c>
      <c r="BA58" s="65">
        <f t="shared" si="47"/>
        <v>746</v>
      </c>
      <c r="BB58" s="65">
        <f t="shared" si="48"/>
        <v>824</v>
      </c>
      <c r="BC58" s="65">
        <f t="shared" si="49"/>
        <v>2145</v>
      </c>
      <c r="BD58" s="65">
        <f t="shared" si="50"/>
        <v>1333</v>
      </c>
    </row>
    <row r="59" spans="1:56" ht="16.8" x14ac:dyDescent="0.3">
      <c r="A59" s="9">
        <v>58</v>
      </c>
      <c r="B59" s="1">
        <v>45566</v>
      </c>
      <c r="C59" s="59">
        <v>7</v>
      </c>
      <c r="D59" s="61">
        <v>4</v>
      </c>
      <c r="E59" s="101">
        <f t="shared" si="43"/>
        <v>3</v>
      </c>
      <c r="F59" s="31">
        <f t="shared" si="37"/>
        <v>14</v>
      </c>
      <c r="G59" s="67">
        <f t="shared" si="38"/>
        <v>1</v>
      </c>
      <c r="H59" s="73">
        <f t="shared" si="41"/>
        <v>6</v>
      </c>
      <c r="I59" s="69">
        <f t="shared" si="42"/>
        <v>5</v>
      </c>
      <c r="J59" s="69">
        <f t="shared" si="12"/>
        <v>1</v>
      </c>
      <c r="K59" s="74">
        <f t="shared" si="54"/>
        <v>6</v>
      </c>
      <c r="L59" s="43">
        <f t="shared" si="55"/>
        <v>5</v>
      </c>
      <c r="M59" s="86">
        <f t="shared" si="13"/>
        <v>1</v>
      </c>
      <c r="N59" s="71">
        <f t="shared" si="58"/>
        <v>2</v>
      </c>
      <c r="O59" s="71">
        <f t="shared" si="56"/>
        <v>2</v>
      </c>
      <c r="P59" s="71">
        <f t="shared" si="14"/>
        <v>0</v>
      </c>
      <c r="Q59" s="99">
        <v>0</v>
      </c>
      <c r="R59" s="99">
        <v>0</v>
      </c>
      <c r="S59" s="99">
        <v>0</v>
      </c>
      <c r="T59" s="72">
        <f t="shared" si="15"/>
        <v>26</v>
      </c>
      <c r="U59" s="72">
        <f t="shared" si="16"/>
        <v>3</v>
      </c>
      <c r="V59" s="72">
        <f t="shared" si="51"/>
        <v>7</v>
      </c>
      <c r="W59" s="72">
        <f t="shared" si="28"/>
        <v>535</v>
      </c>
      <c r="X59" s="72">
        <f t="shared" si="28"/>
        <v>590</v>
      </c>
      <c r="Y59" s="72">
        <f t="shared" si="28"/>
        <v>753</v>
      </c>
      <c r="Z59" s="72">
        <f t="shared" si="18"/>
        <v>808</v>
      </c>
      <c r="AA59" s="72">
        <f t="shared" si="29"/>
        <v>2211</v>
      </c>
      <c r="AB59" s="72">
        <f t="shared" si="19"/>
        <v>1343</v>
      </c>
      <c r="AC59" s="72">
        <f t="shared" si="57"/>
        <v>66</v>
      </c>
      <c r="AD59" s="49">
        <f t="shared" si="20"/>
        <v>29</v>
      </c>
      <c r="AE59" s="88">
        <f t="shared" si="21"/>
        <v>0.89655172413793105</v>
      </c>
      <c r="AF59" s="90">
        <f t="shared" si="22"/>
        <v>26</v>
      </c>
      <c r="AG59" s="90">
        <f t="shared" si="53"/>
        <v>3</v>
      </c>
      <c r="AH59" s="90">
        <f t="shared" si="24"/>
        <v>7</v>
      </c>
      <c r="AI59" s="90">
        <f t="shared" si="30"/>
        <v>535</v>
      </c>
      <c r="AJ59" s="90">
        <f t="shared" si="31"/>
        <v>590</v>
      </c>
      <c r="AK59" s="90">
        <f t="shared" si="32"/>
        <v>753</v>
      </c>
      <c r="AL59" s="90">
        <f t="shared" si="25"/>
        <v>808</v>
      </c>
      <c r="AM59" s="90">
        <f t="shared" si="33"/>
        <v>2211</v>
      </c>
      <c r="AN59" s="90">
        <f t="shared" si="26"/>
        <v>1343</v>
      </c>
      <c r="AO59" s="94">
        <f t="shared" si="34"/>
        <v>1</v>
      </c>
      <c r="AP59" s="104">
        <f t="shared" si="35"/>
        <v>1</v>
      </c>
      <c r="AR59">
        <v>0.9</v>
      </c>
      <c r="AS59">
        <f t="shared" si="39"/>
        <v>0.34096879210936759</v>
      </c>
      <c r="AU59" s="26">
        <f t="shared" si="44"/>
        <v>0.5714285714285714</v>
      </c>
      <c r="AV59">
        <v>0.24188944955800601</v>
      </c>
      <c r="AW59">
        <v>0.9</v>
      </c>
      <c r="AY59" s="65">
        <f t="shared" si="45"/>
        <v>535</v>
      </c>
      <c r="AZ59" s="65">
        <f t="shared" si="46"/>
        <v>590</v>
      </c>
      <c r="BA59" s="65">
        <f t="shared" si="47"/>
        <v>753</v>
      </c>
      <c r="BB59" s="65">
        <f t="shared" si="48"/>
        <v>808</v>
      </c>
      <c r="BC59" s="65">
        <f t="shared" si="49"/>
        <v>2211</v>
      </c>
      <c r="BD59" s="65">
        <f t="shared" si="50"/>
        <v>1343</v>
      </c>
    </row>
    <row r="60" spans="1:56" ht="16.8" x14ac:dyDescent="0.3">
      <c r="A60" s="9">
        <v>59</v>
      </c>
      <c r="B60" s="1">
        <v>45597</v>
      </c>
      <c r="C60" s="59">
        <v>6</v>
      </c>
      <c r="D60" s="61">
        <v>3</v>
      </c>
      <c r="E60" s="101">
        <f t="shared" si="43"/>
        <v>3</v>
      </c>
      <c r="F60" s="31">
        <f t="shared" si="37"/>
        <v>12</v>
      </c>
      <c r="G60" s="67">
        <f t="shared" si="38"/>
        <v>1</v>
      </c>
      <c r="H60" s="73">
        <f t="shared" si="41"/>
        <v>13.5</v>
      </c>
      <c r="I60" s="69">
        <f t="shared" si="42"/>
        <v>7</v>
      </c>
      <c r="J60" s="69">
        <f t="shared" si="12"/>
        <v>7</v>
      </c>
      <c r="K60" s="74">
        <f t="shared" si="54"/>
        <v>2</v>
      </c>
      <c r="L60" s="43">
        <f t="shared" si="55"/>
        <v>1</v>
      </c>
      <c r="M60" s="86">
        <f t="shared" si="13"/>
        <v>1</v>
      </c>
      <c r="N60" s="71">
        <f t="shared" si="58"/>
        <v>2</v>
      </c>
      <c r="O60" s="71">
        <f t="shared" si="56"/>
        <v>1</v>
      </c>
      <c r="P60" s="71">
        <f t="shared" si="14"/>
        <v>1</v>
      </c>
      <c r="Q60" s="99">
        <v>0</v>
      </c>
      <c r="R60" s="99">
        <v>0</v>
      </c>
      <c r="S60" s="99">
        <v>0</v>
      </c>
      <c r="T60" s="72">
        <f t="shared" si="15"/>
        <v>21</v>
      </c>
      <c r="U60" s="72">
        <f t="shared" si="16"/>
        <v>10</v>
      </c>
      <c r="V60" s="72">
        <f t="shared" si="51"/>
        <v>6</v>
      </c>
      <c r="W60" s="72">
        <f t="shared" si="28"/>
        <v>556</v>
      </c>
      <c r="X60" s="72">
        <f t="shared" si="28"/>
        <v>600</v>
      </c>
      <c r="Y60" s="72">
        <f t="shared" si="28"/>
        <v>759</v>
      </c>
      <c r="Z60" s="72">
        <f t="shared" si="18"/>
        <v>803</v>
      </c>
      <c r="AA60" s="72">
        <f t="shared" si="29"/>
        <v>2276</v>
      </c>
      <c r="AB60" s="72">
        <f t="shared" si="19"/>
        <v>1359</v>
      </c>
      <c r="AC60" s="72">
        <f t="shared" si="57"/>
        <v>65</v>
      </c>
      <c r="AD60" s="49">
        <f t="shared" si="20"/>
        <v>30.5</v>
      </c>
      <c r="AE60" s="88">
        <f t="shared" si="21"/>
        <v>0.68852459016393441</v>
      </c>
      <c r="AF60" s="90">
        <f t="shared" si="22"/>
        <v>21</v>
      </c>
      <c r="AG60" s="90">
        <f t="shared" si="53"/>
        <v>10</v>
      </c>
      <c r="AH60" s="90">
        <f t="shared" si="24"/>
        <v>6</v>
      </c>
      <c r="AI60" s="90">
        <f t="shared" si="30"/>
        <v>556</v>
      </c>
      <c r="AJ60" s="90">
        <f t="shared" si="31"/>
        <v>600</v>
      </c>
      <c r="AK60" s="90">
        <f t="shared" si="32"/>
        <v>759</v>
      </c>
      <c r="AL60" s="90">
        <f t="shared" si="25"/>
        <v>803</v>
      </c>
      <c r="AM60" s="90">
        <f t="shared" si="33"/>
        <v>2276</v>
      </c>
      <c r="AN60" s="90">
        <f t="shared" si="26"/>
        <v>1359</v>
      </c>
      <c r="AO60" s="94">
        <f t="shared" si="34"/>
        <v>1</v>
      </c>
      <c r="AP60" s="104">
        <f t="shared" si="35"/>
        <v>1</v>
      </c>
      <c r="AR60" s="62">
        <f>AU60</f>
        <v>0.5</v>
      </c>
      <c r="AS60">
        <f t="shared" si="39"/>
        <v>5.2259500005712445E-2</v>
      </c>
      <c r="AU60" s="26">
        <f t="shared" si="44"/>
        <v>0.5</v>
      </c>
      <c r="AV60">
        <v>0.37971298942497411</v>
      </c>
      <c r="AW60" s="62">
        <f>AZ60*3</f>
        <v>1800</v>
      </c>
      <c r="AY60" s="65">
        <f t="shared" si="45"/>
        <v>556</v>
      </c>
      <c r="AZ60" s="65">
        <f t="shared" si="46"/>
        <v>600</v>
      </c>
      <c r="BA60" s="65">
        <f t="shared" si="47"/>
        <v>759</v>
      </c>
      <c r="BB60" s="65">
        <f t="shared" si="48"/>
        <v>803</v>
      </c>
      <c r="BC60" s="65">
        <f t="shared" si="49"/>
        <v>2276</v>
      </c>
      <c r="BD60" s="65">
        <f t="shared" si="50"/>
        <v>1359</v>
      </c>
    </row>
    <row r="61" spans="1:56" ht="16.8" x14ac:dyDescent="0.3">
      <c r="A61" s="9">
        <v>60</v>
      </c>
      <c r="B61" s="1">
        <v>45627</v>
      </c>
      <c r="C61" s="59">
        <v>6</v>
      </c>
      <c r="D61" s="61">
        <v>6</v>
      </c>
      <c r="E61" s="101">
        <f t="shared" si="43"/>
        <v>0</v>
      </c>
      <c r="F61" s="31">
        <f t="shared" si="37"/>
        <v>11</v>
      </c>
      <c r="G61" s="67">
        <f t="shared" si="38"/>
        <v>0</v>
      </c>
      <c r="H61" s="73">
        <f t="shared" si="41"/>
        <v>5.5</v>
      </c>
      <c r="I61" s="69">
        <f t="shared" si="42"/>
        <v>6</v>
      </c>
      <c r="J61" s="73">
        <v>0</v>
      </c>
      <c r="K61" s="74">
        <f t="shared" si="54"/>
        <v>3</v>
      </c>
      <c r="L61" s="43">
        <f t="shared" si="55"/>
        <v>3</v>
      </c>
      <c r="M61" s="86">
        <f t="shared" si="13"/>
        <v>0</v>
      </c>
      <c r="N61" s="71">
        <f t="shared" si="58"/>
        <v>1</v>
      </c>
      <c r="O61" s="71">
        <f t="shared" si="56"/>
        <v>1</v>
      </c>
      <c r="P61" s="71">
        <f t="shared" si="14"/>
        <v>0</v>
      </c>
      <c r="Q61" s="99">
        <v>0</v>
      </c>
      <c r="R61" s="99">
        <v>0</v>
      </c>
      <c r="S61" s="99">
        <v>0</v>
      </c>
      <c r="T61" s="72">
        <f t="shared" si="15"/>
        <v>21</v>
      </c>
      <c r="U61" s="72">
        <f t="shared" si="16"/>
        <v>0</v>
      </c>
      <c r="V61" s="72">
        <f t="shared" si="51"/>
        <v>6</v>
      </c>
      <c r="W61" s="72">
        <f t="shared" si="28"/>
        <v>577</v>
      </c>
      <c r="X61" s="72">
        <f t="shared" si="28"/>
        <v>600</v>
      </c>
      <c r="Y61" s="72">
        <f t="shared" si="28"/>
        <v>765</v>
      </c>
      <c r="Z61" s="72">
        <f t="shared" si="18"/>
        <v>788</v>
      </c>
      <c r="AA61" s="72">
        <f t="shared" si="29"/>
        <v>2337</v>
      </c>
      <c r="AB61" s="72">
        <f t="shared" si="19"/>
        <v>1365</v>
      </c>
      <c r="AC61" s="72">
        <f t="shared" si="57"/>
        <v>61</v>
      </c>
      <c r="AD61" s="49">
        <f t="shared" si="20"/>
        <v>20.5</v>
      </c>
      <c r="AE61" s="88">
        <f t="shared" si="21"/>
        <v>1.024390243902439</v>
      </c>
      <c r="AF61" s="90">
        <f t="shared" si="22"/>
        <v>21</v>
      </c>
      <c r="AG61" s="90">
        <f t="shared" si="53"/>
        <v>0</v>
      </c>
      <c r="AH61" s="90">
        <f t="shared" si="24"/>
        <v>6</v>
      </c>
      <c r="AI61" s="90">
        <f t="shared" si="30"/>
        <v>577</v>
      </c>
      <c r="AJ61" s="90">
        <f t="shared" si="31"/>
        <v>600</v>
      </c>
      <c r="AK61" s="90">
        <f t="shared" si="32"/>
        <v>765</v>
      </c>
      <c r="AL61" s="90">
        <f t="shared" si="25"/>
        <v>788</v>
      </c>
      <c r="AM61" s="90">
        <f t="shared" si="33"/>
        <v>2337</v>
      </c>
      <c r="AN61" s="90">
        <f t="shared" si="26"/>
        <v>1365</v>
      </c>
      <c r="AO61" s="94">
        <f t="shared" ref="AO61:AO73" si="59">AO60</f>
        <v>1</v>
      </c>
      <c r="AP61" s="104">
        <f t="shared" ref="AP61:AP73" si="60">AP60</f>
        <v>1</v>
      </c>
      <c r="AR61" s="62">
        <f t="shared" ref="AR61:AR72" si="61">AU61</f>
        <v>1</v>
      </c>
      <c r="AS61">
        <f t="shared" si="39"/>
        <v>0.86</v>
      </c>
      <c r="AU61" s="26">
        <f t="shared" si="44"/>
        <v>1</v>
      </c>
      <c r="AV61">
        <v>0.52326016080283977</v>
      </c>
      <c r="AW61">
        <v>0.7</v>
      </c>
      <c r="AY61" s="65">
        <f t="shared" si="45"/>
        <v>577</v>
      </c>
      <c r="AZ61" s="65">
        <f t="shared" si="46"/>
        <v>600</v>
      </c>
      <c r="BA61" s="65">
        <f t="shared" si="47"/>
        <v>765</v>
      </c>
      <c r="BB61" s="65">
        <f t="shared" si="48"/>
        <v>788</v>
      </c>
      <c r="BC61" s="65">
        <f t="shared" si="49"/>
        <v>2337</v>
      </c>
      <c r="BD61" s="65">
        <f t="shared" si="50"/>
        <v>1365</v>
      </c>
    </row>
    <row r="62" spans="1:56" ht="16.8" x14ac:dyDescent="0.3">
      <c r="A62" s="9">
        <v>61</v>
      </c>
      <c r="B62" s="1">
        <v>45658</v>
      </c>
      <c r="C62" s="59">
        <v>7</v>
      </c>
      <c r="D62" s="61">
        <f>ROUND(C62*0.8,0)</f>
        <v>6</v>
      </c>
      <c r="E62" s="101">
        <f t="shared" si="43"/>
        <v>1</v>
      </c>
      <c r="F62" s="31">
        <f t="shared" si="37"/>
        <v>8</v>
      </c>
      <c r="G62" s="67">
        <f t="shared" si="38"/>
        <v>0</v>
      </c>
      <c r="H62" s="73">
        <f t="shared" si="41"/>
        <v>7</v>
      </c>
      <c r="I62" s="69">
        <f t="shared" si="42"/>
        <v>6</v>
      </c>
      <c r="J62" s="69">
        <f t="shared" si="12"/>
        <v>1</v>
      </c>
      <c r="K62" s="74">
        <f t="shared" si="54"/>
        <v>3</v>
      </c>
      <c r="L62" s="43">
        <f t="shared" si="55"/>
        <v>2</v>
      </c>
      <c r="M62" s="86">
        <f t="shared" si="13"/>
        <v>1</v>
      </c>
      <c r="N62" s="71">
        <f t="shared" si="58"/>
        <v>2</v>
      </c>
      <c r="O62" s="71">
        <f>ROUND(N62*0.89,0)</f>
        <v>2</v>
      </c>
      <c r="P62" s="71">
        <f t="shared" si="14"/>
        <v>0</v>
      </c>
      <c r="Q62" s="99">
        <f>P50</f>
        <v>1</v>
      </c>
      <c r="R62" s="99">
        <v>0</v>
      </c>
      <c r="S62" s="99">
        <f>Q62-R62</f>
        <v>1</v>
      </c>
      <c r="T62" s="72">
        <f t="shared" si="15"/>
        <v>18</v>
      </c>
      <c r="U62" s="72">
        <f t="shared" si="16"/>
        <v>3</v>
      </c>
      <c r="V62" s="72">
        <f t="shared" si="51"/>
        <v>7</v>
      </c>
      <c r="W62" s="72">
        <f t="shared" ref="W62:Y72" si="62">T62+W61</f>
        <v>595</v>
      </c>
      <c r="X62" s="72">
        <f t="shared" si="62"/>
        <v>603</v>
      </c>
      <c r="Y62" s="72">
        <f t="shared" si="62"/>
        <v>772</v>
      </c>
      <c r="Z62" s="72">
        <f t="shared" si="18"/>
        <v>780</v>
      </c>
      <c r="AA62" s="72">
        <f t="shared" si="29"/>
        <v>2395</v>
      </c>
      <c r="AB62" s="72">
        <f t="shared" si="19"/>
        <v>1375</v>
      </c>
      <c r="AC62" s="72">
        <f t="shared" si="57"/>
        <v>58</v>
      </c>
      <c r="AD62" s="49">
        <f t="shared" si="20"/>
        <v>20</v>
      </c>
      <c r="AE62" s="88">
        <f t="shared" si="21"/>
        <v>0.9</v>
      </c>
      <c r="AF62" s="90">
        <f t="shared" si="22"/>
        <v>18</v>
      </c>
      <c r="AG62" s="90">
        <f>U62+T62-AF62</f>
        <v>3</v>
      </c>
      <c r="AH62" s="90">
        <f t="shared" si="24"/>
        <v>7</v>
      </c>
      <c r="AI62" s="90">
        <f t="shared" si="30"/>
        <v>595</v>
      </c>
      <c r="AJ62" s="90">
        <f t="shared" si="31"/>
        <v>603</v>
      </c>
      <c r="AK62" s="90">
        <f t="shared" si="32"/>
        <v>772</v>
      </c>
      <c r="AL62" s="90">
        <f t="shared" si="25"/>
        <v>780</v>
      </c>
      <c r="AM62" s="90">
        <f t="shared" si="33"/>
        <v>2395</v>
      </c>
      <c r="AN62" s="90">
        <f t="shared" si="26"/>
        <v>1375</v>
      </c>
      <c r="AO62" s="94">
        <f t="shared" si="59"/>
        <v>1</v>
      </c>
      <c r="AP62" s="104">
        <f t="shared" si="60"/>
        <v>1</v>
      </c>
      <c r="AR62" s="62">
        <f t="shared" si="61"/>
        <v>0.8571428571428571</v>
      </c>
      <c r="AS62">
        <f t="shared" si="39"/>
        <v>0.86</v>
      </c>
      <c r="AU62" s="26">
        <f t="shared" si="44"/>
        <v>0.8571428571428571</v>
      </c>
      <c r="AV62">
        <v>1.52326016080284</v>
      </c>
      <c r="AW62">
        <v>0.8</v>
      </c>
      <c r="AX62" s="65">
        <f t="shared" ref="AX62:AX72" si="63">AY62-W62</f>
        <v>126.83699999999999</v>
      </c>
      <c r="AY62" s="66">
        <f>0.3304*(A62+1.5)^2+57.286-10.227*(A62+1)+8</f>
        <v>721.83699999999999</v>
      </c>
      <c r="AZ62" s="65">
        <f t="shared" ref="AZ62:AZ72" si="64">X62</f>
        <v>603</v>
      </c>
      <c r="BA62" s="65">
        <f t="shared" ref="BA62:BA72" si="65">Y62</f>
        <v>772</v>
      </c>
      <c r="BB62" s="65">
        <f>BA62+AZ62-AY62</f>
        <v>653.16300000000001</v>
      </c>
      <c r="BC62" s="65">
        <f t="shared" ref="BC62:BC72" si="66">AA62</f>
        <v>2395</v>
      </c>
      <c r="BD62" s="65">
        <f t="shared" ref="BD62:BD72" si="67">AB62</f>
        <v>1375</v>
      </c>
    </row>
    <row r="63" spans="1:56" ht="16.8" x14ac:dyDescent="0.3">
      <c r="A63" s="9">
        <v>62</v>
      </c>
      <c r="B63" s="1">
        <v>45689</v>
      </c>
      <c r="C63" s="59">
        <v>8</v>
      </c>
      <c r="D63" s="61">
        <f t="shared" ref="D63:D73" si="68">ROUND(C63*0.8,0)</f>
        <v>6</v>
      </c>
      <c r="E63" s="101">
        <f t="shared" si="43"/>
        <v>2</v>
      </c>
      <c r="F63" s="31">
        <f t="shared" si="37"/>
        <v>7</v>
      </c>
      <c r="G63" s="67">
        <f t="shared" si="38"/>
        <v>3</v>
      </c>
      <c r="H63" s="73">
        <f t="shared" si="41"/>
        <v>8</v>
      </c>
      <c r="I63" s="69">
        <f t="shared" si="42"/>
        <v>6</v>
      </c>
      <c r="J63" s="69">
        <f t="shared" si="12"/>
        <v>2</v>
      </c>
      <c r="K63" s="74">
        <f t="shared" si="54"/>
        <v>2</v>
      </c>
      <c r="L63" s="43">
        <f t="shared" si="55"/>
        <v>1</v>
      </c>
      <c r="M63" s="86">
        <f t="shared" si="13"/>
        <v>1</v>
      </c>
      <c r="N63" s="71">
        <f t="shared" si="58"/>
        <v>1</v>
      </c>
      <c r="O63" s="71">
        <f t="shared" ref="O63:O73" si="69">ROUND(N63*0.89,0)</f>
        <v>1</v>
      </c>
      <c r="P63" s="71">
        <f t="shared" si="14"/>
        <v>0</v>
      </c>
      <c r="Q63" s="99">
        <f t="shared" ref="Q63:Q73" si="70">P51</f>
        <v>0</v>
      </c>
      <c r="R63" s="99">
        <v>0</v>
      </c>
      <c r="S63" s="99">
        <f t="shared" ref="S63:S73" si="71">Q63-R63</f>
        <v>0</v>
      </c>
      <c r="T63" s="72">
        <f t="shared" si="15"/>
        <v>15</v>
      </c>
      <c r="U63" s="72">
        <f t="shared" si="16"/>
        <v>6</v>
      </c>
      <c r="V63" s="72">
        <f t="shared" si="51"/>
        <v>8</v>
      </c>
      <c r="W63" s="72">
        <f t="shared" si="62"/>
        <v>610</v>
      </c>
      <c r="X63" s="72">
        <f t="shared" si="62"/>
        <v>609</v>
      </c>
      <c r="Y63" s="72">
        <f t="shared" si="62"/>
        <v>780</v>
      </c>
      <c r="Z63" s="72">
        <f t="shared" si="18"/>
        <v>779</v>
      </c>
      <c r="AA63" s="72">
        <f t="shared" si="29"/>
        <v>2454</v>
      </c>
      <c r="AB63" s="72">
        <f t="shared" si="19"/>
        <v>1389</v>
      </c>
      <c r="AC63" s="72">
        <f t="shared" si="57"/>
        <v>59</v>
      </c>
      <c r="AD63" s="49">
        <f t="shared" si="20"/>
        <v>21</v>
      </c>
      <c r="AE63" s="88">
        <f t="shared" si="21"/>
        <v>0.7142857142857143</v>
      </c>
      <c r="AF63" s="90">
        <f t="shared" si="22"/>
        <v>15</v>
      </c>
      <c r="AG63" s="90">
        <f t="shared" si="53"/>
        <v>6</v>
      </c>
      <c r="AH63" s="90">
        <f t="shared" si="24"/>
        <v>8</v>
      </c>
      <c r="AI63" s="90">
        <f t="shared" si="30"/>
        <v>610</v>
      </c>
      <c r="AJ63" s="90">
        <f t="shared" si="31"/>
        <v>609</v>
      </c>
      <c r="AK63" s="90">
        <f t="shared" si="32"/>
        <v>780</v>
      </c>
      <c r="AL63" s="90">
        <f t="shared" si="25"/>
        <v>779</v>
      </c>
      <c r="AM63" s="90">
        <f t="shared" si="33"/>
        <v>2454</v>
      </c>
      <c r="AN63" s="90">
        <f t="shared" si="26"/>
        <v>1389</v>
      </c>
      <c r="AO63" s="94">
        <f t="shared" si="59"/>
        <v>1</v>
      </c>
      <c r="AP63" s="104">
        <f t="shared" si="60"/>
        <v>1</v>
      </c>
      <c r="AR63" s="62">
        <f t="shared" si="61"/>
        <v>0.75</v>
      </c>
      <c r="AS63">
        <f t="shared" si="39"/>
        <v>0.74988005622076748</v>
      </c>
      <c r="AU63" s="26">
        <f t="shared" si="44"/>
        <v>0.75</v>
      </c>
      <c r="AV63">
        <v>2.52326016080284</v>
      </c>
      <c r="AW63">
        <v>0.7</v>
      </c>
      <c r="AX63" s="65">
        <f t="shared" si="63"/>
        <v>165.24040000000002</v>
      </c>
      <c r="AY63" s="66">
        <f t="shared" ref="AY63:AY72" si="72">0.3304*(A63+1.5)^2+57.286-10.227*(A63+1)+30</f>
        <v>775.24040000000002</v>
      </c>
      <c r="AZ63" s="65">
        <f t="shared" si="64"/>
        <v>609</v>
      </c>
      <c r="BA63" s="65">
        <f t="shared" si="65"/>
        <v>780</v>
      </c>
      <c r="BB63" s="65">
        <f t="shared" ref="BB63:BB72" si="73">Z63</f>
        <v>779</v>
      </c>
      <c r="BC63" s="65">
        <f t="shared" si="66"/>
        <v>2454</v>
      </c>
      <c r="BD63" s="65">
        <f t="shared" si="67"/>
        <v>1389</v>
      </c>
    </row>
    <row r="64" spans="1:56" ht="16.8" x14ac:dyDescent="0.3">
      <c r="A64" s="9">
        <v>63</v>
      </c>
      <c r="B64" s="1">
        <v>45717</v>
      </c>
      <c r="C64" s="59">
        <v>6</v>
      </c>
      <c r="D64" s="61">
        <f t="shared" si="68"/>
        <v>5</v>
      </c>
      <c r="E64" s="101">
        <f t="shared" si="43"/>
        <v>1</v>
      </c>
      <c r="F64" s="31">
        <f t="shared" si="37"/>
        <v>9</v>
      </c>
      <c r="G64" s="67">
        <f t="shared" si="38"/>
        <v>2</v>
      </c>
      <c r="H64" s="73">
        <f t="shared" si="41"/>
        <v>5.5</v>
      </c>
      <c r="I64" s="69">
        <f t="shared" si="42"/>
        <v>5</v>
      </c>
      <c r="J64" s="69">
        <f t="shared" si="12"/>
        <v>1</v>
      </c>
      <c r="K64" s="74">
        <f t="shared" si="54"/>
        <v>2</v>
      </c>
      <c r="L64" s="43">
        <f t="shared" si="55"/>
        <v>2</v>
      </c>
      <c r="M64" s="86">
        <f t="shared" si="13"/>
        <v>0</v>
      </c>
      <c r="N64" s="71">
        <f t="shared" si="58"/>
        <v>1</v>
      </c>
      <c r="O64" s="71">
        <f t="shared" si="69"/>
        <v>1</v>
      </c>
      <c r="P64" s="71">
        <f t="shared" si="14"/>
        <v>0</v>
      </c>
      <c r="Q64" s="99">
        <f t="shared" si="70"/>
        <v>1</v>
      </c>
      <c r="R64" s="99">
        <v>0</v>
      </c>
      <c r="S64" s="99">
        <f t="shared" si="71"/>
        <v>1</v>
      </c>
      <c r="T64" s="72">
        <f t="shared" si="15"/>
        <v>17</v>
      </c>
      <c r="U64" s="72">
        <f t="shared" si="16"/>
        <v>4</v>
      </c>
      <c r="V64" s="72">
        <f t="shared" si="51"/>
        <v>6</v>
      </c>
      <c r="W64" s="72">
        <f t="shared" si="62"/>
        <v>627</v>
      </c>
      <c r="X64" s="72">
        <f t="shared" si="62"/>
        <v>613</v>
      </c>
      <c r="Y64" s="72">
        <f t="shared" si="62"/>
        <v>786</v>
      </c>
      <c r="Z64" s="72">
        <f t="shared" si="18"/>
        <v>772</v>
      </c>
      <c r="AA64" s="72">
        <f t="shared" si="29"/>
        <v>2513</v>
      </c>
      <c r="AB64" s="72">
        <f t="shared" si="19"/>
        <v>1399</v>
      </c>
      <c r="AC64" s="72">
        <f t="shared" si="57"/>
        <v>59</v>
      </c>
      <c r="AD64" s="49">
        <f t="shared" si="20"/>
        <v>19.5</v>
      </c>
      <c r="AE64" s="88">
        <f t="shared" si="21"/>
        <v>0.87179487179487181</v>
      </c>
      <c r="AF64" s="90">
        <f t="shared" si="22"/>
        <v>17</v>
      </c>
      <c r="AG64" s="90">
        <f t="shared" si="53"/>
        <v>4</v>
      </c>
      <c r="AH64" s="90">
        <f t="shared" si="24"/>
        <v>6</v>
      </c>
      <c r="AI64" s="90">
        <f t="shared" si="30"/>
        <v>627</v>
      </c>
      <c r="AJ64" s="90">
        <f t="shared" si="31"/>
        <v>613</v>
      </c>
      <c r="AK64" s="90">
        <f t="shared" si="32"/>
        <v>786</v>
      </c>
      <c r="AL64" s="90">
        <f t="shared" si="25"/>
        <v>772</v>
      </c>
      <c r="AM64" s="90">
        <f t="shared" si="33"/>
        <v>2513</v>
      </c>
      <c r="AN64" s="90">
        <f t="shared" si="26"/>
        <v>1399</v>
      </c>
      <c r="AO64" s="94">
        <f t="shared" si="59"/>
        <v>1</v>
      </c>
      <c r="AP64" s="104">
        <f t="shared" si="60"/>
        <v>1</v>
      </c>
      <c r="AR64" s="62">
        <f t="shared" si="61"/>
        <v>0.83333333333333337</v>
      </c>
      <c r="AS64">
        <f t="shared" si="39"/>
        <v>0.86</v>
      </c>
      <c r="AU64" s="26">
        <f t="shared" si="44"/>
        <v>0.83333333333333337</v>
      </c>
      <c r="AV64">
        <v>3.52326016080284</v>
      </c>
      <c r="AW64">
        <v>0.8</v>
      </c>
      <c r="AX64" s="65">
        <f t="shared" si="63"/>
        <v>180.30460000000016</v>
      </c>
      <c r="AY64" s="66">
        <f t="shared" si="72"/>
        <v>807.30460000000016</v>
      </c>
      <c r="AZ64" s="65">
        <f t="shared" si="64"/>
        <v>613</v>
      </c>
      <c r="BA64" s="65">
        <f t="shared" si="65"/>
        <v>786</v>
      </c>
      <c r="BB64" s="65">
        <f t="shared" si="73"/>
        <v>772</v>
      </c>
      <c r="BC64" s="65">
        <f t="shared" si="66"/>
        <v>2513</v>
      </c>
      <c r="BD64" s="65">
        <f t="shared" si="67"/>
        <v>1399</v>
      </c>
    </row>
    <row r="65" spans="1:56" ht="16.8" x14ac:dyDescent="0.3">
      <c r="A65" s="9">
        <v>64</v>
      </c>
      <c r="B65" s="1">
        <v>45748</v>
      </c>
      <c r="C65" s="59">
        <v>5</v>
      </c>
      <c r="D65" s="61">
        <f t="shared" si="68"/>
        <v>4</v>
      </c>
      <c r="E65" s="101">
        <f t="shared" si="43"/>
        <v>1</v>
      </c>
      <c r="F65" s="31">
        <f t="shared" si="37"/>
        <v>7</v>
      </c>
      <c r="G65" s="67">
        <f t="shared" si="38"/>
        <v>2</v>
      </c>
      <c r="H65" s="73">
        <f t="shared" si="41"/>
        <v>5</v>
      </c>
      <c r="I65" s="69">
        <f t="shared" si="42"/>
        <v>4</v>
      </c>
      <c r="J65" s="69">
        <f t="shared" si="12"/>
        <v>1</v>
      </c>
      <c r="K65" s="74">
        <f t="shared" si="54"/>
        <v>2</v>
      </c>
      <c r="L65" s="43">
        <f t="shared" si="55"/>
        <v>1</v>
      </c>
      <c r="M65" s="86">
        <f t="shared" si="13"/>
        <v>1</v>
      </c>
      <c r="N65" s="71">
        <f t="shared" si="58"/>
        <v>1</v>
      </c>
      <c r="O65" s="71">
        <f t="shared" si="69"/>
        <v>1</v>
      </c>
      <c r="P65" s="71">
        <f t="shared" si="14"/>
        <v>0</v>
      </c>
      <c r="Q65" s="99">
        <f t="shared" si="70"/>
        <v>1</v>
      </c>
      <c r="R65" s="99">
        <v>0</v>
      </c>
      <c r="S65" s="99">
        <f t="shared" si="71"/>
        <v>1</v>
      </c>
      <c r="T65" s="72">
        <f t="shared" si="15"/>
        <v>13</v>
      </c>
      <c r="U65" s="72">
        <f t="shared" si="16"/>
        <v>5</v>
      </c>
      <c r="V65" s="72">
        <f t="shared" si="51"/>
        <v>5</v>
      </c>
      <c r="W65" s="72">
        <f t="shared" si="62"/>
        <v>640</v>
      </c>
      <c r="X65" s="72">
        <f t="shared" si="62"/>
        <v>618</v>
      </c>
      <c r="Y65" s="72">
        <f t="shared" si="62"/>
        <v>791</v>
      </c>
      <c r="Z65" s="72">
        <f t="shared" si="18"/>
        <v>769</v>
      </c>
      <c r="AA65" s="72">
        <f t="shared" si="29"/>
        <v>2573</v>
      </c>
      <c r="AB65" s="72">
        <f t="shared" si="19"/>
        <v>1409</v>
      </c>
      <c r="AC65" s="72">
        <f t="shared" si="57"/>
        <v>60</v>
      </c>
      <c r="AD65" s="49">
        <f t="shared" si="20"/>
        <v>17</v>
      </c>
      <c r="AE65" s="88">
        <f t="shared" si="21"/>
        <v>0.76470588235294112</v>
      </c>
      <c r="AF65" s="90">
        <f t="shared" si="22"/>
        <v>13</v>
      </c>
      <c r="AG65" s="90">
        <f t="shared" si="53"/>
        <v>5</v>
      </c>
      <c r="AH65" s="90">
        <f t="shared" si="24"/>
        <v>5</v>
      </c>
      <c r="AI65" s="90">
        <f t="shared" si="30"/>
        <v>640</v>
      </c>
      <c r="AJ65" s="90">
        <f t="shared" si="31"/>
        <v>618</v>
      </c>
      <c r="AK65" s="90">
        <f t="shared" si="32"/>
        <v>791</v>
      </c>
      <c r="AL65" s="90">
        <f t="shared" si="25"/>
        <v>769</v>
      </c>
      <c r="AM65" s="90">
        <f t="shared" si="33"/>
        <v>2573</v>
      </c>
      <c r="AN65" s="90">
        <f t="shared" si="26"/>
        <v>1409</v>
      </c>
      <c r="AO65" s="94">
        <f t="shared" si="59"/>
        <v>1</v>
      </c>
      <c r="AP65" s="104">
        <f t="shared" si="60"/>
        <v>1</v>
      </c>
      <c r="AR65" s="62">
        <f t="shared" si="61"/>
        <v>0.8</v>
      </c>
      <c r="AS65">
        <f t="shared" si="39"/>
        <v>0.54978379949287048</v>
      </c>
      <c r="AU65" s="26">
        <f t="shared" si="44"/>
        <v>0.8</v>
      </c>
      <c r="AV65">
        <v>4.52326016080284</v>
      </c>
      <c r="AW65">
        <v>0.83333333333333337</v>
      </c>
      <c r="AX65" s="65">
        <f t="shared" si="63"/>
        <v>200.02960000000019</v>
      </c>
      <c r="AY65" s="66">
        <f t="shared" si="72"/>
        <v>840.02960000000019</v>
      </c>
      <c r="AZ65" s="65">
        <f t="shared" si="64"/>
        <v>618</v>
      </c>
      <c r="BA65" s="65">
        <f t="shared" si="65"/>
        <v>791</v>
      </c>
      <c r="BB65" s="65">
        <f t="shared" si="73"/>
        <v>769</v>
      </c>
      <c r="BC65" s="65">
        <f t="shared" si="66"/>
        <v>2573</v>
      </c>
      <c r="BD65" s="65">
        <f t="shared" si="67"/>
        <v>1409</v>
      </c>
    </row>
    <row r="66" spans="1:56" ht="16.8" x14ac:dyDescent="0.3">
      <c r="A66" s="9">
        <v>65</v>
      </c>
      <c r="B66" s="1">
        <v>45778</v>
      </c>
      <c r="C66" s="59">
        <v>6</v>
      </c>
      <c r="D66" s="61">
        <f t="shared" si="68"/>
        <v>5</v>
      </c>
      <c r="E66" s="101">
        <f t="shared" ref="E66:E97" si="74">C66-D66</f>
        <v>1</v>
      </c>
      <c r="F66" s="31">
        <f t="shared" si="37"/>
        <v>7.5</v>
      </c>
      <c r="G66" s="67">
        <f t="shared" si="38"/>
        <v>2.5</v>
      </c>
      <c r="H66" s="73">
        <f t="shared" si="41"/>
        <v>4</v>
      </c>
      <c r="I66" s="69">
        <f t="shared" si="42"/>
        <v>3</v>
      </c>
      <c r="J66" s="69">
        <f t="shared" si="12"/>
        <v>1</v>
      </c>
      <c r="K66" s="74">
        <f t="shared" si="54"/>
        <v>2</v>
      </c>
      <c r="L66" s="43">
        <f t="shared" si="55"/>
        <v>2</v>
      </c>
      <c r="M66" s="86">
        <f t="shared" si="13"/>
        <v>0</v>
      </c>
      <c r="N66" s="71">
        <f t="shared" si="58"/>
        <v>1</v>
      </c>
      <c r="O66" s="71">
        <f t="shared" si="69"/>
        <v>1</v>
      </c>
      <c r="P66" s="71">
        <f t="shared" si="14"/>
        <v>0</v>
      </c>
      <c r="Q66" s="99">
        <f t="shared" si="70"/>
        <v>0</v>
      </c>
      <c r="R66" s="99">
        <v>0</v>
      </c>
      <c r="S66" s="99">
        <f t="shared" si="71"/>
        <v>0</v>
      </c>
      <c r="T66" s="72">
        <f t="shared" si="15"/>
        <v>13.5</v>
      </c>
      <c r="U66" s="72">
        <f t="shared" si="16"/>
        <v>3.5</v>
      </c>
      <c r="V66" s="72">
        <f t="shared" ref="V66:V73" si="75">C66</f>
        <v>6</v>
      </c>
      <c r="W66" s="72">
        <f t="shared" si="62"/>
        <v>653.5</v>
      </c>
      <c r="X66" s="72">
        <f t="shared" si="62"/>
        <v>621.5</v>
      </c>
      <c r="Y66" s="72">
        <f t="shared" si="62"/>
        <v>797</v>
      </c>
      <c r="Z66" s="72">
        <f t="shared" si="18"/>
        <v>765</v>
      </c>
      <c r="AA66" s="72">
        <f t="shared" si="29"/>
        <v>2632</v>
      </c>
      <c r="AB66" s="72">
        <f t="shared" si="19"/>
        <v>1418.5</v>
      </c>
      <c r="AC66" s="72">
        <f t="shared" si="57"/>
        <v>59</v>
      </c>
      <c r="AD66" s="49">
        <f t="shared" si="20"/>
        <v>17</v>
      </c>
      <c r="AE66" s="88">
        <f t="shared" si="21"/>
        <v>0.79411764705882348</v>
      </c>
      <c r="AF66" s="90">
        <f t="shared" si="22"/>
        <v>13.5</v>
      </c>
      <c r="AG66" s="90">
        <f t="shared" si="53"/>
        <v>3.5</v>
      </c>
      <c r="AH66" s="90">
        <f t="shared" si="24"/>
        <v>6</v>
      </c>
      <c r="AI66" s="90">
        <f t="shared" si="30"/>
        <v>653.5</v>
      </c>
      <c r="AJ66" s="90">
        <f t="shared" si="31"/>
        <v>621.5</v>
      </c>
      <c r="AK66" s="90">
        <f t="shared" si="32"/>
        <v>797</v>
      </c>
      <c r="AL66" s="90">
        <f t="shared" si="25"/>
        <v>765</v>
      </c>
      <c r="AM66" s="90">
        <f t="shared" si="33"/>
        <v>2632</v>
      </c>
      <c r="AN66" s="90">
        <f t="shared" si="26"/>
        <v>1418.5</v>
      </c>
      <c r="AO66" s="94">
        <f t="shared" si="59"/>
        <v>1</v>
      </c>
      <c r="AP66" s="104">
        <f t="shared" si="60"/>
        <v>1</v>
      </c>
      <c r="AR66" s="62">
        <f t="shared" si="61"/>
        <v>0.83333333333333337</v>
      </c>
      <c r="AS66">
        <f t="shared" si="39"/>
        <v>0.68047149466349799</v>
      </c>
      <c r="AU66" s="26">
        <f t="shared" ref="AU66:AU72" si="76">D66/C66</f>
        <v>0.83333333333333337</v>
      </c>
      <c r="AV66">
        <v>5.52326016080284</v>
      </c>
      <c r="AW66">
        <v>0.9</v>
      </c>
      <c r="AX66" s="65">
        <f t="shared" si="63"/>
        <v>219.91540000000032</v>
      </c>
      <c r="AY66" s="66">
        <f t="shared" si="72"/>
        <v>873.41540000000032</v>
      </c>
      <c r="AZ66" s="65">
        <f t="shared" si="64"/>
        <v>621.5</v>
      </c>
      <c r="BA66" s="65">
        <f t="shared" si="65"/>
        <v>797</v>
      </c>
      <c r="BB66" s="65">
        <f t="shared" si="73"/>
        <v>765</v>
      </c>
      <c r="BC66" s="65">
        <f t="shared" si="66"/>
        <v>2632</v>
      </c>
      <c r="BD66" s="65">
        <f t="shared" si="67"/>
        <v>1418.5</v>
      </c>
    </row>
    <row r="67" spans="1:56" ht="16.8" x14ac:dyDescent="0.3">
      <c r="A67" s="9">
        <v>66</v>
      </c>
      <c r="B67" s="1">
        <v>45809</v>
      </c>
      <c r="C67" s="59">
        <v>7</v>
      </c>
      <c r="D67" s="61">
        <f t="shared" si="68"/>
        <v>6</v>
      </c>
      <c r="E67" s="101">
        <f t="shared" si="74"/>
        <v>1</v>
      </c>
      <c r="F67" s="31">
        <f t="shared" si="37"/>
        <v>7</v>
      </c>
      <c r="G67" s="67">
        <f t="shared" si="38"/>
        <v>1</v>
      </c>
      <c r="H67" s="73">
        <f t="shared" si="41"/>
        <v>4</v>
      </c>
      <c r="I67" s="69">
        <f t="shared" si="42"/>
        <v>3</v>
      </c>
      <c r="J67" s="69">
        <f t="shared" ref="J67:J72" si="77">ROUND(H67-I67,0)</f>
        <v>1</v>
      </c>
      <c r="K67" s="74">
        <f t="shared" si="54"/>
        <v>1</v>
      </c>
      <c r="L67" s="43">
        <f t="shared" si="55"/>
        <v>1</v>
      </c>
      <c r="M67" s="86">
        <f t="shared" ref="M67:M72" si="78">K67-L67</f>
        <v>0</v>
      </c>
      <c r="N67" s="71">
        <f t="shared" si="58"/>
        <v>1</v>
      </c>
      <c r="O67" s="71">
        <f t="shared" si="69"/>
        <v>1</v>
      </c>
      <c r="P67" s="71">
        <f t="shared" ref="P67:P72" si="79">N67-O67</f>
        <v>0</v>
      </c>
      <c r="Q67" s="99">
        <f t="shared" si="70"/>
        <v>0</v>
      </c>
      <c r="R67" s="99">
        <v>0</v>
      </c>
      <c r="S67" s="99">
        <f t="shared" si="71"/>
        <v>0</v>
      </c>
      <c r="T67" s="72">
        <f t="shared" ref="T67:T73" si="80">F67+I67+L67+O67+R67</f>
        <v>12</v>
      </c>
      <c r="U67" s="72">
        <f t="shared" ref="U67:U73" si="81">G67+J67+M67+P67+S67</f>
        <v>2</v>
      </c>
      <c r="V67" s="72">
        <f t="shared" si="75"/>
        <v>7</v>
      </c>
      <c r="W67" s="72">
        <f t="shared" si="62"/>
        <v>665.5</v>
      </c>
      <c r="X67" s="72">
        <f t="shared" si="62"/>
        <v>623.5</v>
      </c>
      <c r="Y67" s="72">
        <f t="shared" si="62"/>
        <v>804</v>
      </c>
      <c r="Z67" s="72">
        <f t="shared" ref="Z67:Z72" si="82">Y67+X67-W67</f>
        <v>762</v>
      </c>
      <c r="AA67" s="72">
        <f t="shared" si="29"/>
        <v>2692</v>
      </c>
      <c r="AB67" s="72">
        <f t="shared" ref="AB67:AB72" si="83">Y67+X67</f>
        <v>1427.5</v>
      </c>
      <c r="AC67" s="72">
        <f t="shared" si="57"/>
        <v>60</v>
      </c>
      <c r="AD67" s="49">
        <f t="shared" ref="AD67:AD73" si="84">F67+G67+H67+K67+N67</f>
        <v>14</v>
      </c>
      <c r="AE67" s="88">
        <f t="shared" ref="AE67:AE73" si="85">T67/AD67</f>
        <v>0.8571428571428571</v>
      </c>
      <c r="AF67" s="90">
        <f t="shared" ref="AF67:AF73" si="86">T67*AO67</f>
        <v>12</v>
      </c>
      <c r="AG67" s="90">
        <f t="shared" si="53"/>
        <v>2</v>
      </c>
      <c r="AH67" s="90">
        <f t="shared" ref="AH67:AH73" si="87">V67*AP67</f>
        <v>7</v>
      </c>
      <c r="AI67" s="90">
        <f t="shared" si="30"/>
        <v>665.5</v>
      </c>
      <c r="AJ67" s="90">
        <f t="shared" si="31"/>
        <v>623.5</v>
      </c>
      <c r="AK67" s="90">
        <f t="shared" si="32"/>
        <v>804</v>
      </c>
      <c r="AL67" s="90">
        <f t="shared" ref="AL67:AL73" si="88">AJ67+AK67-AI67</f>
        <v>762</v>
      </c>
      <c r="AM67" s="90">
        <f t="shared" ref="AM67:AM73" si="89">AA67</f>
        <v>2692</v>
      </c>
      <c r="AN67" s="90">
        <f t="shared" ref="AN67:AN73" si="90">AJ67+AK67</f>
        <v>1427.5</v>
      </c>
      <c r="AO67" s="94">
        <f t="shared" si="59"/>
        <v>1</v>
      </c>
      <c r="AP67" s="104">
        <f t="shared" si="60"/>
        <v>1</v>
      </c>
      <c r="AR67" s="62">
        <f t="shared" si="61"/>
        <v>0.8571428571428571</v>
      </c>
      <c r="AS67">
        <f t="shared" si="39"/>
        <v>0.55740846515916931</v>
      </c>
      <c r="AU67" s="26">
        <f t="shared" si="76"/>
        <v>0.8571428571428571</v>
      </c>
      <c r="AV67">
        <v>6.52326016080284</v>
      </c>
      <c r="AW67">
        <v>0.7</v>
      </c>
      <c r="AX67" s="65">
        <f t="shared" si="63"/>
        <v>241.96200000000022</v>
      </c>
      <c r="AY67" s="66">
        <f t="shared" si="72"/>
        <v>907.46200000000022</v>
      </c>
      <c r="AZ67" s="65">
        <f t="shared" si="64"/>
        <v>623.5</v>
      </c>
      <c r="BA67" s="65">
        <f t="shared" si="65"/>
        <v>804</v>
      </c>
      <c r="BB67" s="65">
        <f t="shared" si="73"/>
        <v>762</v>
      </c>
      <c r="BC67" s="65">
        <f t="shared" si="66"/>
        <v>2692</v>
      </c>
      <c r="BD67" s="65">
        <f t="shared" si="67"/>
        <v>1427.5</v>
      </c>
    </row>
    <row r="68" spans="1:56" ht="16.8" x14ac:dyDescent="0.3">
      <c r="A68" s="9">
        <v>67</v>
      </c>
      <c r="B68" s="1">
        <v>45839</v>
      </c>
      <c r="C68" s="59">
        <v>5</v>
      </c>
      <c r="D68" s="61">
        <f t="shared" si="68"/>
        <v>4</v>
      </c>
      <c r="E68" s="101">
        <f t="shared" si="74"/>
        <v>1</v>
      </c>
      <c r="F68" s="31">
        <f t="shared" si="37"/>
        <v>5</v>
      </c>
      <c r="G68" s="67">
        <f t="shared" si="38"/>
        <v>2</v>
      </c>
      <c r="H68" s="73">
        <f t="shared" si="41"/>
        <v>3</v>
      </c>
      <c r="I68" s="69">
        <f t="shared" si="42"/>
        <v>2</v>
      </c>
      <c r="J68" s="69">
        <f t="shared" si="77"/>
        <v>1</v>
      </c>
      <c r="K68" s="74">
        <f t="shared" si="54"/>
        <v>3</v>
      </c>
      <c r="L68" s="43">
        <f t="shared" si="55"/>
        <v>2</v>
      </c>
      <c r="M68" s="86">
        <f t="shared" si="78"/>
        <v>1</v>
      </c>
      <c r="N68" s="71">
        <f t="shared" si="58"/>
        <v>3</v>
      </c>
      <c r="O68" s="71">
        <f t="shared" si="69"/>
        <v>3</v>
      </c>
      <c r="P68" s="71">
        <f t="shared" si="79"/>
        <v>0</v>
      </c>
      <c r="Q68" s="99">
        <f t="shared" si="70"/>
        <v>1</v>
      </c>
      <c r="R68" s="99">
        <v>1</v>
      </c>
      <c r="S68" s="99">
        <f t="shared" si="71"/>
        <v>0</v>
      </c>
      <c r="T68" s="72">
        <f t="shared" si="80"/>
        <v>13</v>
      </c>
      <c r="U68" s="72">
        <f t="shared" si="81"/>
        <v>4</v>
      </c>
      <c r="V68" s="72">
        <f t="shared" si="75"/>
        <v>5</v>
      </c>
      <c r="W68" s="72">
        <f t="shared" si="62"/>
        <v>678.5</v>
      </c>
      <c r="X68" s="72">
        <f t="shared" si="62"/>
        <v>627.5</v>
      </c>
      <c r="Y68" s="72">
        <f t="shared" si="62"/>
        <v>809</v>
      </c>
      <c r="Z68" s="72">
        <f t="shared" si="82"/>
        <v>758</v>
      </c>
      <c r="AA68" s="72">
        <f t="shared" ref="AA68:AA72" si="91">AA67+AC68</f>
        <v>2757</v>
      </c>
      <c r="AB68" s="72">
        <f t="shared" si="83"/>
        <v>1436.5</v>
      </c>
      <c r="AC68" s="72">
        <f t="shared" si="57"/>
        <v>65</v>
      </c>
      <c r="AD68" s="49">
        <f t="shared" si="84"/>
        <v>16</v>
      </c>
      <c r="AE68" s="88">
        <f t="shared" si="85"/>
        <v>0.8125</v>
      </c>
      <c r="AF68" s="90">
        <f t="shared" si="86"/>
        <v>13</v>
      </c>
      <c r="AG68" s="90">
        <f t="shared" si="53"/>
        <v>4</v>
      </c>
      <c r="AH68" s="90">
        <f t="shared" si="87"/>
        <v>5</v>
      </c>
      <c r="AI68" s="90">
        <f t="shared" ref="AI68:AI73" si="92">AI67+AF68</f>
        <v>678.5</v>
      </c>
      <c r="AJ68" s="90">
        <f t="shared" ref="AJ68:AJ73" si="93">AJ67+AG68</f>
        <v>627.5</v>
      </c>
      <c r="AK68" s="90">
        <f t="shared" ref="AK68:AK73" si="94">AK67+AH68</f>
        <v>809</v>
      </c>
      <c r="AL68" s="90">
        <f t="shared" si="88"/>
        <v>758</v>
      </c>
      <c r="AM68" s="90">
        <f t="shared" si="89"/>
        <v>2757</v>
      </c>
      <c r="AN68" s="90">
        <f t="shared" si="90"/>
        <v>1436.5</v>
      </c>
      <c r="AO68" s="94">
        <f t="shared" si="59"/>
        <v>1</v>
      </c>
      <c r="AP68" s="104">
        <f t="shared" si="60"/>
        <v>1</v>
      </c>
      <c r="AR68" s="62">
        <f t="shared" si="61"/>
        <v>0.8</v>
      </c>
      <c r="AS68">
        <f t="shared" si="39"/>
        <v>0.86</v>
      </c>
      <c r="AU68" s="26">
        <f t="shared" si="76"/>
        <v>0.8</v>
      </c>
      <c r="AV68">
        <v>7.52326016080284</v>
      </c>
      <c r="AW68">
        <v>0.8571428571428571</v>
      </c>
      <c r="AX68" s="65">
        <f t="shared" si="63"/>
        <v>263.66940000000011</v>
      </c>
      <c r="AY68" s="66">
        <f t="shared" si="72"/>
        <v>942.16940000000011</v>
      </c>
      <c r="AZ68" s="65">
        <f t="shared" si="64"/>
        <v>627.5</v>
      </c>
      <c r="BA68" s="65">
        <f t="shared" si="65"/>
        <v>809</v>
      </c>
      <c r="BB68" s="65">
        <f t="shared" si="73"/>
        <v>758</v>
      </c>
      <c r="BC68" s="65">
        <f t="shared" si="66"/>
        <v>2757</v>
      </c>
      <c r="BD68" s="65">
        <f t="shared" si="67"/>
        <v>1436.5</v>
      </c>
    </row>
    <row r="69" spans="1:56" ht="16.8" x14ac:dyDescent="0.3">
      <c r="A69" s="9">
        <v>68</v>
      </c>
      <c r="B69" s="1">
        <v>45870</v>
      </c>
      <c r="C69" s="59">
        <v>4</v>
      </c>
      <c r="D69" s="61">
        <f t="shared" si="68"/>
        <v>3</v>
      </c>
      <c r="E69" s="101">
        <f t="shared" si="74"/>
        <v>1</v>
      </c>
      <c r="F69" s="31">
        <f t="shared" si="37"/>
        <v>6</v>
      </c>
      <c r="G69" s="67">
        <f t="shared" si="38"/>
        <v>0</v>
      </c>
      <c r="H69" s="73">
        <f t="shared" si="41"/>
        <v>5</v>
      </c>
      <c r="I69" s="69">
        <f t="shared" si="42"/>
        <v>4</v>
      </c>
      <c r="J69" s="69">
        <f t="shared" si="77"/>
        <v>1</v>
      </c>
      <c r="K69" s="74">
        <f t="shared" si="54"/>
        <v>2</v>
      </c>
      <c r="L69" s="43">
        <f t="shared" si="55"/>
        <v>1</v>
      </c>
      <c r="M69" s="86">
        <f t="shared" si="78"/>
        <v>1</v>
      </c>
      <c r="N69" s="71">
        <f t="shared" si="58"/>
        <v>2</v>
      </c>
      <c r="O69" s="71">
        <f t="shared" si="69"/>
        <v>2</v>
      </c>
      <c r="P69" s="71">
        <f t="shared" si="79"/>
        <v>0</v>
      </c>
      <c r="Q69" s="99">
        <f t="shared" si="70"/>
        <v>1</v>
      </c>
      <c r="R69" s="99">
        <v>1</v>
      </c>
      <c r="S69" s="99">
        <f t="shared" si="71"/>
        <v>0</v>
      </c>
      <c r="T69" s="72">
        <f t="shared" si="80"/>
        <v>14</v>
      </c>
      <c r="U69" s="72">
        <f t="shared" si="81"/>
        <v>2</v>
      </c>
      <c r="V69" s="72">
        <f t="shared" si="75"/>
        <v>4</v>
      </c>
      <c r="W69" s="72">
        <f t="shared" si="62"/>
        <v>692.5</v>
      </c>
      <c r="X69" s="72">
        <f t="shared" si="62"/>
        <v>629.5</v>
      </c>
      <c r="Y69" s="72">
        <f t="shared" si="62"/>
        <v>813</v>
      </c>
      <c r="Z69" s="72">
        <f t="shared" si="82"/>
        <v>750</v>
      </c>
      <c r="AA69" s="72">
        <f t="shared" si="91"/>
        <v>2817</v>
      </c>
      <c r="AB69" s="72">
        <f t="shared" si="83"/>
        <v>1442.5</v>
      </c>
      <c r="AC69" s="72">
        <f t="shared" si="57"/>
        <v>60</v>
      </c>
      <c r="AD69" s="49">
        <f t="shared" si="84"/>
        <v>15</v>
      </c>
      <c r="AE69" s="88">
        <f t="shared" si="85"/>
        <v>0.93333333333333335</v>
      </c>
      <c r="AF69" s="90">
        <f t="shared" si="86"/>
        <v>14</v>
      </c>
      <c r="AG69" s="90">
        <f t="shared" si="53"/>
        <v>2</v>
      </c>
      <c r="AH69" s="90">
        <f t="shared" si="87"/>
        <v>4</v>
      </c>
      <c r="AI69" s="90">
        <f t="shared" si="92"/>
        <v>692.5</v>
      </c>
      <c r="AJ69" s="90">
        <f t="shared" si="93"/>
        <v>629.5</v>
      </c>
      <c r="AK69" s="90">
        <f t="shared" si="94"/>
        <v>813</v>
      </c>
      <c r="AL69" s="90">
        <f t="shared" si="88"/>
        <v>750</v>
      </c>
      <c r="AM69" s="90">
        <f t="shared" si="89"/>
        <v>2817</v>
      </c>
      <c r="AN69" s="90">
        <f t="shared" si="90"/>
        <v>1442.5</v>
      </c>
      <c r="AO69" s="94">
        <f t="shared" si="59"/>
        <v>1</v>
      </c>
      <c r="AP69" s="104">
        <f t="shared" si="60"/>
        <v>1</v>
      </c>
      <c r="AR69" s="62">
        <f t="shared" si="61"/>
        <v>0.75</v>
      </c>
      <c r="AS69">
        <f t="shared" si="39"/>
        <v>0.48377889911601202</v>
      </c>
      <c r="AU69" s="26">
        <f t="shared" si="76"/>
        <v>0.75</v>
      </c>
      <c r="AV69">
        <v>8.52326016080284</v>
      </c>
      <c r="AW69">
        <v>0.8</v>
      </c>
      <c r="AX69" s="65">
        <f t="shared" si="63"/>
        <v>285.03760000000011</v>
      </c>
      <c r="AY69" s="66">
        <f t="shared" si="72"/>
        <v>977.53760000000011</v>
      </c>
      <c r="AZ69" s="65">
        <f t="shared" si="64"/>
        <v>629.5</v>
      </c>
      <c r="BA69" s="65">
        <f t="shared" si="65"/>
        <v>813</v>
      </c>
      <c r="BB69" s="65">
        <f t="shared" si="73"/>
        <v>750</v>
      </c>
      <c r="BC69" s="65">
        <f t="shared" si="66"/>
        <v>2817</v>
      </c>
      <c r="BD69" s="65">
        <f t="shared" si="67"/>
        <v>1442.5</v>
      </c>
    </row>
    <row r="70" spans="1:56" ht="16.8" x14ac:dyDescent="0.3">
      <c r="A70" s="9">
        <v>69</v>
      </c>
      <c r="B70" s="1">
        <v>45901</v>
      </c>
      <c r="C70" s="59">
        <v>5</v>
      </c>
      <c r="D70" s="61">
        <f t="shared" si="68"/>
        <v>4</v>
      </c>
      <c r="E70" s="101">
        <f t="shared" si="74"/>
        <v>1</v>
      </c>
      <c r="F70" s="31">
        <f t="shared" si="37"/>
        <v>5</v>
      </c>
      <c r="G70" s="67">
        <f t="shared" si="38"/>
        <v>0</v>
      </c>
      <c r="H70" s="73">
        <f t="shared" si="41"/>
        <v>4</v>
      </c>
      <c r="I70" s="69">
        <f t="shared" si="42"/>
        <v>3</v>
      </c>
      <c r="J70" s="69">
        <f t="shared" si="77"/>
        <v>1</v>
      </c>
      <c r="K70" s="74">
        <f t="shared" si="54"/>
        <v>2</v>
      </c>
      <c r="L70" s="43">
        <f t="shared" si="55"/>
        <v>1</v>
      </c>
      <c r="M70" s="86">
        <f t="shared" si="78"/>
        <v>1</v>
      </c>
      <c r="N70" s="71">
        <f t="shared" si="58"/>
        <v>2</v>
      </c>
      <c r="O70" s="71">
        <f t="shared" si="69"/>
        <v>2</v>
      </c>
      <c r="P70" s="71">
        <f t="shared" si="79"/>
        <v>0</v>
      </c>
      <c r="Q70" s="99">
        <f t="shared" si="70"/>
        <v>1</v>
      </c>
      <c r="R70" s="99">
        <v>1</v>
      </c>
      <c r="S70" s="99">
        <f t="shared" si="71"/>
        <v>0</v>
      </c>
      <c r="T70" s="72">
        <f t="shared" si="80"/>
        <v>12</v>
      </c>
      <c r="U70" s="72">
        <f t="shared" si="81"/>
        <v>2</v>
      </c>
      <c r="V70" s="72">
        <f t="shared" si="75"/>
        <v>5</v>
      </c>
      <c r="W70" s="72">
        <f t="shared" si="62"/>
        <v>704.5</v>
      </c>
      <c r="X70" s="72">
        <f t="shared" si="62"/>
        <v>631.5</v>
      </c>
      <c r="Y70" s="72">
        <f t="shared" si="62"/>
        <v>818</v>
      </c>
      <c r="Z70" s="72">
        <f t="shared" si="82"/>
        <v>745</v>
      </c>
      <c r="AA70" s="72">
        <f t="shared" si="91"/>
        <v>2875</v>
      </c>
      <c r="AB70" s="72">
        <f t="shared" si="83"/>
        <v>1449.5</v>
      </c>
      <c r="AC70" s="72">
        <f t="shared" si="57"/>
        <v>58</v>
      </c>
      <c r="AD70" s="49">
        <f t="shared" si="84"/>
        <v>13</v>
      </c>
      <c r="AE70" s="88">
        <f t="shared" si="85"/>
        <v>0.92307692307692313</v>
      </c>
      <c r="AF70" s="90">
        <f t="shared" si="86"/>
        <v>12</v>
      </c>
      <c r="AG70" s="90">
        <f t="shared" si="53"/>
        <v>2</v>
      </c>
      <c r="AH70" s="90">
        <f t="shared" si="87"/>
        <v>5</v>
      </c>
      <c r="AI70" s="90">
        <f t="shared" si="92"/>
        <v>704.5</v>
      </c>
      <c r="AJ70" s="90">
        <f t="shared" si="93"/>
        <v>631.5</v>
      </c>
      <c r="AK70" s="90">
        <f t="shared" si="94"/>
        <v>818</v>
      </c>
      <c r="AL70" s="90">
        <f t="shared" si="88"/>
        <v>745</v>
      </c>
      <c r="AM70" s="90">
        <f t="shared" si="89"/>
        <v>2875</v>
      </c>
      <c r="AN70" s="90">
        <f t="shared" si="90"/>
        <v>1449.5</v>
      </c>
      <c r="AO70" s="94">
        <f t="shared" si="59"/>
        <v>1</v>
      </c>
      <c r="AP70" s="104">
        <f t="shared" si="60"/>
        <v>1</v>
      </c>
      <c r="AR70" s="62">
        <f t="shared" si="61"/>
        <v>0.8</v>
      </c>
      <c r="AS70">
        <f t="shared" si="39"/>
        <v>0.75942597884994822</v>
      </c>
      <c r="AU70" s="26">
        <f t="shared" si="76"/>
        <v>0.8</v>
      </c>
      <c r="AV70">
        <v>9.52326016080284</v>
      </c>
      <c r="AW70">
        <v>0.9</v>
      </c>
      <c r="AX70" s="65">
        <f t="shared" si="63"/>
        <v>309.06660000000022</v>
      </c>
      <c r="AY70" s="66">
        <f t="shared" si="72"/>
        <v>1013.5666000000002</v>
      </c>
      <c r="AZ70" s="65">
        <f t="shared" si="64"/>
        <v>631.5</v>
      </c>
      <c r="BA70" s="65">
        <f t="shared" si="65"/>
        <v>818</v>
      </c>
      <c r="BB70" s="65">
        <f t="shared" si="73"/>
        <v>745</v>
      </c>
      <c r="BC70" s="65">
        <f t="shared" si="66"/>
        <v>2875</v>
      </c>
      <c r="BD70" s="65">
        <f t="shared" si="67"/>
        <v>1449.5</v>
      </c>
    </row>
    <row r="71" spans="1:56" ht="16.8" x14ac:dyDescent="0.3">
      <c r="A71" s="9">
        <v>70</v>
      </c>
      <c r="B71" s="1">
        <v>45931</v>
      </c>
      <c r="C71" s="59">
        <v>3</v>
      </c>
      <c r="D71" s="61">
        <f t="shared" si="68"/>
        <v>2</v>
      </c>
      <c r="E71" s="101">
        <f t="shared" si="74"/>
        <v>1</v>
      </c>
      <c r="F71" s="31">
        <f t="shared" si="37"/>
        <v>4</v>
      </c>
      <c r="G71" s="67">
        <f t="shared" si="38"/>
        <v>3</v>
      </c>
      <c r="H71" s="73">
        <f t="shared" si="41"/>
        <v>1</v>
      </c>
      <c r="I71" s="69">
        <f t="shared" si="42"/>
        <v>1</v>
      </c>
      <c r="J71" s="69">
        <f t="shared" si="77"/>
        <v>0</v>
      </c>
      <c r="K71" s="74">
        <f t="shared" si="54"/>
        <v>1</v>
      </c>
      <c r="L71" s="43">
        <f t="shared" si="55"/>
        <v>1</v>
      </c>
      <c r="M71" s="86">
        <f t="shared" si="78"/>
        <v>0</v>
      </c>
      <c r="N71" s="71">
        <f t="shared" si="58"/>
        <v>1</v>
      </c>
      <c r="O71" s="71">
        <f t="shared" si="69"/>
        <v>1</v>
      </c>
      <c r="P71" s="71">
        <f t="shared" si="79"/>
        <v>0</v>
      </c>
      <c r="Q71" s="99">
        <f t="shared" si="70"/>
        <v>0</v>
      </c>
      <c r="R71" s="99">
        <v>0</v>
      </c>
      <c r="S71" s="99">
        <f t="shared" si="71"/>
        <v>0</v>
      </c>
      <c r="T71" s="72">
        <f t="shared" si="80"/>
        <v>7</v>
      </c>
      <c r="U71" s="72">
        <f t="shared" si="81"/>
        <v>3</v>
      </c>
      <c r="V71" s="72">
        <f t="shared" si="75"/>
        <v>3</v>
      </c>
      <c r="W71" s="72">
        <f t="shared" si="62"/>
        <v>711.5</v>
      </c>
      <c r="X71" s="72">
        <f t="shared" si="62"/>
        <v>634.5</v>
      </c>
      <c r="Y71" s="72">
        <f t="shared" si="62"/>
        <v>821</v>
      </c>
      <c r="Z71" s="72">
        <f t="shared" si="82"/>
        <v>744</v>
      </c>
      <c r="AA71" s="72">
        <f t="shared" si="91"/>
        <v>2933</v>
      </c>
      <c r="AB71" s="72">
        <f t="shared" si="83"/>
        <v>1455.5</v>
      </c>
      <c r="AC71" s="72">
        <f t="shared" si="57"/>
        <v>58</v>
      </c>
      <c r="AD71" s="49">
        <f t="shared" si="84"/>
        <v>10</v>
      </c>
      <c r="AE71" s="88">
        <f t="shared" si="85"/>
        <v>0.7</v>
      </c>
      <c r="AF71" s="90">
        <f t="shared" si="86"/>
        <v>7</v>
      </c>
      <c r="AG71" s="90">
        <f t="shared" si="53"/>
        <v>3</v>
      </c>
      <c r="AH71" s="90">
        <f t="shared" si="87"/>
        <v>3</v>
      </c>
      <c r="AI71" s="90">
        <f t="shared" si="92"/>
        <v>711.5</v>
      </c>
      <c r="AJ71" s="90">
        <f t="shared" si="93"/>
        <v>634.5</v>
      </c>
      <c r="AK71" s="90">
        <f t="shared" si="94"/>
        <v>821</v>
      </c>
      <c r="AL71" s="90">
        <f t="shared" si="88"/>
        <v>744</v>
      </c>
      <c r="AM71" s="90">
        <f t="shared" si="89"/>
        <v>2933</v>
      </c>
      <c r="AN71" s="90">
        <f t="shared" si="90"/>
        <v>1455.5</v>
      </c>
      <c r="AO71" s="94">
        <f t="shared" si="59"/>
        <v>1</v>
      </c>
      <c r="AP71" s="104">
        <f t="shared" si="60"/>
        <v>1</v>
      </c>
      <c r="AR71" s="62">
        <f t="shared" si="61"/>
        <v>0.66666666666666663</v>
      </c>
      <c r="AS71">
        <f t="shared" si="39"/>
        <v>0.86</v>
      </c>
      <c r="AU71" s="26">
        <f t="shared" si="76"/>
        <v>0.66666666666666663</v>
      </c>
      <c r="AV71">
        <v>10.523260160802799</v>
      </c>
      <c r="AW71">
        <v>0.875</v>
      </c>
      <c r="AX71" s="65">
        <f t="shared" si="63"/>
        <v>338.75640000000021</v>
      </c>
      <c r="AY71" s="66">
        <f t="shared" si="72"/>
        <v>1050.2564000000002</v>
      </c>
      <c r="AZ71" s="65">
        <f t="shared" si="64"/>
        <v>634.5</v>
      </c>
      <c r="BA71" s="65">
        <f t="shared" si="65"/>
        <v>821</v>
      </c>
      <c r="BB71" s="65">
        <f t="shared" si="73"/>
        <v>744</v>
      </c>
      <c r="BC71" s="65">
        <f t="shared" si="66"/>
        <v>2933</v>
      </c>
      <c r="BD71" s="65">
        <f t="shared" si="67"/>
        <v>1455.5</v>
      </c>
    </row>
    <row r="72" spans="1:56" ht="16.8" x14ac:dyDescent="0.3">
      <c r="A72" s="9">
        <v>71</v>
      </c>
      <c r="B72" s="1">
        <v>45962</v>
      </c>
      <c r="C72" s="59">
        <v>3</v>
      </c>
      <c r="D72" s="61">
        <f t="shared" si="68"/>
        <v>2</v>
      </c>
      <c r="E72" s="101">
        <f t="shared" si="74"/>
        <v>1</v>
      </c>
      <c r="F72" s="31">
        <f t="shared" si="37"/>
        <v>3</v>
      </c>
      <c r="G72" s="67">
        <f t="shared" si="38"/>
        <v>3</v>
      </c>
      <c r="H72" s="73">
        <f t="shared" si="41"/>
        <v>1</v>
      </c>
      <c r="I72" s="69">
        <f t="shared" si="42"/>
        <v>1</v>
      </c>
      <c r="J72" s="69">
        <f t="shared" si="77"/>
        <v>0</v>
      </c>
      <c r="K72" s="74">
        <f t="shared" si="54"/>
        <v>7</v>
      </c>
      <c r="L72" s="43">
        <f t="shared" si="55"/>
        <v>4</v>
      </c>
      <c r="M72" s="86">
        <f t="shared" si="78"/>
        <v>3</v>
      </c>
      <c r="N72" s="71">
        <f t="shared" si="58"/>
        <v>1</v>
      </c>
      <c r="O72" s="71">
        <f t="shared" si="69"/>
        <v>1</v>
      </c>
      <c r="P72" s="71">
        <f t="shared" si="79"/>
        <v>0</v>
      </c>
      <c r="Q72" s="99">
        <f t="shared" si="70"/>
        <v>1</v>
      </c>
      <c r="R72" s="99">
        <v>1</v>
      </c>
      <c r="S72" s="99">
        <f t="shared" si="71"/>
        <v>0</v>
      </c>
      <c r="T72" s="72">
        <f t="shared" si="80"/>
        <v>10</v>
      </c>
      <c r="U72" s="72">
        <f t="shared" si="81"/>
        <v>6</v>
      </c>
      <c r="V72" s="72">
        <f t="shared" si="75"/>
        <v>3</v>
      </c>
      <c r="W72" s="72">
        <f t="shared" si="62"/>
        <v>721.5</v>
      </c>
      <c r="X72" s="72">
        <f t="shared" si="62"/>
        <v>640.5</v>
      </c>
      <c r="Y72" s="72">
        <f t="shared" si="62"/>
        <v>824</v>
      </c>
      <c r="Z72" s="72">
        <f t="shared" si="82"/>
        <v>743</v>
      </c>
      <c r="AA72" s="72">
        <f t="shared" si="91"/>
        <v>2988</v>
      </c>
      <c r="AB72" s="72">
        <f t="shared" si="83"/>
        <v>1464.5</v>
      </c>
      <c r="AC72" s="72">
        <f t="shared" si="57"/>
        <v>55</v>
      </c>
      <c r="AD72" s="49">
        <f t="shared" si="84"/>
        <v>15</v>
      </c>
      <c r="AE72" s="88">
        <f t="shared" si="85"/>
        <v>0.66666666666666663</v>
      </c>
      <c r="AF72" s="90">
        <f t="shared" si="86"/>
        <v>10</v>
      </c>
      <c r="AG72" s="90">
        <f t="shared" si="53"/>
        <v>6</v>
      </c>
      <c r="AH72" s="90">
        <f t="shared" si="87"/>
        <v>3</v>
      </c>
      <c r="AI72" s="90">
        <f t="shared" si="92"/>
        <v>721.5</v>
      </c>
      <c r="AJ72" s="90">
        <f t="shared" si="93"/>
        <v>640.5</v>
      </c>
      <c r="AK72" s="90">
        <f t="shared" si="94"/>
        <v>824</v>
      </c>
      <c r="AL72" s="90">
        <f t="shared" si="88"/>
        <v>743</v>
      </c>
      <c r="AM72" s="90">
        <f t="shared" si="89"/>
        <v>2988</v>
      </c>
      <c r="AN72" s="90">
        <f t="shared" si="90"/>
        <v>1464.5</v>
      </c>
      <c r="AO72" s="94">
        <f t="shared" si="59"/>
        <v>1</v>
      </c>
      <c r="AP72" s="104">
        <f t="shared" si="60"/>
        <v>1</v>
      </c>
      <c r="AR72" s="62">
        <f t="shared" si="61"/>
        <v>0.66666666666666663</v>
      </c>
      <c r="AS72">
        <f t="shared" si="39"/>
        <v>0.86</v>
      </c>
      <c r="AU72" s="26">
        <f t="shared" si="76"/>
        <v>0.66666666666666663</v>
      </c>
      <c r="AV72">
        <v>11.523260160802799</v>
      </c>
      <c r="AW72">
        <v>0.9</v>
      </c>
      <c r="AX72" s="65">
        <f t="shared" si="63"/>
        <v>366.1070000000002</v>
      </c>
      <c r="AY72" s="66">
        <f t="shared" si="72"/>
        <v>1087.6070000000002</v>
      </c>
      <c r="AZ72" s="65">
        <f t="shared" si="64"/>
        <v>640.5</v>
      </c>
      <c r="BA72" s="65">
        <f t="shared" si="65"/>
        <v>824</v>
      </c>
      <c r="BB72" s="65">
        <f t="shared" si="73"/>
        <v>743</v>
      </c>
      <c r="BC72" s="65">
        <f t="shared" si="66"/>
        <v>2988</v>
      </c>
      <c r="BD72" s="65">
        <f t="shared" si="67"/>
        <v>1464.5</v>
      </c>
    </row>
    <row r="73" spans="1:56" ht="16.8" x14ac:dyDescent="0.3">
      <c r="A73" s="9">
        <v>72</v>
      </c>
      <c r="B73" s="1">
        <v>45992</v>
      </c>
      <c r="C73" s="59">
        <v>4</v>
      </c>
      <c r="D73" s="61">
        <f t="shared" si="68"/>
        <v>3</v>
      </c>
      <c r="E73" s="101">
        <f t="shared" si="74"/>
        <v>1</v>
      </c>
      <c r="F73" s="31">
        <f t="shared" si="37"/>
        <v>6</v>
      </c>
      <c r="G73" s="67">
        <f t="shared" si="38"/>
        <v>0</v>
      </c>
      <c r="H73" s="73">
        <f t="shared" si="41"/>
        <v>0</v>
      </c>
      <c r="I73" s="69">
        <f t="shared" si="42"/>
        <v>0</v>
      </c>
      <c r="J73" s="69">
        <f t="shared" ref="J73" si="95">ROUND(H73-I73,0)</f>
        <v>0</v>
      </c>
      <c r="K73" s="74">
        <f t="shared" si="54"/>
        <v>0</v>
      </c>
      <c r="L73" s="43">
        <f t="shared" si="55"/>
        <v>0</v>
      </c>
      <c r="M73" s="86">
        <f t="shared" ref="M73" si="96">K73-L73</f>
        <v>0</v>
      </c>
      <c r="N73" s="71">
        <f t="shared" si="58"/>
        <v>0</v>
      </c>
      <c r="O73" s="71">
        <f t="shared" si="69"/>
        <v>0</v>
      </c>
      <c r="P73" s="71">
        <f t="shared" ref="P73" si="97">N73-O73</f>
        <v>0</v>
      </c>
      <c r="Q73" s="99">
        <f t="shared" si="70"/>
        <v>0</v>
      </c>
      <c r="R73" s="99">
        <v>0</v>
      </c>
      <c r="S73" s="99">
        <f t="shared" si="71"/>
        <v>0</v>
      </c>
      <c r="T73" s="72">
        <f t="shared" si="80"/>
        <v>6</v>
      </c>
      <c r="U73" s="72">
        <f t="shared" si="81"/>
        <v>0</v>
      </c>
      <c r="V73" s="72">
        <f t="shared" si="75"/>
        <v>4</v>
      </c>
      <c r="W73" s="72">
        <f t="shared" ref="W73" si="98">T73+W72</f>
        <v>727.5</v>
      </c>
      <c r="X73" s="72">
        <f t="shared" ref="X73" si="99">U73+X72</f>
        <v>640.5</v>
      </c>
      <c r="Y73" s="72">
        <f t="shared" ref="Y73" si="100">V73+Y72</f>
        <v>828</v>
      </c>
      <c r="Z73" s="72">
        <f t="shared" ref="Z73" si="101">Y73+X73-W73</f>
        <v>741</v>
      </c>
      <c r="AA73" s="72">
        <f t="shared" ref="AA73" si="102">AA72+AC73</f>
        <v>3042</v>
      </c>
      <c r="AB73" s="72">
        <f t="shared" ref="AB73" si="103">Y73+X73</f>
        <v>1468.5</v>
      </c>
      <c r="AC73" s="72">
        <f t="shared" si="57"/>
        <v>54</v>
      </c>
      <c r="AD73" s="49">
        <f t="shared" si="84"/>
        <v>6</v>
      </c>
      <c r="AE73" s="88">
        <f t="shared" si="85"/>
        <v>1</v>
      </c>
      <c r="AF73" s="90">
        <f t="shared" si="86"/>
        <v>6</v>
      </c>
      <c r="AG73" s="90">
        <f t="shared" si="53"/>
        <v>0</v>
      </c>
      <c r="AH73" s="90">
        <f t="shared" si="87"/>
        <v>4</v>
      </c>
      <c r="AI73" s="90">
        <f t="shared" si="92"/>
        <v>727.5</v>
      </c>
      <c r="AJ73" s="90">
        <f t="shared" si="93"/>
        <v>640.5</v>
      </c>
      <c r="AK73" s="90">
        <f t="shared" si="94"/>
        <v>828</v>
      </c>
      <c r="AL73" s="90">
        <f t="shared" si="88"/>
        <v>741</v>
      </c>
      <c r="AM73" s="90">
        <f t="shared" si="89"/>
        <v>3042</v>
      </c>
      <c r="AN73" s="90">
        <f t="shared" si="90"/>
        <v>1468.5</v>
      </c>
      <c r="AO73" s="94">
        <f t="shared" si="59"/>
        <v>1</v>
      </c>
      <c r="AP73" s="104">
        <f t="shared" si="60"/>
        <v>1</v>
      </c>
    </row>
    <row r="77" spans="1:56" x14ac:dyDescent="0.3">
      <c r="AY77" s="65"/>
    </row>
    <row r="78" spans="1:56" x14ac:dyDescent="0.3">
      <c r="AY78" s="65"/>
    </row>
    <row r="79" spans="1:56" x14ac:dyDescent="0.3">
      <c r="AY79" s="65"/>
    </row>
    <row r="80" spans="1:56" x14ac:dyDescent="0.3">
      <c r="B80" s="63"/>
      <c r="AY80" s="65"/>
    </row>
    <row r="81" spans="51:51" x14ac:dyDescent="0.3">
      <c r="AY81" s="65"/>
    </row>
    <row r="82" spans="51:51" x14ac:dyDescent="0.3">
      <c r="AY82" s="65"/>
    </row>
    <row r="83" spans="51:51" x14ac:dyDescent="0.3">
      <c r="AY83" s="65"/>
    </row>
    <row r="84" spans="51:51" x14ac:dyDescent="0.3">
      <c r="AY84" s="65"/>
    </row>
    <row r="85" spans="51:51" x14ac:dyDescent="0.3">
      <c r="AY85" s="65"/>
    </row>
    <row r="86" spans="51:51" x14ac:dyDescent="0.3">
      <c r="AY86" s="65"/>
    </row>
    <row r="87" spans="51:51" x14ac:dyDescent="0.3">
      <c r="AY87" s="65"/>
    </row>
    <row r="88" spans="51:51" x14ac:dyDescent="0.3">
      <c r="AY88" s="65"/>
    </row>
    <row r="89" spans="51:51" x14ac:dyDescent="0.3">
      <c r="AY89" s="65"/>
    </row>
  </sheetData>
  <phoneticPr fontId="6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95A4-2EE0-488C-8B80-1B76717BFA12}">
  <dimension ref="A1:S61"/>
  <sheetViews>
    <sheetView zoomScale="52" workbookViewId="0">
      <selection activeCell="P7" sqref="P7"/>
    </sheetView>
  </sheetViews>
  <sheetFormatPr defaultRowHeight="14.4" x14ac:dyDescent="0.3"/>
  <cols>
    <col min="2" max="2" width="3.5546875" customWidth="1"/>
    <col min="3" max="3" width="4.109375" customWidth="1"/>
    <col min="4" max="5" width="4.88671875" customWidth="1"/>
    <col min="6" max="7" width="4.88671875" style="11" customWidth="1"/>
    <col min="8" max="9" width="4.88671875" customWidth="1"/>
    <col min="13" max="13" width="8.88671875" customWidth="1"/>
    <col min="14" max="14" width="9.33203125" customWidth="1"/>
    <col min="19" max="19" width="8.88671875" style="26"/>
  </cols>
  <sheetData>
    <row r="1" spans="1:19" ht="50.4" x14ac:dyDescent="0.3">
      <c r="A1" s="9" t="s">
        <v>1</v>
      </c>
      <c r="B1" s="9" t="s">
        <v>0</v>
      </c>
      <c r="C1" s="9" t="s">
        <v>18</v>
      </c>
      <c r="D1" s="9" t="s">
        <v>19</v>
      </c>
      <c r="E1" s="9" t="s">
        <v>20</v>
      </c>
      <c r="F1" s="27" t="s">
        <v>21</v>
      </c>
      <c r="G1" s="27" t="s">
        <v>23</v>
      </c>
      <c r="H1" s="9" t="s">
        <v>22</v>
      </c>
      <c r="I1" s="9" t="s">
        <v>24</v>
      </c>
      <c r="J1" s="20" t="s">
        <v>14</v>
      </c>
      <c r="K1" s="18" t="s">
        <v>15</v>
      </c>
      <c r="L1" s="20" t="s">
        <v>7</v>
      </c>
      <c r="M1" s="21" t="s">
        <v>16</v>
      </c>
      <c r="N1" s="5" t="s">
        <v>8</v>
      </c>
      <c r="O1" s="14" t="s">
        <v>17</v>
      </c>
      <c r="P1" s="18" t="s">
        <v>13</v>
      </c>
    </row>
    <row r="2" spans="1:19" ht="16.8" x14ac:dyDescent="0.3">
      <c r="A2" s="9">
        <v>1</v>
      </c>
      <c r="B2" s="1">
        <v>43827</v>
      </c>
      <c r="C2" s="2">
        <v>0.12120747069407878</v>
      </c>
      <c r="D2" s="2">
        <f t="shared" ref="D2:D33" si="0">ROUNDUP(C2*J2,0)</f>
        <v>2</v>
      </c>
      <c r="E2" s="2">
        <f t="shared" ref="E2:E33" si="1">J2-D2</f>
        <v>8</v>
      </c>
      <c r="F2" s="28">
        <f t="shared" ref="F2:F33" si="2">O2-H2</f>
        <v>0</v>
      </c>
      <c r="G2" s="28">
        <f>F2</f>
        <v>0</v>
      </c>
      <c r="H2" s="2">
        <f t="shared" ref="H2:H33" si="3">ROUND((1-C2)*O2,0)</f>
        <v>1</v>
      </c>
      <c r="I2" s="2">
        <f>H2</f>
        <v>1</v>
      </c>
      <c r="J2" s="22">
        <v>10</v>
      </c>
      <c r="K2" s="17">
        <f>L2-M2</f>
        <v>10</v>
      </c>
      <c r="L2" s="22">
        <f>J2</f>
        <v>10</v>
      </c>
      <c r="M2" s="23">
        <v>0</v>
      </c>
      <c r="N2" s="6">
        <v>1</v>
      </c>
      <c r="O2" s="15">
        <v>1</v>
      </c>
      <c r="P2" s="17">
        <f>O2</f>
        <v>1</v>
      </c>
      <c r="Q2" s="12">
        <f t="shared" ref="Q2:Q33" si="4">J2-O2</f>
        <v>9</v>
      </c>
      <c r="R2" s="10"/>
      <c r="S2" s="26">
        <f t="shared" ref="S2:S33" si="5">O2/J2</f>
        <v>0.1</v>
      </c>
    </row>
    <row r="3" spans="1:19" ht="16.8" x14ac:dyDescent="0.3">
      <c r="A3" s="9">
        <v>2</v>
      </c>
      <c r="B3" s="1">
        <v>43857</v>
      </c>
      <c r="C3" s="2">
        <v>0.2008205484194201</v>
      </c>
      <c r="D3" s="2">
        <f t="shared" si="0"/>
        <v>2</v>
      </c>
      <c r="E3" s="2">
        <f t="shared" si="1"/>
        <v>7</v>
      </c>
      <c r="F3" s="28">
        <f t="shared" si="2"/>
        <v>0</v>
      </c>
      <c r="G3" s="28">
        <f>F3+G2</f>
        <v>0</v>
      </c>
      <c r="H3" s="2">
        <f t="shared" si="3"/>
        <v>0</v>
      </c>
      <c r="I3" s="2">
        <f>H3+I2</f>
        <v>1</v>
      </c>
      <c r="J3" s="22">
        <v>9</v>
      </c>
      <c r="K3" s="17">
        <f t="shared" ref="K3:K61" si="6">L3-M3</f>
        <v>19</v>
      </c>
      <c r="L3" s="22">
        <f>J3+L2</f>
        <v>19</v>
      </c>
      <c r="M3" s="23">
        <v>0</v>
      </c>
      <c r="N3" s="6">
        <v>2</v>
      </c>
      <c r="O3" s="15">
        <v>0</v>
      </c>
      <c r="P3" s="19">
        <f>O3+P2</f>
        <v>1</v>
      </c>
      <c r="Q3" s="12">
        <f t="shared" si="4"/>
        <v>9</v>
      </c>
      <c r="R3" s="10"/>
      <c r="S3" s="26">
        <f t="shared" si="5"/>
        <v>0</v>
      </c>
    </row>
    <row r="4" spans="1:19" ht="16.8" x14ac:dyDescent="0.3">
      <c r="A4" s="9">
        <v>3</v>
      </c>
      <c r="B4" s="1">
        <v>43887</v>
      </c>
      <c r="C4" s="2">
        <v>0.35451060364100251</v>
      </c>
      <c r="D4" s="2">
        <f t="shared" si="0"/>
        <v>4</v>
      </c>
      <c r="E4" s="2">
        <f t="shared" si="1"/>
        <v>6</v>
      </c>
      <c r="F4" s="28">
        <f t="shared" si="2"/>
        <v>0</v>
      </c>
      <c r="G4" s="28">
        <f t="shared" ref="G4:G61" si="7">F4+G3</f>
        <v>0</v>
      </c>
      <c r="H4" s="2">
        <f t="shared" si="3"/>
        <v>1</v>
      </c>
      <c r="I4" s="2">
        <f t="shared" ref="I4:I61" si="8">H4+I3</f>
        <v>2</v>
      </c>
      <c r="J4" s="22">
        <v>10</v>
      </c>
      <c r="K4" s="17">
        <f t="shared" si="6"/>
        <v>29</v>
      </c>
      <c r="L4" s="22">
        <f t="shared" ref="L4:L61" si="9">J4+L3</f>
        <v>29</v>
      </c>
      <c r="M4" s="23">
        <v>0</v>
      </c>
      <c r="N4" s="6">
        <v>4</v>
      </c>
      <c r="O4" s="15">
        <v>1</v>
      </c>
      <c r="P4" s="19">
        <f t="shared" ref="P4:P61" si="10">O4+P3</f>
        <v>2</v>
      </c>
      <c r="Q4" s="12">
        <f t="shared" si="4"/>
        <v>9</v>
      </c>
      <c r="R4" s="10"/>
      <c r="S4" s="26">
        <f t="shared" si="5"/>
        <v>0.1</v>
      </c>
    </row>
    <row r="5" spans="1:19" ht="16.8" x14ac:dyDescent="0.3">
      <c r="A5" s="9">
        <v>4</v>
      </c>
      <c r="B5" s="1">
        <v>43917</v>
      </c>
      <c r="C5" s="2">
        <v>0.530263641564507</v>
      </c>
      <c r="D5" s="2">
        <f t="shared" si="0"/>
        <v>4</v>
      </c>
      <c r="E5" s="2">
        <f t="shared" si="1"/>
        <v>3</v>
      </c>
      <c r="F5" s="28">
        <f t="shared" si="2"/>
        <v>1</v>
      </c>
      <c r="G5" s="28">
        <f t="shared" si="7"/>
        <v>1</v>
      </c>
      <c r="H5" s="2">
        <f t="shared" si="3"/>
        <v>0</v>
      </c>
      <c r="I5" s="2">
        <f t="shared" si="8"/>
        <v>2</v>
      </c>
      <c r="J5" s="22">
        <v>7</v>
      </c>
      <c r="K5" s="17">
        <f t="shared" si="6"/>
        <v>36</v>
      </c>
      <c r="L5" s="22">
        <f t="shared" si="9"/>
        <v>36</v>
      </c>
      <c r="M5" s="23">
        <v>0</v>
      </c>
      <c r="N5" s="6">
        <v>4</v>
      </c>
      <c r="O5" s="15">
        <v>1</v>
      </c>
      <c r="P5" s="19">
        <f t="shared" si="10"/>
        <v>3</v>
      </c>
      <c r="Q5" s="12">
        <f t="shared" si="4"/>
        <v>6</v>
      </c>
      <c r="R5" s="10"/>
      <c r="S5" s="26">
        <f t="shared" si="5"/>
        <v>0.14285714285714285</v>
      </c>
    </row>
    <row r="6" spans="1:19" ht="16.8" x14ac:dyDescent="0.3">
      <c r="A6" s="9">
        <v>5</v>
      </c>
      <c r="B6" s="1">
        <v>43947</v>
      </c>
      <c r="C6" s="2">
        <v>0.63171635389426983</v>
      </c>
      <c r="D6" s="2">
        <f t="shared" si="0"/>
        <v>6</v>
      </c>
      <c r="E6" s="2">
        <f t="shared" si="1"/>
        <v>2</v>
      </c>
      <c r="F6" s="28">
        <f t="shared" si="2"/>
        <v>1</v>
      </c>
      <c r="G6" s="28">
        <f t="shared" si="7"/>
        <v>2</v>
      </c>
      <c r="H6" s="2">
        <f t="shared" si="3"/>
        <v>1</v>
      </c>
      <c r="I6" s="2">
        <f t="shared" si="8"/>
        <v>3</v>
      </c>
      <c r="J6" s="22">
        <v>8</v>
      </c>
      <c r="K6" s="17">
        <f t="shared" si="6"/>
        <v>44</v>
      </c>
      <c r="L6" s="22">
        <f t="shared" si="9"/>
        <v>44</v>
      </c>
      <c r="M6" s="23">
        <v>0</v>
      </c>
      <c r="N6" s="6">
        <v>4</v>
      </c>
      <c r="O6" s="15">
        <v>2</v>
      </c>
      <c r="P6" s="19">
        <f t="shared" si="10"/>
        <v>5</v>
      </c>
      <c r="Q6" s="12">
        <f t="shared" si="4"/>
        <v>6</v>
      </c>
      <c r="R6" s="10"/>
      <c r="S6" s="26">
        <f t="shared" si="5"/>
        <v>0.25</v>
      </c>
    </row>
    <row r="7" spans="1:19" ht="16.8" x14ac:dyDescent="0.3">
      <c r="A7" s="9">
        <v>6</v>
      </c>
      <c r="B7" s="1">
        <v>43977</v>
      </c>
      <c r="C7" s="2">
        <v>0.60466872170254671</v>
      </c>
      <c r="D7" s="2">
        <f t="shared" si="0"/>
        <v>7</v>
      </c>
      <c r="E7" s="2">
        <f t="shared" si="1"/>
        <v>3</v>
      </c>
      <c r="F7" s="28">
        <f t="shared" si="2"/>
        <v>1</v>
      </c>
      <c r="G7" s="28">
        <f t="shared" si="7"/>
        <v>3</v>
      </c>
      <c r="H7" s="2">
        <f t="shared" si="3"/>
        <v>1</v>
      </c>
      <c r="I7" s="2">
        <f t="shared" si="8"/>
        <v>4</v>
      </c>
      <c r="J7" s="22">
        <v>10</v>
      </c>
      <c r="K7" s="17">
        <f t="shared" si="6"/>
        <v>54</v>
      </c>
      <c r="L7" s="22">
        <f t="shared" si="9"/>
        <v>54</v>
      </c>
      <c r="M7" s="23">
        <v>0</v>
      </c>
      <c r="N7" s="6">
        <v>2</v>
      </c>
      <c r="O7" s="15">
        <v>2</v>
      </c>
      <c r="P7" s="19">
        <f t="shared" si="10"/>
        <v>7</v>
      </c>
      <c r="Q7" s="12">
        <f t="shared" si="4"/>
        <v>8</v>
      </c>
      <c r="R7" s="10"/>
      <c r="S7" s="26">
        <f t="shared" si="5"/>
        <v>0.2</v>
      </c>
    </row>
    <row r="8" spans="1:19" ht="16.8" x14ac:dyDescent="0.3">
      <c r="A8" s="9">
        <v>7</v>
      </c>
      <c r="B8" s="1">
        <v>44007</v>
      </c>
      <c r="C8" s="2">
        <v>5.8013194744517382E-2</v>
      </c>
      <c r="D8" s="2">
        <f t="shared" si="0"/>
        <v>1</v>
      </c>
      <c r="E8" s="2">
        <f t="shared" si="1"/>
        <v>9</v>
      </c>
      <c r="F8" s="28">
        <f t="shared" si="2"/>
        <v>0</v>
      </c>
      <c r="G8" s="28">
        <f t="shared" si="7"/>
        <v>3</v>
      </c>
      <c r="H8" s="2">
        <f t="shared" si="3"/>
        <v>1</v>
      </c>
      <c r="I8" s="2">
        <f t="shared" si="8"/>
        <v>5</v>
      </c>
      <c r="J8" s="22">
        <v>10</v>
      </c>
      <c r="K8" s="17">
        <f t="shared" si="6"/>
        <v>64</v>
      </c>
      <c r="L8" s="22">
        <f t="shared" si="9"/>
        <v>64</v>
      </c>
      <c r="M8" s="23">
        <f>G2</f>
        <v>0</v>
      </c>
      <c r="N8" s="6">
        <v>1</v>
      </c>
      <c r="O8" s="15">
        <v>1</v>
      </c>
      <c r="P8" s="19">
        <f t="shared" si="10"/>
        <v>8</v>
      </c>
      <c r="Q8" s="12">
        <f t="shared" si="4"/>
        <v>9</v>
      </c>
      <c r="R8" s="10"/>
      <c r="S8" s="26">
        <f t="shared" si="5"/>
        <v>0.1</v>
      </c>
    </row>
    <row r="9" spans="1:19" ht="16.8" x14ac:dyDescent="0.3">
      <c r="A9" s="9">
        <v>8</v>
      </c>
      <c r="B9" s="1">
        <v>44037</v>
      </c>
      <c r="C9" s="2">
        <v>0.49252597305405765</v>
      </c>
      <c r="D9" s="2">
        <f t="shared" si="0"/>
        <v>6</v>
      </c>
      <c r="E9" s="2">
        <f t="shared" si="1"/>
        <v>6</v>
      </c>
      <c r="F9" s="28">
        <f t="shared" si="2"/>
        <v>1</v>
      </c>
      <c r="G9" s="28">
        <f t="shared" si="7"/>
        <v>4</v>
      </c>
      <c r="H9" s="2">
        <f t="shared" si="3"/>
        <v>1</v>
      </c>
      <c r="I9" s="2">
        <f t="shared" si="8"/>
        <v>6</v>
      </c>
      <c r="J9" s="22">
        <v>12</v>
      </c>
      <c r="K9" s="17">
        <f t="shared" si="6"/>
        <v>76</v>
      </c>
      <c r="L9" s="22">
        <f t="shared" si="9"/>
        <v>76</v>
      </c>
      <c r="M9" s="23">
        <f t="shared" ref="M9:M13" si="11">G3</f>
        <v>0</v>
      </c>
      <c r="N9" s="6">
        <v>2</v>
      </c>
      <c r="O9" s="15">
        <v>2</v>
      </c>
      <c r="P9" s="19">
        <f t="shared" si="10"/>
        <v>10</v>
      </c>
      <c r="Q9" s="12">
        <f t="shared" si="4"/>
        <v>10</v>
      </c>
      <c r="R9" s="10"/>
      <c r="S9" s="26">
        <f t="shared" si="5"/>
        <v>0.16666666666666666</v>
      </c>
    </row>
    <row r="10" spans="1:19" ht="16.8" x14ac:dyDescent="0.3">
      <c r="A10" s="9">
        <v>9</v>
      </c>
      <c r="B10" s="1">
        <v>44067</v>
      </c>
      <c r="C10" s="2">
        <v>0.5149569140202287</v>
      </c>
      <c r="D10" s="2">
        <f t="shared" si="0"/>
        <v>7</v>
      </c>
      <c r="E10" s="2">
        <f t="shared" si="1"/>
        <v>5</v>
      </c>
      <c r="F10" s="28">
        <f t="shared" si="2"/>
        <v>1</v>
      </c>
      <c r="G10" s="28">
        <f t="shared" si="7"/>
        <v>5</v>
      </c>
      <c r="H10" s="2">
        <f t="shared" si="3"/>
        <v>0</v>
      </c>
      <c r="I10" s="2">
        <f t="shared" si="8"/>
        <v>6</v>
      </c>
      <c r="J10" s="22">
        <v>12</v>
      </c>
      <c r="K10" s="17">
        <f t="shared" si="6"/>
        <v>88</v>
      </c>
      <c r="L10" s="22">
        <f t="shared" si="9"/>
        <v>88</v>
      </c>
      <c r="M10" s="23">
        <f t="shared" si="11"/>
        <v>0</v>
      </c>
      <c r="N10" s="6">
        <v>1</v>
      </c>
      <c r="O10" s="15">
        <v>1</v>
      </c>
      <c r="P10" s="19">
        <f t="shared" si="10"/>
        <v>11</v>
      </c>
      <c r="Q10" s="12">
        <f t="shared" si="4"/>
        <v>11</v>
      </c>
      <c r="R10" s="10"/>
      <c r="S10" s="26">
        <f t="shared" si="5"/>
        <v>8.3333333333333329E-2</v>
      </c>
    </row>
    <row r="11" spans="1:19" ht="16.8" x14ac:dyDescent="0.3">
      <c r="A11" s="9">
        <v>10</v>
      </c>
      <c r="B11" s="1">
        <v>44097</v>
      </c>
      <c r="C11" s="2">
        <v>0.44681389225215296</v>
      </c>
      <c r="D11" s="2">
        <f t="shared" si="0"/>
        <v>5</v>
      </c>
      <c r="E11" s="2">
        <f t="shared" si="1"/>
        <v>6</v>
      </c>
      <c r="F11" s="28">
        <f t="shared" si="2"/>
        <v>1</v>
      </c>
      <c r="G11" s="28">
        <f t="shared" si="7"/>
        <v>6</v>
      </c>
      <c r="H11" s="2">
        <f t="shared" si="3"/>
        <v>2</v>
      </c>
      <c r="I11" s="2">
        <f t="shared" si="8"/>
        <v>8</v>
      </c>
      <c r="J11" s="22">
        <v>11</v>
      </c>
      <c r="K11" s="17">
        <f t="shared" si="6"/>
        <v>98</v>
      </c>
      <c r="L11" s="22">
        <f t="shared" si="9"/>
        <v>99</v>
      </c>
      <c r="M11" s="23">
        <f t="shared" si="11"/>
        <v>1</v>
      </c>
      <c r="N11" s="6">
        <v>3</v>
      </c>
      <c r="O11" s="15">
        <v>3</v>
      </c>
      <c r="P11" s="19">
        <f>O11+P10</f>
        <v>14</v>
      </c>
      <c r="Q11" s="12">
        <f t="shared" si="4"/>
        <v>8</v>
      </c>
      <c r="R11" s="10"/>
      <c r="S11" s="26">
        <f t="shared" si="5"/>
        <v>0.27272727272727271</v>
      </c>
    </row>
    <row r="12" spans="1:19" ht="16.8" x14ac:dyDescent="0.3">
      <c r="A12" s="9">
        <v>11</v>
      </c>
      <c r="B12" s="1">
        <v>44127</v>
      </c>
      <c r="C12" s="2">
        <v>8.5483559661484798E-2</v>
      </c>
      <c r="D12" s="2">
        <f t="shared" si="0"/>
        <v>2</v>
      </c>
      <c r="E12" s="2">
        <f t="shared" si="1"/>
        <v>11</v>
      </c>
      <c r="F12" s="28">
        <f t="shared" si="2"/>
        <v>0</v>
      </c>
      <c r="G12" s="28">
        <f t="shared" si="7"/>
        <v>6</v>
      </c>
      <c r="H12" s="2">
        <f t="shared" si="3"/>
        <v>2</v>
      </c>
      <c r="I12" s="2">
        <f t="shared" si="8"/>
        <v>10</v>
      </c>
      <c r="J12" s="22">
        <v>13</v>
      </c>
      <c r="K12" s="17">
        <f t="shared" si="6"/>
        <v>110</v>
      </c>
      <c r="L12" s="22">
        <f t="shared" si="9"/>
        <v>112</v>
      </c>
      <c r="M12" s="23">
        <f t="shared" si="11"/>
        <v>2</v>
      </c>
      <c r="N12" s="6">
        <v>5</v>
      </c>
      <c r="O12" s="15">
        <v>2</v>
      </c>
      <c r="P12" s="19">
        <f t="shared" si="10"/>
        <v>16</v>
      </c>
      <c r="Q12" s="12">
        <f t="shared" si="4"/>
        <v>11</v>
      </c>
      <c r="R12" s="10"/>
      <c r="S12" s="26">
        <f t="shared" si="5"/>
        <v>0.15384615384615385</v>
      </c>
    </row>
    <row r="13" spans="1:19" ht="16.8" x14ac:dyDescent="0.3">
      <c r="A13" s="9">
        <v>12</v>
      </c>
      <c r="B13" s="1">
        <v>44157</v>
      </c>
      <c r="C13" s="2">
        <v>0.37682914687572167</v>
      </c>
      <c r="D13" s="2">
        <f t="shared" si="0"/>
        <v>5</v>
      </c>
      <c r="E13" s="2">
        <f t="shared" si="1"/>
        <v>6</v>
      </c>
      <c r="F13" s="28">
        <f t="shared" si="2"/>
        <v>1</v>
      </c>
      <c r="G13" s="28">
        <f t="shared" si="7"/>
        <v>7</v>
      </c>
      <c r="H13" s="2">
        <f t="shared" si="3"/>
        <v>1</v>
      </c>
      <c r="I13" s="2">
        <f t="shared" si="8"/>
        <v>11</v>
      </c>
      <c r="J13" s="22">
        <v>11</v>
      </c>
      <c r="K13" s="17">
        <f t="shared" si="6"/>
        <v>120</v>
      </c>
      <c r="L13" s="22">
        <f t="shared" si="9"/>
        <v>123</v>
      </c>
      <c r="M13" s="23">
        <f t="shared" si="11"/>
        <v>3</v>
      </c>
      <c r="N13" s="6">
        <v>2</v>
      </c>
      <c r="O13" s="15">
        <v>2</v>
      </c>
      <c r="P13" s="19">
        <f t="shared" si="10"/>
        <v>18</v>
      </c>
      <c r="Q13" s="12">
        <f t="shared" si="4"/>
        <v>9</v>
      </c>
      <c r="R13" s="10"/>
      <c r="S13" s="26">
        <f t="shared" si="5"/>
        <v>0.18181818181818182</v>
      </c>
    </row>
    <row r="14" spans="1:19" ht="16.8" x14ac:dyDescent="0.3">
      <c r="A14" s="9">
        <v>13</v>
      </c>
      <c r="B14" s="1">
        <v>44187</v>
      </c>
      <c r="C14" s="2">
        <v>0.26847099983649236</v>
      </c>
      <c r="D14" s="2">
        <f t="shared" si="0"/>
        <v>4</v>
      </c>
      <c r="E14" s="2">
        <f t="shared" si="1"/>
        <v>10</v>
      </c>
      <c r="F14" s="28">
        <f t="shared" si="2"/>
        <v>1</v>
      </c>
      <c r="G14" s="28">
        <f t="shared" si="7"/>
        <v>8</v>
      </c>
      <c r="H14" s="2">
        <f t="shared" si="3"/>
        <v>2</v>
      </c>
      <c r="I14" s="2">
        <f t="shared" si="8"/>
        <v>13</v>
      </c>
      <c r="J14" s="22">
        <v>14</v>
      </c>
      <c r="K14" s="17">
        <f t="shared" si="6"/>
        <v>133</v>
      </c>
      <c r="L14" s="22">
        <f t="shared" si="9"/>
        <v>137</v>
      </c>
      <c r="M14" s="23">
        <f>G8+I2</f>
        <v>4</v>
      </c>
      <c r="N14" s="6">
        <v>5</v>
      </c>
      <c r="O14" s="15">
        <v>3</v>
      </c>
      <c r="P14" s="19">
        <f t="shared" si="10"/>
        <v>21</v>
      </c>
      <c r="Q14" s="12">
        <f t="shared" si="4"/>
        <v>11</v>
      </c>
      <c r="R14" s="10"/>
      <c r="S14" s="26">
        <f t="shared" si="5"/>
        <v>0.21428571428571427</v>
      </c>
    </row>
    <row r="15" spans="1:19" ht="16.8" x14ac:dyDescent="0.3">
      <c r="A15" s="9">
        <v>14</v>
      </c>
      <c r="B15" s="1">
        <v>44217</v>
      </c>
      <c r="C15" s="2">
        <v>0.7031422427785754</v>
      </c>
      <c r="D15" s="2">
        <f t="shared" si="0"/>
        <v>9</v>
      </c>
      <c r="E15" s="2">
        <f t="shared" si="1"/>
        <v>3</v>
      </c>
      <c r="F15" s="28">
        <f t="shared" si="2"/>
        <v>2</v>
      </c>
      <c r="G15" s="28">
        <f t="shared" si="7"/>
        <v>10</v>
      </c>
      <c r="H15" s="2">
        <f t="shared" si="3"/>
        <v>1</v>
      </c>
      <c r="I15" s="2">
        <f t="shared" si="8"/>
        <v>14</v>
      </c>
      <c r="J15" s="22">
        <v>12</v>
      </c>
      <c r="K15" s="17">
        <f t="shared" si="6"/>
        <v>144</v>
      </c>
      <c r="L15" s="22">
        <f t="shared" si="9"/>
        <v>149</v>
      </c>
      <c r="M15" s="23">
        <f t="shared" ref="M15:M61" si="12">G9+I3</f>
        <v>5</v>
      </c>
      <c r="N15" s="6">
        <v>2</v>
      </c>
      <c r="O15" s="16">
        <f>MIN(N15*1.5,J15)</f>
        <v>3</v>
      </c>
      <c r="P15" s="19">
        <f t="shared" si="10"/>
        <v>24</v>
      </c>
      <c r="Q15" s="12">
        <f t="shared" si="4"/>
        <v>9</v>
      </c>
      <c r="R15" s="10"/>
      <c r="S15" s="26">
        <f t="shared" si="5"/>
        <v>0.25</v>
      </c>
    </row>
    <row r="16" spans="1:19" ht="16.8" x14ac:dyDescent="0.3">
      <c r="A16" s="9">
        <v>15</v>
      </c>
      <c r="B16" s="1">
        <v>44247</v>
      </c>
      <c r="C16" s="2">
        <v>0.88031802947860904</v>
      </c>
      <c r="D16" s="2">
        <f t="shared" si="0"/>
        <v>11</v>
      </c>
      <c r="E16" s="2">
        <f t="shared" si="1"/>
        <v>1</v>
      </c>
      <c r="F16" s="28">
        <f t="shared" si="2"/>
        <v>1</v>
      </c>
      <c r="G16" s="28">
        <f t="shared" si="7"/>
        <v>11</v>
      </c>
      <c r="H16" s="2">
        <f t="shared" si="3"/>
        <v>0</v>
      </c>
      <c r="I16" s="2">
        <f t="shared" si="8"/>
        <v>14</v>
      </c>
      <c r="J16" s="22">
        <v>12</v>
      </c>
      <c r="K16" s="17">
        <f t="shared" si="6"/>
        <v>154</v>
      </c>
      <c r="L16" s="22">
        <f t="shared" si="9"/>
        <v>161</v>
      </c>
      <c r="M16" s="23">
        <f t="shared" si="12"/>
        <v>7</v>
      </c>
      <c r="N16" s="6">
        <v>3</v>
      </c>
      <c r="O16" s="16">
        <v>1</v>
      </c>
      <c r="P16" s="19">
        <f t="shared" si="10"/>
        <v>25</v>
      </c>
      <c r="Q16" s="12">
        <f t="shared" si="4"/>
        <v>11</v>
      </c>
      <c r="R16" s="10"/>
      <c r="S16" s="26">
        <f t="shared" si="5"/>
        <v>8.3333333333333329E-2</v>
      </c>
    </row>
    <row r="17" spans="1:19" ht="16.8" x14ac:dyDescent="0.3">
      <c r="A17" s="9">
        <v>16</v>
      </c>
      <c r="B17" s="1">
        <v>44277</v>
      </c>
      <c r="C17" s="2">
        <v>0.12693765406026569</v>
      </c>
      <c r="D17" s="2">
        <f t="shared" si="0"/>
        <v>2</v>
      </c>
      <c r="E17" s="2">
        <f t="shared" si="1"/>
        <v>8</v>
      </c>
      <c r="F17" s="28">
        <f t="shared" si="2"/>
        <v>0</v>
      </c>
      <c r="G17" s="28">
        <f t="shared" si="7"/>
        <v>11</v>
      </c>
      <c r="H17" s="2">
        <f t="shared" si="3"/>
        <v>2</v>
      </c>
      <c r="I17" s="2">
        <f t="shared" si="8"/>
        <v>16</v>
      </c>
      <c r="J17" s="22">
        <v>10</v>
      </c>
      <c r="K17" s="17">
        <f t="shared" si="6"/>
        <v>163</v>
      </c>
      <c r="L17" s="22">
        <f t="shared" si="9"/>
        <v>171</v>
      </c>
      <c r="M17" s="23">
        <f t="shared" si="12"/>
        <v>8</v>
      </c>
      <c r="N17" s="6">
        <v>1</v>
      </c>
      <c r="O17" s="16">
        <v>2</v>
      </c>
      <c r="P17" s="19">
        <f t="shared" si="10"/>
        <v>27</v>
      </c>
      <c r="Q17" s="12">
        <f t="shared" si="4"/>
        <v>8</v>
      </c>
      <c r="R17" s="10"/>
      <c r="S17" s="26">
        <f t="shared" si="5"/>
        <v>0.2</v>
      </c>
    </row>
    <row r="18" spans="1:19" ht="16.8" x14ac:dyDescent="0.3">
      <c r="A18" s="9">
        <v>17</v>
      </c>
      <c r="B18" s="1">
        <v>44307</v>
      </c>
      <c r="C18" s="2">
        <v>0.83676051971954102</v>
      </c>
      <c r="D18" s="2">
        <f t="shared" si="0"/>
        <v>9</v>
      </c>
      <c r="E18" s="2">
        <f t="shared" si="1"/>
        <v>1</v>
      </c>
      <c r="F18" s="28">
        <f t="shared" si="2"/>
        <v>3</v>
      </c>
      <c r="G18" s="28">
        <f t="shared" si="7"/>
        <v>14</v>
      </c>
      <c r="H18" s="2">
        <f t="shared" si="3"/>
        <v>0</v>
      </c>
      <c r="I18" s="2">
        <f t="shared" si="8"/>
        <v>16</v>
      </c>
      <c r="J18" s="22">
        <v>10</v>
      </c>
      <c r="K18" s="17">
        <f t="shared" si="6"/>
        <v>172</v>
      </c>
      <c r="L18" s="22">
        <f t="shared" si="9"/>
        <v>181</v>
      </c>
      <c r="M18" s="23">
        <f t="shared" si="12"/>
        <v>9</v>
      </c>
      <c r="N18" s="6">
        <v>3</v>
      </c>
      <c r="O18" s="16">
        <v>3</v>
      </c>
      <c r="P18" s="19">
        <f t="shared" si="10"/>
        <v>30</v>
      </c>
      <c r="Q18" s="12">
        <f t="shared" si="4"/>
        <v>7</v>
      </c>
      <c r="R18" s="10"/>
      <c r="S18" s="26">
        <f t="shared" si="5"/>
        <v>0.3</v>
      </c>
    </row>
    <row r="19" spans="1:19" ht="16.8" x14ac:dyDescent="0.3">
      <c r="A19" s="9">
        <v>18</v>
      </c>
      <c r="B19" s="1">
        <v>44337</v>
      </c>
      <c r="C19" s="2">
        <v>0.29570652852489343</v>
      </c>
      <c r="D19" s="2">
        <f t="shared" si="0"/>
        <v>5</v>
      </c>
      <c r="E19" s="2">
        <f t="shared" si="1"/>
        <v>9</v>
      </c>
      <c r="F19" s="28">
        <f t="shared" si="2"/>
        <v>0</v>
      </c>
      <c r="G19" s="28">
        <f t="shared" si="7"/>
        <v>14</v>
      </c>
      <c r="H19" s="2">
        <f t="shared" si="3"/>
        <v>1</v>
      </c>
      <c r="I19" s="2">
        <f t="shared" si="8"/>
        <v>17</v>
      </c>
      <c r="J19" s="22">
        <v>14</v>
      </c>
      <c r="K19" s="17">
        <f t="shared" si="6"/>
        <v>184</v>
      </c>
      <c r="L19" s="22">
        <f t="shared" si="9"/>
        <v>195</v>
      </c>
      <c r="M19" s="23">
        <f t="shared" si="12"/>
        <v>11</v>
      </c>
      <c r="N19" s="6">
        <v>3</v>
      </c>
      <c r="O19" s="16">
        <v>1</v>
      </c>
      <c r="P19" s="19">
        <f t="shared" si="10"/>
        <v>31</v>
      </c>
      <c r="Q19" s="12">
        <f t="shared" si="4"/>
        <v>13</v>
      </c>
      <c r="R19" s="10"/>
      <c r="S19" s="26">
        <f t="shared" si="5"/>
        <v>7.1428571428571425E-2</v>
      </c>
    </row>
    <row r="20" spans="1:19" ht="16.8" x14ac:dyDescent="0.3">
      <c r="A20" s="9">
        <v>19</v>
      </c>
      <c r="B20" s="1">
        <v>44367</v>
      </c>
      <c r="C20" s="2">
        <v>0.80747337356291371</v>
      </c>
      <c r="D20" s="2">
        <f t="shared" si="0"/>
        <v>15</v>
      </c>
      <c r="E20" s="2">
        <f t="shared" si="1"/>
        <v>3</v>
      </c>
      <c r="F20" s="28">
        <f t="shared" si="2"/>
        <v>2</v>
      </c>
      <c r="G20" s="28">
        <f t="shared" si="7"/>
        <v>16</v>
      </c>
      <c r="H20" s="2">
        <f t="shared" si="3"/>
        <v>1</v>
      </c>
      <c r="I20" s="2">
        <f t="shared" si="8"/>
        <v>18</v>
      </c>
      <c r="J20" s="22">
        <v>18</v>
      </c>
      <c r="K20" s="17">
        <f t="shared" si="6"/>
        <v>200</v>
      </c>
      <c r="L20" s="22">
        <f t="shared" si="9"/>
        <v>213</v>
      </c>
      <c r="M20" s="23">
        <f t="shared" si="12"/>
        <v>13</v>
      </c>
      <c r="N20" s="6">
        <v>3</v>
      </c>
      <c r="O20" s="16">
        <v>3</v>
      </c>
      <c r="P20" s="19">
        <f t="shared" si="10"/>
        <v>34</v>
      </c>
      <c r="Q20" s="12">
        <f t="shared" si="4"/>
        <v>15</v>
      </c>
      <c r="R20" s="10"/>
      <c r="S20" s="26">
        <f t="shared" si="5"/>
        <v>0.16666666666666666</v>
      </c>
    </row>
    <row r="21" spans="1:19" ht="16.8" x14ac:dyDescent="0.3">
      <c r="A21" s="9">
        <v>20</v>
      </c>
      <c r="B21" s="1">
        <v>44397</v>
      </c>
      <c r="C21" s="2">
        <v>0.5006016375291531</v>
      </c>
      <c r="D21" s="2">
        <f t="shared" si="0"/>
        <v>9</v>
      </c>
      <c r="E21" s="2">
        <f t="shared" si="1"/>
        <v>8</v>
      </c>
      <c r="F21" s="28">
        <f t="shared" si="2"/>
        <v>3</v>
      </c>
      <c r="G21" s="28">
        <f t="shared" si="7"/>
        <v>19</v>
      </c>
      <c r="H21" s="2">
        <f t="shared" si="3"/>
        <v>2</v>
      </c>
      <c r="I21" s="2">
        <f t="shared" si="8"/>
        <v>20</v>
      </c>
      <c r="J21" s="22">
        <v>17</v>
      </c>
      <c r="K21" s="17">
        <f t="shared" si="6"/>
        <v>214</v>
      </c>
      <c r="L21" s="22">
        <f t="shared" si="9"/>
        <v>230</v>
      </c>
      <c r="M21" s="23">
        <f t="shared" si="12"/>
        <v>16</v>
      </c>
      <c r="N21" s="6">
        <v>0</v>
      </c>
      <c r="O21" s="16">
        <v>5</v>
      </c>
      <c r="P21" s="19">
        <f t="shared" si="10"/>
        <v>39</v>
      </c>
      <c r="Q21" s="12">
        <f t="shared" si="4"/>
        <v>12</v>
      </c>
      <c r="R21" s="10"/>
      <c r="S21" s="26">
        <f t="shared" si="5"/>
        <v>0.29411764705882354</v>
      </c>
    </row>
    <row r="22" spans="1:19" ht="16.8" x14ac:dyDescent="0.3">
      <c r="A22" s="9">
        <v>21</v>
      </c>
      <c r="B22" s="1">
        <v>44427</v>
      </c>
      <c r="C22" s="2">
        <v>0.83917456866073092</v>
      </c>
      <c r="D22" s="2">
        <f t="shared" si="0"/>
        <v>13</v>
      </c>
      <c r="E22" s="2">
        <f t="shared" si="1"/>
        <v>2</v>
      </c>
      <c r="F22" s="28">
        <f t="shared" si="2"/>
        <v>2</v>
      </c>
      <c r="G22" s="28">
        <f t="shared" si="7"/>
        <v>21</v>
      </c>
      <c r="H22" s="2">
        <f t="shared" si="3"/>
        <v>0</v>
      </c>
      <c r="I22" s="2">
        <f t="shared" si="8"/>
        <v>20</v>
      </c>
      <c r="J22" s="22">
        <v>15</v>
      </c>
      <c r="K22" s="17">
        <f t="shared" si="6"/>
        <v>228</v>
      </c>
      <c r="L22" s="22">
        <f t="shared" si="9"/>
        <v>245</v>
      </c>
      <c r="M22" s="23">
        <f t="shared" si="12"/>
        <v>17</v>
      </c>
      <c r="N22" s="6">
        <v>2</v>
      </c>
      <c r="O22" s="16">
        <v>2</v>
      </c>
      <c r="P22" s="19">
        <f t="shared" si="10"/>
        <v>41</v>
      </c>
      <c r="Q22" s="12">
        <f t="shared" si="4"/>
        <v>13</v>
      </c>
      <c r="R22" s="10"/>
      <c r="S22" s="26">
        <f t="shared" si="5"/>
        <v>0.13333333333333333</v>
      </c>
    </row>
    <row r="23" spans="1:19" ht="16.8" x14ac:dyDescent="0.3">
      <c r="A23" s="9">
        <v>22</v>
      </c>
      <c r="B23" s="1">
        <v>44457</v>
      </c>
      <c r="C23" s="2">
        <v>0.75238473264249328</v>
      </c>
      <c r="D23" s="2">
        <f t="shared" si="0"/>
        <v>14</v>
      </c>
      <c r="E23" s="2">
        <f t="shared" si="1"/>
        <v>4</v>
      </c>
      <c r="F23" s="28">
        <f t="shared" si="2"/>
        <v>3</v>
      </c>
      <c r="G23" s="28">
        <f t="shared" si="7"/>
        <v>24</v>
      </c>
      <c r="H23" s="2">
        <f t="shared" si="3"/>
        <v>1</v>
      </c>
      <c r="I23" s="2">
        <f t="shared" si="8"/>
        <v>21</v>
      </c>
      <c r="J23" s="22">
        <v>18</v>
      </c>
      <c r="K23" s="17">
        <f t="shared" si="6"/>
        <v>244</v>
      </c>
      <c r="L23" s="22">
        <f t="shared" si="9"/>
        <v>263</v>
      </c>
      <c r="M23" s="23">
        <f t="shared" si="12"/>
        <v>19</v>
      </c>
      <c r="N23" s="6">
        <v>4</v>
      </c>
      <c r="O23" s="16">
        <v>4</v>
      </c>
      <c r="P23" s="19">
        <f t="shared" si="10"/>
        <v>45</v>
      </c>
      <c r="Q23" s="12">
        <f t="shared" si="4"/>
        <v>14</v>
      </c>
      <c r="R23" s="10"/>
      <c r="S23" s="26">
        <f t="shared" si="5"/>
        <v>0.22222222222222221</v>
      </c>
    </row>
    <row r="24" spans="1:19" ht="16.8" x14ac:dyDescent="0.3">
      <c r="A24" s="9">
        <v>23</v>
      </c>
      <c r="B24" s="1">
        <v>44487</v>
      </c>
      <c r="C24" s="2">
        <v>0.64032012943904015</v>
      </c>
      <c r="D24" s="2">
        <f t="shared" si="0"/>
        <v>10</v>
      </c>
      <c r="E24" s="2">
        <f t="shared" si="1"/>
        <v>5</v>
      </c>
      <c r="F24" s="28">
        <f t="shared" si="2"/>
        <v>2</v>
      </c>
      <c r="G24" s="28">
        <f t="shared" si="7"/>
        <v>26</v>
      </c>
      <c r="H24" s="2">
        <f t="shared" si="3"/>
        <v>1</v>
      </c>
      <c r="I24" s="2">
        <f t="shared" si="8"/>
        <v>22</v>
      </c>
      <c r="J24" s="22">
        <v>15</v>
      </c>
      <c r="K24" s="17">
        <f t="shared" si="6"/>
        <v>254</v>
      </c>
      <c r="L24" s="22">
        <f t="shared" si="9"/>
        <v>278</v>
      </c>
      <c r="M24" s="23">
        <f t="shared" si="12"/>
        <v>24</v>
      </c>
      <c r="N24" s="6">
        <v>5</v>
      </c>
      <c r="O24" s="16">
        <v>3</v>
      </c>
      <c r="P24" s="19">
        <f t="shared" si="10"/>
        <v>48</v>
      </c>
      <c r="Q24" s="12">
        <f t="shared" si="4"/>
        <v>12</v>
      </c>
      <c r="R24" s="10"/>
      <c r="S24" s="26">
        <f t="shared" si="5"/>
        <v>0.2</v>
      </c>
    </row>
    <row r="25" spans="1:19" ht="16.8" x14ac:dyDescent="0.3">
      <c r="A25" s="9">
        <v>24</v>
      </c>
      <c r="B25" s="1">
        <v>44517</v>
      </c>
      <c r="C25" s="2">
        <v>0.89876311898655203</v>
      </c>
      <c r="D25" s="2">
        <f t="shared" si="0"/>
        <v>16</v>
      </c>
      <c r="E25" s="2">
        <f t="shared" si="1"/>
        <v>1</v>
      </c>
      <c r="F25" s="28">
        <f t="shared" si="2"/>
        <v>4</v>
      </c>
      <c r="G25" s="28">
        <f t="shared" si="7"/>
        <v>30</v>
      </c>
      <c r="H25" s="2">
        <f t="shared" si="3"/>
        <v>1</v>
      </c>
      <c r="I25" s="2">
        <f t="shared" si="8"/>
        <v>23</v>
      </c>
      <c r="J25" s="22">
        <v>17</v>
      </c>
      <c r="K25" s="17">
        <f t="shared" si="6"/>
        <v>270</v>
      </c>
      <c r="L25" s="22">
        <f t="shared" si="9"/>
        <v>295</v>
      </c>
      <c r="M25" s="23">
        <f t="shared" si="12"/>
        <v>25</v>
      </c>
      <c r="N25" s="6">
        <v>4</v>
      </c>
      <c r="O25" s="16">
        <v>5</v>
      </c>
      <c r="P25" s="19">
        <f t="shared" si="10"/>
        <v>53</v>
      </c>
      <c r="Q25" s="12">
        <f t="shared" si="4"/>
        <v>12</v>
      </c>
      <c r="R25" s="10"/>
      <c r="S25" s="26">
        <f t="shared" si="5"/>
        <v>0.29411764705882354</v>
      </c>
    </row>
    <row r="26" spans="1:19" ht="16.8" x14ac:dyDescent="0.3">
      <c r="A26" s="9">
        <v>25</v>
      </c>
      <c r="B26" s="1">
        <v>44547</v>
      </c>
      <c r="C26" s="2">
        <v>0.55821943249962069</v>
      </c>
      <c r="D26" s="2">
        <f t="shared" si="0"/>
        <v>9</v>
      </c>
      <c r="E26" s="2">
        <f t="shared" si="1"/>
        <v>6</v>
      </c>
      <c r="F26" s="28">
        <f t="shared" si="2"/>
        <v>2.5</v>
      </c>
      <c r="G26" s="28">
        <f t="shared" si="7"/>
        <v>32.5</v>
      </c>
      <c r="H26" s="2">
        <f t="shared" si="3"/>
        <v>2</v>
      </c>
      <c r="I26" s="2">
        <f t="shared" si="8"/>
        <v>25</v>
      </c>
      <c r="J26" s="22">
        <v>15</v>
      </c>
      <c r="K26" s="17">
        <f t="shared" si="6"/>
        <v>281</v>
      </c>
      <c r="L26" s="22">
        <f t="shared" si="9"/>
        <v>310</v>
      </c>
      <c r="M26" s="23">
        <f t="shared" si="12"/>
        <v>29</v>
      </c>
      <c r="N26" s="6">
        <v>3</v>
      </c>
      <c r="O26" s="16">
        <f>MIN(N26*1.5,J26)</f>
        <v>4.5</v>
      </c>
      <c r="P26" s="19">
        <f t="shared" si="10"/>
        <v>57.5</v>
      </c>
      <c r="Q26" s="12">
        <f t="shared" si="4"/>
        <v>10.5</v>
      </c>
      <c r="R26" s="10"/>
      <c r="S26" s="26">
        <f t="shared" si="5"/>
        <v>0.3</v>
      </c>
    </row>
    <row r="27" spans="1:19" ht="16.8" x14ac:dyDescent="0.3">
      <c r="A27" s="9">
        <v>26</v>
      </c>
      <c r="B27" s="1">
        <v>44577</v>
      </c>
      <c r="C27" s="2">
        <v>0.58157543681286905</v>
      </c>
      <c r="D27" s="2">
        <f t="shared" si="0"/>
        <v>7</v>
      </c>
      <c r="E27" s="2">
        <f t="shared" si="1"/>
        <v>4</v>
      </c>
      <c r="F27" s="28">
        <f t="shared" si="2"/>
        <v>2.5</v>
      </c>
      <c r="G27" s="28">
        <f t="shared" si="7"/>
        <v>35</v>
      </c>
      <c r="H27" s="2">
        <f t="shared" si="3"/>
        <v>2</v>
      </c>
      <c r="I27" s="2">
        <f t="shared" si="8"/>
        <v>27</v>
      </c>
      <c r="J27" s="22">
        <v>11</v>
      </c>
      <c r="K27" s="17">
        <f t="shared" si="6"/>
        <v>288</v>
      </c>
      <c r="L27" s="22">
        <f t="shared" si="9"/>
        <v>321</v>
      </c>
      <c r="M27" s="23">
        <f t="shared" si="12"/>
        <v>33</v>
      </c>
      <c r="N27" s="6">
        <v>3</v>
      </c>
      <c r="O27" s="16">
        <f>MIN(N27*1.5,J27)</f>
        <v>4.5</v>
      </c>
      <c r="P27" s="19">
        <f t="shared" si="10"/>
        <v>62</v>
      </c>
      <c r="Q27" s="12">
        <f t="shared" si="4"/>
        <v>6.5</v>
      </c>
      <c r="R27" s="10"/>
      <c r="S27" s="26">
        <f t="shared" si="5"/>
        <v>0.40909090909090912</v>
      </c>
    </row>
    <row r="28" spans="1:19" ht="16.8" x14ac:dyDescent="0.3">
      <c r="A28" s="9">
        <v>27</v>
      </c>
      <c r="B28" s="1">
        <v>44607</v>
      </c>
      <c r="C28" s="2">
        <v>0.75757847308275161</v>
      </c>
      <c r="D28" s="2">
        <f t="shared" si="0"/>
        <v>11</v>
      </c>
      <c r="E28" s="2">
        <f t="shared" si="1"/>
        <v>3</v>
      </c>
      <c r="F28" s="28">
        <f t="shared" si="2"/>
        <v>5</v>
      </c>
      <c r="G28" s="28">
        <f t="shared" si="7"/>
        <v>40</v>
      </c>
      <c r="H28" s="2">
        <f t="shared" si="3"/>
        <v>2</v>
      </c>
      <c r="I28" s="2">
        <f t="shared" si="8"/>
        <v>29</v>
      </c>
      <c r="J28" s="22">
        <v>14</v>
      </c>
      <c r="K28" s="17">
        <f t="shared" si="6"/>
        <v>300</v>
      </c>
      <c r="L28" s="22">
        <f t="shared" si="9"/>
        <v>335</v>
      </c>
      <c r="M28" s="23">
        <f t="shared" si="12"/>
        <v>35</v>
      </c>
      <c r="N28" s="6">
        <v>5</v>
      </c>
      <c r="O28" s="16">
        <v>7</v>
      </c>
      <c r="P28" s="19">
        <f t="shared" si="10"/>
        <v>69</v>
      </c>
      <c r="Q28" s="12">
        <f t="shared" si="4"/>
        <v>7</v>
      </c>
      <c r="R28" s="10"/>
      <c r="S28" s="26">
        <f t="shared" si="5"/>
        <v>0.5</v>
      </c>
    </row>
    <row r="29" spans="1:19" ht="16.8" x14ac:dyDescent="0.3">
      <c r="A29" s="9">
        <v>28</v>
      </c>
      <c r="B29" s="1">
        <v>44637</v>
      </c>
      <c r="C29" s="2">
        <v>0.60228165722481841</v>
      </c>
      <c r="D29" s="2">
        <f t="shared" si="0"/>
        <v>11</v>
      </c>
      <c r="E29" s="2">
        <f t="shared" si="1"/>
        <v>6</v>
      </c>
      <c r="F29" s="28">
        <f t="shared" si="2"/>
        <v>2.5</v>
      </c>
      <c r="G29" s="28">
        <f t="shared" si="7"/>
        <v>42.5</v>
      </c>
      <c r="H29" s="2">
        <f t="shared" si="3"/>
        <v>2</v>
      </c>
      <c r="I29" s="2">
        <f t="shared" si="8"/>
        <v>31</v>
      </c>
      <c r="J29" s="22">
        <v>17</v>
      </c>
      <c r="K29" s="17">
        <f t="shared" si="6"/>
        <v>312</v>
      </c>
      <c r="L29" s="22">
        <f t="shared" si="9"/>
        <v>352</v>
      </c>
      <c r="M29" s="23">
        <f t="shared" si="12"/>
        <v>40</v>
      </c>
      <c r="N29" s="6">
        <v>3</v>
      </c>
      <c r="O29" s="16">
        <f>MIN(N29*1.5,J29)</f>
        <v>4.5</v>
      </c>
      <c r="P29" s="19">
        <f t="shared" si="10"/>
        <v>73.5</v>
      </c>
      <c r="Q29" s="12">
        <f t="shared" si="4"/>
        <v>12.5</v>
      </c>
      <c r="R29" s="10"/>
      <c r="S29" s="26">
        <f t="shared" si="5"/>
        <v>0.26470588235294118</v>
      </c>
    </row>
    <row r="30" spans="1:19" ht="16.8" x14ac:dyDescent="0.3">
      <c r="A30" s="9">
        <v>29</v>
      </c>
      <c r="B30" s="1">
        <v>44667</v>
      </c>
      <c r="C30" s="2">
        <v>0.45643846268424604</v>
      </c>
      <c r="D30" s="2">
        <f t="shared" si="0"/>
        <v>8</v>
      </c>
      <c r="E30" s="2">
        <f t="shared" si="1"/>
        <v>8</v>
      </c>
      <c r="F30" s="28">
        <f t="shared" si="2"/>
        <v>3</v>
      </c>
      <c r="G30" s="28">
        <f t="shared" si="7"/>
        <v>45.5</v>
      </c>
      <c r="H30" s="2">
        <f t="shared" si="3"/>
        <v>3</v>
      </c>
      <c r="I30" s="2">
        <f t="shared" si="8"/>
        <v>34</v>
      </c>
      <c r="J30" s="22">
        <v>16</v>
      </c>
      <c r="K30" s="17">
        <f t="shared" si="6"/>
        <v>326</v>
      </c>
      <c r="L30" s="22">
        <f t="shared" si="9"/>
        <v>368</v>
      </c>
      <c r="M30" s="23">
        <f t="shared" si="12"/>
        <v>42</v>
      </c>
      <c r="N30" s="6">
        <v>4</v>
      </c>
      <c r="O30" s="16">
        <f>MIN(N30*1.5,J30)</f>
        <v>6</v>
      </c>
      <c r="P30" s="19">
        <f t="shared" si="10"/>
        <v>79.5</v>
      </c>
      <c r="Q30" s="12">
        <f t="shared" si="4"/>
        <v>10</v>
      </c>
      <c r="R30" s="10"/>
      <c r="S30" s="26">
        <f t="shared" si="5"/>
        <v>0.375</v>
      </c>
    </row>
    <row r="31" spans="1:19" ht="16.8" x14ac:dyDescent="0.3">
      <c r="A31" s="9">
        <v>30</v>
      </c>
      <c r="B31" s="1">
        <v>44697</v>
      </c>
      <c r="C31" s="2">
        <v>0.40785282795022004</v>
      </c>
      <c r="D31" s="2">
        <f t="shared" si="0"/>
        <v>7</v>
      </c>
      <c r="E31" s="2">
        <f t="shared" si="1"/>
        <v>8</v>
      </c>
      <c r="F31" s="28">
        <f t="shared" si="2"/>
        <v>3</v>
      </c>
      <c r="G31" s="28">
        <f t="shared" si="7"/>
        <v>48.5</v>
      </c>
      <c r="H31" s="2">
        <f t="shared" si="3"/>
        <v>5</v>
      </c>
      <c r="I31" s="2">
        <f t="shared" si="8"/>
        <v>39</v>
      </c>
      <c r="J31" s="22">
        <v>15</v>
      </c>
      <c r="K31" s="17">
        <f t="shared" si="6"/>
        <v>336</v>
      </c>
      <c r="L31" s="22">
        <f t="shared" si="9"/>
        <v>383</v>
      </c>
      <c r="M31" s="23">
        <f t="shared" si="12"/>
        <v>47</v>
      </c>
      <c r="N31" s="6">
        <v>7</v>
      </c>
      <c r="O31" s="16">
        <v>8</v>
      </c>
      <c r="P31" s="19">
        <f t="shared" si="10"/>
        <v>87.5</v>
      </c>
      <c r="Q31" s="12">
        <f t="shared" si="4"/>
        <v>7</v>
      </c>
      <c r="R31" s="10"/>
      <c r="S31" s="26">
        <f t="shared" si="5"/>
        <v>0.53333333333333333</v>
      </c>
    </row>
    <row r="32" spans="1:19" ht="16.8" x14ac:dyDescent="0.3">
      <c r="A32" s="9">
        <v>31</v>
      </c>
      <c r="B32" s="1">
        <v>44727</v>
      </c>
      <c r="C32" s="2">
        <v>0.85029530368776307</v>
      </c>
      <c r="D32" s="2">
        <f t="shared" si="0"/>
        <v>15</v>
      </c>
      <c r="E32" s="2">
        <f t="shared" si="1"/>
        <v>2</v>
      </c>
      <c r="F32" s="28">
        <f t="shared" si="2"/>
        <v>5</v>
      </c>
      <c r="G32" s="28">
        <f t="shared" si="7"/>
        <v>53.5</v>
      </c>
      <c r="H32" s="2">
        <f t="shared" si="3"/>
        <v>1</v>
      </c>
      <c r="I32" s="2">
        <f t="shared" si="8"/>
        <v>40</v>
      </c>
      <c r="J32" s="22">
        <v>17</v>
      </c>
      <c r="K32" s="17">
        <f t="shared" si="6"/>
        <v>349.5</v>
      </c>
      <c r="L32" s="22">
        <f t="shared" si="9"/>
        <v>400</v>
      </c>
      <c r="M32" s="23">
        <f t="shared" si="12"/>
        <v>50.5</v>
      </c>
      <c r="N32" s="6">
        <v>4</v>
      </c>
      <c r="O32" s="16">
        <f t="shared" ref="O32:O37" si="13">MIN(N32*1.5,J32)</f>
        <v>6</v>
      </c>
      <c r="P32" s="19">
        <f t="shared" si="10"/>
        <v>93.5</v>
      </c>
      <c r="Q32" s="12">
        <f t="shared" si="4"/>
        <v>11</v>
      </c>
      <c r="R32" s="10"/>
      <c r="S32" s="26">
        <f t="shared" si="5"/>
        <v>0.35294117647058826</v>
      </c>
    </row>
    <row r="33" spans="1:19" ht="16.8" x14ac:dyDescent="0.3">
      <c r="A33" s="9">
        <v>32</v>
      </c>
      <c r="B33" s="1">
        <v>44757</v>
      </c>
      <c r="C33" s="2">
        <v>0.69645235436966502</v>
      </c>
      <c r="D33" s="2">
        <f t="shared" si="0"/>
        <v>12</v>
      </c>
      <c r="E33" s="2">
        <f t="shared" si="1"/>
        <v>4</v>
      </c>
      <c r="F33" s="28">
        <f t="shared" si="2"/>
        <v>3.5</v>
      </c>
      <c r="G33" s="28">
        <f t="shared" si="7"/>
        <v>57</v>
      </c>
      <c r="H33" s="2">
        <f t="shared" si="3"/>
        <v>1</v>
      </c>
      <c r="I33" s="2">
        <f t="shared" si="8"/>
        <v>41</v>
      </c>
      <c r="J33" s="22">
        <v>16</v>
      </c>
      <c r="K33" s="17">
        <f t="shared" si="6"/>
        <v>361</v>
      </c>
      <c r="L33" s="22">
        <f t="shared" si="9"/>
        <v>416</v>
      </c>
      <c r="M33" s="23">
        <f t="shared" si="12"/>
        <v>55</v>
      </c>
      <c r="N33" s="6">
        <v>3</v>
      </c>
      <c r="O33" s="16">
        <f t="shared" si="13"/>
        <v>4.5</v>
      </c>
      <c r="P33" s="19">
        <f t="shared" si="10"/>
        <v>98</v>
      </c>
      <c r="Q33" s="12">
        <f t="shared" si="4"/>
        <v>11.5</v>
      </c>
      <c r="R33" s="10"/>
      <c r="S33" s="26">
        <f t="shared" si="5"/>
        <v>0.28125</v>
      </c>
    </row>
    <row r="34" spans="1:19" ht="16.8" x14ac:dyDescent="0.3">
      <c r="A34" s="9">
        <v>33</v>
      </c>
      <c r="B34" s="1">
        <v>44787</v>
      </c>
      <c r="C34" s="2">
        <v>0.51574586180622117</v>
      </c>
      <c r="D34" s="2">
        <f t="shared" ref="D34:D65" si="14">ROUNDUP(C34*J34,0)</f>
        <v>9</v>
      </c>
      <c r="E34" s="2">
        <f t="shared" ref="E34:E65" si="15">J34-D34</f>
        <v>8</v>
      </c>
      <c r="F34" s="28">
        <f t="shared" ref="F34:F61" si="16">O34-H34</f>
        <v>3.5</v>
      </c>
      <c r="G34" s="28">
        <f t="shared" si="7"/>
        <v>60.5</v>
      </c>
      <c r="H34" s="2">
        <f t="shared" ref="H34:H61" si="17">ROUND((1-C34)*O34,0)</f>
        <v>4</v>
      </c>
      <c r="I34" s="2">
        <f t="shared" si="8"/>
        <v>45</v>
      </c>
      <c r="J34" s="22">
        <v>17</v>
      </c>
      <c r="K34" s="17">
        <f t="shared" si="6"/>
        <v>373</v>
      </c>
      <c r="L34" s="22">
        <f t="shared" si="9"/>
        <v>433</v>
      </c>
      <c r="M34" s="23">
        <f t="shared" si="12"/>
        <v>60</v>
      </c>
      <c r="N34" s="6">
        <v>5</v>
      </c>
      <c r="O34" s="16">
        <f t="shared" si="13"/>
        <v>7.5</v>
      </c>
      <c r="P34" s="19">
        <f t="shared" si="10"/>
        <v>105.5</v>
      </c>
      <c r="Q34" s="12">
        <f t="shared" ref="Q34:Q61" si="18">J34-O34</f>
        <v>9.5</v>
      </c>
      <c r="R34" s="10"/>
      <c r="S34" s="26">
        <f t="shared" ref="S34:S61" si="19">O34/J34</f>
        <v>0.44117647058823528</v>
      </c>
    </row>
    <row r="35" spans="1:19" ht="16.8" x14ac:dyDescent="0.3">
      <c r="A35" s="9">
        <v>34</v>
      </c>
      <c r="B35" s="1">
        <v>44817</v>
      </c>
      <c r="C35" s="2">
        <v>0.54291120680007154</v>
      </c>
      <c r="D35" s="2">
        <f t="shared" si="14"/>
        <v>9</v>
      </c>
      <c r="E35" s="2">
        <f t="shared" si="15"/>
        <v>6</v>
      </c>
      <c r="F35" s="28">
        <f t="shared" si="16"/>
        <v>5</v>
      </c>
      <c r="G35" s="28">
        <f t="shared" si="7"/>
        <v>65.5</v>
      </c>
      <c r="H35" s="2">
        <f t="shared" si="17"/>
        <v>4</v>
      </c>
      <c r="I35" s="2">
        <f t="shared" si="8"/>
        <v>49</v>
      </c>
      <c r="J35" s="24">
        <v>15</v>
      </c>
      <c r="K35" s="17">
        <f t="shared" si="6"/>
        <v>384.5</v>
      </c>
      <c r="L35" s="22">
        <f t="shared" si="9"/>
        <v>448</v>
      </c>
      <c r="M35" s="23">
        <f t="shared" si="12"/>
        <v>63.5</v>
      </c>
      <c r="N35" s="6">
        <v>6</v>
      </c>
      <c r="O35" s="16">
        <f t="shared" si="13"/>
        <v>9</v>
      </c>
      <c r="P35" s="19">
        <f t="shared" si="10"/>
        <v>114.5</v>
      </c>
      <c r="Q35" s="12">
        <f t="shared" si="18"/>
        <v>6</v>
      </c>
      <c r="R35" s="13">
        <f>J35*0.8</f>
        <v>12</v>
      </c>
      <c r="S35" s="26">
        <f t="shared" si="19"/>
        <v>0.6</v>
      </c>
    </row>
    <row r="36" spans="1:19" ht="16.8" x14ac:dyDescent="0.3">
      <c r="A36" s="9">
        <v>35</v>
      </c>
      <c r="B36" s="1">
        <v>44847</v>
      </c>
      <c r="C36" s="2">
        <v>0.67464901894004892</v>
      </c>
      <c r="D36" s="2">
        <f t="shared" si="14"/>
        <v>13</v>
      </c>
      <c r="E36" s="2">
        <f t="shared" si="15"/>
        <v>5</v>
      </c>
      <c r="F36" s="28">
        <f t="shared" si="16"/>
        <v>3.5</v>
      </c>
      <c r="G36" s="28">
        <f t="shared" si="7"/>
        <v>69</v>
      </c>
      <c r="H36" s="2">
        <f t="shared" si="17"/>
        <v>1</v>
      </c>
      <c r="I36" s="2">
        <f t="shared" si="8"/>
        <v>50</v>
      </c>
      <c r="J36" s="24">
        <v>18</v>
      </c>
      <c r="K36" s="17">
        <f t="shared" si="6"/>
        <v>398.5</v>
      </c>
      <c r="L36" s="22">
        <f t="shared" si="9"/>
        <v>466</v>
      </c>
      <c r="M36" s="23">
        <f t="shared" si="12"/>
        <v>67.5</v>
      </c>
      <c r="N36" s="6">
        <v>3</v>
      </c>
      <c r="O36" s="16">
        <f t="shared" si="13"/>
        <v>4.5</v>
      </c>
      <c r="P36" s="19">
        <f t="shared" si="10"/>
        <v>119</v>
      </c>
      <c r="Q36" s="12">
        <f t="shared" si="18"/>
        <v>13.5</v>
      </c>
      <c r="R36" s="13">
        <f t="shared" ref="R36:R61" si="20">J36*0.9</f>
        <v>16.2</v>
      </c>
      <c r="S36" s="26">
        <f t="shared" si="19"/>
        <v>0.25</v>
      </c>
    </row>
    <row r="37" spans="1:19" ht="16.8" x14ac:dyDescent="0.3">
      <c r="A37" s="9">
        <v>36</v>
      </c>
      <c r="B37" s="1">
        <v>44877</v>
      </c>
      <c r="C37" s="2">
        <v>0.66126717866148277</v>
      </c>
      <c r="D37" s="2">
        <f t="shared" si="14"/>
        <v>11</v>
      </c>
      <c r="E37" s="2">
        <f t="shared" si="15"/>
        <v>5</v>
      </c>
      <c r="F37" s="28">
        <f t="shared" si="16"/>
        <v>6.5</v>
      </c>
      <c r="G37" s="28">
        <f t="shared" si="7"/>
        <v>75.5</v>
      </c>
      <c r="H37" s="2">
        <f t="shared" si="17"/>
        <v>4</v>
      </c>
      <c r="I37" s="2">
        <f t="shared" si="8"/>
        <v>54</v>
      </c>
      <c r="J37" s="24">
        <v>16</v>
      </c>
      <c r="K37" s="17">
        <f t="shared" si="6"/>
        <v>410.5</v>
      </c>
      <c r="L37" s="22">
        <f t="shared" si="9"/>
        <v>482</v>
      </c>
      <c r="M37" s="23">
        <f t="shared" si="12"/>
        <v>71.5</v>
      </c>
      <c r="N37" s="6">
        <v>7</v>
      </c>
      <c r="O37" s="16">
        <f t="shared" si="13"/>
        <v>10.5</v>
      </c>
      <c r="P37" s="19">
        <f t="shared" si="10"/>
        <v>129.5</v>
      </c>
      <c r="Q37" s="12">
        <f t="shared" si="18"/>
        <v>5.5</v>
      </c>
      <c r="R37" s="13">
        <f t="shared" si="20"/>
        <v>14.4</v>
      </c>
      <c r="S37" s="26">
        <f t="shared" si="19"/>
        <v>0.65625</v>
      </c>
    </row>
    <row r="38" spans="1:19" ht="16.8" x14ac:dyDescent="0.3">
      <c r="A38" s="9">
        <v>37</v>
      </c>
      <c r="B38" s="1">
        <v>44907</v>
      </c>
      <c r="C38" s="2">
        <v>0.87348539319537166</v>
      </c>
      <c r="D38" s="2">
        <f t="shared" si="14"/>
        <v>13</v>
      </c>
      <c r="E38" s="2">
        <f t="shared" si="15"/>
        <v>1</v>
      </c>
      <c r="F38" s="28">
        <f t="shared" si="16"/>
        <v>6</v>
      </c>
      <c r="G38" s="28">
        <f t="shared" si="7"/>
        <v>81.5</v>
      </c>
      <c r="H38" s="2">
        <f t="shared" si="17"/>
        <v>1</v>
      </c>
      <c r="I38" s="2">
        <f t="shared" si="8"/>
        <v>55</v>
      </c>
      <c r="J38" s="24">
        <v>14</v>
      </c>
      <c r="K38" s="17">
        <f t="shared" si="6"/>
        <v>417.5</v>
      </c>
      <c r="L38" s="22">
        <f t="shared" si="9"/>
        <v>496</v>
      </c>
      <c r="M38" s="23">
        <f t="shared" si="12"/>
        <v>78.5</v>
      </c>
      <c r="N38" s="6">
        <v>3</v>
      </c>
      <c r="O38" s="16">
        <v>7</v>
      </c>
      <c r="P38" s="19">
        <f t="shared" si="10"/>
        <v>136.5</v>
      </c>
      <c r="Q38" s="12">
        <f t="shared" si="18"/>
        <v>7</v>
      </c>
      <c r="R38" s="13">
        <f t="shared" si="20"/>
        <v>12.6</v>
      </c>
      <c r="S38" s="26">
        <f t="shared" si="19"/>
        <v>0.5</v>
      </c>
    </row>
    <row r="39" spans="1:19" ht="16.8" x14ac:dyDescent="0.3">
      <c r="A39" s="9">
        <v>38</v>
      </c>
      <c r="B39" s="1">
        <v>44937</v>
      </c>
      <c r="C39" s="2">
        <v>0.90551701999827816</v>
      </c>
      <c r="D39" s="2">
        <f t="shared" si="14"/>
        <v>17</v>
      </c>
      <c r="E39" s="2">
        <f t="shared" si="15"/>
        <v>1</v>
      </c>
      <c r="F39" s="28">
        <f t="shared" si="16"/>
        <v>9</v>
      </c>
      <c r="G39" s="28">
        <f t="shared" si="7"/>
        <v>90.5</v>
      </c>
      <c r="H39" s="2">
        <f t="shared" si="17"/>
        <v>1</v>
      </c>
      <c r="I39" s="2">
        <f t="shared" si="8"/>
        <v>56</v>
      </c>
      <c r="J39" s="24">
        <v>18</v>
      </c>
      <c r="K39" s="17">
        <f t="shared" si="6"/>
        <v>430</v>
      </c>
      <c r="L39" s="22">
        <f t="shared" si="9"/>
        <v>514</v>
      </c>
      <c r="M39" s="23">
        <f t="shared" si="12"/>
        <v>84</v>
      </c>
      <c r="N39" s="6">
        <v>3</v>
      </c>
      <c r="O39" s="16">
        <v>10</v>
      </c>
      <c r="P39" s="19">
        <f t="shared" si="10"/>
        <v>146.5</v>
      </c>
      <c r="Q39" s="12">
        <f t="shared" si="18"/>
        <v>8</v>
      </c>
      <c r="R39" s="13">
        <f t="shared" si="20"/>
        <v>16.2</v>
      </c>
      <c r="S39" s="26">
        <f t="shared" si="19"/>
        <v>0.55555555555555558</v>
      </c>
    </row>
    <row r="40" spans="1:19" ht="16.8" x14ac:dyDescent="0.3">
      <c r="A40" s="9">
        <v>39</v>
      </c>
      <c r="B40" s="1">
        <v>44967</v>
      </c>
      <c r="C40" s="2">
        <v>0.99918893582592427</v>
      </c>
      <c r="D40" s="2">
        <f t="shared" si="14"/>
        <v>16</v>
      </c>
      <c r="E40" s="2">
        <f t="shared" si="15"/>
        <v>0</v>
      </c>
      <c r="F40" s="28">
        <f t="shared" si="16"/>
        <v>10.5</v>
      </c>
      <c r="G40" s="28">
        <f t="shared" si="7"/>
        <v>101</v>
      </c>
      <c r="H40" s="2">
        <f t="shared" si="17"/>
        <v>0</v>
      </c>
      <c r="I40" s="2">
        <f t="shared" si="8"/>
        <v>56</v>
      </c>
      <c r="J40" s="24">
        <v>16</v>
      </c>
      <c r="K40" s="17">
        <f t="shared" si="6"/>
        <v>440.5</v>
      </c>
      <c r="L40" s="22">
        <f t="shared" si="9"/>
        <v>530</v>
      </c>
      <c r="M40" s="23">
        <f t="shared" si="12"/>
        <v>89.5</v>
      </c>
      <c r="N40" s="6">
        <v>7</v>
      </c>
      <c r="O40" s="16">
        <f>MIN(N40*1.5,J40)</f>
        <v>10.5</v>
      </c>
      <c r="P40" s="19">
        <f t="shared" si="10"/>
        <v>157</v>
      </c>
      <c r="Q40" s="12">
        <f t="shared" si="18"/>
        <v>5.5</v>
      </c>
      <c r="R40" s="13">
        <f t="shared" si="20"/>
        <v>14.4</v>
      </c>
      <c r="S40" s="26">
        <f t="shared" si="19"/>
        <v>0.65625</v>
      </c>
    </row>
    <row r="41" spans="1:19" ht="16.8" x14ac:dyDescent="0.3">
      <c r="A41" s="9">
        <v>40</v>
      </c>
      <c r="B41" s="1">
        <v>44997</v>
      </c>
      <c r="C41" s="2">
        <v>0.27078422038749372</v>
      </c>
      <c r="D41" s="2">
        <f t="shared" si="14"/>
        <v>6</v>
      </c>
      <c r="E41" s="2">
        <f t="shared" si="15"/>
        <v>13</v>
      </c>
      <c r="F41" s="28">
        <f t="shared" si="16"/>
        <v>2.5</v>
      </c>
      <c r="G41" s="28">
        <f t="shared" si="7"/>
        <v>103.5</v>
      </c>
      <c r="H41" s="2">
        <f t="shared" si="17"/>
        <v>5</v>
      </c>
      <c r="I41" s="2">
        <f t="shared" si="8"/>
        <v>61</v>
      </c>
      <c r="J41" s="24">
        <v>19</v>
      </c>
      <c r="K41" s="17">
        <f t="shared" si="6"/>
        <v>452.5</v>
      </c>
      <c r="L41" s="22">
        <f t="shared" si="9"/>
        <v>549</v>
      </c>
      <c r="M41" s="23">
        <f t="shared" si="12"/>
        <v>96.5</v>
      </c>
      <c r="N41" s="6">
        <v>5</v>
      </c>
      <c r="O41" s="16">
        <f>MIN(N41*1.5,J41)</f>
        <v>7.5</v>
      </c>
      <c r="P41" s="19">
        <f t="shared" si="10"/>
        <v>164.5</v>
      </c>
      <c r="Q41" s="12">
        <f t="shared" si="18"/>
        <v>11.5</v>
      </c>
      <c r="R41" s="13">
        <f t="shared" si="20"/>
        <v>17.100000000000001</v>
      </c>
      <c r="S41" s="26">
        <f t="shared" si="19"/>
        <v>0.39473684210526316</v>
      </c>
    </row>
    <row r="42" spans="1:19" ht="16.8" x14ac:dyDescent="0.3">
      <c r="A42" s="9">
        <v>41</v>
      </c>
      <c r="B42" s="1">
        <v>45027</v>
      </c>
      <c r="C42" s="2">
        <v>0.84477634703474935</v>
      </c>
      <c r="D42" s="2">
        <f t="shared" si="14"/>
        <v>15</v>
      </c>
      <c r="E42" s="2">
        <f t="shared" si="15"/>
        <v>2</v>
      </c>
      <c r="F42" s="28">
        <f t="shared" si="16"/>
        <v>8.5</v>
      </c>
      <c r="G42" s="28">
        <f t="shared" si="7"/>
        <v>112</v>
      </c>
      <c r="H42" s="2">
        <f t="shared" si="17"/>
        <v>2</v>
      </c>
      <c r="I42" s="2">
        <f t="shared" si="8"/>
        <v>63</v>
      </c>
      <c r="J42" s="24">
        <v>17</v>
      </c>
      <c r="K42" s="17">
        <f t="shared" si="6"/>
        <v>463</v>
      </c>
      <c r="L42" s="22">
        <f t="shared" si="9"/>
        <v>566</v>
      </c>
      <c r="M42" s="23">
        <f t="shared" si="12"/>
        <v>103</v>
      </c>
      <c r="N42" s="6">
        <v>7</v>
      </c>
      <c r="O42" s="16">
        <f>MIN(N42*1.5,J42)</f>
        <v>10.5</v>
      </c>
      <c r="P42" s="19">
        <f t="shared" si="10"/>
        <v>175</v>
      </c>
      <c r="Q42" s="12">
        <f t="shared" si="18"/>
        <v>6.5</v>
      </c>
      <c r="R42" s="13">
        <f t="shared" si="20"/>
        <v>15.3</v>
      </c>
      <c r="S42" s="26">
        <f t="shared" si="19"/>
        <v>0.61764705882352944</v>
      </c>
    </row>
    <row r="43" spans="1:19" ht="16.8" x14ac:dyDescent="0.3">
      <c r="A43" s="9">
        <v>42</v>
      </c>
      <c r="B43" s="1">
        <v>45057</v>
      </c>
      <c r="C43" s="2">
        <v>0.61891055880575618</v>
      </c>
      <c r="D43" s="2">
        <f t="shared" si="14"/>
        <v>10</v>
      </c>
      <c r="E43" s="2">
        <f t="shared" si="15"/>
        <v>6</v>
      </c>
      <c r="F43" s="28">
        <f t="shared" si="16"/>
        <v>4</v>
      </c>
      <c r="G43" s="28">
        <f t="shared" si="7"/>
        <v>116</v>
      </c>
      <c r="H43" s="2">
        <f t="shared" si="17"/>
        <v>3</v>
      </c>
      <c r="I43" s="2">
        <f t="shared" si="8"/>
        <v>66</v>
      </c>
      <c r="J43" s="24">
        <v>16</v>
      </c>
      <c r="K43" s="17">
        <f t="shared" si="6"/>
        <v>467.5</v>
      </c>
      <c r="L43" s="22">
        <f t="shared" si="9"/>
        <v>582</v>
      </c>
      <c r="M43" s="23">
        <f t="shared" si="12"/>
        <v>114.5</v>
      </c>
      <c r="N43" s="6">
        <v>3</v>
      </c>
      <c r="O43" s="16">
        <v>7</v>
      </c>
      <c r="P43" s="19">
        <f t="shared" si="10"/>
        <v>182</v>
      </c>
      <c r="Q43" s="12">
        <f t="shared" si="18"/>
        <v>9</v>
      </c>
      <c r="R43" s="13">
        <f t="shared" si="20"/>
        <v>14.4</v>
      </c>
      <c r="S43" s="26">
        <f t="shared" si="19"/>
        <v>0.4375</v>
      </c>
    </row>
    <row r="44" spans="1:19" ht="16.8" x14ac:dyDescent="0.3">
      <c r="A44" s="9">
        <v>43</v>
      </c>
      <c r="B44" s="1">
        <v>45087</v>
      </c>
      <c r="C44" s="2">
        <v>4.6310058347138527E-2</v>
      </c>
      <c r="D44" s="2">
        <f t="shared" si="14"/>
        <v>1</v>
      </c>
      <c r="E44" s="2">
        <f t="shared" si="15"/>
        <v>17</v>
      </c>
      <c r="F44" s="28">
        <f t="shared" si="16"/>
        <v>0</v>
      </c>
      <c r="G44" s="28">
        <f t="shared" si="7"/>
        <v>116</v>
      </c>
      <c r="H44" s="2">
        <f t="shared" si="17"/>
        <v>9</v>
      </c>
      <c r="I44" s="2">
        <f t="shared" si="8"/>
        <v>75</v>
      </c>
      <c r="J44" s="24">
        <v>18</v>
      </c>
      <c r="K44" s="17">
        <f t="shared" si="6"/>
        <v>478.5</v>
      </c>
      <c r="L44" s="22">
        <f t="shared" si="9"/>
        <v>600</v>
      </c>
      <c r="M44" s="23">
        <f t="shared" si="12"/>
        <v>121.5</v>
      </c>
      <c r="N44" s="6">
        <v>6</v>
      </c>
      <c r="O44" s="16">
        <f>MIN(N44*1.5,J44)</f>
        <v>9</v>
      </c>
      <c r="P44" s="19">
        <f t="shared" si="10"/>
        <v>191</v>
      </c>
      <c r="Q44" s="12">
        <f t="shared" si="18"/>
        <v>9</v>
      </c>
      <c r="R44" s="13">
        <f t="shared" si="20"/>
        <v>16.2</v>
      </c>
      <c r="S44" s="26">
        <f t="shared" si="19"/>
        <v>0.5</v>
      </c>
    </row>
    <row r="45" spans="1:19" ht="16.8" x14ac:dyDescent="0.3">
      <c r="A45" s="9">
        <v>44</v>
      </c>
      <c r="B45" s="1">
        <v>45117</v>
      </c>
      <c r="C45" s="2">
        <v>0.96138501910336893</v>
      </c>
      <c r="D45" s="2">
        <f t="shared" si="14"/>
        <v>17</v>
      </c>
      <c r="E45" s="2">
        <f t="shared" si="15"/>
        <v>0</v>
      </c>
      <c r="F45" s="28">
        <f t="shared" si="16"/>
        <v>8</v>
      </c>
      <c r="G45" s="28">
        <f t="shared" si="7"/>
        <v>124</v>
      </c>
      <c r="H45" s="2">
        <f t="shared" si="17"/>
        <v>0</v>
      </c>
      <c r="I45" s="2">
        <f t="shared" si="8"/>
        <v>75</v>
      </c>
      <c r="J45" s="24">
        <v>17</v>
      </c>
      <c r="K45" s="17">
        <f t="shared" si="6"/>
        <v>485.5</v>
      </c>
      <c r="L45" s="24">
        <f>J45+L44</f>
        <v>617</v>
      </c>
      <c r="M45" s="23">
        <f t="shared" si="12"/>
        <v>131.5</v>
      </c>
      <c r="N45" s="6">
        <v>3</v>
      </c>
      <c r="O45" s="16">
        <v>8</v>
      </c>
      <c r="P45" s="19">
        <f t="shared" si="10"/>
        <v>199</v>
      </c>
      <c r="Q45" s="12">
        <f t="shared" si="18"/>
        <v>9</v>
      </c>
      <c r="R45" s="13">
        <f t="shared" si="20"/>
        <v>15.3</v>
      </c>
      <c r="S45" s="26">
        <f t="shared" si="19"/>
        <v>0.47058823529411764</v>
      </c>
    </row>
    <row r="46" spans="1:19" ht="16.8" x14ac:dyDescent="0.3">
      <c r="A46" s="9">
        <v>45</v>
      </c>
      <c r="B46" s="1">
        <v>45147</v>
      </c>
      <c r="C46" s="2">
        <v>0.68825968533196347</v>
      </c>
      <c r="D46" s="2">
        <f t="shared" si="14"/>
        <v>12</v>
      </c>
      <c r="E46" s="2">
        <f t="shared" si="15"/>
        <v>4</v>
      </c>
      <c r="F46" s="28">
        <f t="shared" si="16"/>
        <v>5</v>
      </c>
      <c r="G46" s="28">
        <f t="shared" si="7"/>
        <v>129</v>
      </c>
      <c r="H46" s="2">
        <f t="shared" si="17"/>
        <v>2</v>
      </c>
      <c r="I46" s="2">
        <f t="shared" si="8"/>
        <v>77</v>
      </c>
      <c r="J46" s="24">
        <v>16</v>
      </c>
      <c r="K46" s="17">
        <f t="shared" si="6"/>
        <v>487</v>
      </c>
      <c r="L46" s="22">
        <f t="shared" si="9"/>
        <v>633</v>
      </c>
      <c r="M46" s="23">
        <f t="shared" si="12"/>
        <v>146</v>
      </c>
      <c r="N46" s="6">
        <v>3</v>
      </c>
      <c r="O46" s="16">
        <v>7</v>
      </c>
      <c r="P46" s="19">
        <f t="shared" si="10"/>
        <v>206</v>
      </c>
      <c r="Q46" s="12">
        <f t="shared" si="18"/>
        <v>9</v>
      </c>
      <c r="R46" s="13">
        <f t="shared" si="20"/>
        <v>14.4</v>
      </c>
      <c r="S46" s="26">
        <f t="shared" si="19"/>
        <v>0.4375</v>
      </c>
    </row>
    <row r="47" spans="1:19" ht="16.8" x14ac:dyDescent="0.3">
      <c r="A47" s="9">
        <v>46</v>
      </c>
      <c r="B47" s="1">
        <v>45177</v>
      </c>
      <c r="C47" s="2">
        <v>0.14573237654866311</v>
      </c>
      <c r="D47" s="2">
        <f t="shared" si="14"/>
        <v>3</v>
      </c>
      <c r="E47" s="2">
        <f t="shared" si="15"/>
        <v>12</v>
      </c>
      <c r="F47" s="28">
        <f t="shared" si="16"/>
        <v>1</v>
      </c>
      <c r="G47" s="28">
        <f t="shared" si="7"/>
        <v>130</v>
      </c>
      <c r="H47" s="2">
        <f t="shared" si="17"/>
        <v>8</v>
      </c>
      <c r="I47" s="2">
        <f t="shared" si="8"/>
        <v>85</v>
      </c>
      <c r="J47" s="24">
        <v>15</v>
      </c>
      <c r="K47" s="17">
        <f t="shared" si="6"/>
        <v>495.5</v>
      </c>
      <c r="L47" s="22">
        <f t="shared" si="9"/>
        <v>648</v>
      </c>
      <c r="M47" s="23">
        <f t="shared" si="12"/>
        <v>152.5</v>
      </c>
      <c r="N47" s="6">
        <v>4</v>
      </c>
      <c r="O47" s="16">
        <v>9</v>
      </c>
      <c r="P47" s="19">
        <f t="shared" si="10"/>
        <v>215</v>
      </c>
      <c r="Q47" s="12">
        <f t="shared" si="18"/>
        <v>6</v>
      </c>
      <c r="R47" s="13">
        <f t="shared" si="20"/>
        <v>13.5</v>
      </c>
      <c r="S47" s="26">
        <f t="shared" si="19"/>
        <v>0.6</v>
      </c>
    </row>
    <row r="48" spans="1:19" ht="16.8" x14ac:dyDescent="0.3">
      <c r="A48" s="9">
        <v>47</v>
      </c>
      <c r="B48" s="1">
        <v>45207</v>
      </c>
      <c r="C48" s="2">
        <v>0.70395233829788584</v>
      </c>
      <c r="D48" s="2">
        <f t="shared" si="14"/>
        <v>11</v>
      </c>
      <c r="E48" s="2">
        <f t="shared" si="15"/>
        <v>4</v>
      </c>
      <c r="F48" s="28">
        <f t="shared" si="16"/>
        <v>5.5</v>
      </c>
      <c r="G48" s="28">
        <f t="shared" si="7"/>
        <v>135.5</v>
      </c>
      <c r="H48" s="2">
        <f t="shared" si="17"/>
        <v>2</v>
      </c>
      <c r="I48" s="2">
        <f t="shared" si="8"/>
        <v>87</v>
      </c>
      <c r="J48" s="24">
        <v>15</v>
      </c>
      <c r="K48" s="17">
        <f t="shared" si="6"/>
        <v>501</v>
      </c>
      <c r="L48" s="22">
        <f t="shared" si="9"/>
        <v>663</v>
      </c>
      <c r="M48" s="23">
        <f t="shared" si="12"/>
        <v>162</v>
      </c>
      <c r="N48" s="6">
        <v>5</v>
      </c>
      <c r="O48" s="16">
        <f>MIN(N48*1.5,J48)</f>
        <v>7.5</v>
      </c>
      <c r="P48" s="19">
        <f t="shared" si="10"/>
        <v>222.5</v>
      </c>
      <c r="Q48" s="12">
        <f t="shared" si="18"/>
        <v>7.5</v>
      </c>
      <c r="R48" s="13">
        <f t="shared" si="20"/>
        <v>13.5</v>
      </c>
      <c r="S48" s="26">
        <f t="shared" si="19"/>
        <v>0.5</v>
      </c>
    </row>
    <row r="49" spans="1:19" ht="16.8" x14ac:dyDescent="0.3">
      <c r="A49" s="9">
        <v>48</v>
      </c>
      <c r="B49" s="1">
        <v>45237</v>
      </c>
      <c r="C49" s="2">
        <v>0.71677507764279524</v>
      </c>
      <c r="D49" s="2">
        <f t="shared" si="14"/>
        <v>11</v>
      </c>
      <c r="E49" s="2">
        <f t="shared" si="15"/>
        <v>3</v>
      </c>
      <c r="F49" s="28">
        <f t="shared" si="16"/>
        <v>7</v>
      </c>
      <c r="G49" s="28">
        <f t="shared" si="7"/>
        <v>142.5</v>
      </c>
      <c r="H49" s="2">
        <f t="shared" si="17"/>
        <v>3</v>
      </c>
      <c r="I49" s="2">
        <f t="shared" si="8"/>
        <v>90</v>
      </c>
      <c r="J49" s="24">
        <v>14</v>
      </c>
      <c r="K49" s="17">
        <f t="shared" si="6"/>
        <v>507</v>
      </c>
      <c r="L49" s="22">
        <f t="shared" si="9"/>
        <v>677</v>
      </c>
      <c r="M49" s="23">
        <f t="shared" si="12"/>
        <v>170</v>
      </c>
      <c r="N49" s="6">
        <v>8</v>
      </c>
      <c r="O49" s="16">
        <v>10</v>
      </c>
      <c r="P49" s="19">
        <f t="shared" si="10"/>
        <v>232.5</v>
      </c>
      <c r="Q49" s="12">
        <f t="shared" si="18"/>
        <v>4</v>
      </c>
      <c r="R49" s="13">
        <f t="shared" si="20"/>
        <v>12.6</v>
      </c>
      <c r="S49" s="26">
        <f t="shared" si="19"/>
        <v>0.7142857142857143</v>
      </c>
    </row>
    <row r="50" spans="1:19" ht="16.8" x14ac:dyDescent="0.3">
      <c r="A50" s="9">
        <v>49</v>
      </c>
      <c r="B50" s="1">
        <v>45267</v>
      </c>
      <c r="C50" s="2">
        <v>0.95643584682756622</v>
      </c>
      <c r="D50" s="2">
        <f t="shared" si="14"/>
        <v>15</v>
      </c>
      <c r="E50" s="2">
        <f t="shared" si="15"/>
        <v>0</v>
      </c>
      <c r="F50" s="28">
        <f t="shared" si="16"/>
        <v>10.5</v>
      </c>
      <c r="G50" s="28">
        <f t="shared" si="7"/>
        <v>153</v>
      </c>
      <c r="H50" s="2">
        <f t="shared" si="17"/>
        <v>0</v>
      </c>
      <c r="I50" s="2">
        <f t="shared" si="8"/>
        <v>90</v>
      </c>
      <c r="J50" s="24">
        <v>15</v>
      </c>
      <c r="K50" s="17">
        <f t="shared" si="6"/>
        <v>521</v>
      </c>
      <c r="L50" s="22">
        <f t="shared" si="9"/>
        <v>692</v>
      </c>
      <c r="M50" s="23">
        <f t="shared" si="12"/>
        <v>171</v>
      </c>
      <c r="N50" s="6">
        <v>7</v>
      </c>
      <c r="O50" s="16">
        <f t="shared" ref="O50:O61" si="21">MIN(N50*1.5,J50)</f>
        <v>10.5</v>
      </c>
      <c r="P50" s="19">
        <f t="shared" si="10"/>
        <v>243</v>
      </c>
      <c r="Q50" s="12">
        <f t="shared" si="18"/>
        <v>4.5</v>
      </c>
      <c r="R50" s="13">
        <f t="shared" si="20"/>
        <v>13.5</v>
      </c>
      <c r="S50" s="26">
        <f t="shared" si="19"/>
        <v>0.7</v>
      </c>
    </row>
    <row r="51" spans="1:19" ht="16.8" x14ac:dyDescent="0.3">
      <c r="A51" s="9">
        <v>50</v>
      </c>
      <c r="B51" s="1">
        <v>45297</v>
      </c>
      <c r="C51" s="2">
        <v>0.2083312102163043</v>
      </c>
      <c r="D51" s="2">
        <f t="shared" si="14"/>
        <v>3</v>
      </c>
      <c r="E51" s="2">
        <f t="shared" si="15"/>
        <v>8</v>
      </c>
      <c r="F51" s="28">
        <f t="shared" si="16"/>
        <v>1.5</v>
      </c>
      <c r="G51" s="28">
        <f t="shared" si="7"/>
        <v>154.5</v>
      </c>
      <c r="H51" s="2">
        <f t="shared" si="17"/>
        <v>6</v>
      </c>
      <c r="I51" s="2">
        <f t="shared" si="8"/>
        <v>96</v>
      </c>
      <c r="J51" s="24">
        <v>11</v>
      </c>
      <c r="K51" s="17">
        <f t="shared" si="6"/>
        <v>523</v>
      </c>
      <c r="L51" s="22">
        <f t="shared" si="9"/>
        <v>703</v>
      </c>
      <c r="M51" s="23">
        <f t="shared" si="12"/>
        <v>180</v>
      </c>
      <c r="N51" s="6">
        <v>5</v>
      </c>
      <c r="O51" s="16">
        <f t="shared" si="21"/>
        <v>7.5</v>
      </c>
      <c r="P51" s="19">
        <f t="shared" si="10"/>
        <v>250.5</v>
      </c>
      <c r="Q51" s="12">
        <f t="shared" si="18"/>
        <v>3.5</v>
      </c>
      <c r="R51" s="13">
        <f t="shared" si="20"/>
        <v>9.9</v>
      </c>
      <c r="S51" s="26">
        <f t="shared" si="19"/>
        <v>0.68181818181818177</v>
      </c>
    </row>
    <row r="52" spans="1:19" ht="16.8" x14ac:dyDescent="0.3">
      <c r="A52" s="9">
        <v>51</v>
      </c>
      <c r="B52" s="1">
        <v>45327</v>
      </c>
      <c r="C52" s="2">
        <v>0.31927685961666297</v>
      </c>
      <c r="D52" s="2">
        <f t="shared" si="14"/>
        <v>3</v>
      </c>
      <c r="E52" s="2">
        <f t="shared" si="15"/>
        <v>5</v>
      </c>
      <c r="F52" s="28">
        <f t="shared" si="16"/>
        <v>2.5</v>
      </c>
      <c r="G52" s="28">
        <f t="shared" si="7"/>
        <v>157</v>
      </c>
      <c r="H52" s="2">
        <f t="shared" si="17"/>
        <v>5</v>
      </c>
      <c r="I52" s="2">
        <f t="shared" si="8"/>
        <v>101</v>
      </c>
      <c r="J52" s="24">
        <v>8</v>
      </c>
      <c r="K52" s="17">
        <f t="shared" si="6"/>
        <v>526</v>
      </c>
      <c r="L52" s="22">
        <f t="shared" si="9"/>
        <v>711</v>
      </c>
      <c r="M52" s="23">
        <f t="shared" si="12"/>
        <v>185</v>
      </c>
      <c r="N52" s="6">
        <v>5</v>
      </c>
      <c r="O52" s="16">
        <f t="shared" si="21"/>
        <v>7.5</v>
      </c>
      <c r="P52" s="19">
        <f t="shared" si="10"/>
        <v>258</v>
      </c>
      <c r="Q52" s="12">
        <f t="shared" si="18"/>
        <v>0.5</v>
      </c>
      <c r="R52" s="13">
        <f t="shared" si="20"/>
        <v>7.2</v>
      </c>
      <c r="S52" s="26">
        <f t="shared" si="19"/>
        <v>0.9375</v>
      </c>
    </row>
    <row r="53" spans="1:19" ht="16.8" x14ac:dyDescent="0.3">
      <c r="A53" s="9">
        <v>52</v>
      </c>
      <c r="B53" s="1">
        <v>45357</v>
      </c>
      <c r="C53" s="2">
        <v>0.71035949003821097</v>
      </c>
      <c r="D53" s="2">
        <f t="shared" si="14"/>
        <v>5</v>
      </c>
      <c r="E53" s="2">
        <f t="shared" si="15"/>
        <v>2</v>
      </c>
      <c r="F53" s="28">
        <f t="shared" si="16"/>
        <v>5</v>
      </c>
      <c r="G53" s="28">
        <f t="shared" si="7"/>
        <v>162</v>
      </c>
      <c r="H53" s="2">
        <f t="shared" si="17"/>
        <v>2</v>
      </c>
      <c r="I53" s="2">
        <f t="shared" si="8"/>
        <v>103</v>
      </c>
      <c r="J53" s="24">
        <v>7</v>
      </c>
      <c r="K53" s="17">
        <f t="shared" si="6"/>
        <v>527</v>
      </c>
      <c r="L53" s="22">
        <f t="shared" si="9"/>
        <v>718</v>
      </c>
      <c r="M53" s="23">
        <f t="shared" si="12"/>
        <v>191</v>
      </c>
      <c r="N53" s="6">
        <v>6</v>
      </c>
      <c r="O53" s="16">
        <f t="shared" si="21"/>
        <v>7</v>
      </c>
      <c r="P53" s="19">
        <f t="shared" si="10"/>
        <v>265</v>
      </c>
      <c r="Q53" s="12">
        <f t="shared" si="18"/>
        <v>0</v>
      </c>
      <c r="R53" s="13">
        <f t="shared" si="20"/>
        <v>6.3</v>
      </c>
      <c r="S53" s="26">
        <f t="shared" si="19"/>
        <v>1</v>
      </c>
    </row>
    <row r="54" spans="1:19" ht="16.8" x14ac:dyDescent="0.3">
      <c r="A54" s="9">
        <v>53</v>
      </c>
      <c r="B54" s="1">
        <v>45387</v>
      </c>
      <c r="C54" s="2">
        <v>2.790635229398486E-3</v>
      </c>
      <c r="D54" s="2">
        <f t="shared" si="14"/>
        <v>1</v>
      </c>
      <c r="E54" s="2">
        <f t="shared" si="15"/>
        <v>8</v>
      </c>
      <c r="F54" s="28">
        <f t="shared" si="16"/>
        <v>0.5</v>
      </c>
      <c r="G54" s="28">
        <f t="shared" si="7"/>
        <v>162.5</v>
      </c>
      <c r="H54" s="2">
        <f t="shared" si="17"/>
        <v>7</v>
      </c>
      <c r="I54" s="2">
        <f t="shared" si="8"/>
        <v>110</v>
      </c>
      <c r="J54" s="24">
        <v>9</v>
      </c>
      <c r="K54" s="17">
        <f t="shared" si="6"/>
        <v>528.5</v>
      </c>
      <c r="L54" s="22">
        <f t="shared" si="9"/>
        <v>727</v>
      </c>
      <c r="M54" s="23">
        <f t="shared" si="12"/>
        <v>198.5</v>
      </c>
      <c r="N54" s="6">
        <v>5</v>
      </c>
      <c r="O54" s="16">
        <f t="shared" si="21"/>
        <v>7.5</v>
      </c>
      <c r="P54" s="19">
        <f t="shared" si="10"/>
        <v>272.5</v>
      </c>
      <c r="Q54" s="12">
        <f t="shared" si="18"/>
        <v>1.5</v>
      </c>
      <c r="R54" s="13">
        <f t="shared" si="20"/>
        <v>8.1</v>
      </c>
      <c r="S54" s="26">
        <f t="shared" si="19"/>
        <v>0.83333333333333337</v>
      </c>
    </row>
    <row r="55" spans="1:19" ht="16.8" x14ac:dyDescent="0.3">
      <c r="A55" s="9">
        <v>54</v>
      </c>
      <c r="B55" s="1">
        <v>45417</v>
      </c>
      <c r="C55" s="2">
        <v>0.41731468155939411</v>
      </c>
      <c r="D55" s="2">
        <f t="shared" si="14"/>
        <v>3</v>
      </c>
      <c r="E55" s="2">
        <f t="shared" si="15"/>
        <v>3</v>
      </c>
      <c r="F55" s="28">
        <f t="shared" si="16"/>
        <v>3</v>
      </c>
      <c r="G55" s="28">
        <f t="shared" si="7"/>
        <v>165.5</v>
      </c>
      <c r="H55" s="2">
        <f t="shared" si="17"/>
        <v>3</v>
      </c>
      <c r="I55" s="2">
        <f t="shared" si="8"/>
        <v>113</v>
      </c>
      <c r="J55" s="24">
        <v>6</v>
      </c>
      <c r="K55" s="17">
        <f t="shared" si="6"/>
        <v>524.5</v>
      </c>
      <c r="L55" s="22">
        <f t="shared" si="9"/>
        <v>733</v>
      </c>
      <c r="M55" s="23">
        <f t="shared" si="12"/>
        <v>208.5</v>
      </c>
      <c r="N55" s="6">
        <v>8</v>
      </c>
      <c r="O55" s="16">
        <f t="shared" si="21"/>
        <v>6</v>
      </c>
      <c r="P55" s="19">
        <f t="shared" si="10"/>
        <v>278.5</v>
      </c>
      <c r="Q55" s="12">
        <f t="shared" si="18"/>
        <v>0</v>
      </c>
      <c r="R55" s="13">
        <f t="shared" si="20"/>
        <v>5.4</v>
      </c>
      <c r="S55" s="26">
        <f t="shared" si="19"/>
        <v>1</v>
      </c>
    </row>
    <row r="56" spans="1:19" ht="16.8" x14ac:dyDescent="0.3">
      <c r="A56" s="9">
        <v>55</v>
      </c>
      <c r="B56" s="1">
        <v>45447</v>
      </c>
      <c r="C56" s="2">
        <v>0.34284072945750887</v>
      </c>
      <c r="D56" s="2">
        <f t="shared" si="14"/>
        <v>2</v>
      </c>
      <c r="E56" s="2">
        <f t="shared" si="15"/>
        <v>3</v>
      </c>
      <c r="F56" s="28">
        <f t="shared" si="16"/>
        <v>2</v>
      </c>
      <c r="G56" s="28">
        <f t="shared" si="7"/>
        <v>167.5</v>
      </c>
      <c r="H56" s="2">
        <f t="shared" si="17"/>
        <v>3</v>
      </c>
      <c r="I56" s="2">
        <f t="shared" si="8"/>
        <v>116</v>
      </c>
      <c r="J56" s="24">
        <v>5</v>
      </c>
      <c r="K56" s="17">
        <f t="shared" si="6"/>
        <v>510</v>
      </c>
      <c r="L56" s="22">
        <f t="shared" si="9"/>
        <v>738</v>
      </c>
      <c r="M56" s="23">
        <f t="shared" si="12"/>
        <v>228</v>
      </c>
      <c r="N56" s="6">
        <v>6</v>
      </c>
      <c r="O56" s="16">
        <f t="shared" si="21"/>
        <v>5</v>
      </c>
      <c r="P56" s="19">
        <f t="shared" si="10"/>
        <v>283.5</v>
      </c>
      <c r="Q56" s="12">
        <f t="shared" si="18"/>
        <v>0</v>
      </c>
      <c r="R56" s="13">
        <f t="shared" si="20"/>
        <v>4.5</v>
      </c>
      <c r="S56" s="26">
        <f t="shared" si="19"/>
        <v>1</v>
      </c>
    </row>
    <row r="57" spans="1:19" ht="16.8" x14ac:dyDescent="0.3">
      <c r="A57" s="9">
        <v>56</v>
      </c>
      <c r="B57" s="1">
        <v>45477</v>
      </c>
      <c r="C57" s="2">
        <v>0.70874420417286133</v>
      </c>
      <c r="D57" s="2">
        <f t="shared" si="14"/>
        <v>5</v>
      </c>
      <c r="E57" s="2">
        <f t="shared" si="15"/>
        <v>2</v>
      </c>
      <c r="F57" s="28">
        <f t="shared" si="16"/>
        <v>4</v>
      </c>
      <c r="G57" s="28">
        <f t="shared" si="7"/>
        <v>171.5</v>
      </c>
      <c r="H57" s="2">
        <f t="shared" si="17"/>
        <v>2</v>
      </c>
      <c r="I57" s="2">
        <f t="shared" si="8"/>
        <v>118</v>
      </c>
      <c r="J57" s="24">
        <v>7</v>
      </c>
      <c r="K57" s="17">
        <f t="shared" si="6"/>
        <v>515.5</v>
      </c>
      <c r="L57" s="22">
        <f t="shared" si="9"/>
        <v>745</v>
      </c>
      <c r="M57" s="23">
        <f t="shared" si="12"/>
        <v>229.5</v>
      </c>
      <c r="N57" s="6">
        <v>4</v>
      </c>
      <c r="O57" s="16">
        <f t="shared" si="21"/>
        <v>6</v>
      </c>
      <c r="P57" s="19">
        <f t="shared" si="10"/>
        <v>289.5</v>
      </c>
      <c r="Q57" s="12">
        <f t="shared" si="18"/>
        <v>1</v>
      </c>
      <c r="R57" s="13">
        <f t="shared" si="20"/>
        <v>6.3</v>
      </c>
      <c r="S57" s="26">
        <f t="shared" si="19"/>
        <v>0.8571428571428571</v>
      </c>
    </row>
    <row r="58" spans="1:19" ht="16.8" x14ac:dyDescent="0.3">
      <c r="A58" s="9">
        <v>57</v>
      </c>
      <c r="B58" s="1">
        <v>45507</v>
      </c>
      <c r="C58" s="2">
        <v>0.82602305380839347</v>
      </c>
      <c r="D58" s="2">
        <f t="shared" si="14"/>
        <v>5</v>
      </c>
      <c r="E58" s="2">
        <f t="shared" si="15"/>
        <v>0</v>
      </c>
      <c r="F58" s="28">
        <f t="shared" si="16"/>
        <v>4</v>
      </c>
      <c r="G58" s="28">
        <f t="shared" si="7"/>
        <v>175.5</v>
      </c>
      <c r="H58" s="2">
        <f t="shared" si="17"/>
        <v>1</v>
      </c>
      <c r="I58" s="2">
        <f t="shared" si="8"/>
        <v>119</v>
      </c>
      <c r="J58" s="24">
        <v>5</v>
      </c>
      <c r="K58" s="17">
        <f t="shared" si="6"/>
        <v>516</v>
      </c>
      <c r="L58" s="22">
        <f t="shared" si="9"/>
        <v>750</v>
      </c>
      <c r="M58" s="23">
        <f t="shared" si="12"/>
        <v>234</v>
      </c>
      <c r="N58" s="6">
        <v>7</v>
      </c>
      <c r="O58" s="16">
        <f t="shared" si="21"/>
        <v>5</v>
      </c>
      <c r="P58" s="19">
        <f t="shared" si="10"/>
        <v>294.5</v>
      </c>
      <c r="Q58" s="12">
        <f t="shared" si="18"/>
        <v>0</v>
      </c>
      <c r="R58" s="13">
        <f t="shared" si="20"/>
        <v>4.5</v>
      </c>
      <c r="S58" s="26">
        <f t="shared" si="19"/>
        <v>1</v>
      </c>
    </row>
    <row r="59" spans="1:19" ht="16.8" x14ac:dyDescent="0.3">
      <c r="A59" s="9">
        <v>58</v>
      </c>
      <c r="B59" s="1">
        <v>45537</v>
      </c>
      <c r="C59" s="2">
        <v>0.41435409782179355</v>
      </c>
      <c r="D59" s="2">
        <f t="shared" si="14"/>
        <v>2</v>
      </c>
      <c r="E59" s="2">
        <f t="shared" si="15"/>
        <v>2</v>
      </c>
      <c r="F59" s="28">
        <f t="shared" si="16"/>
        <v>2</v>
      </c>
      <c r="G59" s="28">
        <f t="shared" si="7"/>
        <v>177.5</v>
      </c>
      <c r="H59" s="2">
        <f t="shared" si="17"/>
        <v>2</v>
      </c>
      <c r="I59" s="2">
        <f t="shared" si="8"/>
        <v>121</v>
      </c>
      <c r="J59" s="24">
        <v>4</v>
      </c>
      <c r="K59" s="17">
        <f t="shared" si="6"/>
        <v>507</v>
      </c>
      <c r="L59" s="22">
        <f t="shared" si="9"/>
        <v>754</v>
      </c>
      <c r="M59" s="23">
        <f t="shared" si="12"/>
        <v>247</v>
      </c>
      <c r="N59" s="6">
        <v>7</v>
      </c>
      <c r="O59" s="16">
        <f t="shared" si="21"/>
        <v>4</v>
      </c>
      <c r="P59" s="19">
        <f t="shared" si="10"/>
        <v>298.5</v>
      </c>
      <c r="Q59" s="12">
        <f t="shared" si="18"/>
        <v>0</v>
      </c>
      <c r="R59" s="13">
        <f t="shared" si="20"/>
        <v>3.6</v>
      </c>
      <c r="S59" s="26">
        <f t="shared" si="19"/>
        <v>1</v>
      </c>
    </row>
    <row r="60" spans="1:19" ht="16.8" x14ac:dyDescent="0.3">
      <c r="A60" s="9">
        <v>59</v>
      </c>
      <c r="B60" s="1">
        <v>45567</v>
      </c>
      <c r="C60" s="2">
        <v>0.83592269847025391</v>
      </c>
      <c r="D60" s="2">
        <f t="shared" si="14"/>
        <v>3</v>
      </c>
      <c r="E60" s="2">
        <f t="shared" si="15"/>
        <v>0</v>
      </c>
      <c r="F60" s="28">
        <f t="shared" si="16"/>
        <v>3</v>
      </c>
      <c r="G60" s="28">
        <f t="shared" si="7"/>
        <v>180.5</v>
      </c>
      <c r="H60" s="2">
        <f t="shared" si="17"/>
        <v>0</v>
      </c>
      <c r="I60" s="2">
        <f t="shared" si="8"/>
        <v>121</v>
      </c>
      <c r="J60" s="24">
        <v>3</v>
      </c>
      <c r="K60" s="17">
        <f t="shared" si="6"/>
        <v>507.5</v>
      </c>
      <c r="L60" s="22">
        <f t="shared" si="9"/>
        <v>757</v>
      </c>
      <c r="M60" s="23">
        <f t="shared" si="12"/>
        <v>249.5</v>
      </c>
      <c r="N60" s="6">
        <v>8</v>
      </c>
      <c r="O60" s="16">
        <f t="shared" si="21"/>
        <v>3</v>
      </c>
      <c r="P60" s="19">
        <f t="shared" si="10"/>
        <v>301.5</v>
      </c>
      <c r="Q60" s="12">
        <f t="shared" si="18"/>
        <v>0</v>
      </c>
      <c r="R60" s="13">
        <f t="shared" si="20"/>
        <v>2.7</v>
      </c>
      <c r="S60" s="26">
        <f t="shared" si="19"/>
        <v>1</v>
      </c>
    </row>
    <row r="61" spans="1:19" ht="16.8" x14ac:dyDescent="0.3">
      <c r="A61" s="9">
        <v>60</v>
      </c>
      <c r="B61" s="1">
        <v>45597</v>
      </c>
      <c r="C61" s="2">
        <v>0.50869184275986146</v>
      </c>
      <c r="D61" s="2">
        <f t="shared" si="14"/>
        <v>2</v>
      </c>
      <c r="E61" s="2">
        <f t="shared" si="15"/>
        <v>0</v>
      </c>
      <c r="F61" s="28">
        <f t="shared" si="16"/>
        <v>1</v>
      </c>
      <c r="G61" s="28">
        <f t="shared" si="7"/>
        <v>181.5</v>
      </c>
      <c r="H61" s="2">
        <f t="shared" si="17"/>
        <v>1</v>
      </c>
      <c r="I61" s="2">
        <f t="shared" si="8"/>
        <v>122</v>
      </c>
      <c r="J61" s="24">
        <v>2</v>
      </c>
      <c r="K61" s="17">
        <f t="shared" si="6"/>
        <v>503.5</v>
      </c>
      <c r="L61" s="22">
        <f t="shared" si="9"/>
        <v>759</v>
      </c>
      <c r="M61" s="23">
        <f t="shared" si="12"/>
        <v>255.5</v>
      </c>
      <c r="N61" s="6">
        <v>3</v>
      </c>
      <c r="O61" s="16">
        <f t="shared" si="21"/>
        <v>2</v>
      </c>
      <c r="P61" s="19">
        <f t="shared" si="10"/>
        <v>303.5</v>
      </c>
      <c r="Q61" s="12">
        <f t="shared" si="18"/>
        <v>0</v>
      </c>
      <c r="R61" s="13">
        <f t="shared" si="20"/>
        <v>1.8</v>
      </c>
      <c r="S61" s="26">
        <f t="shared" si="19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0E37-E615-4A28-B67C-B10E179D114E}">
  <dimension ref="A1:S82"/>
  <sheetViews>
    <sheetView workbookViewId="0">
      <selection activeCell="C1" sqref="C1:S1048576"/>
    </sheetView>
  </sheetViews>
  <sheetFormatPr defaultRowHeight="14.4" x14ac:dyDescent="0.3"/>
  <sheetData>
    <row r="1" spans="1:19" x14ac:dyDescent="0.3">
      <c r="A1" t="s">
        <v>1</v>
      </c>
      <c r="B1" t="s">
        <v>0</v>
      </c>
      <c r="C1" t="s">
        <v>14</v>
      </c>
      <c r="D1" t="s">
        <v>8</v>
      </c>
      <c r="E1" t="s">
        <v>25</v>
      </c>
      <c r="F1" t="s">
        <v>16</v>
      </c>
      <c r="G1" t="s">
        <v>26</v>
      </c>
      <c r="H1" t="s">
        <v>28</v>
      </c>
      <c r="I1" t="s">
        <v>31</v>
      </c>
      <c r="J1" t="s">
        <v>29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65</v>
      </c>
      <c r="R1" t="s">
        <v>66</v>
      </c>
      <c r="S1" t="s">
        <v>67</v>
      </c>
    </row>
    <row r="2" spans="1:19" x14ac:dyDescent="0.3">
      <c r="A2">
        <v>1</v>
      </c>
      <c r="B2">
        <v>43831</v>
      </c>
      <c r="C2">
        <v>10</v>
      </c>
      <c r="D2">
        <v>0</v>
      </c>
      <c r="E2">
        <v>10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3">
      <c r="A3">
        <v>2</v>
      </c>
      <c r="B3">
        <v>43862</v>
      </c>
      <c r="C3">
        <v>9</v>
      </c>
      <c r="D3">
        <v>0</v>
      </c>
      <c r="E3">
        <v>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">
      <c r="A4">
        <v>3</v>
      </c>
      <c r="B4">
        <v>43891</v>
      </c>
      <c r="C4">
        <v>10</v>
      </c>
      <c r="D4">
        <v>1</v>
      </c>
      <c r="E4">
        <v>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A5">
        <v>4</v>
      </c>
      <c r="B5">
        <v>43922</v>
      </c>
      <c r="C5">
        <v>7</v>
      </c>
      <c r="D5">
        <v>1</v>
      </c>
      <c r="E5"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>
        <v>5</v>
      </c>
      <c r="B6">
        <v>43952</v>
      </c>
      <c r="C6">
        <v>8</v>
      </c>
      <c r="D6">
        <v>2</v>
      </c>
      <c r="E6">
        <v>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3">
      <c r="A7">
        <v>6</v>
      </c>
      <c r="B7">
        <v>43983</v>
      </c>
      <c r="C7">
        <v>10</v>
      </c>
      <c r="D7">
        <v>2</v>
      </c>
      <c r="E7">
        <v>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A8">
        <v>7</v>
      </c>
      <c r="B8">
        <v>44013</v>
      </c>
      <c r="C8">
        <v>10</v>
      </c>
      <c r="D8">
        <v>1</v>
      </c>
      <c r="E8">
        <v>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3">
      <c r="A9">
        <v>8</v>
      </c>
      <c r="B9">
        <v>44044</v>
      </c>
      <c r="C9">
        <v>12</v>
      </c>
      <c r="D9">
        <v>2</v>
      </c>
      <c r="E9"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A10">
        <v>9</v>
      </c>
      <c r="B10">
        <v>44075</v>
      </c>
      <c r="C10">
        <v>12</v>
      </c>
      <c r="D10">
        <v>1</v>
      </c>
      <c r="E10">
        <v>11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A11">
        <v>10</v>
      </c>
      <c r="B11">
        <v>44105</v>
      </c>
      <c r="C11">
        <v>11</v>
      </c>
      <c r="D11">
        <v>1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A12">
        <v>11</v>
      </c>
      <c r="B12">
        <v>44136</v>
      </c>
      <c r="C12">
        <v>13</v>
      </c>
      <c r="D12">
        <v>2</v>
      </c>
      <c r="E12">
        <v>11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A13">
        <v>12</v>
      </c>
      <c r="B13">
        <v>44166</v>
      </c>
      <c r="C13">
        <v>11</v>
      </c>
      <c r="D13">
        <v>2</v>
      </c>
      <c r="E13">
        <v>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A14">
        <v>13</v>
      </c>
      <c r="B14">
        <v>44197</v>
      </c>
      <c r="C14">
        <v>14</v>
      </c>
      <c r="D14">
        <v>3</v>
      </c>
      <c r="E14">
        <v>11</v>
      </c>
      <c r="F14">
        <v>0</v>
      </c>
      <c r="G14">
        <v>10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">
      <c r="A15">
        <v>14</v>
      </c>
      <c r="B15">
        <v>44228</v>
      </c>
      <c r="C15">
        <v>12</v>
      </c>
      <c r="D15">
        <v>3</v>
      </c>
      <c r="E15">
        <v>9</v>
      </c>
      <c r="F15">
        <v>0</v>
      </c>
      <c r="G15">
        <v>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A16">
        <v>15</v>
      </c>
      <c r="B16">
        <v>44256</v>
      </c>
      <c r="C16">
        <v>12</v>
      </c>
      <c r="D16">
        <v>1</v>
      </c>
      <c r="E16">
        <v>11</v>
      </c>
      <c r="F16">
        <v>1</v>
      </c>
      <c r="G16">
        <v>9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>
        <v>16</v>
      </c>
      <c r="B17">
        <v>44287</v>
      </c>
      <c r="C17">
        <v>10</v>
      </c>
      <c r="D17">
        <v>2</v>
      </c>
      <c r="E17">
        <v>8</v>
      </c>
      <c r="F17">
        <v>1</v>
      </c>
      <c r="G17">
        <v>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">
      <c r="A18">
        <v>17</v>
      </c>
      <c r="B18">
        <v>44317</v>
      </c>
      <c r="C18">
        <v>10</v>
      </c>
      <c r="D18">
        <v>3</v>
      </c>
      <c r="E18">
        <v>7</v>
      </c>
      <c r="F18">
        <v>2</v>
      </c>
      <c r="G18">
        <v>6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A19">
        <v>18</v>
      </c>
      <c r="B19">
        <v>44348</v>
      </c>
      <c r="C19">
        <v>14</v>
      </c>
      <c r="D19">
        <v>2</v>
      </c>
      <c r="E19">
        <v>12</v>
      </c>
      <c r="F19">
        <v>2</v>
      </c>
      <c r="G19">
        <v>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>
        <v>19</v>
      </c>
      <c r="B20">
        <v>44378</v>
      </c>
      <c r="C20">
        <v>18</v>
      </c>
      <c r="D20">
        <v>3</v>
      </c>
      <c r="E20">
        <v>15</v>
      </c>
      <c r="F20">
        <v>1</v>
      </c>
      <c r="G20">
        <v>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>
        <v>20</v>
      </c>
      <c r="B21">
        <v>44409</v>
      </c>
      <c r="C21">
        <v>17</v>
      </c>
      <c r="D21">
        <v>2</v>
      </c>
      <c r="E21">
        <v>15</v>
      </c>
      <c r="F21">
        <v>2</v>
      </c>
      <c r="G21">
        <v>10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">
      <c r="A22">
        <v>21</v>
      </c>
      <c r="B22">
        <v>44440</v>
      </c>
      <c r="C22">
        <v>15</v>
      </c>
      <c r="D22">
        <v>4</v>
      </c>
      <c r="E22">
        <v>11</v>
      </c>
      <c r="F22">
        <v>1</v>
      </c>
      <c r="G22">
        <v>11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>
        <v>22</v>
      </c>
      <c r="B23">
        <v>44470</v>
      </c>
      <c r="C23">
        <v>18</v>
      </c>
      <c r="D23">
        <v>4</v>
      </c>
      <c r="E23">
        <v>14</v>
      </c>
      <c r="F23">
        <v>1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">
      <c r="A24">
        <v>23</v>
      </c>
      <c r="B24">
        <v>44501</v>
      </c>
      <c r="C24">
        <v>15</v>
      </c>
      <c r="D24">
        <v>3</v>
      </c>
      <c r="E24">
        <v>12</v>
      </c>
      <c r="F24">
        <v>2</v>
      </c>
      <c r="G24">
        <v>11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">
      <c r="A25">
        <v>24</v>
      </c>
      <c r="B25">
        <v>44531</v>
      </c>
      <c r="C25">
        <v>17</v>
      </c>
      <c r="D25">
        <v>5</v>
      </c>
      <c r="E25">
        <v>12</v>
      </c>
      <c r="F25">
        <v>2</v>
      </c>
      <c r="G25">
        <v>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>
        <v>25</v>
      </c>
      <c r="B26">
        <v>44562</v>
      </c>
      <c r="C26">
        <v>15</v>
      </c>
      <c r="D26">
        <v>6</v>
      </c>
      <c r="E26">
        <v>9</v>
      </c>
      <c r="F26">
        <v>3</v>
      </c>
      <c r="G26">
        <v>11</v>
      </c>
      <c r="H26">
        <v>10</v>
      </c>
      <c r="I26">
        <v>4</v>
      </c>
      <c r="J26">
        <v>6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">
      <c r="A27">
        <v>26</v>
      </c>
      <c r="B27">
        <v>44593</v>
      </c>
      <c r="C27">
        <v>11</v>
      </c>
      <c r="D27">
        <v>4.5</v>
      </c>
      <c r="E27">
        <v>6.5</v>
      </c>
      <c r="F27">
        <v>3</v>
      </c>
      <c r="G27">
        <v>9</v>
      </c>
      <c r="H27">
        <v>9</v>
      </c>
      <c r="I27">
        <v>4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">
      <c r="A28">
        <v>27</v>
      </c>
      <c r="B28">
        <v>44621</v>
      </c>
      <c r="C28">
        <v>14</v>
      </c>
      <c r="D28">
        <v>7</v>
      </c>
      <c r="E28">
        <v>7</v>
      </c>
      <c r="F28">
        <v>1</v>
      </c>
      <c r="G28">
        <v>11</v>
      </c>
      <c r="H28">
        <v>9</v>
      </c>
      <c r="I28">
        <v>5</v>
      </c>
      <c r="J28">
        <v>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">
      <c r="A29">
        <v>28</v>
      </c>
      <c r="B29">
        <v>44652</v>
      </c>
      <c r="C29">
        <v>17</v>
      </c>
      <c r="D29">
        <v>7</v>
      </c>
      <c r="E29">
        <v>10</v>
      </c>
      <c r="F29">
        <v>2</v>
      </c>
      <c r="G29">
        <v>8</v>
      </c>
      <c r="H29">
        <v>6</v>
      </c>
      <c r="I29">
        <v>2</v>
      </c>
      <c r="J29">
        <v>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">
      <c r="A30">
        <v>29</v>
      </c>
      <c r="B30">
        <v>44682</v>
      </c>
      <c r="C30">
        <v>16</v>
      </c>
      <c r="D30">
        <v>6</v>
      </c>
      <c r="E30">
        <v>10</v>
      </c>
      <c r="F30">
        <v>3</v>
      </c>
      <c r="G30">
        <v>7</v>
      </c>
      <c r="H30">
        <v>6</v>
      </c>
      <c r="I30">
        <v>2</v>
      </c>
      <c r="J30">
        <v>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>
        <v>30</v>
      </c>
      <c r="B31">
        <v>44713</v>
      </c>
      <c r="C31">
        <v>15</v>
      </c>
      <c r="D31">
        <v>8</v>
      </c>
      <c r="E31">
        <v>7</v>
      </c>
      <c r="F31">
        <v>2</v>
      </c>
      <c r="G31">
        <v>12</v>
      </c>
      <c r="H31">
        <v>8</v>
      </c>
      <c r="I31">
        <v>4</v>
      </c>
      <c r="J31">
        <v>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">
      <c r="A32">
        <v>31</v>
      </c>
      <c r="B32">
        <v>44743</v>
      </c>
      <c r="C32">
        <v>17</v>
      </c>
      <c r="D32">
        <v>6</v>
      </c>
      <c r="E32">
        <v>11</v>
      </c>
      <c r="F32">
        <v>3</v>
      </c>
      <c r="G32">
        <v>15</v>
      </c>
      <c r="H32">
        <v>9</v>
      </c>
      <c r="I32">
        <v>3</v>
      </c>
      <c r="J32">
        <v>6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">
      <c r="A33">
        <v>32</v>
      </c>
      <c r="B33">
        <v>44774</v>
      </c>
      <c r="C33">
        <v>16</v>
      </c>
      <c r="D33">
        <v>4.5</v>
      </c>
      <c r="E33">
        <v>11.5</v>
      </c>
      <c r="F33">
        <v>2</v>
      </c>
      <c r="G33">
        <v>15</v>
      </c>
      <c r="H33">
        <v>10</v>
      </c>
      <c r="I33">
        <v>3</v>
      </c>
      <c r="J33">
        <v>7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">
      <c r="A34">
        <v>33</v>
      </c>
      <c r="B34">
        <v>44805</v>
      </c>
      <c r="C34">
        <v>17</v>
      </c>
      <c r="D34">
        <v>7.5</v>
      </c>
      <c r="E34">
        <v>9.5</v>
      </c>
      <c r="F34">
        <v>4</v>
      </c>
      <c r="G34">
        <v>11</v>
      </c>
      <c r="H34">
        <v>11</v>
      </c>
      <c r="I34">
        <v>5</v>
      </c>
      <c r="J34">
        <v>6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3">
      <c r="A35">
        <v>34</v>
      </c>
      <c r="B35">
        <v>44835</v>
      </c>
      <c r="C35">
        <v>15</v>
      </c>
      <c r="D35">
        <v>9</v>
      </c>
      <c r="E35">
        <v>6</v>
      </c>
      <c r="F35">
        <v>4</v>
      </c>
      <c r="G35">
        <v>14</v>
      </c>
      <c r="H35">
        <v>10</v>
      </c>
      <c r="I35">
        <v>6</v>
      </c>
      <c r="J35">
        <v>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3">
      <c r="A36">
        <v>35</v>
      </c>
      <c r="B36">
        <v>44866</v>
      </c>
      <c r="C36">
        <v>18</v>
      </c>
      <c r="D36">
        <v>4.5</v>
      </c>
      <c r="E36">
        <v>13.5</v>
      </c>
      <c r="F36">
        <v>3</v>
      </c>
      <c r="G36">
        <v>12</v>
      </c>
      <c r="H36">
        <v>11</v>
      </c>
      <c r="I36">
        <v>3</v>
      </c>
      <c r="J36">
        <v>8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">
      <c r="A37">
        <v>36</v>
      </c>
      <c r="B37">
        <v>44896</v>
      </c>
      <c r="C37">
        <v>16</v>
      </c>
      <c r="D37">
        <v>10.5</v>
      </c>
      <c r="E37">
        <v>5.5</v>
      </c>
      <c r="F37">
        <v>5</v>
      </c>
      <c r="G37">
        <v>12</v>
      </c>
      <c r="H37">
        <v>9</v>
      </c>
      <c r="I37">
        <v>6</v>
      </c>
      <c r="J37">
        <v>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3">
      <c r="A38">
        <v>37</v>
      </c>
      <c r="B38">
        <v>44927</v>
      </c>
      <c r="C38">
        <v>14</v>
      </c>
      <c r="D38">
        <v>7</v>
      </c>
      <c r="E38">
        <v>7</v>
      </c>
      <c r="F38">
        <v>6</v>
      </c>
      <c r="G38">
        <v>9</v>
      </c>
      <c r="H38">
        <v>11</v>
      </c>
      <c r="I38">
        <v>6</v>
      </c>
      <c r="J38">
        <v>5</v>
      </c>
      <c r="K38">
        <v>6</v>
      </c>
      <c r="L38">
        <v>3</v>
      </c>
      <c r="M38">
        <v>3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3">
      <c r="A39">
        <v>38</v>
      </c>
      <c r="B39">
        <v>44958</v>
      </c>
      <c r="C39">
        <v>18</v>
      </c>
      <c r="D39">
        <v>10</v>
      </c>
      <c r="E39">
        <v>8</v>
      </c>
      <c r="F39">
        <v>4.5</v>
      </c>
      <c r="G39">
        <v>6.5</v>
      </c>
      <c r="H39">
        <v>9</v>
      </c>
      <c r="I39">
        <v>5</v>
      </c>
      <c r="J39">
        <v>4</v>
      </c>
      <c r="K39">
        <v>5</v>
      </c>
      <c r="L39">
        <v>3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3">
      <c r="A40">
        <v>39</v>
      </c>
      <c r="B40">
        <v>44986</v>
      </c>
      <c r="C40">
        <v>16</v>
      </c>
      <c r="D40">
        <v>10.5</v>
      </c>
      <c r="E40">
        <v>5.5</v>
      </c>
      <c r="F40">
        <v>7</v>
      </c>
      <c r="G40">
        <v>7</v>
      </c>
      <c r="H40">
        <v>11</v>
      </c>
      <c r="I40">
        <v>7</v>
      </c>
      <c r="J40">
        <v>4</v>
      </c>
      <c r="K40">
        <v>4</v>
      </c>
      <c r="L40">
        <v>2</v>
      </c>
      <c r="M40">
        <v>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3">
      <c r="A41">
        <v>40</v>
      </c>
      <c r="B41">
        <v>45017</v>
      </c>
      <c r="C41">
        <v>19</v>
      </c>
      <c r="D41">
        <v>14</v>
      </c>
      <c r="E41">
        <v>5</v>
      </c>
      <c r="F41">
        <v>7</v>
      </c>
      <c r="G41">
        <v>10</v>
      </c>
      <c r="H41">
        <v>8</v>
      </c>
      <c r="I41">
        <v>3</v>
      </c>
      <c r="J41">
        <v>5</v>
      </c>
      <c r="K41">
        <v>4</v>
      </c>
      <c r="L41">
        <v>1</v>
      </c>
      <c r="M41">
        <v>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3">
      <c r="A42">
        <v>41</v>
      </c>
      <c r="B42">
        <v>45047</v>
      </c>
      <c r="C42">
        <v>17</v>
      </c>
      <c r="D42">
        <v>13</v>
      </c>
      <c r="E42">
        <v>4</v>
      </c>
      <c r="F42">
        <v>6</v>
      </c>
      <c r="G42">
        <v>10</v>
      </c>
      <c r="H42">
        <v>7</v>
      </c>
      <c r="I42">
        <v>4</v>
      </c>
      <c r="J42">
        <v>3</v>
      </c>
      <c r="K42">
        <v>4</v>
      </c>
      <c r="L42">
        <v>2</v>
      </c>
      <c r="M42">
        <v>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3">
      <c r="A43">
        <v>42</v>
      </c>
      <c r="B43">
        <v>45078</v>
      </c>
      <c r="C43">
        <v>16</v>
      </c>
      <c r="D43">
        <v>12</v>
      </c>
      <c r="E43">
        <v>4</v>
      </c>
      <c r="F43">
        <v>8</v>
      </c>
      <c r="G43">
        <v>7</v>
      </c>
      <c r="H43">
        <v>12</v>
      </c>
      <c r="I43">
        <v>5</v>
      </c>
      <c r="J43">
        <v>7</v>
      </c>
      <c r="K43">
        <v>4</v>
      </c>
      <c r="L43">
        <v>2</v>
      </c>
      <c r="M43">
        <v>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3">
      <c r="A44">
        <v>43</v>
      </c>
      <c r="B44">
        <v>45108</v>
      </c>
      <c r="C44">
        <v>18</v>
      </c>
      <c r="D44">
        <v>15</v>
      </c>
      <c r="E44">
        <v>3</v>
      </c>
      <c r="F44">
        <v>6</v>
      </c>
      <c r="G44">
        <v>11</v>
      </c>
      <c r="H44">
        <v>15</v>
      </c>
      <c r="I44">
        <v>8</v>
      </c>
      <c r="J44">
        <v>7</v>
      </c>
      <c r="K44">
        <v>6</v>
      </c>
      <c r="L44">
        <v>3</v>
      </c>
      <c r="M44">
        <v>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3">
      <c r="A45">
        <v>44</v>
      </c>
      <c r="B45">
        <v>45139</v>
      </c>
      <c r="C45">
        <v>17</v>
      </c>
      <c r="D45">
        <v>12</v>
      </c>
      <c r="E45">
        <v>5</v>
      </c>
      <c r="F45">
        <v>4.5</v>
      </c>
      <c r="G45">
        <v>11.5</v>
      </c>
      <c r="H45">
        <v>15</v>
      </c>
      <c r="I45">
        <v>7</v>
      </c>
      <c r="J45">
        <v>8</v>
      </c>
      <c r="K45">
        <v>7</v>
      </c>
      <c r="L45">
        <v>3</v>
      </c>
      <c r="M45">
        <v>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3">
      <c r="A46">
        <v>45</v>
      </c>
      <c r="B46">
        <v>45170</v>
      </c>
      <c r="C46">
        <v>16</v>
      </c>
      <c r="D46">
        <v>12</v>
      </c>
      <c r="E46">
        <v>4</v>
      </c>
      <c r="F46">
        <v>7.5</v>
      </c>
      <c r="G46">
        <v>9.5</v>
      </c>
      <c r="H46">
        <v>11</v>
      </c>
      <c r="I46">
        <v>5</v>
      </c>
      <c r="J46">
        <v>6</v>
      </c>
      <c r="K46">
        <v>6</v>
      </c>
      <c r="L46">
        <v>2</v>
      </c>
      <c r="M46">
        <v>4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3">
      <c r="A47">
        <v>46</v>
      </c>
      <c r="B47">
        <v>45200</v>
      </c>
      <c r="C47">
        <v>15</v>
      </c>
      <c r="D47">
        <v>14</v>
      </c>
      <c r="E47">
        <v>1</v>
      </c>
      <c r="F47">
        <v>9</v>
      </c>
      <c r="G47">
        <v>6</v>
      </c>
      <c r="H47">
        <v>14</v>
      </c>
      <c r="I47">
        <v>8</v>
      </c>
      <c r="J47">
        <v>6</v>
      </c>
      <c r="K47">
        <v>4</v>
      </c>
      <c r="L47">
        <v>2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3">
      <c r="A48">
        <v>47</v>
      </c>
      <c r="B48">
        <v>45231</v>
      </c>
      <c r="C48">
        <v>13</v>
      </c>
      <c r="D48">
        <v>12</v>
      </c>
      <c r="E48">
        <v>1</v>
      </c>
      <c r="F48">
        <v>4.5</v>
      </c>
      <c r="G48">
        <v>13.5</v>
      </c>
      <c r="H48">
        <v>12</v>
      </c>
      <c r="I48">
        <v>10</v>
      </c>
      <c r="J48">
        <v>2</v>
      </c>
      <c r="K48">
        <v>8</v>
      </c>
      <c r="L48">
        <v>6</v>
      </c>
      <c r="M48">
        <v>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3">
      <c r="A49">
        <v>48</v>
      </c>
      <c r="B49">
        <v>45261</v>
      </c>
      <c r="C49">
        <v>11</v>
      </c>
      <c r="D49">
        <v>11</v>
      </c>
      <c r="E49">
        <v>0</v>
      </c>
      <c r="F49">
        <v>10.5</v>
      </c>
      <c r="G49">
        <v>5.5</v>
      </c>
      <c r="H49">
        <v>12</v>
      </c>
      <c r="I49">
        <v>9</v>
      </c>
      <c r="J49">
        <v>3</v>
      </c>
      <c r="K49">
        <v>3</v>
      </c>
      <c r="L49">
        <v>2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3">
      <c r="A50">
        <v>49</v>
      </c>
      <c r="B50">
        <v>45292</v>
      </c>
      <c r="C50">
        <v>8</v>
      </c>
      <c r="D50">
        <v>8</v>
      </c>
      <c r="E50">
        <v>0</v>
      </c>
      <c r="F50">
        <v>7</v>
      </c>
      <c r="G50">
        <v>7</v>
      </c>
      <c r="H50">
        <v>9</v>
      </c>
      <c r="I50">
        <v>6</v>
      </c>
      <c r="J50">
        <v>3</v>
      </c>
      <c r="K50">
        <v>5</v>
      </c>
      <c r="L50">
        <v>3</v>
      </c>
      <c r="M50">
        <v>2</v>
      </c>
      <c r="N50">
        <v>3</v>
      </c>
      <c r="O50">
        <v>2</v>
      </c>
      <c r="P50">
        <v>1</v>
      </c>
      <c r="Q50">
        <v>0</v>
      </c>
      <c r="R50">
        <v>0</v>
      </c>
      <c r="S50">
        <v>0</v>
      </c>
    </row>
    <row r="51" spans="1:19" x14ac:dyDescent="0.3">
      <c r="A51">
        <v>50</v>
      </c>
      <c r="B51">
        <v>45323</v>
      </c>
      <c r="C51">
        <v>10</v>
      </c>
      <c r="D51">
        <v>7</v>
      </c>
      <c r="E51">
        <v>3</v>
      </c>
      <c r="F51">
        <v>10</v>
      </c>
      <c r="G51">
        <v>8</v>
      </c>
      <c r="H51">
        <v>6.5</v>
      </c>
      <c r="I51">
        <v>5</v>
      </c>
      <c r="J51">
        <v>2</v>
      </c>
      <c r="K51">
        <v>4</v>
      </c>
      <c r="L51">
        <v>3</v>
      </c>
      <c r="M51">
        <v>1</v>
      </c>
      <c r="N51">
        <v>2</v>
      </c>
      <c r="O51">
        <v>2</v>
      </c>
      <c r="P51">
        <v>0</v>
      </c>
      <c r="Q51">
        <v>0</v>
      </c>
      <c r="R51">
        <v>0</v>
      </c>
      <c r="S51">
        <v>0</v>
      </c>
    </row>
    <row r="52" spans="1:19" x14ac:dyDescent="0.3">
      <c r="A52">
        <v>51</v>
      </c>
      <c r="B52">
        <v>45352</v>
      </c>
      <c r="C52">
        <v>11</v>
      </c>
      <c r="D52">
        <v>9</v>
      </c>
      <c r="E52">
        <v>2</v>
      </c>
      <c r="F52">
        <v>10.5</v>
      </c>
      <c r="G52">
        <v>5.5</v>
      </c>
      <c r="H52">
        <v>7</v>
      </c>
      <c r="I52">
        <v>5</v>
      </c>
      <c r="J52">
        <v>2</v>
      </c>
      <c r="K52">
        <v>4</v>
      </c>
      <c r="L52">
        <v>3</v>
      </c>
      <c r="M52">
        <v>1</v>
      </c>
      <c r="N52">
        <v>2</v>
      </c>
      <c r="O52">
        <v>1</v>
      </c>
      <c r="P52">
        <v>1</v>
      </c>
      <c r="Q52">
        <v>0</v>
      </c>
      <c r="R52">
        <v>0</v>
      </c>
      <c r="S52">
        <v>0</v>
      </c>
    </row>
    <row r="53" spans="1:19" x14ac:dyDescent="0.3">
      <c r="A53">
        <v>52</v>
      </c>
      <c r="B53">
        <v>45383</v>
      </c>
      <c r="C53">
        <v>9</v>
      </c>
      <c r="D53">
        <v>7</v>
      </c>
      <c r="E53">
        <v>2</v>
      </c>
      <c r="F53">
        <v>14</v>
      </c>
      <c r="G53">
        <v>5</v>
      </c>
      <c r="H53">
        <v>10</v>
      </c>
      <c r="I53">
        <v>8</v>
      </c>
      <c r="J53">
        <v>2</v>
      </c>
      <c r="K53">
        <v>5</v>
      </c>
      <c r="L53">
        <v>4</v>
      </c>
      <c r="M53">
        <v>1</v>
      </c>
      <c r="N53">
        <v>3</v>
      </c>
      <c r="O53">
        <v>2</v>
      </c>
      <c r="P53">
        <v>1</v>
      </c>
      <c r="Q53">
        <v>0</v>
      </c>
      <c r="R53">
        <v>0</v>
      </c>
      <c r="S53">
        <v>0</v>
      </c>
    </row>
    <row r="54" spans="1:19" x14ac:dyDescent="0.3">
      <c r="A54">
        <v>53</v>
      </c>
      <c r="B54">
        <v>45413</v>
      </c>
      <c r="C54">
        <v>10</v>
      </c>
      <c r="D54">
        <v>7.5</v>
      </c>
      <c r="E54">
        <v>2.5</v>
      </c>
      <c r="F54">
        <v>13</v>
      </c>
      <c r="G54">
        <v>4</v>
      </c>
      <c r="H54">
        <v>10</v>
      </c>
      <c r="I54">
        <v>8</v>
      </c>
      <c r="J54">
        <v>2</v>
      </c>
      <c r="K54">
        <v>3</v>
      </c>
      <c r="L54">
        <v>2</v>
      </c>
      <c r="M54">
        <v>1</v>
      </c>
      <c r="N54">
        <v>2</v>
      </c>
      <c r="O54">
        <v>2</v>
      </c>
      <c r="P54">
        <v>0</v>
      </c>
      <c r="Q54">
        <v>0</v>
      </c>
      <c r="R54">
        <v>0</v>
      </c>
      <c r="S54">
        <v>0</v>
      </c>
    </row>
    <row r="55" spans="1:19" x14ac:dyDescent="0.3">
      <c r="A55">
        <v>54</v>
      </c>
      <c r="B55">
        <v>45444</v>
      </c>
      <c r="C55">
        <v>8</v>
      </c>
      <c r="D55">
        <v>7</v>
      </c>
      <c r="E55">
        <v>1</v>
      </c>
      <c r="F55">
        <v>12</v>
      </c>
      <c r="G55">
        <v>4</v>
      </c>
      <c r="H55">
        <v>7</v>
      </c>
      <c r="I55">
        <v>6</v>
      </c>
      <c r="J55">
        <v>1</v>
      </c>
      <c r="K55">
        <v>7</v>
      </c>
      <c r="L55">
        <v>6</v>
      </c>
      <c r="M55">
        <v>1</v>
      </c>
      <c r="N55">
        <v>2</v>
      </c>
      <c r="O55">
        <v>2</v>
      </c>
      <c r="P55">
        <v>0</v>
      </c>
      <c r="Q55">
        <v>0</v>
      </c>
      <c r="R55">
        <v>0</v>
      </c>
      <c r="S55">
        <v>0</v>
      </c>
    </row>
    <row r="56" spans="1:19" x14ac:dyDescent="0.3">
      <c r="A56">
        <v>55</v>
      </c>
      <c r="B56">
        <v>45474</v>
      </c>
      <c r="C56">
        <v>7</v>
      </c>
      <c r="D56">
        <v>5</v>
      </c>
      <c r="E56">
        <v>2</v>
      </c>
      <c r="F56">
        <v>15</v>
      </c>
      <c r="G56">
        <v>3</v>
      </c>
      <c r="H56">
        <v>11</v>
      </c>
      <c r="I56">
        <v>8</v>
      </c>
      <c r="J56">
        <v>3</v>
      </c>
      <c r="K56">
        <v>7</v>
      </c>
      <c r="L56">
        <v>4</v>
      </c>
      <c r="M56">
        <v>3</v>
      </c>
      <c r="N56">
        <v>3</v>
      </c>
      <c r="O56">
        <v>2</v>
      </c>
      <c r="P56">
        <v>1</v>
      </c>
      <c r="Q56">
        <v>0</v>
      </c>
      <c r="R56">
        <v>0</v>
      </c>
      <c r="S56">
        <v>0</v>
      </c>
    </row>
    <row r="57" spans="1:19" x14ac:dyDescent="0.3">
      <c r="A57">
        <v>56</v>
      </c>
      <c r="B57">
        <v>45505</v>
      </c>
      <c r="C57">
        <v>6</v>
      </c>
      <c r="D57">
        <v>6</v>
      </c>
      <c r="E57">
        <v>0</v>
      </c>
      <c r="F57">
        <v>12</v>
      </c>
      <c r="G57">
        <v>5</v>
      </c>
      <c r="H57">
        <v>11.5</v>
      </c>
      <c r="I57">
        <v>10</v>
      </c>
      <c r="J57">
        <v>2</v>
      </c>
      <c r="K57">
        <v>8</v>
      </c>
      <c r="L57">
        <v>6</v>
      </c>
      <c r="M57">
        <v>2</v>
      </c>
      <c r="N57">
        <v>4</v>
      </c>
      <c r="O57">
        <v>3</v>
      </c>
      <c r="P57">
        <v>1</v>
      </c>
      <c r="Q57">
        <v>0</v>
      </c>
      <c r="R57">
        <v>0</v>
      </c>
      <c r="S57">
        <v>0</v>
      </c>
    </row>
    <row r="58" spans="1:19" x14ac:dyDescent="0.3">
      <c r="A58">
        <v>57</v>
      </c>
      <c r="B58">
        <v>45536</v>
      </c>
      <c r="C58">
        <v>5</v>
      </c>
      <c r="D58">
        <v>5</v>
      </c>
      <c r="E58">
        <v>0</v>
      </c>
      <c r="F58">
        <v>12</v>
      </c>
      <c r="G58">
        <v>4</v>
      </c>
      <c r="H58">
        <v>9.5</v>
      </c>
      <c r="I58">
        <v>8</v>
      </c>
      <c r="J58">
        <v>2</v>
      </c>
      <c r="K58">
        <v>6</v>
      </c>
      <c r="L58">
        <v>4</v>
      </c>
      <c r="M58">
        <v>2</v>
      </c>
      <c r="N58">
        <v>4</v>
      </c>
      <c r="O58">
        <v>3</v>
      </c>
      <c r="P58">
        <v>1</v>
      </c>
      <c r="Q58">
        <v>0</v>
      </c>
      <c r="R58">
        <v>0</v>
      </c>
      <c r="S58">
        <v>0</v>
      </c>
    </row>
    <row r="59" spans="1:19" x14ac:dyDescent="0.3">
      <c r="A59">
        <v>58</v>
      </c>
      <c r="B59">
        <v>45566</v>
      </c>
      <c r="C59">
        <v>7</v>
      </c>
      <c r="D59">
        <v>4</v>
      </c>
      <c r="E59">
        <v>3</v>
      </c>
      <c r="F59">
        <v>14</v>
      </c>
      <c r="G59">
        <v>1</v>
      </c>
      <c r="H59">
        <v>6</v>
      </c>
      <c r="I59">
        <v>5</v>
      </c>
      <c r="J59">
        <v>1</v>
      </c>
      <c r="K59">
        <v>6</v>
      </c>
      <c r="L59">
        <v>5</v>
      </c>
      <c r="M59">
        <v>1</v>
      </c>
      <c r="N59">
        <v>2</v>
      </c>
      <c r="O59">
        <v>2</v>
      </c>
      <c r="P59">
        <v>0</v>
      </c>
      <c r="Q59">
        <v>0</v>
      </c>
      <c r="R59">
        <v>0</v>
      </c>
      <c r="S59">
        <v>0</v>
      </c>
    </row>
    <row r="60" spans="1:19" x14ac:dyDescent="0.3">
      <c r="A60">
        <v>59</v>
      </c>
      <c r="B60">
        <v>45597</v>
      </c>
      <c r="C60">
        <v>6</v>
      </c>
      <c r="D60">
        <v>3</v>
      </c>
      <c r="E60">
        <v>3</v>
      </c>
      <c r="F60">
        <v>12</v>
      </c>
      <c r="G60">
        <v>1</v>
      </c>
      <c r="H60">
        <v>13.5</v>
      </c>
      <c r="I60">
        <v>7</v>
      </c>
      <c r="J60">
        <v>7</v>
      </c>
      <c r="K60">
        <v>2</v>
      </c>
      <c r="L60">
        <v>1</v>
      </c>
      <c r="M60">
        <v>1</v>
      </c>
      <c r="N60">
        <v>2</v>
      </c>
      <c r="O60">
        <v>1</v>
      </c>
      <c r="P60">
        <v>1</v>
      </c>
      <c r="Q60">
        <v>0</v>
      </c>
      <c r="R60">
        <v>0</v>
      </c>
      <c r="S60">
        <v>0</v>
      </c>
    </row>
    <row r="61" spans="1:19" x14ac:dyDescent="0.3">
      <c r="A61">
        <v>60</v>
      </c>
      <c r="B61">
        <v>45627</v>
      </c>
      <c r="C61">
        <v>6</v>
      </c>
      <c r="D61">
        <v>6</v>
      </c>
      <c r="E61">
        <v>0</v>
      </c>
      <c r="F61">
        <v>11</v>
      </c>
      <c r="G61">
        <v>0</v>
      </c>
      <c r="H61">
        <v>5.5</v>
      </c>
      <c r="I61">
        <v>6</v>
      </c>
      <c r="J61">
        <v>-1</v>
      </c>
      <c r="K61">
        <v>3</v>
      </c>
      <c r="L61">
        <v>3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</row>
    <row r="62" spans="1:19" x14ac:dyDescent="0.3">
      <c r="A62">
        <v>61</v>
      </c>
      <c r="B62">
        <v>45658</v>
      </c>
      <c r="C62">
        <v>7</v>
      </c>
      <c r="D62">
        <v>6</v>
      </c>
      <c r="E62">
        <v>1</v>
      </c>
      <c r="F62">
        <v>8</v>
      </c>
      <c r="G62">
        <v>0</v>
      </c>
      <c r="H62">
        <v>7</v>
      </c>
      <c r="I62">
        <v>6</v>
      </c>
      <c r="J62">
        <v>1</v>
      </c>
      <c r="K62">
        <v>3</v>
      </c>
      <c r="L62">
        <v>2</v>
      </c>
      <c r="M62">
        <v>1</v>
      </c>
      <c r="N62">
        <v>2</v>
      </c>
      <c r="O62">
        <v>2</v>
      </c>
      <c r="P62">
        <v>0</v>
      </c>
      <c r="Q62">
        <v>1</v>
      </c>
      <c r="R62">
        <v>0</v>
      </c>
      <c r="S62">
        <v>1</v>
      </c>
    </row>
    <row r="63" spans="1:19" x14ac:dyDescent="0.3">
      <c r="A63">
        <v>62</v>
      </c>
      <c r="B63">
        <v>45689</v>
      </c>
      <c r="C63">
        <v>8</v>
      </c>
      <c r="D63">
        <v>6</v>
      </c>
      <c r="E63">
        <v>2</v>
      </c>
      <c r="F63">
        <v>7</v>
      </c>
      <c r="G63">
        <v>3</v>
      </c>
      <c r="H63">
        <v>8</v>
      </c>
      <c r="I63">
        <v>6</v>
      </c>
      <c r="J63">
        <v>2</v>
      </c>
      <c r="K63">
        <v>2</v>
      </c>
      <c r="L63">
        <v>1</v>
      </c>
      <c r="M63">
        <v>1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</row>
    <row r="64" spans="1:19" x14ac:dyDescent="0.3">
      <c r="A64">
        <v>63</v>
      </c>
      <c r="B64">
        <v>45717</v>
      </c>
      <c r="C64">
        <v>6</v>
      </c>
      <c r="D64">
        <v>5</v>
      </c>
      <c r="E64">
        <v>1</v>
      </c>
      <c r="F64">
        <v>9</v>
      </c>
      <c r="G64">
        <v>2</v>
      </c>
      <c r="H64">
        <v>5.5</v>
      </c>
      <c r="I64">
        <v>5</v>
      </c>
      <c r="J64">
        <v>1</v>
      </c>
      <c r="K64">
        <v>2</v>
      </c>
      <c r="L64">
        <v>2</v>
      </c>
      <c r="M64">
        <v>0</v>
      </c>
      <c r="N64">
        <v>1</v>
      </c>
      <c r="O64">
        <v>1</v>
      </c>
      <c r="P64">
        <v>0</v>
      </c>
      <c r="Q64">
        <v>1</v>
      </c>
      <c r="R64">
        <v>0</v>
      </c>
      <c r="S64">
        <v>1</v>
      </c>
    </row>
    <row r="65" spans="1:19" x14ac:dyDescent="0.3">
      <c r="A65">
        <v>64</v>
      </c>
      <c r="B65">
        <v>45748</v>
      </c>
      <c r="C65">
        <v>5</v>
      </c>
      <c r="D65">
        <v>4</v>
      </c>
      <c r="E65">
        <v>1</v>
      </c>
      <c r="F65">
        <v>7</v>
      </c>
      <c r="G65">
        <v>2</v>
      </c>
      <c r="H65">
        <v>5</v>
      </c>
      <c r="I65">
        <v>4</v>
      </c>
      <c r="J65">
        <v>1</v>
      </c>
      <c r="K65">
        <v>2</v>
      </c>
      <c r="L65">
        <v>1</v>
      </c>
      <c r="M65">
        <v>1</v>
      </c>
      <c r="N65">
        <v>1</v>
      </c>
      <c r="O65">
        <v>1</v>
      </c>
      <c r="P65">
        <v>0</v>
      </c>
      <c r="Q65">
        <v>1</v>
      </c>
      <c r="R65">
        <v>0</v>
      </c>
      <c r="S65">
        <v>1</v>
      </c>
    </row>
    <row r="66" spans="1:19" x14ac:dyDescent="0.3">
      <c r="A66">
        <v>65</v>
      </c>
      <c r="B66">
        <v>45778</v>
      </c>
      <c r="C66">
        <v>6</v>
      </c>
      <c r="D66">
        <v>5</v>
      </c>
      <c r="E66">
        <v>1</v>
      </c>
      <c r="F66">
        <v>7.5</v>
      </c>
      <c r="G66">
        <v>2.5</v>
      </c>
      <c r="H66">
        <v>4</v>
      </c>
      <c r="I66">
        <v>3</v>
      </c>
      <c r="J66">
        <v>1</v>
      </c>
      <c r="K66">
        <v>2</v>
      </c>
      <c r="L66">
        <v>2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</row>
    <row r="67" spans="1:19" x14ac:dyDescent="0.3">
      <c r="A67">
        <v>66</v>
      </c>
      <c r="B67">
        <v>45809</v>
      </c>
      <c r="C67">
        <v>7</v>
      </c>
      <c r="D67">
        <v>6</v>
      </c>
      <c r="E67">
        <v>1</v>
      </c>
      <c r="F67">
        <v>7</v>
      </c>
      <c r="G67">
        <v>1</v>
      </c>
      <c r="H67">
        <v>4</v>
      </c>
      <c r="I67">
        <v>3</v>
      </c>
      <c r="J67">
        <v>1</v>
      </c>
      <c r="K67">
        <v>1</v>
      </c>
      <c r="L67">
        <v>1</v>
      </c>
      <c r="M67">
        <v>0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</row>
    <row r="68" spans="1:19" x14ac:dyDescent="0.3">
      <c r="A68">
        <v>67</v>
      </c>
      <c r="B68">
        <v>45839</v>
      </c>
      <c r="C68">
        <v>5</v>
      </c>
      <c r="D68">
        <v>4</v>
      </c>
      <c r="E68">
        <v>1</v>
      </c>
      <c r="F68">
        <v>5</v>
      </c>
      <c r="G68">
        <v>2</v>
      </c>
      <c r="H68">
        <v>3</v>
      </c>
      <c r="I68">
        <v>2</v>
      </c>
      <c r="J68">
        <v>1</v>
      </c>
      <c r="K68">
        <v>3</v>
      </c>
      <c r="L68">
        <v>2</v>
      </c>
      <c r="M68">
        <v>1</v>
      </c>
      <c r="N68">
        <v>3</v>
      </c>
      <c r="O68">
        <v>3</v>
      </c>
      <c r="P68">
        <v>0</v>
      </c>
      <c r="Q68">
        <v>1</v>
      </c>
      <c r="R68">
        <v>1</v>
      </c>
      <c r="S68">
        <v>0</v>
      </c>
    </row>
    <row r="69" spans="1:19" x14ac:dyDescent="0.3">
      <c r="A69">
        <v>68</v>
      </c>
      <c r="B69">
        <v>45870</v>
      </c>
      <c r="C69">
        <v>4</v>
      </c>
      <c r="D69">
        <v>3</v>
      </c>
      <c r="E69">
        <v>1</v>
      </c>
      <c r="F69">
        <v>6</v>
      </c>
      <c r="G69">
        <v>0</v>
      </c>
      <c r="H69">
        <v>5</v>
      </c>
      <c r="I69">
        <v>4</v>
      </c>
      <c r="J69">
        <v>1</v>
      </c>
      <c r="K69">
        <v>2</v>
      </c>
      <c r="L69">
        <v>1</v>
      </c>
      <c r="M69">
        <v>1</v>
      </c>
      <c r="N69">
        <v>2</v>
      </c>
      <c r="O69">
        <v>2</v>
      </c>
      <c r="P69">
        <v>0</v>
      </c>
      <c r="Q69">
        <v>1</v>
      </c>
      <c r="R69">
        <v>1</v>
      </c>
      <c r="S69">
        <v>0</v>
      </c>
    </row>
    <row r="70" spans="1:19" x14ac:dyDescent="0.3">
      <c r="A70">
        <v>69</v>
      </c>
      <c r="B70">
        <v>45901</v>
      </c>
      <c r="C70">
        <v>5</v>
      </c>
      <c r="D70">
        <v>4</v>
      </c>
      <c r="E70">
        <v>1</v>
      </c>
      <c r="F70">
        <v>5</v>
      </c>
      <c r="G70">
        <v>0</v>
      </c>
      <c r="H70">
        <v>4</v>
      </c>
      <c r="I70">
        <v>3</v>
      </c>
      <c r="J70">
        <v>1</v>
      </c>
      <c r="K70">
        <v>2</v>
      </c>
      <c r="L70">
        <v>1</v>
      </c>
      <c r="M70">
        <v>1</v>
      </c>
      <c r="N70">
        <v>2</v>
      </c>
      <c r="O70">
        <v>2</v>
      </c>
      <c r="P70">
        <v>0</v>
      </c>
      <c r="Q70">
        <v>1</v>
      </c>
      <c r="R70">
        <v>1</v>
      </c>
      <c r="S70">
        <v>0</v>
      </c>
    </row>
    <row r="71" spans="1:19" x14ac:dyDescent="0.3">
      <c r="A71">
        <v>70</v>
      </c>
      <c r="B71">
        <v>45931</v>
      </c>
      <c r="C71">
        <v>3</v>
      </c>
      <c r="D71">
        <v>2</v>
      </c>
      <c r="E71">
        <v>1</v>
      </c>
      <c r="F71">
        <v>4</v>
      </c>
      <c r="G71">
        <v>3</v>
      </c>
      <c r="H71">
        <v>1</v>
      </c>
      <c r="I71">
        <v>1</v>
      </c>
      <c r="J71">
        <v>0</v>
      </c>
      <c r="K71">
        <v>1</v>
      </c>
      <c r="L71">
        <v>1</v>
      </c>
      <c r="M71">
        <v>0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</row>
    <row r="72" spans="1:19" x14ac:dyDescent="0.3">
      <c r="A72">
        <v>71</v>
      </c>
      <c r="B72">
        <v>45962</v>
      </c>
      <c r="C72">
        <v>3</v>
      </c>
      <c r="D72">
        <v>2</v>
      </c>
      <c r="E72">
        <v>1</v>
      </c>
      <c r="F72">
        <v>3</v>
      </c>
      <c r="G72">
        <v>3</v>
      </c>
      <c r="H72">
        <v>1</v>
      </c>
      <c r="I72">
        <v>1</v>
      </c>
      <c r="J72">
        <v>0</v>
      </c>
      <c r="K72">
        <v>7</v>
      </c>
      <c r="L72">
        <v>4</v>
      </c>
      <c r="M72">
        <v>3</v>
      </c>
      <c r="N72">
        <v>1</v>
      </c>
      <c r="O72">
        <v>1</v>
      </c>
      <c r="P72">
        <v>0</v>
      </c>
      <c r="Q72">
        <v>1</v>
      </c>
      <c r="R72">
        <v>1</v>
      </c>
      <c r="S72">
        <v>0</v>
      </c>
    </row>
    <row r="73" spans="1:19" x14ac:dyDescent="0.3">
      <c r="A73">
        <v>72</v>
      </c>
      <c r="B73">
        <v>45992</v>
      </c>
      <c r="C73">
        <v>4</v>
      </c>
      <c r="D73">
        <v>3</v>
      </c>
      <c r="E73">
        <v>1</v>
      </c>
      <c r="F73">
        <v>6</v>
      </c>
      <c r="G73">
        <v>0</v>
      </c>
      <c r="H73">
        <v>0</v>
      </c>
      <c r="I73">
        <v>0</v>
      </c>
      <c r="J73">
        <v>0</v>
      </c>
      <c r="K73">
        <v>-1</v>
      </c>
      <c r="L73">
        <v>0</v>
      </c>
      <c r="M73">
        <v>-1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80" spans="1:19" x14ac:dyDescent="0.3">
      <c r="A80">
        <v>765</v>
      </c>
      <c r="B80">
        <v>0.58605974395448079</v>
      </c>
      <c r="C80">
        <v>1.6133333333333333</v>
      </c>
    </row>
    <row r="81" spans="1:5" x14ac:dyDescent="0.3">
      <c r="A81">
        <v>347.5</v>
      </c>
      <c r="C81">
        <v>0.6198347107438017</v>
      </c>
    </row>
    <row r="82" spans="1:5" x14ac:dyDescent="0.3">
      <c r="A82">
        <v>0.45424836601307189</v>
      </c>
      <c r="E82">
        <v>0.37243047158403869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10FF3-7F28-4225-95ED-0AC5CE70A823}">
  <dimension ref="A1:S73"/>
  <sheetViews>
    <sheetView zoomScale="89" workbookViewId="0">
      <pane ySplit="1" topLeftCell="A2" activePane="bottomLeft" state="frozen"/>
      <selection pane="bottomLeft" activeCell="A2" sqref="A1:XFD1048576"/>
    </sheetView>
  </sheetViews>
  <sheetFormatPr defaultRowHeight="14.4" x14ac:dyDescent="0.3"/>
  <cols>
    <col min="2" max="5" width="13.88671875" customWidth="1"/>
    <col min="6" max="9" width="8.88671875" style="11"/>
    <col min="10" max="12" width="10.44140625" style="11" customWidth="1"/>
    <col min="13" max="13" width="11.77734375" style="11" customWidth="1"/>
    <col min="14" max="14" width="13.33203125" style="11" customWidth="1"/>
    <col min="15" max="15" width="8.88671875" style="11"/>
    <col min="16" max="16" width="15.44140625" style="11" customWidth="1"/>
    <col min="17" max="17" width="13.6640625" style="11" customWidth="1"/>
    <col min="18" max="19" width="8.88671875" style="11"/>
  </cols>
  <sheetData>
    <row r="1" spans="1:19" x14ac:dyDescent="0.3">
      <c r="A1" s="75" t="s">
        <v>1</v>
      </c>
      <c r="B1" s="76" t="s">
        <v>0</v>
      </c>
      <c r="C1" s="76" t="s">
        <v>51</v>
      </c>
      <c r="D1" s="76" t="s">
        <v>52</v>
      </c>
      <c r="E1" s="76" t="s">
        <v>43</v>
      </c>
      <c r="F1" s="95" t="s">
        <v>14</v>
      </c>
      <c r="G1" s="95" t="s">
        <v>8</v>
      </c>
      <c r="H1" s="95" t="s">
        <v>25</v>
      </c>
      <c r="I1" s="95" t="s">
        <v>16</v>
      </c>
      <c r="J1" s="95" t="s">
        <v>26</v>
      </c>
      <c r="K1" s="95" t="s">
        <v>28</v>
      </c>
      <c r="L1" s="95" t="s">
        <v>31</v>
      </c>
      <c r="M1" s="95" t="s">
        <v>29</v>
      </c>
      <c r="N1" s="95" t="s">
        <v>32</v>
      </c>
      <c r="O1" s="95" t="s">
        <v>33</v>
      </c>
      <c r="P1" s="95" t="s">
        <v>34</v>
      </c>
      <c r="Q1" s="95" t="s">
        <v>35</v>
      </c>
      <c r="R1" s="95" t="s">
        <v>36</v>
      </c>
      <c r="S1" s="95" t="s">
        <v>37</v>
      </c>
    </row>
    <row r="2" spans="1:19" s="17" customFormat="1" ht="16.8" x14ac:dyDescent="0.3">
      <c r="A2" s="32">
        <v>1</v>
      </c>
      <c r="B2" s="96">
        <v>43831</v>
      </c>
      <c r="C2" s="96" t="s">
        <v>53</v>
      </c>
      <c r="D2" s="22">
        <v>2020</v>
      </c>
      <c r="E2" s="97">
        <f>F2+J2+M2+P2+S2</f>
        <v>10</v>
      </c>
      <c r="F2" s="31">
        <v>10</v>
      </c>
      <c r="G2" s="31">
        <v>0</v>
      </c>
      <c r="H2" s="31">
        <v>10</v>
      </c>
      <c r="I2" s="31">
        <v>0</v>
      </c>
      <c r="J2" s="31">
        <v>0</v>
      </c>
      <c r="K2" s="31">
        <v>0</v>
      </c>
      <c r="L2" s="31">
        <v>0</v>
      </c>
      <c r="M2" s="31">
        <v>0</v>
      </c>
      <c r="N2" s="31">
        <v>0</v>
      </c>
      <c r="O2" s="31">
        <v>0</v>
      </c>
      <c r="P2" s="31">
        <v>0</v>
      </c>
      <c r="Q2" s="31">
        <v>0</v>
      </c>
      <c r="R2" s="31">
        <v>0</v>
      </c>
      <c r="S2" s="31">
        <v>0</v>
      </c>
    </row>
    <row r="3" spans="1:19" s="17" customFormat="1" ht="16.8" x14ac:dyDescent="0.3">
      <c r="A3" s="32">
        <v>2</v>
      </c>
      <c r="B3" s="96">
        <v>43862</v>
      </c>
      <c r="C3" s="96" t="s">
        <v>54</v>
      </c>
      <c r="D3" s="22">
        <v>2020</v>
      </c>
      <c r="E3" s="97">
        <f t="shared" ref="E3:E66" si="0">F3+J3+M3+P3+S3</f>
        <v>9</v>
      </c>
      <c r="F3" s="31">
        <v>9</v>
      </c>
      <c r="G3" s="31">
        <v>0</v>
      </c>
      <c r="H3" s="31">
        <v>9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</row>
    <row r="4" spans="1:19" s="17" customFormat="1" ht="16.8" x14ac:dyDescent="0.3">
      <c r="A4" s="32">
        <v>3</v>
      </c>
      <c r="B4" s="96">
        <v>43891</v>
      </c>
      <c r="C4" s="96" t="s">
        <v>55</v>
      </c>
      <c r="D4" s="22">
        <v>2020</v>
      </c>
      <c r="E4" s="97">
        <f t="shared" si="0"/>
        <v>10</v>
      </c>
      <c r="F4" s="31">
        <v>10</v>
      </c>
      <c r="G4" s="31">
        <v>1</v>
      </c>
      <c r="H4" s="31">
        <v>9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v>0</v>
      </c>
      <c r="S4" s="31">
        <v>0</v>
      </c>
    </row>
    <row r="5" spans="1:19" s="17" customFormat="1" ht="16.8" x14ac:dyDescent="0.3">
      <c r="A5" s="32">
        <v>4</v>
      </c>
      <c r="B5" s="96">
        <v>43922</v>
      </c>
      <c r="C5" s="96" t="s">
        <v>56</v>
      </c>
      <c r="D5" s="22">
        <v>2020</v>
      </c>
      <c r="E5" s="97">
        <f t="shared" si="0"/>
        <v>7</v>
      </c>
      <c r="F5" s="31">
        <v>7</v>
      </c>
      <c r="G5" s="31">
        <v>1</v>
      </c>
      <c r="H5" s="31">
        <v>6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v>0</v>
      </c>
      <c r="S5" s="31">
        <v>0</v>
      </c>
    </row>
    <row r="6" spans="1:19" s="17" customFormat="1" ht="16.8" x14ac:dyDescent="0.3">
      <c r="A6" s="32">
        <v>5</v>
      </c>
      <c r="B6" s="96">
        <v>43952</v>
      </c>
      <c r="C6" s="96" t="s">
        <v>57</v>
      </c>
      <c r="D6" s="22">
        <v>2020</v>
      </c>
      <c r="E6" s="97">
        <f t="shared" si="0"/>
        <v>8</v>
      </c>
      <c r="F6" s="31">
        <v>8</v>
      </c>
      <c r="G6" s="31">
        <v>2</v>
      </c>
      <c r="H6" s="31">
        <v>6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</row>
    <row r="7" spans="1:19" s="17" customFormat="1" ht="16.8" x14ac:dyDescent="0.3">
      <c r="A7" s="32">
        <v>6</v>
      </c>
      <c r="B7" s="96">
        <v>43983</v>
      </c>
      <c r="C7" s="96" t="s">
        <v>58</v>
      </c>
      <c r="D7" s="22">
        <v>2020</v>
      </c>
      <c r="E7" s="97">
        <f t="shared" si="0"/>
        <v>10</v>
      </c>
      <c r="F7" s="31">
        <v>10</v>
      </c>
      <c r="G7" s="31">
        <v>2</v>
      </c>
      <c r="H7" s="31">
        <v>8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</row>
    <row r="8" spans="1:19" s="17" customFormat="1" ht="16.8" x14ac:dyDescent="0.3">
      <c r="A8" s="32">
        <v>7</v>
      </c>
      <c r="B8" s="96">
        <v>44013</v>
      </c>
      <c r="C8" s="96" t="s">
        <v>59</v>
      </c>
      <c r="D8" s="22">
        <v>2020</v>
      </c>
      <c r="E8" s="97">
        <f t="shared" si="0"/>
        <v>10</v>
      </c>
      <c r="F8" s="31">
        <v>10</v>
      </c>
      <c r="G8" s="31">
        <v>1</v>
      </c>
      <c r="H8" s="31">
        <v>9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</row>
    <row r="9" spans="1:19" s="17" customFormat="1" ht="16.8" x14ac:dyDescent="0.3">
      <c r="A9" s="32">
        <v>8</v>
      </c>
      <c r="B9" s="96">
        <v>44044</v>
      </c>
      <c r="C9" s="96" t="s">
        <v>60</v>
      </c>
      <c r="D9" s="22">
        <v>2020</v>
      </c>
      <c r="E9" s="97">
        <f t="shared" si="0"/>
        <v>12</v>
      </c>
      <c r="F9" s="31">
        <v>12</v>
      </c>
      <c r="G9" s="31">
        <v>2</v>
      </c>
      <c r="H9" s="31">
        <v>10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</row>
    <row r="10" spans="1:19" s="17" customFormat="1" ht="16.8" x14ac:dyDescent="0.3">
      <c r="A10" s="32">
        <v>9</v>
      </c>
      <c r="B10" s="96">
        <v>44075</v>
      </c>
      <c r="C10" s="96" t="s">
        <v>61</v>
      </c>
      <c r="D10" s="22">
        <v>2020</v>
      </c>
      <c r="E10" s="97">
        <f t="shared" si="0"/>
        <v>12</v>
      </c>
      <c r="F10" s="31">
        <v>12</v>
      </c>
      <c r="G10" s="31">
        <v>1</v>
      </c>
      <c r="H10" s="31">
        <v>11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</row>
    <row r="11" spans="1:19" s="17" customFormat="1" ht="16.8" x14ac:dyDescent="0.3">
      <c r="A11" s="32">
        <v>10</v>
      </c>
      <c r="B11" s="96">
        <v>44105</v>
      </c>
      <c r="C11" s="96" t="s">
        <v>62</v>
      </c>
      <c r="D11" s="22">
        <v>2020</v>
      </c>
      <c r="E11" s="97">
        <f t="shared" si="0"/>
        <v>11</v>
      </c>
      <c r="F11" s="31">
        <v>11</v>
      </c>
      <c r="G11" s="31">
        <v>1</v>
      </c>
      <c r="H11" s="31">
        <v>10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</row>
    <row r="12" spans="1:19" s="17" customFormat="1" ht="16.8" x14ac:dyDescent="0.3">
      <c r="A12" s="32">
        <v>11</v>
      </c>
      <c r="B12" s="96">
        <v>44136</v>
      </c>
      <c r="C12" s="96" t="s">
        <v>63</v>
      </c>
      <c r="D12" s="22">
        <v>2020</v>
      </c>
      <c r="E12" s="97">
        <f t="shared" si="0"/>
        <v>13</v>
      </c>
      <c r="F12" s="31">
        <v>13</v>
      </c>
      <c r="G12" s="31">
        <v>2</v>
      </c>
      <c r="H12" s="31">
        <v>11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</row>
    <row r="13" spans="1:19" s="17" customFormat="1" ht="16.8" x14ac:dyDescent="0.3">
      <c r="A13" s="32">
        <v>12</v>
      </c>
      <c r="B13" s="96">
        <v>44166</v>
      </c>
      <c r="C13" s="96" t="s">
        <v>64</v>
      </c>
      <c r="D13" s="22">
        <v>2020</v>
      </c>
      <c r="E13" s="97">
        <f t="shared" si="0"/>
        <v>11</v>
      </c>
      <c r="F13" s="31">
        <v>11</v>
      </c>
      <c r="G13" s="31">
        <v>2</v>
      </c>
      <c r="H13" s="31">
        <v>9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</row>
    <row r="14" spans="1:19" ht="16.8" x14ac:dyDescent="0.3">
      <c r="A14" s="75">
        <v>13</v>
      </c>
      <c r="B14" s="1">
        <v>44197</v>
      </c>
      <c r="C14" s="1" t="s">
        <v>53</v>
      </c>
      <c r="D14" s="2">
        <v>2021</v>
      </c>
      <c r="E14" s="97">
        <f t="shared" si="0"/>
        <v>24</v>
      </c>
      <c r="F14" s="95">
        <v>14</v>
      </c>
      <c r="G14" s="95">
        <v>3</v>
      </c>
      <c r="H14" s="95">
        <v>11</v>
      </c>
      <c r="I14" s="95">
        <v>0</v>
      </c>
      <c r="J14" s="95">
        <v>10</v>
      </c>
      <c r="K14" s="95">
        <v>0</v>
      </c>
      <c r="L14" s="95">
        <v>0</v>
      </c>
      <c r="M14" s="95">
        <v>0</v>
      </c>
      <c r="N14" s="95">
        <v>0</v>
      </c>
      <c r="O14" s="95">
        <v>0</v>
      </c>
      <c r="P14" s="95">
        <v>0</v>
      </c>
      <c r="Q14" s="95">
        <v>0</v>
      </c>
      <c r="R14" s="95">
        <v>0</v>
      </c>
      <c r="S14" s="95">
        <v>0</v>
      </c>
    </row>
    <row r="15" spans="1:19" ht="16.8" x14ac:dyDescent="0.3">
      <c r="A15" s="75">
        <v>14</v>
      </c>
      <c r="B15" s="1">
        <v>44228</v>
      </c>
      <c r="C15" s="1" t="s">
        <v>54</v>
      </c>
      <c r="D15" s="2">
        <f>D14</f>
        <v>2021</v>
      </c>
      <c r="E15" s="97">
        <f t="shared" si="0"/>
        <v>21</v>
      </c>
      <c r="F15" s="95">
        <v>12</v>
      </c>
      <c r="G15" s="95">
        <v>3</v>
      </c>
      <c r="H15" s="95">
        <v>9</v>
      </c>
      <c r="I15" s="95">
        <v>0</v>
      </c>
      <c r="J15" s="95">
        <v>9</v>
      </c>
      <c r="K15" s="95">
        <v>0</v>
      </c>
      <c r="L15" s="95">
        <v>0</v>
      </c>
      <c r="M15" s="95">
        <v>0</v>
      </c>
      <c r="N15" s="95">
        <v>0</v>
      </c>
      <c r="O15" s="95">
        <v>0</v>
      </c>
      <c r="P15" s="95">
        <v>0</v>
      </c>
      <c r="Q15" s="95">
        <v>0</v>
      </c>
      <c r="R15" s="95">
        <v>0</v>
      </c>
      <c r="S15" s="95">
        <v>0</v>
      </c>
    </row>
    <row r="16" spans="1:19" ht="16.8" x14ac:dyDescent="0.3">
      <c r="A16" s="75">
        <v>15</v>
      </c>
      <c r="B16" s="1">
        <v>44256</v>
      </c>
      <c r="C16" s="1" t="s">
        <v>55</v>
      </c>
      <c r="D16" s="2">
        <f t="shared" ref="D16:D25" si="1">D15</f>
        <v>2021</v>
      </c>
      <c r="E16" s="97">
        <f t="shared" si="0"/>
        <v>21</v>
      </c>
      <c r="F16" s="95">
        <v>12</v>
      </c>
      <c r="G16" s="95">
        <v>1</v>
      </c>
      <c r="H16" s="95">
        <v>11</v>
      </c>
      <c r="I16" s="95">
        <v>1</v>
      </c>
      <c r="J16" s="95">
        <v>9</v>
      </c>
      <c r="K16" s="95">
        <v>0</v>
      </c>
      <c r="L16" s="95">
        <v>0</v>
      </c>
      <c r="M16" s="95">
        <v>0</v>
      </c>
      <c r="N16" s="95">
        <v>0</v>
      </c>
      <c r="O16" s="95">
        <v>0</v>
      </c>
      <c r="P16" s="95">
        <v>0</v>
      </c>
      <c r="Q16" s="95">
        <v>0</v>
      </c>
      <c r="R16" s="95">
        <v>0</v>
      </c>
      <c r="S16" s="95">
        <v>0</v>
      </c>
    </row>
    <row r="17" spans="1:19" ht="16.8" x14ac:dyDescent="0.3">
      <c r="A17" s="75">
        <v>16</v>
      </c>
      <c r="B17" s="1">
        <v>44287</v>
      </c>
      <c r="C17" s="1" t="s">
        <v>56</v>
      </c>
      <c r="D17" s="2">
        <f t="shared" si="1"/>
        <v>2021</v>
      </c>
      <c r="E17" s="97">
        <f t="shared" si="0"/>
        <v>16</v>
      </c>
      <c r="F17" s="95">
        <v>10</v>
      </c>
      <c r="G17" s="95">
        <v>2</v>
      </c>
      <c r="H17" s="95">
        <v>8</v>
      </c>
      <c r="I17" s="95">
        <v>1</v>
      </c>
      <c r="J17" s="95">
        <v>6</v>
      </c>
      <c r="K17" s="95">
        <v>0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  <c r="Q17" s="95">
        <v>0</v>
      </c>
      <c r="R17" s="95">
        <v>0</v>
      </c>
      <c r="S17" s="95">
        <v>0</v>
      </c>
    </row>
    <row r="18" spans="1:19" ht="16.8" x14ac:dyDescent="0.3">
      <c r="A18" s="75">
        <v>17</v>
      </c>
      <c r="B18" s="1">
        <v>44317</v>
      </c>
      <c r="C18" s="1" t="s">
        <v>57</v>
      </c>
      <c r="D18" s="2">
        <f t="shared" si="1"/>
        <v>2021</v>
      </c>
      <c r="E18" s="97">
        <f t="shared" si="0"/>
        <v>16</v>
      </c>
      <c r="F18" s="95">
        <v>10</v>
      </c>
      <c r="G18" s="95">
        <v>3</v>
      </c>
      <c r="H18" s="95">
        <v>7</v>
      </c>
      <c r="I18" s="95">
        <v>2</v>
      </c>
      <c r="J18" s="95">
        <v>6</v>
      </c>
      <c r="K18" s="95">
        <v>0</v>
      </c>
      <c r="L18" s="95">
        <v>0</v>
      </c>
      <c r="M18" s="95">
        <v>0</v>
      </c>
      <c r="N18" s="95">
        <v>0</v>
      </c>
      <c r="O18" s="95">
        <v>0</v>
      </c>
      <c r="P18" s="95">
        <v>0</v>
      </c>
      <c r="Q18" s="95">
        <v>0</v>
      </c>
      <c r="R18" s="95">
        <v>0</v>
      </c>
      <c r="S18" s="95">
        <v>0</v>
      </c>
    </row>
    <row r="19" spans="1:19" ht="16.8" x14ac:dyDescent="0.3">
      <c r="A19" s="75">
        <v>18</v>
      </c>
      <c r="B19" s="1">
        <v>44348</v>
      </c>
      <c r="C19" s="1" t="s">
        <v>58</v>
      </c>
      <c r="D19" s="2">
        <f t="shared" si="1"/>
        <v>2021</v>
      </c>
      <c r="E19" s="97">
        <f t="shared" si="0"/>
        <v>22</v>
      </c>
      <c r="F19" s="95">
        <v>14</v>
      </c>
      <c r="G19" s="95">
        <v>2</v>
      </c>
      <c r="H19" s="95">
        <v>12</v>
      </c>
      <c r="I19" s="95">
        <v>2</v>
      </c>
      <c r="J19" s="95">
        <v>8</v>
      </c>
      <c r="K19" s="95">
        <v>0</v>
      </c>
      <c r="L19" s="95">
        <v>0</v>
      </c>
      <c r="M19" s="95">
        <v>0</v>
      </c>
      <c r="N19" s="95">
        <v>0</v>
      </c>
      <c r="O19" s="95">
        <v>0</v>
      </c>
      <c r="P19" s="95">
        <v>0</v>
      </c>
      <c r="Q19" s="95">
        <v>0</v>
      </c>
      <c r="R19" s="95">
        <v>0</v>
      </c>
      <c r="S19" s="95">
        <v>0</v>
      </c>
    </row>
    <row r="20" spans="1:19" ht="16.8" x14ac:dyDescent="0.3">
      <c r="A20" s="75">
        <v>19</v>
      </c>
      <c r="B20" s="1">
        <v>44378</v>
      </c>
      <c r="C20" s="1" t="s">
        <v>59</v>
      </c>
      <c r="D20" s="2">
        <f t="shared" si="1"/>
        <v>2021</v>
      </c>
      <c r="E20" s="97">
        <f t="shared" si="0"/>
        <v>27</v>
      </c>
      <c r="F20" s="95">
        <v>18</v>
      </c>
      <c r="G20" s="95">
        <v>3</v>
      </c>
      <c r="H20" s="95">
        <v>15</v>
      </c>
      <c r="I20" s="95">
        <v>1</v>
      </c>
      <c r="J20" s="95">
        <v>9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</row>
    <row r="21" spans="1:19" ht="16.8" x14ac:dyDescent="0.3">
      <c r="A21" s="75">
        <v>20</v>
      </c>
      <c r="B21" s="1">
        <v>44409</v>
      </c>
      <c r="C21" s="1" t="s">
        <v>60</v>
      </c>
      <c r="D21" s="2">
        <f t="shared" si="1"/>
        <v>2021</v>
      </c>
      <c r="E21" s="97">
        <f t="shared" si="0"/>
        <v>27</v>
      </c>
      <c r="F21" s="95">
        <v>17</v>
      </c>
      <c r="G21" s="95">
        <v>2</v>
      </c>
      <c r="H21" s="95">
        <v>15</v>
      </c>
      <c r="I21" s="95">
        <v>2</v>
      </c>
      <c r="J21" s="95">
        <v>10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  <c r="P21" s="95">
        <v>0</v>
      </c>
      <c r="Q21" s="95">
        <v>0</v>
      </c>
      <c r="R21" s="95">
        <v>0</v>
      </c>
      <c r="S21" s="95">
        <v>0</v>
      </c>
    </row>
    <row r="22" spans="1:19" ht="16.8" x14ac:dyDescent="0.3">
      <c r="A22" s="75">
        <v>21</v>
      </c>
      <c r="B22" s="1">
        <v>44440</v>
      </c>
      <c r="C22" s="1" t="s">
        <v>61</v>
      </c>
      <c r="D22" s="2">
        <f t="shared" si="1"/>
        <v>2021</v>
      </c>
      <c r="E22" s="97">
        <f t="shared" si="0"/>
        <v>26</v>
      </c>
      <c r="F22" s="95">
        <v>15</v>
      </c>
      <c r="G22" s="95">
        <v>4</v>
      </c>
      <c r="H22" s="95">
        <v>11</v>
      </c>
      <c r="I22" s="95">
        <v>1</v>
      </c>
      <c r="J22" s="95">
        <v>11</v>
      </c>
      <c r="K22" s="95">
        <v>0</v>
      </c>
      <c r="L22" s="95">
        <v>0</v>
      </c>
      <c r="M22" s="95">
        <v>0</v>
      </c>
      <c r="N22" s="95">
        <v>0</v>
      </c>
      <c r="O22" s="95">
        <v>0</v>
      </c>
      <c r="P22" s="95">
        <v>0</v>
      </c>
      <c r="Q22" s="95">
        <v>0</v>
      </c>
      <c r="R22" s="95">
        <v>0</v>
      </c>
      <c r="S22" s="95">
        <v>0</v>
      </c>
    </row>
    <row r="23" spans="1:19" ht="16.8" x14ac:dyDescent="0.3">
      <c r="A23" s="75">
        <v>22</v>
      </c>
      <c r="B23" s="1">
        <v>44470</v>
      </c>
      <c r="C23" s="1" t="s">
        <v>62</v>
      </c>
      <c r="D23" s="2">
        <f t="shared" si="1"/>
        <v>2021</v>
      </c>
      <c r="E23" s="97">
        <f t="shared" si="0"/>
        <v>28</v>
      </c>
      <c r="F23" s="95">
        <v>18</v>
      </c>
      <c r="G23" s="95">
        <v>4</v>
      </c>
      <c r="H23" s="95">
        <v>14</v>
      </c>
      <c r="I23" s="95">
        <v>1</v>
      </c>
      <c r="J23" s="95">
        <v>10</v>
      </c>
      <c r="K23" s="95">
        <v>0</v>
      </c>
      <c r="L23" s="95">
        <v>0</v>
      </c>
      <c r="M23" s="95">
        <v>0</v>
      </c>
      <c r="N23" s="95">
        <v>0</v>
      </c>
      <c r="O23" s="95">
        <v>0</v>
      </c>
      <c r="P23" s="95">
        <v>0</v>
      </c>
      <c r="Q23" s="95">
        <v>0</v>
      </c>
      <c r="R23" s="95">
        <v>0</v>
      </c>
      <c r="S23" s="95">
        <v>0</v>
      </c>
    </row>
    <row r="24" spans="1:19" ht="16.8" x14ac:dyDescent="0.3">
      <c r="A24" s="75">
        <v>23</v>
      </c>
      <c r="B24" s="1">
        <v>44501</v>
      </c>
      <c r="C24" s="1" t="s">
        <v>63</v>
      </c>
      <c r="D24" s="2">
        <f t="shared" si="1"/>
        <v>2021</v>
      </c>
      <c r="E24" s="97">
        <f t="shared" si="0"/>
        <v>26</v>
      </c>
      <c r="F24" s="95">
        <v>15</v>
      </c>
      <c r="G24" s="95">
        <v>3</v>
      </c>
      <c r="H24" s="95">
        <v>12</v>
      </c>
      <c r="I24" s="95">
        <v>2</v>
      </c>
      <c r="J24" s="95">
        <v>11</v>
      </c>
      <c r="K24" s="95">
        <v>0</v>
      </c>
      <c r="L24" s="95">
        <v>0</v>
      </c>
      <c r="M24" s="95">
        <v>0</v>
      </c>
      <c r="N24" s="95">
        <v>0</v>
      </c>
      <c r="O24" s="95">
        <v>0</v>
      </c>
      <c r="P24" s="95">
        <v>0</v>
      </c>
      <c r="Q24" s="95">
        <v>0</v>
      </c>
      <c r="R24" s="95">
        <v>0</v>
      </c>
      <c r="S24" s="95">
        <v>0</v>
      </c>
    </row>
    <row r="25" spans="1:19" ht="16.8" x14ac:dyDescent="0.3">
      <c r="A25" s="75">
        <v>24</v>
      </c>
      <c r="B25" s="1">
        <v>44531</v>
      </c>
      <c r="C25" s="1" t="s">
        <v>64</v>
      </c>
      <c r="D25" s="2">
        <f t="shared" si="1"/>
        <v>2021</v>
      </c>
      <c r="E25" s="97">
        <f t="shared" si="0"/>
        <v>26</v>
      </c>
      <c r="F25" s="95">
        <v>17</v>
      </c>
      <c r="G25" s="95">
        <v>5</v>
      </c>
      <c r="H25" s="95">
        <v>12</v>
      </c>
      <c r="I25" s="95">
        <v>2</v>
      </c>
      <c r="J25" s="95">
        <v>9</v>
      </c>
      <c r="K25" s="95">
        <v>0</v>
      </c>
      <c r="L25" s="95">
        <v>0</v>
      </c>
      <c r="M25" s="95">
        <v>0</v>
      </c>
      <c r="N25" s="95">
        <v>0</v>
      </c>
      <c r="O25" s="95">
        <v>0</v>
      </c>
      <c r="P25" s="95">
        <v>0</v>
      </c>
      <c r="Q25" s="95">
        <v>0</v>
      </c>
      <c r="R25" s="95">
        <v>0</v>
      </c>
      <c r="S25" s="95">
        <v>0</v>
      </c>
    </row>
    <row r="26" spans="1:19" s="17" customFormat="1" ht="16.8" x14ac:dyDescent="0.3">
      <c r="A26" s="32">
        <v>25</v>
      </c>
      <c r="B26" s="96">
        <v>44562</v>
      </c>
      <c r="C26" s="96" t="s">
        <v>53</v>
      </c>
      <c r="D26" s="22">
        <v>2022</v>
      </c>
      <c r="E26" s="97">
        <f t="shared" si="0"/>
        <v>32</v>
      </c>
      <c r="F26" s="31">
        <v>15</v>
      </c>
      <c r="G26" s="31">
        <v>6</v>
      </c>
      <c r="H26" s="31">
        <v>9</v>
      </c>
      <c r="I26" s="31">
        <v>3</v>
      </c>
      <c r="J26" s="31">
        <v>11</v>
      </c>
      <c r="K26" s="31">
        <v>10</v>
      </c>
      <c r="L26" s="31">
        <v>4</v>
      </c>
      <c r="M26" s="31">
        <v>6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</row>
    <row r="27" spans="1:19" s="17" customFormat="1" ht="16.8" x14ac:dyDescent="0.3">
      <c r="A27" s="32">
        <v>26</v>
      </c>
      <c r="B27" s="96">
        <v>44593</v>
      </c>
      <c r="C27" s="96" t="s">
        <v>54</v>
      </c>
      <c r="D27" s="22">
        <v>2022</v>
      </c>
      <c r="E27" s="97">
        <f t="shared" si="0"/>
        <v>25</v>
      </c>
      <c r="F27" s="31">
        <v>11</v>
      </c>
      <c r="G27" s="31">
        <v>4.5</v>
      </c>
      <c r="H27" s="31">
        <v>6.5</v>
      </c>
      <c r="I27" s="31">
        <v>3</v>
      </c>
      <c r="J27" s="31">
        <v>9</v>
      </c>
      <c r="K27" s="31">
        <v>9</v>
      </c>
      <c r="L27" s="31">
        <v>4</v>
      </c>
      <c r="M27" s="31">
        <v>5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</row>
    <row r="28" spans="1:19" s="17" customFormat="1" ht="16.8" x14ac:dyDescent="0.3">
      <c r="A28" s="32">
        <v>27</v>
      </c>
      <c r="B28" s="96">
        <v>44621</v>
      </c>
      <c r="C28" s="96" t="s">
        <v>55</v>
      </c>
      <c r="D28" s="22">
        <v>2022</v>
      </c>
      <c r="E28" s="97">
        <f t="shared" si="0"/>
        <v>29</v>
      </c>
      <c r="F28" s="31">
        <v>14</v>
      </c>
      <c r="G28" s="31">
        <v>7</v>
      </c>
      <c r="H28" s="31">
        <v>7</v>
      </c>
      <c r="I28" s="31">
        <v>1</v>
      </c>
      <c r="J28" s="31">
        <v>11</v>
      </c>
      <c r="K28" s="31">
        <v>9</v>
      </c>
      <c r="L28" s="31">
        <v>5</v>
      </c>
      <c r="M28" s="31">
        <v>4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</row>
    <row r="29" spans="1:19" s="17" customFormat="1" ht="16.8" x14ac:dyDescent="0.3">
      <c r="A29" s="32">
        <v>28</v>
      </c>
      <c r="B29" s="96">
        <v>44652</v>
      </c>
      <c r="C29" s="96" t="s">
        <v>56</v>
      </c>
      <c r="D29" s="22">
        <v>2022</v>
      </c>
      <c r="E29" s="97">
        <f t="shared" si="0"/>
        <v>29</v>
      </c>
      <c r="F29" s="31">
        <v>17</v>
      </c>
      <c r="G29" s="31">
        <v>7</v>
      </c>
      <c r="H29" s="31">
        <v>10</v>
      </c>
      <c r="I29" s="31">
        <v>2</v>
      </c>
      <c r="J29" s="31">
        <v>8</v>
      </c>
      <c r="K29" s="31">
        <v>6</v>
      </c>
      <c r="L29" s="31">
        <v>2</v>
      </c>
      <c r="M29" s="31">
        <v>4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</row>
    <row r="30" spans="1:19" s="17" customFormat="1" ht="16.8" x14ac:dyDescent="0.3">
      <c r="A30" s="32">
        <v>29</v>
      </c>
      <c r="B30" s="96">
        <v>44682</v>
      </c>
      <c r="C30" s="96" t="s">
        <v>57</v>
      </c>
      <c r="D30" s="22">
        <v>2022</v>
      </c>
      <c r="E30" s="97">
        <f t="shared" si="0"/>
        <v>27</v>
      </c>
      <c r="F30" s="31">
        <v>16</v>
      </c>
      <c r="G30" s="31">
        <v>6</v>
      </c>
      <c r="H30" s="31">
        <v>10</v>
      </c>
      <c r="I30" s="31">
        <v>3</v>
      </c>
      <c r="J30" s="31">
        <v>7</v>
      </c>
      <c r="K30" s="31">
        <v>6</v>
      </c>
      <c r="L30" s="31">
        <v>2</v>
      </c>
      <c r="M30" s="31">
        <v>4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</row>
    <row r="31" spans="1:19" s="17" customFormat="1" ht="16.8" x14ac:dyDescent="0.3">
      <c r="A31" s="32">
        <v>30</v>
      </c>
      <c r="B31" s="96">
        <v>44713</v>
      </c>
      <c r="C31" s="96" t="s">
        <v>58</v>
      </c>
      <c r="D31" s="22">
        <v>2022</v>
      </c>
      <c r="E31" s="97">
        <f t="shared" si="0"/>
        <v>31</v>
      </c>
      <c r="F31" s="31">
        <v>15</v>
      </c>
      <c r="G31" s="31">
        <v>8</v>
      </c>
      <c r="H31" s="31">
        <v>7</v>
      </c>
      <c r="I31" s="31">
        <v>2</v>
      </c>
      <c r="J31" s="31">
        <v>12</v>
      </c>
      <c r="K31" s="31">
        <v>8</v>
      </c>
      <c r="L31" s="31">
        <v>4</v>
      </c>
      <c r="M31" s="31">
        <v>4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</row>
    <row r="32" spans="1:19" s="17" customFormat="1" ht="16.8" x14ac:dyDescent="0.3">
      <c r="A32" s="32">
        <v>31</v>
      </c>
      <c r="B32" s="96">
        <v>44743</v>
      </c>
      <c r="C32" s="96" t="s">
        <v>59</v>
      </c>
      <c r="D32" s="22">
        <v>2022</v>
      </c>
      <c r="E32" s="97">
        <f t="shared" si="0"/>
        <v>38</v>
      </c>
      <c r="F32" s="31">
        <v>17</v>
      </c>
      <c r="G32" s="31">
        <v>6</v>
      </c>
      <c r="H32" s="31">
        <v>11</v>
      </c>
      <c r="I32" s="31">
        <v>3</v>
      </c>
      <c r="J32" s="31">
        <v>15</v>
      </c>
      <c r="K32" s="31">
        <v>9</v>
      </c>
      <c r="L32" s="31">
        <v>3</v>
      </c>
      <c r="M32" s="31">
        <v>6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</row>
    <row r="33" spans="1:19" s="17" customFormat="1" ht="16.8" x14ac:dyDescent="0.3">
      <c r="A33" s="32">
        <v>32</v>
      </c>
      <c r="B33" s="96">
        <v>44774</v>
      </c>
      <c r="C33" s="96" t="s">
        <v>60</v>
      </c>
      <c r="D33" s="22">
        <v>2022</v>
      </c>
      <c r="E33" s="97">
        <f t="shared" si="0"/>
        <v>38</v>
      </c>
      <c r="F33" s="31">
        <v>16</v>
      </c>
      <c r="G33" s="31">
        <v>4.5</v>
      </c>
      <c r="H33" s="31">
        <v>11.5</v>
      </c>
      <c r="I33" s="31">
        <v>2</v>
      </c>
      <c r="J33" s="31">
        <v>15</v>
      </c>
      <c r="K33" s="31">
        <v>10</v>
      </c>
      <c r="L33" s="31">
        <v>3</v>
      </c>
      <c r="M33" s="31">
        <v>7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</row>
    <row r="34" spans="1:19" s="17" customFormat="1" ht="16.8" x14ac:dyDescent="0.3">
      <c r="A34" s="32">
        <v>33</v>
      </c>
      <c r="B34" s="96">
        <v>44805</v>
      </c>
      <c r="C34" s="96" t="s">
        <v>61</v>
      </c>
      <c r="D34" s="22">
        <v>2022</v>
      </c>
      <c r="E34" s="97">
        <f t="shared" si="0"/>
        <v>34</v>
      </c>
      <c r="F34" s="31">
        <v>17</v>
      </c>
      <c r="G34" s="31">
        <v>7.5</v>
      </c>
      <c r="H34" s="31">
        <v>9.5</v>
      </c>
      <c r="I34" s="31">
        <v>4</v>
      </c>
      <c r="J34" s="31">
        <v>11</v>
      </c>
      <c r="K34" s="31">
        <v>11</v>
      </c>
      <c r="L34" s="31">
        <v>5</v>
      </c>
      <c r="M34" s="31">
        <v>6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</row>
    <row r="35" spans="1:19" s="17" customFormat="1" ht="16.8" x14ac:dyDescent="0.3">
      <c r="A35" s="32">
        <v>34</v>
      </c>
      <c r="B35" s="96">
        <v>44835</v>
      </c>
      <c r="C35" s="96" t="s">
        <v>62</v>
      </c>
      <c r="D35" s="22">
        <v>2022</v>
      </c>
      <c r="E35" s="97">
        <f t="shared" si="0"/>
        <v>33</v>
      </c>
      <c r="F35" s="31">
        <v>15</v>
      </c>
      <c r="G35" s="31">
        <v>9</v>
      </c>
      <c r="H35" s="31">
        <v>6</v>
      </c>
      <c r="I35" s="31">
        <v>4</v>
      </c>
      <c r="J35" s="31">
        <v>14</v>
      </c>
      <c r="K35" s="31">
        <v>10</v>
      </c>
      <c r="L35" s="31">
        <v>6</v>
      </c>
      <c r="M35" s="31">
        <v>4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</row>
    <row r="36" spans="1:19" s="17" customFormat="1" ht="16.8" x14ac:dyDescent="0.3">
      <c r="A36" s="32">
        <v>35</v>
      </c>
      <c r="B36" s="96">
        <v>44866</v>
      </c>
      <c r="C36" s="96" t="s">
        <v>63</v>
      </c>
      <c r="D36" s="22">
        <v>2022</v>
      </c>
      <c r="E36" s="97">
        <f t="shared" si="0"/>
        <v>38</v>
      </c>
      <c r="F36" s="31">
        <v>18</v>
      </c>
      <c r="G36" s="31">
        <v>4.5</v>
      </c>
      <c r="H36" s="31">
        <v>13.5</v>
      </c>
      <c r="I36" s="31">
        <v>3</v>
      </c>
      <c r="J36" s="31">
        <v>12</v>
      </c>
      <c r="K36" s="31">
        <v>11</v>
      </c>
      <c r="L36" s="31">
        <v>3</v>
      </c>
      <c r="M36" s="31">
        <v>8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</row>
    <row r="37" spans="1:19" s="17" customFormat="1" ht="16.8" x14ac:dyDescent="0.3">
      <c r="A37" s="32">
        <v>36</v>
      </c>
      <c r="B37" s="96">
        <v>44896</v>
      </c>
      <c r="C37" s="96" t="s">
        <v>64</v>
      </c>
      <c r="D37" s="22">
        <v>2022</v>
      </c>
      <c r="E37" s="97">
        <f t="shared" si="0"/>
        <v>31</v>
      </c>
      <c r="F37" s="31">
        <v>16</v>
      </c>
      <c r="G37" s="31">
        <v>10.5</v>
      </c>
      <c r="H37" s="31">
        <v>5.5</v>
      </c>
      <c r="I37" s="31">
        <v>5</v>
      </c>
      <c r="J37" s="31">
        <v>12</v>
      </c>
      <c r="K37" s="31">
        <v>9</v>
      </c>
      <c r="L37" s="31">
        <v>6</v>
      </c>
      <c r="M37" s="31">
        <v>3</v>
      </c>
      <c r="N37" s="31">
        <v>0</v>
      </c>
      <c r="O37" s="31">
        <v>0</v>
      </c>
      <c r="P37" s="31">
        <v>0</v>
      </c>
      <c r="Q37" s="31">
        <v>0</v>
      </c>
      <c r="R37" s="31">
        <v>0</v>
      </c>
      <c r="S37" s="31">
        <v>0</v>
      </c>
    </row>
    <row r="38" spans="1:19" ht="16.8" x14ac:dyDescent="0.3">
      <c r="A38" s="75">
        <v>37</v>
      </c>
      <c r="B38" s="1">
        <v>44927</v>
      </c>
      <c r="C38" s="1" t="s">
        <v>53</v>
      </c>
      <c r="D38" s="2">
        <v>2023</v>
      </c>
      <c r="E38" s="97">
        <f t="shared" si="0"/>
        <v>33</v>
      </c>
      <c r="F38" s="95">
        <v>14</v>
      </c>
      <c r="G38" s="95">
        <v>7</v>
      </c>
      <c r="H38" s="95">
        <v>7</v>
      </c>
      <c r="I38" s="95">
        <v>6</v>
      </c>
      <c r="J38" s="95">
        <v>9</v>
      </c>
      <c r="K38" s="95">
        <v>11</v>
      </c>
      <c r="L38" s="95">
        <v>6</v>
      </c>
      <c r="M38" s="95">
        <v>5</v>
      </c>
      <c r="N38" s="95">
        <v>10</v>
      </c>
      <c r="O38" s="95">
        <v>5</v>
      </c>
      <c r="P38" s="95">
        <v>5</v>
      </c>
      <c r="Q38" s="95">
        <v>0</v>
      </c>
      <c r="R38" s="95">
        <v>0</v>
      </c>
      <c r="S38" s="95">
        <v>0</v>
      </c>
    </row>
    <row r="39" spans="1:19" ht="16.8" x14ac:dyDescent="0.3">
      <c r="A39" s="75">
        <v>38</v>
      </c>
      <c r="B39" s="1">
        <v>44958</v>
      </c>
      <c r="C39" s="1" t="s">
        <v>54</v>
      </c>
      <c r="D39" s="2">
        <v>2023</v>
      </c>
      <c r="E39" s="97">
        <f t="shared" si="0"/>
        <v>32.5</v>
      </c>
      <c r="F39" s="95">
        <v>18</v>
      </c>
      <c r="G39" s="95">
        <v>10</v>
      </c>
      <c r="H39" s="95">
        <v>8</v>
      </c>
      <c r="I39" s="95">
        <v>4.5</v>
      </c>
      <c r="J39" s="95">
        <v>6.5</v>
      </c>
      <c r="K39" s="95">
        <v>9</v>
      </c>
      <c r="L39" s="95">
        <v>5</v>
      </c>
      <c r="M39" s="95">
        <v>4</v>
      </c>
      <c r="N39" s="95">
        <v>9</v>
      </c>
      <c r="O39" s="95">
        <v>5</v>
      </c>
      <c r="P39" s="95">
        <v>4</v>
      </c>
      <c r="Q39" s="95">
        <v>0</v>
      </c>
      <c r="R39" s="95">
        <v>0</v>
      </c>
      <c r="S39" s="95">
        <v>0</v>
      </c>
    </row>
    <row r="40" spans="1:19" ht="16.8" x14ac:dyDescent="0.3">
      <c r="A40" s="75">
        <v>39</v>
      </c>
      <c r="B40" s="1">
        <v>44986</v>
      </c>
      <c r="C40" s="1" t="s">
        <v>55</v>
      </c>
      <c r="D40" s="2">
        <v>2023</v>
      </c>
      <c r="E40" s="97">
        <f t="shared" si="0"/>
        <v>31</v>
      </c>
      <c r="F40" s="95">
        <v>16</v>
      </c>
      <c r="G40" s="95">
        <v>10.5</v>
      </c>
      <c r="H40" s="95">
        <v>5.5</v>
      </c>
      <c r="I40" s="95">
        <v>7</v>
      </c>
      <c r="J40" s="95">
        <v>7</v>
      </c>
      <c r="K40" s="95">
        <v>11</v>
      </c>
      <c r="L40" s="95">
        <v>7</v>
      </c>
      <c r="M40" s="95">
        <v>4</v>
      </c>
      <c r="N40" s="95">
        <v>9</v>
      </c>
      <c r="O40" s="95">
        <v>5</v>
      </c>
      <c r="P40" s="95">
        <v>4</v>
      </c>
      <c r="Q40" s="95">
        <v>0</v>
      </c>
      <c r="R40" s="95">
        <v>0</v>
      </c>
      <c r="S40" s="95">
        <v>0</v>
      </c>
    </row>
    <row r="41" spans="1:19" ht="16.8" x14ac:dyDescent="0.3">
      <c r="A41" s="75">
        <v>40</v>
      </c>
      <c r="B41" s="1">
        <v>45017</v>
      </c>
      <c r="C41" s="1" t="s">
        <v>56</v>
      </c>
      <c r="D41" s="2">
        <v>2023</v>
      </c>
      <c r="E41" s="97">
        <f t="shared" si="0"/>
        <v>38</v>
      </c>
      <c r="F41" s="95">
        <v>19</v>
      </c>
      <c r="G41" s="95">
        <v>14</v>
      </c>
      <c r="H41" s="95">
        <v>5</v>
      </c>
      <c r="I41" s="95">
        <v>7</v>
      </c>
      <c r="J41" s="95">
        <v>10</v>
      </c>
      <c r="K41" s="95">
        <v>8</v>
      </c>
      <c r="L41" s="95">
        <v>3</v>
      </c>
      <c r="M41" s="95">
        <v>5</v>
      </c>
      <c r="N41" s="95">
        <v>6</v>
      </c>
      <c r="O41" s="95">
        <v>2</v>
      </c>
      <c r="P41" s="95">
        <v>4</v>
      </c>
      <c r="Q41" s="95">
        <v>0</v>
      </c>
      <c r="R41" s="95">
        <v>0</v>
      </c>
      <c r="S41" s="95">
        <v>0</v>
      </c>
    </row>
    <row r="42" spans="1:19" ht="16.8" x14ac:dyDescent="0.3">
      <c r="A42" s="75">
        <v>41</v>
      </c>
      <c r="B42" s="1">
        <v>45047</v>
      </c>
      <c r="C42" s="1" t="s">
        <v>57</v>
      </c>
      <c r="D42" s="2">
        <v>2023</v>
      </c>
      <c r="E42" s="97">
        <f t="shared" si="0"/>
        <v>33</v>
      </c>
      <c r="F42" s="95">
        <v>17</v>
      </c>
      <c r="G42" s="95">
        <v>13</v>
      </c>
      <c r="H42" s="95">
        <v>4</v>
      </c>
      <c r="I42" s="95">
        <v>6</v>
      </c>
      <c r="J42" s="95">
        <v>10</v>
      </c>
      <c r="K42" s="95">
        <v>7</v>
      </c>
      <c r="L42" s="95">
        <v>4</v>
      </c>
      <c r="M42" s="95">
        <v>3</v>
      </c>
      <c r="N42" s="95">
        <v>6</v>
      </c>
      <c r="O42" s="95">
        <v>3</v>
      </c>
      <c r="P42" s="95">
        <v>3</v>
      </c>
      <c r="Q42" s="95">
        <v>0</v>
      </c>
      <c r="R42" s="95">
        <v>0</v>
      </c>
      <c r="S42" s="95">
        <v>0</v>
      </c>
    </row>
    <row r="43" spans="1:19" ht="16.8" x14ac:dyDescent="0.3">
      <c r="A43" s="75">
        <v>42</v>
      </c>
      <c r="B43" s="1">
        <v>45078</v>
      </c>
      <c r="C43" s="1" t="s">
        <v>58</v>
      </c>
      <c r="D43" s="2">
        <v>2023</v>
      </c>
      <c r="E43" s="97">
        <f t="shared" si="0"/>
        <v>35</v>
      </c>
      <c r="F43" s="95">
        <v>16</v>
      </c>
      <c r="G43" s="95">
        <v>12</v>
      </c>
      <c r="H43" s="95">
        <v>4</v>
      </c>
      <c r="I43" s="95">
        <v>8</v>
      </c>
      <c r="J43" s="95">
        <v>7</v>
      </c>
      <c r="K43" s="95">
        <v>12</v>
      </c>
      <c r="L43" s="95">
        <v>5</v>
      </c>
      <c r="M43" s="95">
        <v>7</v>
      </c>
      <c r="N43" s="95">
        <v>8</v>
      </c>
      <c r="O43" s="95">
        <v>3</v>
      </c>
      <c r="P43" s="95">
        <v>5</v>
      </c>
      <c r="Q43" s="95">
        <v>0</v>
      </c>
      <c r="R43" s="95">
        <v>0</v>
      </c>
      <c r="S43" s="95">
        <v>0</v>
      </c>
    </row>
    <row r="44" spans="1:19" ht="16.8" x14ac:dyDescent="0.3">
      <c r="A44" s="75">
        <v>43</v>
      </c>
      <c r="B44" s="1">
        <v>45108</v>
      </c>
      <c r="C44" s="1" t="s">
        <v>59</v>
      </c>
      <c r="D44" s="2">
        <v>2023</v>
      </c>
      <c r="E44" s="97">
        <f t="shared" si="0"/>
        <v>41</v>
      </c>
      <c r="F44" s="95">
        <v>18</v>
      </c>
      <c r="G44" s="95">
        <v>15</v>
      </c>
      <c r="H44" s="95">
        <v>3</v>
      </c>
      <c r="I44" s="95">
        <v>6</v>
      </c>
      <c r="J44" s="95">
        <v>11</v>
      </c>
      <c r="K44" s="95">
        <v>15</v>
      </c>
      <c r="L44" s="95">
        <v>8</v>
      </c>
      <c r="M44" s="95">
        <v>7</v>
      </c>
      <c r="N44" s="95">
        <v>9</v>
      </c>
      <c r="O44" s="95">
        <v>4</v>
      </c>
      <c r="P44" s="95">
        <v>5</v>
      </c>
      <c r="Q44" s="95">
        <v>0</v>
      </c>
      <c r="R44" s="95">
        <v>0</v>
      </c>
      <c r="S44" s="95">
        <v>0</v>
      </c>
    </row>
    <row r="45" spans="1:19" ht="16.8" x14ac:dyDescent="0.3">
      <c r="A45" s="75">
        <v>44</v>
      </c>
      <c r="B45" s="1">
        <v>45139</v>
      </c>
      <c r="C45" s="1" t="s">
        <v>60</v>
      </c>
      <c r="D45" s="2">
        <v>2023</v>
      </c>
      <c r="E45" s="97">
        <f t="shared" si="0"/>
        <v>42.5</v>
      </c>
      <c r="F45" s="95">
        <v>17</v>
      </c>
      <c r="G45" s="95">
        <v>12</v>
      </c>
      <c r="H45" s="95">
        <v>5</v>
      </c>
      <c r="I45" s="95">
        <v>4.5</v>
      </c>
      <c r="J45" s="95">
        <v>11.5</v>
      </c>
      <c r="K45" s="95">
        <v>15</v>
      </c>
      <c r="L45" s="95">
        <v>7</v>
      </c>
      <c r="M45" s="95">
        <v>8</v>
      </c>
      <c r="N45" s="95">
        <v>10</v>
      </c>
      <c r="O45" s="95">
        <v>4</v>
      </c>
      <c r="P45" s="95">
        <v>6</v>
      </c>
      <c r="Q45" s="95">
        <v>0</v>
      </c>
      <c r="R45" s="95">
        <v>0</v>
      </c>
      <c r="S45" s="95">
        <v>0</v>
      </c>
    </row>
    <row r="46" spans="1:19" ht="16.8" x14ac:dyDescent="0.3">
      <c r="A46" s="75">
        <v>45</v>
      </c>
      <c r="B46" s="1">
        <v>45170</v>
      </c>
      <c r="C46" s="1" t="s">
        <v>61</v>
      </c>
      <c r="D46" s="2">
        <v>2023</v>
      </c>
      <c r="E46" s="97">
        <f t="shared" si="0"/>
        <v>38.5</v>
      </c>
      <c r="F46" s="95">
        <v>16</v>
      </c>
      <c r="G46" s="95">
        <v>12</v>
      </c>
      <c r="H46" s="95">
        <v>4</v>
      </c>
      <c r="I46" s="95">
        <v>7.5</v>
      </c>
      <c r="J46" s="95">
        <v>9.5</v>
      </c>
      <c r="K46" s="95">
        <v>11</v>
      </c>
      <c r="L46" s="95">
        <v>5</v>
      </c>
      <c r="M46" s="95">
        <v>6</v>
      </c>
      <c r="N46" s="95">
        <v>11</v>
      </c>
      <c r="O46" s="95">
        <v>4</v>
      </c>
      <c r="P46" s="95">
        <v>7</v>
      </c>
      <c r="Q46" s="95">
        <v>0</v>
      </c>
      <c r="R46" s="95">
        <v>0</v>
      </c>
      <c r="S46" s="95">
        <v>0</v>
      </c>
    </row>
    <row r="47" spans="1:19" ht="16.8" x14ac:dyDescent="0.3">
      <c r="A47" s="75">
        <v>46</v>
      </c>
      <c r="B47" s="1">
        <v>45200</v>
      </c>
      <c r="C47" s="1" t="s">
        <v>62</v>
      </c>
      <c r="D47" s="2">
        <v>2023</v>
      </c>
      <c r="E47" s="97">
        <f t="shared" si="0"/>
        <v>32</v>
      </c>
      <c r="F47" s="95">
        <v>15</v>
      </c>
      <c r="G47" s="95">
        <v>14</v>
      </c>
      <c r="H47" s="95">
        <v>1</v>
      </c>
      <c r="I47" s="95">
        <v>9</v>
      </c>
      <c r="J47" s="95">
        <v>6</v>
      </c>
      <c r="K47" s="95">
        <v>14</v>
      </c>
      <c r="L47" s="95">
        <v>8</v>
      </c>
      <c r="M47" s="95">
        <v>6</v>
      </c>
      <c r="N47" s="95">
        <v>10</v>
      </c>
      <c r="O47" s="95">
        <v>5</v>
      </c>
      <c r="P47" s="95">
        <v>5</v>
      </c>
      <c r="Q47" s="95">
        <v>0</v>
      </c>
      <c r="R47" s="95">
        <v>0</v>
      </c>
      <c r="S47" s="95">
        <v>0</v>
      </c>
    </row>
    <row r="48" spans="1:19" ht="16.8" x14ac:dyDescent="0.3">
      <c r="A48" s="75">
        <v>47</v>
      </c>
      <c r="B48" s="1">
        <v>45231</v>
      </c>
      <c r="C48" s="1" t="s">
        <v>63</v>
      </c>
      <c r="D48" s="2">
        <v>2023</v>
      </c>
      <c r="E48" s="97">
        <f t="shared" si="0"/>
        <v>31.5</v>
      </c>
      <c r="F48" s="95">
        <v>13</v>
      </c>
      <c r="G48" s="95">
        <v>12</v>
      </c>
      <c r="H48" s="95">
        <v>1</v>
      </c>
      <c r="I48" s="95">
        <v>4.5</v>
      </c>
      <c r="J48" s="95">
        <v>13.5</v>
      </c>
      <c r="K48" s="95">
        <v>12</v>
      </c>
      <c r="L48" s="95">
        <v>10</v>
      </c>
      <c r="M48" s="95">
        <v>2</v>
      </c>
      <c r="N48" s="95">
        <v>11</v>
      </c>
      <c r="O48" s="95">
        <v>8</v>
      </c>
      <c r="P48" s="95">
        <v>3</v>
      </c>
      <c r="Q48" s="95">
        <v>0</v>
      </c>
      <c r="R48" s="95">
        <v>0</v>
      </c>
      <c r="S48" s="95">
        <v>0</v>
      </c>
    </row>
    <row r="49" spans="1:19" ht="16.8" x14ac:dyDescent="0.3">
      <c r="A49" s="75">
        <v>48</v>
      </c>
      <c r="B49" s="1">
        <v>45261</v>
      </c>
      <c r="C49" s="1" t="s">
        <v>64</v>
      </c>
      <c r="D49" s="2">
        <v>2023</v>
      </c>
      <c r="E49" s="97">
        <f t="shared" si="0"/>
        <v>22.5</v>
      </c>
      <c r="F49" s="95">
        <v>11</v>
      </c>
      <c r="G49" s="95">
        <v>11</v>
      </c>
      <c r="H49" s="95">
        <v>0</v>
      </c>
      <c r="I49" s="95">
        <v>10.5</v>
      </c>
      <c r="J49" s="95">
        <v>5.5</v>
      </c>
      <c r="K49" s="95">
        <v>12</v>
      </c>
      <c r="L49" s="95">
        <v>9</v>
      </c>
      <c r="M49" s="95">
        <v>3</v>
      </c>
      <c r="N49" s="95">
        <v>9</v>
      </c>
      <c r="O49" s="95">
        <v>6</v>
      </c>
      <c r="P49" s="95">
        <v>3</v>
      </c>
      <c r="Q49" s="95">
        <v>0</v>
      </c>
      <c r="R49" s="95">
        <v>0</v>
      </c>
      <c r="S49" s="95">
        <v>0</v>
      </c>
    </row>
    <row r="50" spans="1:19" s="17" customFormat="1" ht="16.8" x14ac:dyDescent="0.3">
      <c r="A50" s="32">
        <v>49</v>
      </c>
      <c r="B50" s="96">
        <v>45292</v>
      </c>
      <c r="C50" s="96" t="s">
        <v>53</v>
      </c>
      <c r="D50" s="22">
        <v>2024</v>
      </c>
      <c r="E50" s="97">
        <f t="shared" si="0"/>
        <v>21</v>
      </c>
      <c r="F50" s="31">
        <v>8</v>
      </c>
      <c r="G50" s="31">
        <v>8</v>
      </c>
      <c r="H50" s="31">
        <v>0</v>
      </c>
      <c r="I50" s="31">
        <v>7</v>
      </c>
      <c r="J50" s="31">
        <v>7</v>
      </c>
      <c r="K50" s="31">
        <v>9</v>
      </c>
      <c r="L50" s="31">
        <v>7</v>
      </c>
      <c r="M50" s="31">
        <v>2</v>
      </c>
      <c r="N50" s="31">
        <v>11</v>
      </c>
      <c r="O50" s="31">
        <v>8</v>
      </c>
      <c r="P50" s="31">
        <v>3</v>
      </c>
      <c r="Q50" s="31">
        <v>5</v>
      </c>
      <c r="R50" s="31">
        <v>4</v>
      </c>
      <c r="S50" s="31">
        <v>1</v>
      </c>
    </row>
    <row r="51" spans="1:19" s="17" customFormat="1" ht="16.8" x14ac:dyDescent="0.3">
      <c r="A51" s="32">
        <v>50</v>
      </c>
      <c r="B51" s="96">
        <v>45323</v>
      </c>
      <c r="C51" s="96" t="s">
        <v>54</v>
      </c>
      <c r="D51" s="22">
        <v>2024</v>
      </c>
      <c r="E51" s="97">
        <f t="shared" si="0"/>
        <v>22</v>
      </c>
      <c r="F51" s="31">
        <v>10</v>
      </c>
      <c r="G51" s="31">
        <v>7</v>
      </c>
      <c r="H51" s="31">
        <v>3</v>
      </c>
      <c r="I51" s="31">
        <v>10</v>
      </c>
      <c r="J51" s="31">
        <v>8</v>
      </c>
      <c r="K51" s="31">
        <v>6.5</v>
      </c>
      <c r="L51" s="31">
        <v>6</v>
      </c>
      <c r="M51" s="31">
        <v>1</v>
      </c>
      <c r="N51" s="31">
        <v>9</v>
      </c>
      <c r="O51" s="31">
        <v>7</v>
      </c>
      <c r="P51" s="31">
        <v>2</v>
      </c>
      <c r="Q51" s="31">
        <v>4</v>
      </c>
      <c r="R51" s="31">
        <v>3</v>
      </c>
      <c r="S51" s="31">
        <v>1</v>
      </c>
    </row>
    <row r="52" spans="1:19" s="17" customFormat="1" ht="16.8" x14ac:dyDescent="0.3">
      <c r="A52" s="32">
        <v>51</v>
      </c>
      <c r="B52" s="96">
        <v>45352</v>
      </c>
      <c r="C52" s="96" t="s">
        <v>55</v>
      </c>
      <c r="D52" s="22">
        <v>2024</v>
      </c>
      <c r="E52" s="97">
        <f t="shared" si="0"/>
        <v>22.5</v>
      </c>
      <c r="F52" s="31">
        <v>11</v>
      </c>
      <c r="G52" s="31">
        <v>9</v>
      </c>
      <c r="H52" s="31">
        <v>2</v>
      </c>
      <c r="I52" s="31">
        <v>10.5</v>
      </c>
      <c r="J52" s="31">
        <v>5.5</v>
      </c>
      <c r="K52" s="31">
        <v>7</v>
      </c>
      <c r="L52" s="31">
        <v>5</v>
      </c>
      <c r="M52" s="31">
        <v>2</v>
      </c>
      <c r="N52" s="31">
        <v>11</v>
      </c>
      <c r="O52" s="31">
        <v>8</v>
      </c>
      <c r="P52" s="31">
        <v>3</v>
      </c>
      <c r="Q52" s="31">
        <v>4</v>
      </c>
      <c r="R52" s="31">
        <v>3</v>
      </c>
      <c r="S52" s="31">
        <v>1</v>
      </c>
    </row>
    <row r="53" spans="1:19" s="17" customFormat="1" ht="16.8" x14ac:dyDescent="0.3">
      <c r="A53" s="32">
        <v>52</v>
      </c>
      <c r="B53" s="96">
        <v>45383</v>
      </c>
      <c r="C53" s="96" t="s">
        <v>56</v>
      </c>
      <c r="D53" s="22">
        <v>2024</v>
      </c>
      <c r="E53" s="97">
        <f t="shared" si="0"/>
        <v>18</v>
      </c>
      <c r="F53" s="31">
        <v>9</v>
      </c>
      <c r="G53" s="31">
        <v>7</v>
      </c>
      <c r="H53" s="31">
        <v>2</v>
      </c>
      <c r="I53" s="31">
        <v>14</v>
      </c>
      <c r="J53" s="31">
        <v>5</v>
      </c>
      <c r="K53" s="31">
        <v>10</v>
      </c>
      <c r="L53" s="31">
        <v>9</v>
      </c>
      <c r="M53" s="31">
        <v>1</v>
      </c>
      <c r="N53" s="31">
        <v>8</v>
      </c>
      <c r="O53" s="31">
        <v>6</v>
      </c>
      <c r="P53" s="31">
        <v>2</v>
      </c>
      <c r="Q53" s="31">
        <v>4</v>
      </c>
      <c r="R53" s="31">
        <v>3</v>
      </c>
      <c r="S53" s="31">
        <v>1</v>
      </c>
    </row>
    <row r="54" spans="1:19" s="17" customFormat="1" ht="16.8" x14ac:dyDescent="0.3">
      <c r="A54" s="32">
        <v>53</v>
      </c>
      <c r="B54" s="96">
        <v>45413</v>
      </c>
      <c r="C54" s="96" t="s">
        <v>57</v>
      </c>
      <c r="D54" s="22">
        <v>2024</v>
      </c>
      <c r="E54" s="97">
        <f t="shared" si="0"/>
        <v>16</v>
      </c>
      <c r="F54" s="31">
        <v>10</v>
      </c>
      <c r="G54" s="31">
        <v>7.5</v>
      </c>
      <c r="H54" s="31">
        <v>2.5</v>
      </c>
      <c r="I54" s="31">
        <v>13</v>
      </c>
      <c r="J54" s="31">
        <v>4</v>
      </c>
      <c r="K54" s="31">
        <v>10</v>
      </c>
      <c r="L54" s="31">
        <v>9</v>
      </c>
      <c r="M54" s="31">
        <v>1</v>
      </c>
      <c r="N54" s="31">
        <v>7</v>
      </c>
      <c r="O54" s="31">
        <v>6</v>
      </c>
      <c r="P54" s="31">
        <v>1</v>
      </c>
      <c r="Q54" s="31">
        <v>3</v>
      </c>
      <c r="R54" s="31">
        <v>3</v>
      </c>
      <c r="S54" s="31">
        <v>0</v>
      </c>
    </row>
    <row r="55" spans="1:19" s="17" customFormat="1" ht="16.8" x14ac:dyDescent="0.3">
      <c r="A55" s="32">
        <v>54</v>
      </c>
      <c r="B55" s="96">
        <v>45444</v>
      </c>
      <c r="C55" s="96" t="s">
        <v>58</v>
      </c>
      <c r="D55" s="22">
        <v>2024</v>
      </c>
      <c r="E55" s="97">
        <f t="shared" si="0"/>
        <v>13</v>
      </c>
      <c r="F55" s="31">
        <v>8</v>
      </c>
      <c r="G55" s="31">
        <v>7</v>
      </c>
      <c r="H55" s="31">
        <v>1</v>
      </c>
      <c r="I55" s="31">
        <v>12</v>
      </c>
      <c r="J55" s="31">
        <v>4</v>
      </c>
      <c r="K55" s="31">
        <v>7</v>
      </c>
      <c r="L55" s="31">
        <v>7</v>
      </c>
      <c r="M55" s="31">
        <v>0</v>
      </c>
      <c r="N55" s="31">
        <v>12</v>
      </c>
      <c r="O55" s="31">
        <v>11</v>
      </c>
      <c r="P55" s="31">
        <v>1</v>
      </c>
      <c r="Q55" s="31">
        <v>5</v>
      </c>
      <c r="R55" s="31">
        <v>5</v>
      </c>
      <c r="S55" s="31">
        <v>0</v>
      </c>
    </row>
    <row r="56" spans="1:19" s="17" customFormat="1" ht="16.8" x14ac:dyDescent="0.3">
      <c r="A56" s="32">
        <v>55</v>
      </c>
      <c r="B56" s="96">
        <v>45474</v>
      </c>
      <c r="C56" s="96" t="s">
        <v>59</v>
      </c>
      <c r="D56" s="22">
        <v>2024</v>
      </c>
      <c r="E56" s="97">
        <f t="shared" si="0"/>
        <v>18</v>
      </c>
      <c r="F56" s="31">
        <v>7</v>
      </c>
      <c r="G56" s="31">
        <v>5</v>
      </c>
      <c r="H56" s="31">
        <v>2</v>
      </c>
      <c r="I56" s="31">
        <v>15</v>
      </c>
      <c r="J56" s="31">
        <v>3</v>
      </c>
      <c r="K56" s="31">
        <v>11</v>
      </c>
      <c r="L56" s="31">
        <v>8</v>
      </c>
      <c r="M56" s="31">
        <v>3</v>
      </c>
      <c r="N56" s="31">
        <v>15</v>
      </c>
      <c r="O56" s="31">
        <v>11</v>
      </c>
      <c r="P56" s="31">
        <v>4</v>
      </c>
      <c r="Q56" s="31">
        <v>5</v>
      </c>
      <c r="R56" s="31">
        <v>4</v>
      </c>
      <c r="S56" s="31">
        <v>1</v>
      </c>
    </row>
    <row r="57" spans="1:19" s="17" customFormat="1" ht="16.8" x14ac:dyDescent="0.3">
      <c r="A57" s="32">
        <v>56</v>
      </c>
      <c r="B57" s="96">
        <v>45505</v>
      </c>
      <c r="C57" s="96" t="s">
        <v>60</v>
      </c>
      <c r="D57" s="22">
        <v>2024</v>
      </c>
      <c r="E57" s="97">
        <f t="shared" si="0"/>
        <v>15</v>
      </c>
      <c r="F57" s="31">
        <v>6</v>
      </c>
      <c r="G57" s="31">
        <v>6</v>
      </c>
      <c r="H57" s="31">
        <v>0</v>
      </c>
      <c r="I57" s="31">
        <v>12</v>
      </c>
      <c r="J57" s="31">
        <v>5</v>
      </c>
      <c r="K57" s="31">
        <v>11.5</v>
      </c>
      <c r="L57" s="31">
        <v>11</v>
      </c>
      <c r="M57" s="31">
        <v>1</v>
      </c>
      <c r="N57" s="31">
        <v>15</v>
      </c>
      <c r="O57" s="31">
        <v>13</v>
      </c>
      <c r="P57" s="31">
        <v>2</v>
      </c>
      <c r="Q57" s="31">
        <v>6</v>
      </c>
      <c r="R57" s="31">
        <v>5</v>
      </c>
      <c r="S57" s="31">
        <v>1</v>
      </c>
    </row>
    <row r="58" spans="1:19" s="17" customFormat="1" ht="16.8" x14ac:dyDescent="0.3">
      <c r="A58" s="32">
        <v>57</v>
      </c>
      <c r="B58" s="96">
        <v>45536</v>
      </c>
      <c r="C58" s="96" t="s">
        <v>61</v>
      </c>
      <c r="D58" s="22">
        <v>2024</v>
      </c>
      <c r="E58" s="97">
        <f t="shared" si="0"/>
        <v>14</v>
      </c>
      <c r="F58" s="31">
        <v>5</v>
      </c>
      <c r="G58" s="31">
        <v>5</v>
      </c>
      <c r="H58" s="31">
        <v>0</v>
      </c>
      <c r="I58" s="31">
        <v>12</v>
      </c>
      <c r="J58" s="31">
        <v>4</v>
      </c>
      <c r="K58" s="31">
        <v>9.5</v>
      </c>
      <c r="L58" s="31">
        <v>8</v>
      </c>
      <c r="M58" s="31">
        <v>2</v>
      </c>
      <c r="N58" s="31">
        <v>11</v>
      </c>
      <c r="O58" s="31">
        <v>9</v>
      </c>
      <c r="P58" s="31">
        <v>2</v>
      </c>
      <c r="Q58" s="31">
        <v>7</v>
      </c>
      <c r="R58" s="31">
        <v>6</v>
      </c>
      <c r="S58" s="31">
        <v>1</v>
      </c>
    </row>
    <row r="59" spans="1:19" s="17" customFormat="1" ht="16.8" x14ac:dyDescent="0.3">
      <c r="A59" s="32">
        <v>58</v>
      </c>
      <c r="B59" s="96">
        <v>45566</v>
      </c>
      <c r="C59" s="96" t="s">
        <v>62</v>
      </c>
      <c r="D59" s="22">
        <v>2024</v>
      </c>
      <c r="E59" s="97">
        <f t="shared" si="0"/>
        <v>9</v>
      </c>
      <c r="F59" s="31">
        <v>7</v>
      </c>
      <c r="G59" s="31">
        <v>4</v>
      </c>
      <c r="H59" s="31">
        <v>3</v>
      </c>
      <c r="I59" s="31">
        <v>14</v>
      </c>
      <c r="J59" s="31">
        <v>1</v>
      </c>
      <c r="K59" s="31">
        <v>6</v>
      </c>
      <c r="L59" s="31">
        <v>6</v>
      </c>
      <c r="M59" s="31">
        <v>0</v>
      </c>
      <c r="N59" s="31">
        <v>14</v>
      </c>
      <c r="O59" s="31">
        <v>13</v>
      </c>
      <c r="P59" s="31">
        <v>1</v>
      </c>
      <c r="Q59" s="31">
        <v>5</v>
      </c>
      <c r="R59" s="31">
        <v>5</v>
      </c>
      <c r="S59" s="31">
        <v>0</v>
      </c>
    </row>
    <row r="60" spans="1:19" s="17" customFormat="1" ht="16.8" x14ac:dyDescent="0.3">
      <c r="A60" s="32">
        <v>59</v>
      </c>
      <c r="B60" s="96">
        <v>45597</v>
      </c>
      <c r="C60" s="96" t="s">
        <v>63</v>
      </c>
      <c r="D60" s="22">
        <v>2024</v>
      </c>
      <c r="E60" s="97">
        <f t="shared" si="0"/>
        <v>21</v>
      </c>
      <c r="F60" s="31">
        <v>6</v>
      </c>
      <c r="G60" s="31">
        <v>3</v>
      </c>
      <c r="H60" s="31">
        <v>3</v>
      </c>
      <c r="I60" s="31">
        <v>12</v>
      </c>
      <c r="J60" s="31">
        <v>1</v>
      </c>
      <c r="K60" s="31">
        <v>13.5</v>
      </c>
      <c r="L60" s="31">
        <v>7</v>
      </c>
      <c r="M60" s="31">
        <v>7</v>
      </c>
      <c r="N60" s="31">
        <v>12</v>
      </c>
      <c r="O60" s="31">
        <v>6</v>
      </c>
      <c r="P60" s="31">
        <v>6</v>
      </c>
      <c r="Q60" s="31">
        <v>3</v>
      </c>
      <c r="R60" s="31">
        <v>2</v>
      </c>
      <c r="S60" s="31">
        <v>1</v>
      </c>
    </row>
    <row r="61" spans="1:19" s="17" customFormat="1" ht="16.8" x14ac:dyDescent="0.3">
      <c r="A61" s="32">
        <v>60</v>
      </c>
      <c r="B61" s="96">
        <v>45627</v>
      </c>
      <c r="C61" s="96" t="s">
        <v>64</v>
      </c>
      <c r="D61" s="22">
        <v>2024</v>
      </c>
      <c r="E61" s="97">
        <f t="shared" si="0"/>
        <v>7</v>
      </c>
      <c r="F61" s="31">
        <v>6</v>
      </c>
      <c r="G61" s="31">
        <v>6</v>
      </c>
      <c r="H61" s="31">
        <v>0</v>
      </c>
      <c r="I61" s="31">
        <v>11</v>
      </c>
      <c r="J61" s="31">
        <v>0</v>
      </c>
      <c r="K61" s="31">
        <v>5.5</v>
      </c>
      <c r="L61" s="31">
        <v>5</v>
      </c>
      <c r="M61" s="31">
        <v>1</v>
      </c>
      <c r="N61" s="31">
        <v>12</v>
      </c>
      <c r="O61" s="31">
        <v>12</v>
      </c>
      <c r="P61" s="31">
        <v>0</v>
      </c>
      <c r="Q61" s="31">
        <v>3</v>
      </c>
      <c r="R61" s="31">
        <v>3</v>
      </c>
      <c r="S61" s="31">
        <v>0</v>
      </c>
    </row>
    <row r="62" spans="1:19" ht="16.8" x14ac:dyDescent="0.3">
      <c r="A62" s="75">
        <v>61</v>
      </c>
      <c r="B62" s="1">
        <v>45658</v>
      </c>
      <c r="C62" s="1" t="s">
        <v>53</v>
      </c>
      <c r="D62" s="2">
        <v>2025</v>
      </c>
      <c r="E62" s="97">
        <f t="shared" si="0"/>
        <v>10</v>
      </c>
      <c r="F62" s="95">
        <v>7</v>
      </c>
      <c r="G62" s="95">
        <v>6</v>
      </c>
      <c r="H62" s="95">
        <v>1</v>
      </c>
      <c r="I62" s="95">
        <v>8</v>
      </c>
      <c r="J62" s="95">
        <v>0</v>
      </c>
      <c r="K62" s="95">
        <v>7</v>
      </c>
      <c r="L62" s="95">
        <v>6</v>
      </c>
      <c r="M62" s="95">
        <v>1</v>
      </c>
      <c r="N62" s="95">
        <v>9</v>
      </c>
      <c r="O62" s="95">
        <v>7</v>
      </c>
      <c r="P62" s="95">
        <v>2</v>
      </c>
      <c r="Q62" s="95">
        <v>3</v>
      </c>
      <c r="R62" s="95">
        <v>3</v>
      </c>
      <c r="S62" s="95">
        <v>0</v>
      </c>
    </row>
    <row r="63" spans="1:19" ht="16.8" x14ac:dyDescent="0.3">
      <c r="A63" s="75">
        <v>62</v>
      </c>
      <c r="B63" s="1">
        <v>45689</v>
      </c>
      <c r="C63" s="1" t="s">
        <v>54</v>
      </c>
      <c r="D63" s="2">
        <v>2025</v>
      </c>
      <c r="E63" s="97">
        <f t="shared" si="0"/>
        <v>14.5</v>
      </c>
      <c r="F63" s="95">
        <v>8</v>
      </c>
      <c r="G63" s="95">
        <v>6</v>
      </c>
      <c r="H63" s="95">
        <v>2</v>
      </c>
      <c r="I63" s="95">
        <v>7</v>
      </c>
      <c r="J63" s="95">
        <v>3</v>
      </c>
      <c r="K63" s="95">
        <v>8</v>
      </c>
      <c r="L63" s="95">
        <v>6</v>
      </c>
      <c r="M63" s="95">
        <v>2</v>
      </c>
      <c r="N63" s="95">
        <v>6.5</v>
      </c>
      <c r="O63" s="95">
        <v>5</v>
      </c>
      <c r="P63" s="95">
        <v>1.5</v>
      </c>
      <c r="Q63" s="95">
        <v>2</v>
      </c>
      <c r="R63" s="95">
        <v>2</v>
      </c>
      <c r="S63" s="95">
        <v>0</v>
      </c>
    </row>
    <row r="64" spans="1:19" ht="16.8" x14ac:dyDescent="0.3">
      <c r="A64" s="75">
        <v>63</v>
      </c>
      <c r="B64" s="1">
        <v>45717</v>
      </c>
      <c r="C64" s="1" t="s">
        <v>55</v>
      </c>
      <c r="D64" s="2">
        <v>2025</v>
      </c>
      <c r="E64" s="97">
        <f t="shared" si="0"/>
        <v>11</v>
      </c>
      <c r="F64" s="95">
        <v>6</v>
      </c>
      <c r="G64" s="95">
        <v>5</v>
      </c>
      <c r="H64" s="95">
        <v>1</v>
      </c>
      <c r="I64" s="95">
        <v>9</v>
      </c>
      <c r="J64" s="95">
        <v>2</v>
      </c>
      <c r="K64" s="95">
        <v>5.5</v>
      </c>
      <c r="L64" s="95">
        <v>4</v>
      </c>
      <c r="M64" s="95">
        <v>2</v>
      </c>
      <c r="N64" s="95">
        <v>7</v>
      </c>
      <c r="O64" s="95">
        <v>6</v>
      </c>
      <c r="P64" s="95">
        <v>1</v>
      </c>
      <c r="Q64" s="95">
        <v>3</v>
      </c>
      <c r="R64" s="95">
        <v>3</v>
      </c>
      <c r="S64" s="95">
        <v>0</v>
      </c>
    </row>
    <row r="65" spans="1:19" ht="16.8" x14ac:dyDescent="0.3">
      <c r="A65" s="75">
        <v>64</v>
      </c>
      <c r="B65" s="1">
        <v>45748</v>
      </c>
      <c r="C65" s="1" t="s">
        <v>56</v>
      </c>
      <c r="D65" s="2">
        <v>2025</v>
      </c>
      <c r="E65" s="97">
        <f t="shared" si="0"/>
        <v>10</v>
      </c>
      <c r="F65" s="95">
        <v>5</v>
      </c>
      <c r="G65" s="95">
        <v>4</v>
      </c>
      <c r="H65" s="95">
        <v>1</v>
      </c>
      <c r="I65" s="95">
        <v>7</v>
      </c>
      <c r="J65" s="95">
        <v>2</v>
      </c>
      <c r="K65" s="95">
        <v>5</v>
      </c>
      <c r="L65" s="95">
        <v>4</v>
      </c>
      <c r="M65" s="95">
        <v>1</v>
      </c>
      <c r="N65" s="95">
        <v>10</v>
      </c>
      <c r="O65" s="95">
        <v>8</v>
      </c>
      <c r="P65" s="95">
        <v>2</v>
      </c>
      <c r="Q65" s="95">
        <v>2</v>
      </c>
      <c r="R65" s="95">
        <v>2</v>
      </c>
      <c r="S65" s="95">
        <v>0</v>
      </c>
    </row>
    <row r="66" spans="1:19" ht="16.8" x14ac:dyDescent="0.3">
      <c r="A66" s="75">
        <v>65</v>
      </c>
      <c r="B66" s="1">
        <v>45778</v>
      </c>
      <c r="C66" s="1" t="s">
        <v>57</v>
      </c>
      <c r="D66" s="2">
        <v>2025</v>
      </c>
      <c r="E66" s="97">
        <f t="shared" si="0"/>
        <v>11.5</v>
      </c>
      <c r="F66" s="95">
        <v>6</v>
      </c>
      <c r="G66" s="95">
        <v>5</v>
      </c>
      <c r="H66" s="95">
        <v>1</v>
      </c>
      <c r="I66" s="95">
        <v>7.5</v>
      </c>
      <c r="J66" s="95">
        <v>2.5</v>
      </c>
      <c r="K66" s="95">
        <v>4</v>
      </c>
      <c r="L66" s="95">
        <v>3</v>
      </c>
      <c r="M66" s="95">
        <v>1</v>
      </c>
      <c r="N66" s="95">
        <v>10</v>
      </c>
      <c r="O66" s="95">
        <v>8</v>
      </c>
      <c r="P66" s="95">
        <v>2</v>
      </c>
      <c r="Q66" s="95">
        <v>1</v>
      </c>
      <c r="R66" s="95">
        <v>1</v>
      </c>
      <c r="S66" s="95">
        <v>0</v>
      </c>
    </row>
    <row r="67" spans="1:19" ht="16.8" x14ac:dyDescent="0.3">
      <c r="A67" s="75">
        <v>66</v>
      </c>
      <c r="B67" s="1">
        <v>45809</v>
      </c>
      <c r="C67" s="1" t="s">
        <v>58</v>
      </c>
      <c r="D67" s="2">
        <v>2025</v>
      </c>
      <c r="E67" s="97">
        <f t="shared" ref="E67:E73" si="2">F67+J67+M67+P67+S67</f>
        <v>10</v>
      </c>
      <c r="F67" s="95">
        <v>7</v>
      </c>
      <c r="G67" s="95">
        <v>6</v>
      </c>
      <c r="H67" s="95">
        <v>1</v>
      </c>
      <c r="I67" s="95">
        <v>7</v>
      </c>
      <c r="J67" s="95">
        <v>1</v>
      </c>
      <c r="K67" s="95">
        <v>4</v>
      </c>
      <c r="L67" s="95">
        <v>3</v>
      </c>
      <c r="M67" s="95">
        <v>1</v>
      </c>
      <c r="N67" s="95">
        <v>7</v>
      </c>
      <c r="O67" s="95">
        <v>6</v>
      </c>
      <c r="P67" s="95">
        <v>1</v>
      </c>
      <c r="Q67" s="95">
        <v>1</v>
      </c>
      <c r="R67" s="95">
        <v>1</v>
      </c>
      <c r="S67" s="95">
        <v>0</v>
      </c>
    </row>
    <row r="68" spans="1:19" ht="16.8" x14ac:dyDescent="0.3">
      <c r="A68" s="75">
        <v>67</v>
      </c>
      <c r="B68" s="1">
        <v>45839</v>
      </c>
      <c r="C68" s="1" t="s">
        <v>59</v>
      </c>
      <c r="D68" s="2">
        <v>2025</v>
      </c>
      <c r="E68" s="97">
        <f t="shared" si="2"/>
        <v>10</v>
      </c>
      <c r="F68" s="95">
        <v>5</v>
      </c>
      <c r="G68" s="95">
        <v>4</v>
      </c>
      <c r="H68" s="95">
        <v>1</v>
      </c>
      <c r="I68" s="95">
        <v>5</v>
      </c>
      <c r="J68" s="95">
        <v>2</v>
      </c>
      <c r="K68" s="95">
        <v>3</v>
      </c>
      <c r="L68" s="95">
        <v>2</v>
      </c>
      <c r="M68" s="95">
        <v>1</v>
      </c>
      <c r="N68" s="95">
        <v>11</v>
      </c>
      <c r="O68" s="95">
        <v>9</v>
      </c>
      <c r="P68" s="95">
        <v>2</v>
      </c>
      <c r="Q68" s="95">
        <v>4</v>
      </c>
      <c r="R68" s="95">
        <v>4</v>
      </c>
      <c r="S68" s="95">
        <v>0</v>
      </c>
    </row>
    <row r="69" spans="1:19" ht="16.8" x14ac:dyDescent="0.3">
      <c r="A69" s="75">
        <v>68</v>
      </c>
      <c r="B69" s="1">
        <v>45870</v>
      </c>
      <c r="C69" s="1" t="s">
        <v>60</v>
      </c>
      <c r="D69" s="2">
        <v>2025</v>
      </c>
      <c r="E69" s="97">
        <f t="shared" si="2"/>
        <v>7.5</v>
      </c>
      <c r="F69" s="95">
        <v>4</v>
      </c>
      <c r="G69" s="95">
        <v>3</v>
      </c>
      <c r="H69" s="95">
        <v>1</v>
      </c>
      <c r="I69" s="95">
        <v>6</v>
      </c>
      <c r="J69" s="95">
        <v>0</v>
      </c>
      <c r="K69" s="95">
        <v>5</v>
      </c>
      <c r="L69" s="95">
        <v>4</v>
      </c>
      <c r="M69" s="95">
        <v>1</v>
      </c>
      <c r="N69" s="95">
        <v>11.5</v>
      </c>
      <c r="O69" s="95">
        <v>9</v>
      </c>
      <c r="P69" s="95">
        <v>2.5</v>
      </c>
      <c r="Q69" s="95">
        <v>2</v>
      </c>
      <c r="R69" s="95">
        <v>2</v>
      </c>
      <c r="S69" s="95">
        <v>0</v>
      </c>
    </row>
    <row r="70" spans="1:19" ht="16.8" x14ac:dyDescent="0.3">
      <c r="A70" s="75">
        <v>69</v>
      </c>
      <c r="B70" s="1">
        <v>45901</v>
      </c>
      <c r="C70" s="1" t="s">
        <v>61</v>
      </c>
      <c r="D70" s="2">
        <v>2025</v>
      </c>
      <c r="E70" s="97">
        <f t="shared" si="2"/>
        <v>7.5</v>
      </c>
      <c r="F70" s="95">
        <v>5</v>
      </c>
      <c r="G70" s="95">
        <v>4</v>
      </c>
      <c r="H70" s="95">
        <v>1</v>
      </c>
      <c r="I70" s="95">
        <v>5</v>
      </c>
      <c r="J70" s="95">
        <v>0</v>
      </c>
      <c r="K70" s="95">
        <v>4</v>
      </c>
      <c r="L70" s="95">
        <v>3</v>
      </c>
      <c r="M70" s="95">
        <v>1</v>
      </c>
      <c r="N70" s="95">
        <v>9.5</v>
      </c>
      <c r="O70" s="95">
        <v>8</v>
      </c>
      <c r="P70" s="95">
        <v>1.5</v>
      </c>
      <c r="Q70" s="95">
        <v>2</v>
      </c>
      <c r="R70" s="95">
        <v>2</v>
      </c>
      <c r="S70" s="95">
        <v>0</v>
      </c>
    </row>
    <row r="71" spans="1:19" ht="16.8" x14ac:dyDescent="0.3">
      <c r="A71" s="75">
        <v>70</v>
      </c>
      <c r="B71" s="1">
        <v>45931</v>
      </c>
      <c r="C71" s="1" t="s">
        <v>62</v>
      </c>
      <c r="D71" s="2">
        <v>2025</v>
      </c>
      <c r="E71" s="97">
        <f t="shared" si="2"/>
        <v>7</v>
      </c>
      <c r="F71" s="95">
        <v>3</v>
      </c>
      <c r="G71" s="95">
        <v>2</v>
      </c>
      <c r="H71" s="95">
        <v>1</v>
      </c>
      <c r="I71" s="95">
        <v>4</v>
      </c>
      <c r="J71" s="95">
        <v>3</v>
      </c>
      <c r="K71" s="95">
        <v>1</v>
      </c>
      <c r="L71" s="95">
        <v>1</v>
      </c>
      <c r="M71" s="95">
        <v>0</v>
      </c>
      <c r="N71" s="95">
        <v>6</v>
      </c>
      <c r="O71" s="95">
        <v>5</v>
      </c>
      <c r="P71" s="95">
        <v>1</v>
      </c>
      <c r="Q71" s="95">
        <v>1</v>
      </c>
      <c r="R71" s="95">
        <v>1</v>
      </c>
      <c r="S71" s="95">
        <v>0</v>
      </c>
    </row>
    <row r="72" spans="1:19" ht="16.8" x14ac:dyDescent="0.3">
      <c r="A72" s="75">
        <v>71</v>
      </c>
      <c r="B72" s="1">
        <v>45962</v>
      </c>
      <c r="C72" s="1" t="s">
        <v>63</v>
      </c>
      <c r="D72" s="2">
        <v>2025</v>
      </c>
      <c r="E72" s="97">
        <f t="shared" si="2"/>
        <v>9.5</v>
      </c>
      <c r="F72" s="95">
        <v>3</v>
      </c>
      <c r="G72" s="95">
        <v>2</v>
      </c>
      <c r="H72" s="95">
        <v>1</v>
      </c>
      <c r="I72" s="95">
        <v>3</v>
      </c>
      <c r="J72" s="95">
        <v>3</v>
      </c>
      <c r="K72" s="95">
        <v>1</v>
      </c>
      <c r="L72" s="95">
        <v>1</v>
      </c>
      <c r="M72" s="95">
        <v>0</v>
      </c>
      <c r="N72" s="95">
        <v>13.5</v>
      </c>
      <c r="O72" s="95">
        <v>11</v>
      </c>
      <c r="P72" s="95">
        <v>2.5</v>
      </c>
      <c r="Q72" s="95">
        <v>6</v>
      </c>
      <c r="R72" s="95">
        <v>5</v>
      </c>
      <c r="S72" s="95">
        <v>1</v>
      </c>
    </row>
    <row r="73" spans="1:19" ht="16.8" x14ac:dyDescent="0.3">
      <c r="A73" s="75">
        <v>72</v>
      </c>
      <c r="B73" s="1">
        <v>45992</v>
      </c>
      <c r="C73" s="1" t="s">
        <v>64</v>
      </c>
      <c r="D73" s="2">
        <v>2025</v>
      </c>
      <c r="E73" s="97">
        <f t="shared" si="2"/>
        <v>5.5</v>
      </c>
      <c r="F73" s="95">
        <v>4</v>
      </c>
      <c r="G73" s="95">
        <v>3</v>
      </c>
      <c r="H73" s="95">
        <v>1</v>
      </c>
      <c r="I73" s="95">
        <v>6</v>
      </c>
      <c r="J73" s="95">
        <v>0</v>
      </c>
      <c r="K73" s="95">
        <v>0</v>
      </c>
      <c r="L73" s="95">
        <v>0</v>
      </c>
      <c r="M73" s="95">
        <v>0</v>
      </c>
      <c r="N73" s="95">
        <v>5.5</v>
      </c>
      <c r="O73" s="95">
        <v>4</v>
      </c>
      <c r="P73" s="95">
        <v>1.5</v>
      </c>
      <c r="Q73" s="95">
        <v>0</v>
      </c>
      <c r="R73" s="95">
        <v>0</v>
      </c>
      <c r="S73" s="95">
        <v>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64231-8355-4320-9114-ED0536FD3EC5}">
  <dimension ref="A1:L61"/>
  <sheetViews>
    <sheetView workbookViewId="0">
      <selection activeCell="C1" sqref="C1:C1048576"/>
    </sheetView>
  </sheetViews>
  <sheetFormatPr defaultRowHeight="14.4" x14ac:dyDescent="0.3"/>
  <sheetData>
    <row r="1" spans="1:12" ht="67.2" x14ac:dyDescent="0.3">
      <c r="A1" s="3" t="s">
        <v>1</v>
      </c>
      <c r="B1" s="3" t="s">
        <v>0</v>
      </c>
      <c r="C1" s="3" t="s">
        <v>2</v>
      </c>
      <c r="D1" s="3" t="s">
        <v>3</v>
      </c>
      <c r="E1" s="8" t="s">
        <v>10</v>
      </c>
      <c r="F1" s="8" t="s">
        <v>11</v>
      </c>
      <c r="G1" t="s">
        <v>5</v>
      </c>
      <c r="H1" s="7" t="s">
        <v>8</v>
      </c>
      <c r="I1" s="5" t="s">
        <v>4</v>
      </c>
      <c r="J1" s="5" t="s">
        <v>5</v>
      </c>
      <c r="K1" s="5" t="s">
        <v>6</v>
      </c>
      <c r="L1" s="5" t="s">
        <v>7</v>
      </c>
    </row>
    <row r="2" spans="1:12" ht="16.8" x14ac:dyDescent="0.3">
      <c r="A2" s="2">
        <v>1</v>
      </c>
      <c r="B2" s="1">
        <v>43831</v>
      </c>
      <c r="C2" s="2">
        <v>22</v>
      </c>
      <c r="D2" s="2">
        <v>23</v>
      </c>
      <c r="E2" s="6">
        <v>23</v>
      </c>
      <c r="F2" s="6">
        <f>E2</f>
        <v>23</v>
      </c>
      <c r="G2">
        <v>33</v>
      </c>
      <c r="I2" s="6">
        <v>5</v>
      </c>
      <c r="J2" s="6">
        <v>4</v>
      </c>
      <c r="K2" s="6">
        <v>5</v>
      </c>
      <c r="L2" s="6">
        <v>4</v>
      </c>
    </row>
    <row r="3" spans="1:12" ht="16.8" x14ac:dyDescent="0.3">
      <c r="A3" s="2">
        <v>2</v>
      </c>
      <c r="B3" s="1">
        <v>43862</v>
      </c>
      <c r="C3" s="2">
        <v>24</v>
      </c>
      <c r="D3" s="2">
        <v>37</v>
      </c>
      <c r="E3" s="6">
        <v>37</v>
      </c>
      <c r="F3" s="6">
        <f>E3+F2</f>
        <v>60</v>
      </c>
      <c r="G3">
        <v>42</v>
      </c>
      <c r="I3" s="6">
        <v>5</v>
      </c>
      <c r="J3" s="6">
        <v>3</v>
      </c>
      <c r="K3" s="6">
        <v>10</v>
      </c>
      <c r="L3" s="6">
        <v>7</v>
      </c>
    </row>
    <row r="4" spans="1:12" ht="16.8" x14ac:dyDescent="0.3">
      <c r="A4" s="2">
        <v>3</v>
      </c>
      <c r="B4" s="1">
        <v>43891</v>
      </c>
      <c r="C4" s="2">
        <v>26</v>
      </c>
      <c r="D4" s="2">
        <v>35</v>
      </c>
      <c r="E4" s="6">
        <v>35</v>
      </c>
      <c r="F4" s="6">
        <f t="shared" ref="F4:F61" si="0">E4+F3</f>
        <v>95</v>
      </c>
      <c r="G4">
        <v>44</v>
      </c>
      <c r="I4" s="6">
        <v>5</v>
      </c>
      <c r="J4" s="6">
        <v>5</v>
      </c>
      <c r="K4" s="6">
        <v>15</v>
      </c>
      <c r="L4" s="6">
        <v>12</v>
      </c>
    </row>
    <row r="5" spans="1:12" ht="16.8" x14ac:dyDescent="0.3">
      <c r="A5" s="2">
        <v>4</v>
      </c>
      <c r="B5" s="1">
        <v>43922</v>
      </c>
      <c r="C5" s="2">
        <v>28</v>
      </c>
      <c r="D5" s="2">
        <v>34</v>
      </c>
      <c r="E5" s="6">
        <v>34</v>
      </c>
      <c r="F5" s="6">
        <f t="shared" si="0"/>
        <v>129</v>
      </c>
      <c r="G5">
        <v>32</v>
      </c>
      <c r="I5" s="6">
        <v>5</v>
      </c>
      <c r="J5" s="6">
        <v>2</v>
      </c>
      <c r="K5" s="6">
        <v>20</v>
      </c>
      <c r="L5" s="6">
        <v>14</v>
      </c>
    </row>
    <row r="6" spans="1:12" ht="16.8" x14ac:dyDescent="0.3">
      <c r="A6" s="2">
        <v>5</v>
      </c>
      <c r="B6" s="1">
        <v>43952</v>
      </c>
      <c r="C6" s="2">
        <v>30</v>
      </c>
      <c r="D6" s="2">
        <v>24</v>
      </c>
      <c r="E6" s="6">
        <v>24</v>
      </c>
      <c r="F6" s="6">
        <f t="shared" si="0"/>
        <v>153</v>
      </c>
      <c r="G6">
        <v>44</v>
      </c>
      <c r="I6" s="6">
        <v>5</v>
      </c>
      <c r="J6" s="6">
        <v>5</v>
      </c>
      <c r="K6" s="6">
        <v>25</v>
      </c>
      <c r="L6" s="6">
        <v>19</v>
      </c>
    </row>
    <row r="7" spans="1:12" ht="16.8" x14ac:dyDescent="0.3">
      <c r="A7" s="2">
        <v>6</v>
      </c>
      <c r="B7" s="1">
        <v>43983</v>
      </c>
      <c r="C7" s="2">
        <v>31</v>
      </c>
      <c r="D7" s="2">
        <v>34</v>
      </c>
      <c r="E7" s="6">
        <v>34</v>
      </c>
      <c r="F7" s="6">
        <f t="shared" si="0"/>
        <v>187</v>
      </c>
      <c r="G7">
        <v>53</v>
      </c>
      <c r="I7" s="6">
        <v>5</v>
      </c>
      <c r="J7" s="6">
        <v>6</v>
      </c>
      <c r="K7" s="6">
        <v>30</v>
      </c>
      <c r="L7" s="6">
        <v>25</v>
      </c>
    </row>
    <row r="8" spans="1:12" ht="16.8" x14ac:dyDescent="0.3">
      <c r="A8" s="2">
        <v>7</v>
      </c>
      <c r="B8" s="1">
        <v>44013</v>
      </c>
      <c r="C8" s="2">
        <v>33</v>
      </c>
      <c r="D8" s="2">
        <v>47</v>
      </c>
      <c r="E8" s="6">
        <v>47</v>
      </c>
      <c r="F8" s="6">
        <f t="shared" si="0"/>
        <v>234</v>
      </c>
      <c r="G8">
        <v>39</v>
      </c>
      <c r="I8" s="6">
        <v>5</v>
      </c>
      <c r="J8" s="6">
        <v>4</v>
      </c>
      <c r="K8" s="6">
        <v>35</v>
      </c>
      <c r="L8" s="6">
        <v>29</v>
      </c>
    </row>
    <row r="9" spans="1:12" ht="16.8" x14ac:dyDescent="0.3">
      <c r="A9" s="2">
        <v>8</v>
      </c>
      <c r="B9" s="1">
        <v>44044</v>
      </c>
      <c r="C9" s="2">
        <v>35</v>
      </c>
      <c r="D9" s="2">
        <v>64</v>
      </c>
      <c r="E9" s="6">
        <v>64</v>
      </c>
      <c r="F9" s="6">
        <f t="shared" si="0"/>
        <v>298</v>
      </c>
      <c r="G9">
        <v>36</v>
      </c>
      <c r="I9" s="6">
        <v>5</v>
      </c>
      <c r="J9" s="6">
        <v>7</v>
      </c>
      <c r="K9" s="6">
        <v>40</v>
      </c>
      <c r="L9" s="6">
        <v>36</v>
      </c>
    </row>
    <row r="10" spans="1:12" ht="16.8" x14ac:dyDescent="0.3">
      <c r="A10" s="2">
        <v>9</v>
      </c>
      <c r="B10" s="1">
        <v>44075</v>
      </c>
      <c r="C10" s="2">
        <v>36</v>
      </c>
      <c r="D10" s="2">
        <v>49</v>
      </c>
      <c r="E10" s="6">
        <v>49</v>
      </c>
      <c r="F10" s="6">
        <f t="shared" si="0"/>
        <v>347</v>
      </c>
      <c r="G10">
        <v>49</v>
      </c>
      <c r="I10" s="6">
        <v>5</v>
      </c>
      <c r="J10" s="6">
        <v>6</v>
      </c>
      <c r="K10" s="6">
        <v>45</v>
      </c>
      <c r="L10" s="6">
        <v>42</v>
      </c>
    </row>
    <row r="11" spans="1:12" ht="16.8" x14ac:dyDescent="0.3">
      <c r="A11" s="2">
        <v>10</v>
      </c>
      <c r="B11" s="1">
        <v>44105</v>
      </c>
      <c r="C11" s="2">
        <v>37</v>
      </c>
      <c r="D11" s="2">
        <v>25</v>
      </c>
      <c r="E11" s="6">
        <v>25</v>
      </c>
      <c r="F11" s="6">
        <f t="shared" si="0"/>
        <v>372</v>
      </c>
      <c r="G11">
        <v>43</v>
      </c>
      <c r="I11" s="6">
        <v>6</v>
      </c>
      <c r="J11" s="6">
        <v>3</v>
      </c>
      <c r="K11" s="6">
        <v>51</v>
      </c>
      <c r="L11" s="6">
        <v>45</v>
      </c>
    </row>
    <row r="12" spans="1:12" ht="16.8" x14ac:dyDescent="0.3">
      <c r="A12" s="2">
        <v>11</v>
      </c>
      <c r="B12" s="1">
        <v>44136</v>
      </c>
      <c r="C12" s="2">
        <v>38</v>
      </c>
      <c r="D12" s="2">
        <v>33</v>
      </c>
      <c r="E12" s="6">
        <v>33</v>
      </c>
      <c r="F12" s="6">
        <f t="shared" si="0"/>
        <v>405</v>
      </c>
      <c r="G12">
        <v>80</v>
      </c>
      <c r="I12" s="6">
        <v>6</v>
      </c>
      <c r="J12" s="6">
        <v>7</v>
      </c>
      <c r="K12" s="6">
        <v>57</v>
      </c>
      <c r="L12" s="6">
        <v>52</v>
      </c>
    </row>
    <row r="13" spans="1:12" ht="16.8" x14ac:dyDescent="0.3">
      <c r="A13" s="2">
        <v>12</v>
      </c>
      <c r="B13" s="1">
        <v>44166</v>
      </c>
      <c r="C13" s="2">
        <v>39</v>
      </c>
      <c r="D13" s="2">
        <v>66</v>
      </c>
      <c r="E13" s="6">
        <v>66</v>
      </c>
      <c r="F13" s="6">
        <f t="shared" si="0"/>
        <v>471</v>
      </c>
      <c r="G13">
        <v>75</v>
      </c>
      <c r="I13" s="6">
        <v>6</v>
      </c>
      <c r="J13" s="6">
        <v>6</v>
      </c>
      <c r="K13" s="6">
        <v>63</v>
      </c>
      <c r="L13" s="6">
        <v>58</v>
      </c>
    </row>
    <row r="14" spans="1:12" ht="16.8" x14ac:dyDescent="0.3">
      <c r="A14" s="2">
        <v>13</v>
      </c>
      <c r="B14" s="1">
        <v>44197</v>
      </c>
      <c r="C14" s="2">
        <v>40</v>
      </c>
      <c r="D14" s="2">
        <v>71</v>
      </c>
      <c r="E14" s="6">
        <v>71</v>
      </c>
      <c r="F14" s="6">
        <f t="shared" si="0"/>
        <v>542</v>
      </c>
      <c r="G14">
        <v>70</v>
      </c>
      <c r="I14" s="6">
        <v>6</v>
      </c>
      <c r="J14" s="6">
        <v>7</v>
      </c>
      <c r="K14" s="6">
        <v>69</v>
      </c>
      <c r="L14" s="6">
        <v>65</v>
      </c>
    </row>
    <row r="15" spans="1:12" ht="16.8" x14ac:dyDescent="0.3">
      <c r="A15" s="2">
        <v>14</v>
      </c>
      <c r="B15" s="1">
        <v>44228</v>
      </c>
      <c r="C15" s="2">
        <v>41</v>
      </c>
      <c r="D15" s="2">
        <v>26</v>
      </c>
      <c r="E15" s="6">
        <v>26</v>
      </c>
      <c r="F15" s="6">
        <f t="shared" si="0"/>
        <v>568</v>
      </c>
      <c r="G15">
        <v>75</v>
      </c>
      <c r="I15" s="6">
        <v>6</v>
      </c>
      <c r="J15" s="6">
        <v>6</v>
      </c>
      <c r="K15" s="6">
        <v>75</v>
      </c>
      <c r="L15" s="6">
        <v>71</v>
      </c>
    </row>
    <row r="16" spans="1:12" ht="16.8" x14ac:dyDescent="0.3">
      <c r="A16" s="2">
        <v>15</v>
      </c>
      <c r="B16" s="1">
        <v>44256</v>
      </c>
      <c r="C16" s="2">
        <v>41</v>
      </c>
      <c r="D16" s="2">
        <v>45</v>
      </c>
      <c r="E16" s="6">
        <v>45</v>
      </c>
      <c r="F16" s="6">
        <f t="shared" si="0"/>
        <v>613</v>
      </c>
      <c r="G16">
        <v>64</v>
      </c>
      <c r="I16" s="6">
        <v>6</v>
      </c>
      <c r="J16" s="6">
        <v>8</v>
      </c>
      <c r="K16" s="6">
        <v>81</v>
      </c>
      <c r="L16" s="6">
        <v>79</v>
      </c>
    </row>
    <row r="17" spans="1:12" ht="16.8" x14ac:dyDescent="0.3">
      <c r="A17" s="2">
        <v>16</v>
      </c>
      <c r="B17" s="1">
        <v>44287</v>
      </c>
      <c r="C17" s="2">
        <v>41</v>
      </c>
      <c r="D17" s="2">
        <v>8</v>
      </c>
      <c r="E17" s="6">
        <v>8</v>
      </c>
      <c r="F17" s="6">
        <f t="shared" si="0"/>
        <v>621</v>
      </c>
      <c r="G17">
        <v>97</v>
      </c>
      <c r="I17" s="6">
        <v>6</v>
      </c>
      <c r="J17" s="6">
        <v>6</v>
      </c>
      <c r="K17" s="6">
        <v>87</v>
      </c>
      <c r="L17" s="6">
        <v>85</v>
      </c>
    </row>
    <row r="18" spans="1:12" ht="16.8" x14ac:dyDescent="0.3">
      <c r="A18" s="2">
        <v>17</v>
      </c>
      <c r="B18" s="1">
        <v>44317</v>
      </c>
      <c r="C18" s="2">
        <v>41</v>
      </c>
      <c r="D18" s="2">
        <v>18</v>
      </c>
      <c r="E18" s="6">
        <v>18</v>
      </c>
      <c r="F18" s="6">
        <f t="shared" si="0"/>
        <v>639</v>
      </c>
      <c r="G18">
        <v>88</v>
      </c>
      <c r="I18" s="6">
        <v>7</v>
      </c>
      <c r="J18" s="6">
        <v>9</v>
      </c>
      <c r="K18" s="6">
        <v>94</v>
      </c>
      <c r="L18" s="6">
        <v>94</v>
      </c>
    </row>
    <row r="19" spans="1:12" ht="16.8" x14ac:dyDescent="0.3">
      <c r="A19" s="2">
        <v>18</v>
      </c>
      <c r="B19" s="1">
        <v>44348</v>
      </c>
      <c r="C19" s="2">
        <v>41</v>
      </c>
      <c r="D19" s="2">
        <v>44</v>
      </c>
      <c r="E19" s="6">
        <v>44</v>
      </c>
      <c r="F19" s="6">
        <f t="shared" si="0"/>
        <v>683</v>
      </c>
      <c r="G19">
        <v>108</v>
      </c>
      <c r="I19" s="6">
        <v>7</v>
      </c>
      <c r="J19" s="6">
        <v>12</v>
      </c>
      <c r="K19" s="6">
        <v>101</v>
      </c>
      <c r="L19" s="6">
        <v>106</v>
      </c>
    </row>
    <row r="20" spans="1:12" ht="16.8" x14ac:dyDescent="0.3">
      <c r="A20" s="2">
        <v>19</v>
      </c>
      <c r="B20" s="1">
        <v>44378</v>
      </c>
      <c r="C20" s="2">
        <v>40</v>
      </c>
      <c r="D20" s="2">
        <v>35</v>
      </c>
      <c r="E20" s="6">
        <v>35</v>
      </c>
      <c r="F20" s="6">
        <f t="shared" si="0"/>
        <v>718</v>
      </c>
      <c r="G20">
        <v>109</v>
      </c>
      <c r="I20" s="6">
        <v>7</v>
      </c>
      <c r="J20" s="6">
        <v>5</v>
      </c>
      <c r="K20" s="6">
        <v>108</v>
      </c>
      <c r="L20" s="6">
        <v>111</v>
      </c>
    </row>
    <row r="21" spans="1:12" ht="16.8" x14ac:dyDescent="0.3">
      <c r="A21" s="2">
        <v>20</v>
      </c>
      <c r="B21" s="1">
        <v>44409</v>
      </c>
      <c r="C21" s="2">
        <v>40</v>
      </c>
      <c r="D21" s="2">
        <v>49</v>
      </c>
      <c r="E21" s="6">
        <v>49</v>
      </c>
      <c r="F21" s="6">
        <f t="shared" si="0"/>
        <v>767</v>
      </c>
      <c r="G21">
        <v>122</v>
      </c>
      <c r="I21" s="6">
        <v>7</v>
      </c>
      <c r="J21" s="6">
        <v>9</v>
      </c>
      <c r="K21" s="6">
        <v>115</v>
      </c>
      <c r="L21" s="6">
        <v>120</v>
      </c>
    </row>
    <row r="22" spans="1:12" ht="16.8" x14ac:dyDescent="0.3">
      <c r="A22" s="2">
        <v>21</v>
      </c>
      <c r="B22" s="1">
        <v>44440</v>
      </c>
      <c r="C22" s="2">
        <v>39</v>
      </c>
      <c r="D22" s="2">
        <v>32</v>
      </c>
      <c r="E22" s="6">
        <v>32</v>
      </c>
      <c r="F22" s="6">
        <f t="shared" si="0"/>
        <v>799</v>
      </c>
      <c r="G22">
        <v>124</v>
      </c>
      <c r="I22" s="6">
        <v>7</v>
      </c>
      <c r="J22" s="6">
        <v>9</v>
      </c>
      <c r="K22" s="6">
        <v>122</v>
      </c>
      <c r="L22" s="6">
        <v>129</v>
      </c>
    </row>
    <row r="23" spans="1:12" ht="16.8" x14ac:dyDescent="0.3">
      <c r="A23" s="2">
        <v>22</v>
      </c>
      <c r="B23" s="1">
        <v>44470</v>
      </c>
      <c r="C23" s="2">
        <v>38</v>
      </c>
      <c r="D23" s="2">
        <v>38</v>
      </c>
      <c r="E23" s="6">
        <v>38</v>
      </c>
      <c r="F23" s="6">
        <f t="shared" si="0"/>
        <v>837</v>
      </c>
      <c r="G23">
        <v>131</v>
      </c>
      <c r="I23" s="6">
        <v>7</v>
      </c>
      <c r="J23" s="6">
        <v>12</v>
      </c>
      <c r="K23" s="6">
        <v>129</v>
      </c>
      <c r="L23" s="6">
        <v>141</v>
      </c>
    </row>
    <row r="24" spans="1:12" ht="16.8" x14ac:dyDescent="0.3">
      <c r="A24" s="2">
        <v>23</v>
      </c>
      <c r="B24" s="1">
        <v>44501</v>
      </c>
      <c r="C24" s="2">
        <v>37</v>
      </c>
      <c r="D24" s="2">
        <v>19</v>
      </c>
      <c r="E24" s="6">
        <v>19</v>
      </c>
      <c r="F24" s="6">
        <f t="shared" si="0"/>
        <v>856</v>
      </c>
      <c r="G24">
        <v>142</v>
      </c>
      <c r="I24" s="6">
        <v>7</v>
      </c>
      <c r="J24" s="6">
        <v>9</v>
      </c>
      <c r="K24" s="6">
        <v>136</v>
      </c>
      <c r="L24" s="6">
        <v>150</v>
      </c>
    </row>
    <row r="25" spans="1:12" ht="16.8" x14ac:dyDescent="0.3">
      <c r="A25" s="2">
        <v>24</v>
      </c>
      <c r="B25" s="1">
        <v>44531</v>
      </c>
      <c r="C25" s="2">
        <v>35</v>
      </c>
      <c r="D25" s="2">
        <v>19</v>
      </c>
      <c r="E25" s="6">
        <v>19</v>
      </c>
      <c r="F25" s="6">
        <f t="shared" si="0"/>
        <v>875</v>
      </c>
      <c r="G25">
        <v>146</v>
      </c>
      <c r="I25" s="6">
        <v>8</v>
      </c>
      <c r="J25" s="6">
        <v>8</v>
      </c>
      <c r="K25" s="6">
        <v>144</v>
      </c>
      <c r="L25" s="6">
        <v>158</v>
      </c>
    </row>
    <row r="26" spans="1:12" ht="16.8" x14ac:dyDescent="0.3">
      <c r="A26" s="2">
        <v>25</v>
      </c>
      <c r="B26" s="1">
        <v>44562</v>
      </c>
      <c r="C26" s="2">
        <v>34</v>
      </c>
      <c r="D26" s="2">
        <v>31</v>
      </c>
      <c r="E26" s="6">
        <v>31</v>
      </c>
      <c r="F26" s="6">
        <f t="shared" si="0"/>
        <v>906</v>
      </c>
      <c r="G26">
        <v>162</v>
      </c>
      <c r="I26" s="6">
        <v>8</v>
      </c>
      <c r="J26" s="6">
        <v>9</v>
      </c>
      <c r="K26" s="6">
        <v>152</v>
      </c>
      <c r="L26" s="6">
        <v>167</v>
      </c>
    </row>
    <row r="27" spans="1:12" ht="16.8" x14ac:dyDescent="0.3">
      <c r="A27" s="2">
        <v>26</v>
      </c>
      <c r="B27" s="1">
        <v>44593</v>
      </c>
      <c r="C27" s="2">
        <v>32</v>
      </c>
      <c r="D27" s="2">
        <v>31</v>
      </c>
      <c r="E27" s="6">
        <v>31</v>
      </c>
      <c r="F27" s="6">
        <f t="shared" si="0"/>
        <v>937</v>
      </c>
      <c r="G27">
        <v>177</v>
      </c>
      <c r="I27" s="6">
        <v>8</v>
      </c>
      <c r="J27" s="6">
        <v>10</v>
      </c>
      <c r="K27" s="6">
        <v>160</v>
      </c>
      <c r="L27" s="6">
        <v>177</v>
      </c>
    </row>
    <row r="28" spans="1:12" ht="16.8" x14ac:dyDescent="0.3">
      <c r="A28" s="2">
        <v>27</v>
      </c>
      <c r="B28" s="1">
        <v>44621</v>
      </c>
      <c r="C28" s="2">
        <v>31</v>
      </c>
      <c r="D28" s="2">
        <v>33</v>
      </c>
      <c r="E28" s="6">
        <v>33</v>
      </c>
      <c r="F28" s="6">
        <f t="shared" si="0"/>
        <v>970</v>
      </c>
      <c r="G28">
        <v>186</v>
      </c>
      <c r="I28" s="6">
        <v>8</v>
      </c>
      <c r="J28" s="6">
        <v>8</v>
      </c>
      <c r="K28" s="6">
        <v>168</v>
      </c>
      <c r="L28" s="6">
        <v>185</v>
      </c>
    </row>
    <row r="29" spans="1:12" ht="16.8" x14ac:dyDescent="0.3">
      <c r="A29" s="2">
        <v>28</v>
      </c>
      <c r="B29" s="1">
        <v>44652</v>
      </c>
      <c r="C29" s="2">
        <v>29</v>
      </c>
      <c r="D29" s="2">
        <v>39</v>
      </c>
      <c r="E29" s="6">
        <v>39</v>
      </c>
      <c r="F29" s="6">
        <f t="shared" si="0"/>
        <v>1009</v>
      </c>
      <c r="G29">
        <v>173</v>
      </c>
      <c r="I29" s="6">
        <v>8</v>
      </c>
      <c r="J29" s="6">
        <v>10</v>
      </c>
      <c r="K29" s="6">
        <v>176</v>
      </c>
      <c r="L29" s="6">
        <v>195</v>
      </c>
    </row>
    <row r="30" spans="1:12" ht="16.8" x14ac:dyDescent="0.3">
      <c r="A30" s="2">
        <v>29</v>
      </c>
      <c r="B30" s="1">
        <v>44682</v>
      </c>
      <c r="C30" s="2">
        <v>27</v>
      </c>
      <c r="D30" s="2">
        <v>29</v>
      </c>
      <c r="E30" s="6">
        <v>29</v>
      </c>
      <c r="F30" s="6">
        <f t="shared" si="0"/>
        <v>1038</v>
      </c>
      <c r="G30">
        <v>180</v>
      </c>
      <c r="I30" s="6">
        <v>8</v>
      </c>
      <c r="J30" s="6">
        <v>9</v>
      </c>
      <c r="K30" s="6">
        <v>184</v>
      </c>
      <c r="L30" s="6">
        <v>204</v>
      </c>
    </row>
    <row r="31" spans="1:12" ht="16.8" x14ac:dyDescent="0.3">
      <c r="A31" s="2">
        <v>30</v>
      </c>
      <c r="B31" s="1">
        <v>44713</v>
      </c>
      <c r="C31" s="2">
        <v>25</v>
      </c>
      <c r="D31" s="2">
        <v>59</v>
      </c>
      <c r="E31" s="6">
        <v>59</v>
      </c>
      <c r="F31" s="6">
        <f t="shared" si="0"/>
        <v>1097</v>
      </c>
      <c r="G31">
        <v>195</v>
      </c>
      <c r="I31" s="6">
        <v>9</v>
      </c>
      <c r="J31" s="6">
        <v>8</v>
      </c>
      <c r="K31" s="6">
        <v>193</v>
      </c>
      <c r="L31" s="6">
        <v>212</v>
      </c>
    </row>
    <row r="32" spans="1:12" ht="16.8" x14ac:dyDescent="0.3">
      <c r="A32" s="2">
        <v>31</v>
      </c>
      <c r="B32" s="1">
        <v>44743</v>
      </c>
      <c r="C32" s="2">
        <v>23</v>
      </c>
      <c r="D32" s="2">
        <v>40</v>
      </c>
      <c r="E32" s="6">
        <v>40</v>
      </c>
      <c r="F32" s="6">
        <f t="shared" si="0"/>
        <v>1137</v>
      </c>
      <c r="G32">
        <v>224</v>
      </c>
      <c r="I32" s="6">
        <v>9</v>
      </c>
      <c r="J32" s="6">
        <v>7</v>
      </c>
      <c r="K32" s="6">
        <v>202</v>
      </c>
      <c r="L32" s="6">
        <v>219</v>
      </c>
    </row>
    <row r="33" spans="1:12" ht="16.8" x14ac:dyDescent="0.3">
      <c r="A33" s="2">
        <v>32</v>
      </c>
      <c r="B33" s="1">
        <v>44774</v>
      </c>
      <c r="C33" s="2">
        <v>22</v>
      </c>
      <c r="D33" s="2">
        <v>31</v>
      </c>
      <c r="E33" s="6">
        <v>31</v>
      </c>
      <c r="F33" s="6">
        <f t="shared" si="0"/>
        <v>1168</v>
      </c>
      <c r="G33">
        <v>214</v>
      </c>
      <c r="I33" s="6">
        <v>9</v>
      </c>
      <c r="J33" s="6">
        <v>8</v>
      </c>
      <c r="K33" s="6">
        <v>211</v>
      </c>
      <c r="L33" s="6">
        <v>227</v>
      </c>
    </row>
    <row r="34" spans="1:12" ht="16.8" x14ac:dyDescent="0.3">
      <c r="A34" s="2">
        <v>33</v>
      </c>
      <c r="B34" s="1">
        <v>44805</v>
      </c>
      <c r="C34" s="2">
        <v>20</v>
      </c>
      <c r="D34" s="2">
        <v>16</v>
      </c>
      <c r="E34" s="6">
        <v>36</v>
      </c>
      <c r="F34" s="6">
        <f t="shared" si="0"/>
        <v>1204</v>
      </c>
      <c r="G34">
        <v>208</v>
      </c>
      <c r="I34" s="6">
        <v>9</v>
      </c>
      <c r="J34" s="6">
        <v>10</v>
      </c>
      <c r="K34" s="6">
        <v>220</v>
      </c>
      <c r="L34" s="6">
        <v>237</v>
      </c>
    </row>
    <row r="35" spans="1:12" ht="16.8" x14ac:dyDescent="0.3">
      <c r="A35" s="2">
        <v>34</v>
      </c>
      <c r="B35" s="1">
        <v>44835</v>
      </c>
      <c r="C35" s="2">
        <v>18</v>
      </c>
      <c r="D35" s="2">
        <v>20</v>
      </c>
      <c r="E35" s="6">
        <v>43</v>
      </c>
      <c r="F35" s="6">
        <f t="shared" si="0"/>
        <v>1247</v>
      </c>
      <c r="G35">
        <v>242</v>
      </c>
      <c r="I35" s="6">
        <v>9</v>
      </c>
      <c r="J35" s="6">
        <v>5</v>
      </c>
      <c r="K35" s="6">
        <v>229</v>
      </c>
      <c r="L35" s="6">
        <v>242</v>
      </c>
    </row>
    <row r="36" spans="1:12" ht="16.8" x14ac:dyDescent="0.3">
      <c r="A36" s="2">
        <v>35</v>
      </c>
      <c r="B36" s="1">
        <v>44866</v>
      </c>
      <c r="C36" s="2">
        <v>16</v>
      </c>
      <c r="D36" s="2">
        <v>4</v>
      </c>
      <c r="E36" s="6">
        <v>27</v>
      </c>
      <c r="F36" s="6">
        <f t="shared" si="0"/>
        <v>1274</v>
      </c>
      <c r="G36">
        <v>233</v>
      </c>
      <c r="I36" s="6">
        <v>10</v>
      </c>
      <c r="J36" s="6">
        <v>13</v>
      </c>
      <c r="K36" s="6">
        <v>239</v>
      </c>
      <c r="L36" s="6">
        <v>255</v>
      </c>
    </row>
    <row r="37" spans="1:12" ht="16.8" x14ac:dyDescent="0.3">
      <c r="A37" s="2">
        <v>36</v>
      </c>
      <c r="B37" s="1">
        <v>44896</v>
      </c>
      <c r="C37" s="2">
        <v>14</v>
      </c>
      <c r="D37" s="2">
        <v>5</v>
      </c>
      <c r="E37" s="6">
        <v>28</v>
      </c>
      <c r="F37" s="6">
        <f t="shared" si="0"/>
        <v>1302</v>
      </c>
      <c r="G37">
        <v>252</v>
      </c>
      <c r="I37" s="6">
        <v>10</v>
      </c>
      <c r="J37" s="6">
        <v>10</v>
      </c>
      <c r="K37" s="6">
        <v>249</v>
      </c>
      <c r="L37" s="6">
        <v>265</v>
      </c>
    </row>
    <row r="38" spans="1:12" ht="16.8" x14ac:dyDescent="0.3">
      <c r="A38" s="2">
        <v>37</v>
      </c>
      <c r="B38" s="1">
        <v>44927</v>
      </c>
      <c r="C38" s="2">
        <v>13</v>
      </c>
      <c r="D38" s="2">
        <v>19</v>
      </c>
      <c r="E38" s="6">
        <v>42</v>
      </c>
      <c r="F38" s="6">
        <f t="shared" si="0"/>
        <v>1344</v>
      </c>
      <c r="G38">
        <v>257</v>
      </c>
      <c r="I38" s="6">
        <v>10</v>
      </c>
      <c r="J38" s="6">
        <v>13</v>
      </c>
      <c r="K38" s="6">
        <v>259</v>
      </c>
      <c r="L38" s="6">
        <v>278</v>
      </c>
    </row>
    <row r="39" spans="1:12" ht="16.8" x14ac:dyDescent="0.3">
      <c r="A39" s="2">
        <v>38</v>
      </c>
      <c r="B39" s="1">
        <v>44958</v>
      </c>
      <c r="C39" s="2">
        <v>11</v>
      </c>
      <c r="D39" s="2">
        <v>14</v>
      </c>
      <c r="E39" s="6">
        <v>37</v>
      </c>
      <c r="F39" s="6">
        <f t="shared" si="0"/>
        <v>1381</v>
      </c>
      <c r="G39">
        <v>263</v>
      </c>
      <c r="I39" s="6">
        <v>10</v>
      </c>
      <c r="J39" s="6">
        <v>8</v>
      </c>
      <c r="K39" s="6">
        <v>269</v>
      </c>
      <c r="L39" s="6">
        <v>286</v>
      </c>
    </row>
    <row r="40" spans="1:12" ht="16.8" x14ac:dyDescent="0.3">
      <c r="A40" s="2">
        <v>39</v>
      </c>
      <c r="B40" s="1">
        <v>44986</v>
      </c>
      <c r="C40" s="2">
        <v>10</v>
      </c>
      <c r="D40" s="2">
        <v>31</v>
      </c>
      <c r="E40" s="6">
        <v>54</v>
      </c>
      <c r="F40" s="6">
        <f t="shared" si="0"/>
        <v>1435</v>
      </c>
      <c r="G40">
        <v>265</v>
      </c>
      <c r="I40" s="6">
        <v>10</v>
      </c>
      <c r="J40" s="6">
        <v>11</v>
      </c>
      <c r="K40" s="6">
        <v>279</v>
      </c>
      <c r="L40" s="6">
        <v>297</v>
      </c>
    </row>
    <row r="41" spans="1:12" ht="16.8" x14ac:dyDescent="0.3">
      <c r="A41" s="2">
        <v>40</v>
      </c>
      <c r="B41" s="1">
        <v>45017</v>
      </c>
      <c r="C41" s="2">
        <v>8</v>
      </c>
      <c r="D41" s="2">
        <v>15</v>
      </c>
      <c r="E41" s="6">
        <v>38</v>
      </c>
      <c r="F41" s="6">
        <f t="shared" si="0"/>
        <v>1473</v>
      </c>
      <c r="G41">
        <v>264</v>
      </c>
      <c r="I41" s="6">
        <v>11</v>
      </c>
      <c r="J41" s="6">
        <v>11</v>
      </c>
      <c r="K41" s="6">
        <v>290</v>
      </c>
      <c r="L41" s="6">
        <v>308</v>
      </c>
    </row>
    <row r="42" spans="1:12" ht="16.8" x14ac:dyDescent="0.3">
      <c r="A42" s="2">
        <v>41</v>
      </c>
      <c r="B42" s="1">
        <v>45047</v>
      </c>
      <c r="C42" s="2">
        <v>7</v>
      </c>
      <c r="D42" s="2">
        <v>10</v>
      </c>
      <c r="E42" s="6">
        <v>35</v>
      </c>
      <c r="F42" s="6">
        <f t="shared" si="0"/>
        <v>1508</v>
      </c>
      <c r="G42">
        <v>270</v>
      </c>
      <c r="I42" s="6">
        <v>11</v>
      </c>
      <c r="J42" s="6">
        <v>13</v>
      </c>
      <c r="K42" s="6">
        <v>301</v>
      </c>
      <c r="L42" s="6">
        <v>321</v>
      </c>
    </row>
    <row r="43" spans="1:12" ht="16.8" x14ac:dyDescent="0.3">
      <c r="A43" s="2">
        <v>42</v>
      </c>
      <c r="B43" s="1">
        <v>45078</v>
      </c>
      <c r="C43" s="2">
        <v>6</v>
      </c>
      <c r="D43" s="2">
        <v>7</v>
      </c>
      <c r="E43" s="6">
        <v>32</v>
      </c>
      <c r="F43" s="6">
        <f t="shared" si="0"/>
        <v>1540</v>
      </c>
      <c r="G43">
        <v>254</v>
      </c>
      <c r="I43" s="6">
        <v>11</v>
      </c>
      <c r="J43" s="6">
        <v>15</v>
      </c>
      <c r="K43" s="6">
        <v>312</v>
      </c>
      <c r="L43" s="6">
        <v>336</v>
      </c>
    </row>
    <row r="44" spans="1:12" ht="16.8" x14ac:dyDescent="0.3">
      <c r="A44" s="2">
        <v>43</v>
      </c>
      <c r="B44" s="1">
        <v>45108</v>
      </c>
      <c r="C44" s="2">
        <v>5</v>
      </c>
      <c r="D44" s="2">
        <v>24</v>
      </c>
      <c r="E44" s="6">
        <v>49</v>
      </c>
      <c r="F44" s="6">
        <f t="shared" si="0"/>
        <v>1589</v>
      </c>
      <c r="G44">
        <v>258</v>
      </c>
      <c r="I44" s="6">
        <v>11</v>
      </c>
      <c r="J44" s="6">
        <v>11</v>
      </c>
      <c r="K44" s="6">
        <v>323</v>
      </c>
      <c r="L44" s="6">
        <v>347</v>
      </c>
    </row>
    <row r="45" spans="1:12" ht="16.8" x14ac:dyDescent="0.3">
      <c r="A45" s="2">
        <v>44</v>
      </c>
      <c r="B45" s="1">
        <v>45139</v>
      </c>
      <c r="C45" s="2">
        <v>5</v>
      </c>
      <c r="D45" s="2">
        <v>32</v>
      </c>
      <c r="E45" s="6">
        <v>57</v>
      </c>
      <c r="F45" s="6">
        <f t="shared" si="0"/>
        <v>1646</v>
      </c>
      <c r="G45">
        <v>254</v>
      </c>
      <c r="I45" s="6">
        <v>12</v>
      </c>
      <c r="J45" s="6">
        <v>12</v>
      </c>
      <c r="K45" s="6">
        <v>335</v>
      </c>
      <c r="L45" s="6">
        <v>359</v>
      </c>
    </row>
    <row r="46" spans="1:12" ht="16.8" x14ac:dyDescent="0.3">
      <c r="A46" s="2">
        <v>45</v>
      </c>
      <c r="B46" s="1">
        <v>45170</v>
      </c>
      <c r="C46" s="2">
        <v>4</v>
      </c>
      <c r="D46" s="2">
        <v>18</v>
      </c>
      <c r="E46" s="6">
        <v>43</v>
      </c>
      <c r="F46" s="6">
        <f t="shared" si="0"/>
        <v>1689</v>
      </c>
      <c r="G46">
        <v>249</v>
      </c>
      <c r="I46" s="6">
        <v>12</v>
      </c>
      <c r="J46" s="6">
        <v>13</v>
      </c>
      <c r="K46" s="6">
        <v>347</v>
      </c>
      <c r="L46" s="6">
        <v>372</v>
      </c>
    </row>
    <row r="47" spans="1:12" ht="16.8" x14ac:dyDescent="0.3">
      <c r="A47" s="2">
        <v>46</v>
      </c>
      <c r="B47" s="1">
        <v>45200</v>
      </c>
      <c r="C47" s="2">
        <v>4</v>
      </c>
      <c r="D47" s="2">
        <v>12</v>
      </c>
      <c r="E47" s="6">
        <v>37</v>
      </c>
      <c r="F47" s="6">
        <f t="shared" si="0"/>
        <v>1726</v>
      </c>
      <c r="G47">
        <v>231</v>
      </c>
      <c r="I47" s="6">
        <v>12</v>
      </c>
      <c r="J47" s="6">
        <v>15</v>
      </c>
      <c r="K47" s="6">
        <v>359</v>
      </c>
      <c r="L47" s="6">
        <v>387</v>
      </c>
    </row>
    <row r="48" spans="1:12" ht="16.8" x14ac:dyDescent="0.3">
      <c r="A48" s="2">
        <v>47</v>
      </c>
      <c r="B48" s="1">
        <v>45231</v>
      </c>
      <c r="C48" s="2">
        <v>4</v>
      </c>
      <c r="D48" s="2">
        <v>21</v>
      </c>
      <c r="E48" s="6">
        <v>46</v>
      </c>
      <c r="F48" s="6">
        <f t="shared" si="0"/>
        <v>1772</v>
      </c>
      <c r="G48">
        <v>248</v>
      </c>
      <c r="I48" s="6">
        <v>12</v>
      </c>
      <c r="J48" s="6">
        <v>15</v>
      </c>
      <c r="K48" s="6">
        <v>371</v>
      </c>
      <c r="L48" s="6">
        <v>402</v>
      </c>
    </row>
    <row r="49" spans="1:12" ht="16.8" x14ac:dyDescent="0.3">
      <c r="A49" s="2">
        <v>48</v>
      </c>
      <c r="B49" s="1">
        <v>45261</v>
      </c>
      <c r="C49" s="2">
        <v>4</v>
      </c>
      <c r="D49" s="2">
        <v>10</v>
      </c>
      <c r="E49" s="6">
        <v>35</v>
      </c>
      <c r="F49" s="6">
        <f t="shared" si="0"/>
        <v>1807</v>
      </c>
      <c r="G49">
        <v>235</v>
      </c>
      <c r="I49" s="6">
        <v>13</v>
      </c>
      <c r="J49" s="6">
        <v>10</v>
      </c>
      <c r="K49" s="6">
        <v>384</v>
      </c>
      <c r="L49" s="6">
        <v>412</v>
      </c>
    </row>
    <row r="50" spans="1:12" ht="16.8" x14ac:dyDescent="0.3">
      <c r="A50" s="2">
        <v>49</v>
      </c>
      <c r="B50" s="1">
        <v>45292</v>
      </c>
      <c r="C50" s="2">
        <v>5</v>
      </c>
      <c r="D50" s="2">
        <v>11</v>
      </c>
      <c r="E50" s="6">
        <v>36</v>
      </c>
      <c r="F50" s="6">
        <f t="shared" si="0"/>
        <v>1843</v>
      </c>
      <c r="G50">
        <v>240</v>
      </c>
      <c r="I50" s="6">
        <v>13</v>
      </c>
      <c r="J50" s="6">
        <v>14</v>
      </c>
      <c r="K50" s="6">
        <v>397</v>
      </c>
      <c r="L50" s="6">
        <v>426</v>
      </c>
    </row>
    <row r="51" spans="1:12" ht="16.8" x14ac:dyDescent="0.3">
      <c r="A51" s="2">
        <v>50</v>
      </c>
      <c r="B51" s="1">
        <v>45323</v>
      </c>
      <c r="C51" s="2">
        <v>5</v>
      </c>
      <c r="D51" s="2">
        <v>10</v>
      </c>
      <c r="E51" s="6">
        <v>35</v>
      </c>
      <c r="F51" s="6">
        <f t="shared" si="0"/>
        <v>1878</v>
      </c>
      <c r="G51">
        <v>209</v>
      </c>
      <c r="I51" s="6">
        <v>13</v>
      </c>
      <c r="J51" s="6">
        <v>11</v>
      </c>
      <c r="K51" s="6">
        <v>410</v>
      </c>
      <c r="L51" s="6">
        <v>437</v>
      </c>
    </row>
    <row r="52" spans="1:12" ht="16.8" x14ac:dyDescent="0.3">
      <c r="A52" s="2">
        <v>51</v>
      </c>
      <c r="B52" s="1">
        <v>45352</v>
      </c>
      <c r="C52" s="2">
        <v>6</v>
      </c>
      <c r="D52" s="2">
        <v>0</v>
      </c>
      <c r="E52" s="6">
        <v>28</v>
      </c>
      <c r="F52" s="6">
        <f t="shared" si="0"/>
        <v>1906</v>
      </c>
      <c r="G52">
        <v>198</v>
      </c>
      <c r="I52" s="6">
        <v>13</v>
      </c>
      <c r="J52" s="6">
        <v>14</v>
      </c>
      <c r="K52" s="6">
        <v>423</v>
      </c>
      <c r="L52" s="6">
        <v>451</v>
      </c>
    </row>
    <row r="53" spans="1:12" ht="16.8" x14ac:dyDescent="0.3">
      <c r="A53" s="2">
        <v>52</v>
      </c>
      <c r="B53" s="1">
        <v>45383</v>
      </c>
      <c r="C53" s="2">
        <v>7</v>
      </c>
      <c r="D53" s="2">
        <v>-1</v>
      </c>
      <c r="E53" s="6">
        <v>27</v>
      </c>
      <c r="F53" s="6">
        <f t="shared" si="0"/>
        <v>1933</v>
      </c>
      <c r="G53">
        <v>215</v>
      </c>
      <c r="I53" s="6">
        <v>14</v>
      </c>
      <c r="J53" s="6">
        <v>11</v>
      </c>
      <c r="K53" s="6">
        <v>437</v>
      </c>
      <c r="L53" s="6">
        <v>462</v>
      </c>
    </row>
    <row r="54" spans="1:12" ht="16.8" x14ac:dyDescent="0.3">
      <c r="A54" s="2">
        <v>53</v>
      </c>
      <c r="B54" s="1">
        <v>45413</v>
      </c>
      <c r="C54" s="2">
        <v>8</v>
      </c>
      <c r="D54" s="2">
        <v>28</v>
      </c>
      <c r="E54" s="6">
        <v>56</v>
      </c>
      <c r="F54" s="6">
        <f t="shared" si="0"/>
        <v>1989</v>
      </c>
      <c r="G54">
        <v>186</v>
      </c>
      <c r="I54" s="6">
        <v>14</v>
      </c>
      <c r="J54" s="6">
        <v>17</v>
      </c>
      <c r="K54" s="6">
        <v>451</v>
      </c>
      <c r="L54" s="6">
        <v>479</v>
      </c>
    </row>
    <row r="55" spans="1:12" ht="16.8" x14ac:dyDescent="0.3">
      <c r="A55" s="2">
        <v>54</v>
      </c>
      <c r="B55" s="1">
        <v>45444</v>
      </c>
      <c r="C55" s="2">
        <v>9</v>
      </c>
      <c r="D55" s="2">
        <v>12</v>
      </c>
      <c r="E55" s="6">
        <v>40</v>
      </c>
      <c r="F55" s="6">
        <f t="shared" si="0"/>
        <v>2029</v>
      </c>
      <c r="G55">
        <v>185</v>
      </c>
      <c r="I55" s="6">
        <v>14</v>
      </c>
      <c r="J55" s="6">
        <v>17</v>
      </c>
      <c r="K55" s="6">
        <v>465</v>
      </c>
      <c r="L55" s="6">
        <v>496</v>
      </c>
    </row>
    <row r="56" spans="1:12" ht="16.8" x14ac:dyDescent="0.3">
      <c r="A56" s="2">
        <v>55</v>
      </c>
      <c r="B56" s="1">
        <v>45474</v>
      </c>
      <c r="C56" s="2">
        <v>11</v>
      </c>
      <c r="D56" s="2">
        <v>15</v>
      </c>
      <c r="E56" s="6">
        <v>43</v>
      </c>
      <c r="F56" s="6">
        <f t="shared" si="0"/>
        <v>2072</v>
      </c>
      <c r="G56">
        <v>155</v>
      </c>
      <c r="I56" s="6">
        <v>15</v>
      </c>
      <c r="J56" s="6">
        <v>15</v>
      </c>
      <c r="K56" s="6">
        <v>480</v>
      </c>
      <c r="L56" s="6">
        <v>511</v>
      </c>
    </row>
    <row r="57" spans="1:12" ht="16.8" x14ac:dyDescent="0.3">
      <c r="A57" s="2">
        <v>56</v>
      </c>
      <c r="B57" s="1">
        <v>45505</v>
      </c>
      <c r="C57" s="2">
        <v>12</v>
      </c>
      <c r="D57" s="2">
        <v>18</v>
      </c>
      <c r="E57" s="6">
        <v>46</v>
      </c>
      <c r="F57" s="6">
        <f t="shared" si="0"/>
        <v>2118</v>
      </c>
      <c r="G57">
        <v>171</v>
      </c>
      <c r="I57" s="6">
        <v>15</v>
      </c>
      <c r="J57" s="6">
        <v>15</v>
      </c>
      <c r="K57" s="6">
        <v>495</v>
      </c>
      <c r="L57" s="6">
        <v>526</v>
      </c>
    </row>
    <row r="58" spans="1:12" ht="16.8" x14ac:dyDescent="0.3">
      <c r="A58" s="2">
        <v>57</v>
      </c>
      <c r="B58" s="1">
        <v>45536</v>
      </c>
      <c r="C58" s="2">
        <v>14</v>
      </c>
      <c r="D58" s="2">
        <v>27</v>
      </c>
      <c r="E58" s="6">
        <v>55</v>
      </c>
      <c r="F58" s="6">
        <f t="shared" si="0"/>
        <v>2173</v>
      </c>
      <c r="G58">
        <v>155</v>
      </c>
      <c r="I58" s="6">
        <v>15</v>
      </c>
      <c r="J58" s="6">
        <v>19</v>
      </c>
      <c r="K58" s="6">
        <v>510</v>
      </c>
      <c r="L58" s="6">
        <v>545</v>
      </c>
    </row>
    <row r="59" spans="1:12" ht="16.8" x14ac:dyDescent="0.3">
      <c r="A59" s="2">
        <v>58</v>
      </c>
      <c r="B59" s="1">
        <v>45566</v>
      </c>
      <c r="C59" s="2">
        <v>16</v>
      </c>
      <c r="D59" s="2">
        <v>19</v>
      </c>
      <c r="E59" s="6">
        <v>47</v>
      </c>
      <c r="F59" s="6">
        <f t="shared" si="0"/>
        <v>2220</v>
      </c>
      <c r="G59">
        <v>149</v>
      </c>
      <c r="I59" s="6">
        <v>15</v>
      </c>
      <c r="J59" s="6">
        <v>16</v>
      </c>
      <c r="K59" s="6">
        <v>525</v>
      </c>
      <c r="L59" s="6">
        <v>561</v>
      </c>
    </row>
    <row r="60" spans="1:12" ht="16.8" x14ac:dyDescent="0.3">
      <c r="A60" s="2">
        <v>59</v>
      </c>
      <c r="B60" s="1">
        <v>45597</v>
      </c>
      <c r="C60" s="2">
        <v>18</v>
      </c>
      <c r="D60" s="2">
        <v>13</v>
      </c>
      <c r="E60" s="6">
        <v>41</v>
      </c>
      <c r="F60" s="6">
        <f t="shared" si="0"/>
        <v>2261</v>
      </c>
      <c r="G60">
        <v>137</v>
      </c>
      <c r="I60" s="6">
        <v>16</v>
      </c>
      <c r="J60" s="6">
        <v>18</v>
      </c>
      <c r="K60" s="6">
        <v>541</v>
      </c>
      <c r="L60" s="6">
        <v>579</v>
      </c>
    </row>
    <row r="61" spans="1:12" ht="16.8" x14ac:dyDescent="0.3">
      <c r="A61" s="2">
        <v>60</v>
      </c>
      <c r="B61" s="1">
        <v>45627</v>
      </c>
      <c r="C61" s="2">
        <v>20</v>
      </c>
      <c r="D61" s="2">
        <v>24</v>
      </c>
      <c r="E61" s="6">
        <v>52</v>
      </c>
      <c r="F61" s="6">
        <f t="shared" si="0"/>
        <v>2313</v>
      </c>
      <c r="G61">
        <v>129</v>
      </c>
      <c r="I61" s="6">
        <v>16</v>
      </c>
      <c r="J61" s="6">
        <v>15</v>
      </c>
      <c r="K61" s="6">
        <v>557</v>
      </c>
      <c r="L61" s="6">
        <v>594</v>
      </c>
    </row>
  </sheetData>
  <autoFilter ref="A1:L1" xr:uid="{83564231-8355-4320-9114-ED0536FD3EC5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ABA3-ADBA-4194-AFCB-CAB743BB5B13}">
  <dimension ref="A1:L61"/>
  <sheetViews>
    <sheetView topLeftCell="B53" workbookViewId="0">
      <selection activeCell="G62" sqref="G62"/>
    </sheetView>
  </sheetViews>
  <sheetFormatPr defaultRowHeight="14.4" x14ac:dyDescent="0.3"/>
  <cols>
    <col min="2" max="2" width="20.33203125" customWidth="1"/>
  </cols>
  <sheetData>
    <row r="1" spans="1:12" s="4" customFormat="1" ht="67.2" x14ac:dyDescent="0.3">
      <c r="A1" s="3" t="s">
        <v>1</v>
      </c>
      <c r="B1" s="3" t="s">
        <v>0</v>
      </c>
      <c r="C1" s="3" t="s">
        <v>2</v>
      </c>
      <c r="D1" s="3" t="s">
        <v>3</v>
      </c>
      <c r="E1" s="8" t="s">
        <v>12</v>
      </c>
      <c r="F1" t="s">
        <v>5</v>
      </c>
      <c r="G1" s="7" t="s">
        <v>9</v>
      </c>
      <c r="H1" s="7" t="s">
        <v>8</v>
      </c>
      <c r="I1" s="5" t="s">
        <v>4</v>
      </c>
      <c r="J1" s="5" t="s">
        <v>5</v>
      </c>
      <c r="K1" s="5" t="s">
        <v>6</v>
      </c>
      <c r="L1" s="5" t="s">
        <v>7</v>
      </c>
    </row>
    <row r="2" spans="1:12" ht="16.8" x14ac:dyDescent="0.3">
      <c r="A2" s="2">
        <v>1</v>
      </c>
      <c r="B2" s="1">
        <v>43831</v>
      </c>
      <c r="C2" s="2">
        <v>22</v>
      </c>
      <c r="D2">
        <v>33</v>
      </c>
      <c r="E2">
        <f>D2</f>
        <v>33</v>
      </c>
      <c r="F2">
        <v>33</v>
      </c>
      <c r="G2">
        <f>D2</f>
        <v>33</v>
      </c>
      <c r="I2" s="6">
        <v>5</v>
      </c>
      <c r="J2" s="6">
        <v>4</v>
      </c>
      <c r="K2" s="6">
        <v>5</v>
      </c>
      <c r="L2" s="6">
        <v>4</v>
      </c>
    </row>
    <row r="3" spans="1:12" ht="16.8" x14ac:dyDescent="0.3">
      <c r="A3" s="2">
        <v>2</v>
      </c>
      <c r="B3" s="1">
        <v>43862</v>
      </c>
      <c r="C3" s="2">
        <v>24</v>
      </c>
      <c r="D3">
        <v>42</v>
      </c>
      <c r="E3">
        <f t="shared" ref="E3:E40" si="0">D3</f>
        <v>42</v>
      </c>
      <c r="F3">
        <v>42</v>
      </c>
      <c r="G3">
        <f t="shared" ref="G3:G34" si="1">D3+G2</f>
        <v>75</v>
      </c>
      <c r="I3" s="6">
        <v>5</v>
      </c>
      <c r="J3" s="6">
        <v>3</v>
      </c>
      <c r="K3" s="6">
        <v>10</v>
      </c>
      <c r="L3" s="6">
        <v>7</v>
      </c>
    </row>
    <row r="4" spans="1:12" ht="16.8" x14ac:dyDescent="0.3">
      <c r="A4" s="2">
        <v>3</v>
      </c>
      <c r="B4" s="1">
        <v>43891</v>
      </c>
      <c r="C4" s="2">
        <v>26</v>
      </c>
      <c r="D4">
        <v>44</v>
      </c>
      <c r="E4">
        <f t="shared" si="0"/>
        <v>44</v>
      </c>
      <c r="F4">
        <v>44</v>
      </c>
      <c r="G4">
        <f t="shared" si="1"/>
        <v>119</v>
      </c>
      <c r="I4" s="6">
        <v>5</v>
      </c>
      <c r="J4" s="6">
        <v>5</v>
      </c>
      <c r="K4" s="6">
        <v>15</v>
      </c>
      <c r="L4" s="6">
        <v>12</v>
      </c>
    </row>
    <row r="5" spans="1:12" ht="16.8" x14ac:dyDescent="0.3">
      <c r="A5" s="2">
        <v>4</v>
      </c>
      <c r="B5" s="1">
        <v>43922</v>
      </c>
      <c r="C5" s="2">
        <v>28</v>
      </c>
      <c r="D5">
        <v>32</v>
      </c>
      <c r="E5">
        <f t="shared" si="0"/>
        <v>32</v>
      </c>
      <c r="F5">
        <v>32</v>
      </c>
      <c r="G5">
        <f t="shared" si="1"/>
        <v>151</v>
      </c>
      <c r="I5" s="6">
        <v>5</v>
      </c>
      <c r="J5" s="6">
        <v>2</v>
      </c>
      <c r="K5" s="6">
        <v>20</v>
      </c>
      <c r="L5" s="6">
        <v>14</v>
      </c>
    </row>
    <row r="6" spans="1:12" ht="16.8" x14ac:dyDescent="0.3">
      <c r="A6" s="2">
        <v>5</v>
      </c>
      <c r="B6" s="1">
        <v>43952</v>
      </c>
      <c r="C6" s="2">
        <v>30</v>
      </c>
      <c r="D6">
        <v>44</v>
      </c>
      <c r="E6">
        <f t="shared" si="0"/>
        <v>44</v>
      </c>
      <c r="F6">
        <v>44</v>
      </c>
      <c r="G6">
        <f t="shared" si="1"/>
        <v>195</v>
      </c>
      <c r="I6" s="6">
        <v>5</v>
      </c>
      <c r="J6" s="6">
        <v>5</v>
      </c>
      <c r="K6" s="6">
        <v>25</v>
      </c>
      <c r="L6" s="6">
        <v>19</v>
      </c>
    </row>
    <row r="7" spans="1:12" ht="16.8" x14ac:dyDescent="0.3">
      <c r="A7" s="2">
        <v>6</v>
      </c>
      <c r="B7" s="1">
        <v>43983</v>
      </c>
      <c r="C7" s="2">
        <v>31</v>
      </c>
      <c r="D7">
        <v>53</v>
      </c>
      <c r="E7">
        <f t="shared" si="0"/>
        <v>53</v>
      </c>
      <c r="F7">
        <v>53</v>
      </c>
      <c r="G7">
        <f t="shared" si="1"/>
        <v>248</v>
      </c>
      <c r="I7" s="6">
        <v>5</v>
      </c>
      <c r="J7" s="6">
        <v>6</v>
      </c>
      <c r="K7" s="6">
        <v>30</v>
      </c>
      <c r="L7" s="6">
        <v>25</v>
      </c>
    </row>
    <row r="8" spans="1:12" ht="16.8" x14ac:dyDescent="0.3">
      <c r="A8" s="2">
        <v>7</v>
      </c>
      <c r="B8" s="1">
        <v>44013</v>
      </c>
      <c r="C8" s="2">
        <v>33</v>
      </c>
      <c r="D8">
        <v>39</v>
      </c>
      <c r="E8">
        <f t="shared" si="0"/>
        <v>39</v>
      </c>
      <c r="F8">
        <v>39</v>
      </c>
      <c r="G8">
        <f t="shared" si="1"/>
        <v>287</v>
      </c>
      <c r="I8" s="6">
        <v>5</v>
      </c>
      <c r="J8" s="6">
        <v>4</v>
      </c>
      <c r="K8" s="6">
        <v>35</v>
      </c>
      <c r="L8" s="6">
        <v>29</v>
      </c>
    </row>
    <row r="9" spans="1:12" ht="16.8" x14ac:dyDescent="0.3">
      <c r="A9" s="2">
        <v>8</v>
      </c>
      <c r="B9" s="1">
        <v>44044</v>
      </c>
      <c r="C9" s="2">
        <v>35</v>
      </c>
      <c r="D9">
        <v>36</v>
      </c>
      <c r="E9">
        <f t="shared" si="0"/>
        <v>36</v>
      </c>
      <c r="F9">
        <v>36</v>
      </c>
      <c r="G9">
        <f t="shared" si="1"/>
        <v>323</v>
      </c>
      <c r="I9" s="6">
        <v>5</v>
      </c>
      <c r="J9" s="6">
        <v>7</v>
      </c>
      <c r="K9" s="6">
        <v>40</v>
      </c>
      <c r="L9" s="6">
        <v>36</v>
      </c>
    </row>
    <row r="10" spans="1:12" ht="16.8" x14ac:dyDescent="0.3">
      <c r="A10" s="2">
        <v>9</v>
      </c>
      <c r="B10" s="1">
        <v>44075</v>
      </c>
      <c r="C10" s="2">
        <v>36</v>
      </c>
      <c r="D10">
        <v>49</v>
      </c>
      <c r="E10">
        <f t="shared" si="0"/>
        <v>49</v>
      </c>
      <c r="F10">
        <v>49</v>
      </c>
      <c r="G10">
        <f t="shared" si="1"/>
        <v>372</v>
      </c>
      <c r="I10" s="6">
        <v>5</v>
      </c>
      <c r="J10" s="6">
        <v>6</v>
      </c>
      <c r="K10" s="6">
        <v>45</v>
      </c>
      <c r="L10" s="6">
        <v>42</v>
      </c>
    </row>
    <row r="11" spans="1:12" ht="16.8" x14ac:dyDescent="0.3">
      <c r="A11" s="2">
        <v>10</v>
      </c>
      <c r="B11" s="1">
        <v>44105</v>
      </c>
      <c r="C11" s="2">
        <v>37</v>
      </c>
      <c r="D11">
        <v>43</v>
      </c>
      <c r="E11">
        <f t="shared" si="0"/>
        <v>43</v>
      </c>
      <c r="F11">
        <v>43</v>
      </c>
      <c r="G11">
        <f t="shared" si="1"/>
        <v>415</v>
      </c>
      <c r="I11" s="6">
        <v>6</v>
      </c>
      <c r="J11" s="6">
        <v>3</v>
      </c>
      <c r="K11" s="6">
        <v>51</v>
      </c>
      <c r="L11" s="6">
        <v>45</v>
      </c>
    </row>
    <row r="12" spans="1:12" ht="16.8" x14ac:dyDescent="0.3">
      <c r="A12" s="2">
        <v>11</v>
      </c>
      <c r="B12" s="1">
        <v>44136</v>
      </c>
      <c r="C12" s="2">
        <v>38</v>
      </c>
      <c r="D12">
        <v>80</v>
      </c>
      <c r="E12">
        <f t="shared" si="0"/>
        <v>80</v>
      </c>
      <c r="F12">
        <v>80</v>
      </c>
      <c r="G12">
        <f t="shared" si="1"/>
        <v>495</v>
      </c>
      <c r="I12" s="6">
        <v>6</v>
      </c>
      <c r="J12" s="6">
        <v>7</v>
      </c>
      <c r="K12" s="6">
        <v>57</v>
      </c>
      <c r="L12" s="6">
        <v>52</v>
      </c>
    </row>
    <row r="13" spans="1:12" ht="16.8" x14ac:dyDescent="0.3">
      <c r="A13" s="2">
        <v>12</v>
      </c>
      <c r="B13" s="1">
        <v>44166</v>
      </c>
      <c r="C13" s="2">
        <v>39</v>
      </c>
      <c r="D13">
        <v>75</v>
      </c>
      <c r="E13">
        <f t="shared" si="0"/>
        <v>75</v>
      </c>
      <c r="F13">
        <v>75</v>
      </c>
      <c r="G13">
        <f t="shared" si="1"/>
        <v>570</v>
      </c>
      <c r="I13" s="6">
        <v>6</v>
      </c>
      <c r="J13" s="6">
        <v>6</v>
      </c>
      <c r="K13" s="6">
        <v>63</v>
      </c>
      <c r="L13" s="6">
        <v>58</v>
      </c>
    </row>
    <row r="14" spans="1:12" ht="16.8" x14ac:dyDescent="0.3">
      <c r="A14" s="2">
        <v>13</v>
      </c>
      <c r="B14" s="1">
        <v>44197</v>
      </c>
      <c r="C14" s="2">
        <v>40</v>
      </c>
      <c r="D14" s="2">
        <v>71</v>
      </c>
      <c r="E14">
        <f t="shared" si="0"/>
        <v>71</v>
      </c>
      <c r="F14">
        <v>70</v>
      </c>
      <c r="G14">
        <f t="shared" si="1"/>
        <v>641</v>
      </c>
      <c r="I14" s="6">
        <v>6</v>
      </c>
      <c r="J14" s="6">
        <v>7</v>
      </c>
      <c r="K14" s="6">
        <v>69</v>
      </c>
      <c r="L14" s="6">
        <v>65</v>
      </c>
    </row>
    <row r="15" spans="1:12" ht="16.8" x14ac:dyDescent="0.3">
      <c r="A15" s="2">
        <v>14</v>
      </c>
      <c r="B15" s="1">
        <v>44228</v>
      </c>
      <c r="C15" s="2">
        <v>41</v>
      </c>
      <c r="D15" s="2">
        <v>26</v>
      </c>
      <c r="E15">
        <f t="shared" si="0"/>
        <v>26</v>
      </c>
      <c r="F15">
        <v>75</v>
      </c>
      <c r="G15">
        <f t="shared" si="1"/>
        <v>667</v>
      </c>
      <c r="I15" s="6">
        <v>6</v>
      </c>
      <c r="J15" s="6">
        <v>6</v>
      </c>
      <c r="K15" s="6">
        <v>75</v>
      </c>
      <c r="L15" s="6">
        <v>71</v>
      </c>
    </row>
    <row r="16" spans="1:12" ht="16.8" x14ac:dyDescent="0.3">
      <c r="A16" s="2">
        <v>15</v>
      </c>
      <c r="B16" s="1">
        <v>44256</v>
      </c>
      <c r="C16" s="2">
        <v>41</v>
      </c>
      <c r="D16" s="2">
        <v>45</v>
      </c>
      <c r="E16">
        <f t="shared" si="0"/>
        <v>45</v>
      </c>
      <c r="F16">
        <v>64</v>
      </c>
      <c r="G16">
        <f t="shared" si="1"/>
        <v>712</v>
      </c>
      <c r="I16" s="6">
        <v>6</v>
      </c>
      <c r="J16" s="6">
        <v>8</v>
      </c>
      <c r="K16" s="6">
        <v>81</v>
      </c>
      <c r="L16" s="6">
        <v>79</v>
      </c>
    </row>
    <row r="17" spans="1:12" ht="16.8" x14ac:dyDescent="0.3">
      <c r="A17" s="2">
        <v>16</v>
      </c>
      <c r="B17" s="1">
        <v>44287</v>
      </c>
      <c r="C17" s="2">
        <v>41</v>
      </c>
      <c r="D17" s="2">
        <v>8</v>
      </c>
      <c r="E17">
        <f t="shared" si="0"/>
        <v>8</v>
      </c>
      <c r="F17">
        <v>97</v>
      </c>
      <c r="G17">
        <f t="shared" si="1"/>
        <v>720</v>
      </c>
      <c r="I17" s="6">
        <v>6</v>
      </c>
      <c r="J17" s="6">
        <v>6</v>
      </c>
      <c r="K17" s="6">
        <v>87</v>
      </c>
      <c r="L17" s="6">
        <v>85</v>
      </c>
    </row>
    <row r="18" spans="1:12" ht="16.8" x14ac:dyDescent="0.3">
      <c r="A18" s="2">
        <v>17</v>
      </c>
      <c r="B18" s="1">
        <v>44317</v>
      </c>
      <c r="C18" s="2">
        <v>41</v>
      </c>
      <c r="D18" s="2">
        <v>18</v>
      </c>
      <c r="E18">
        <f t="shared" si="0"/>
        <v>18</v>
      </c>
      <c r="F18">
        <v>88</v>
      </c>
      <c r="G18">
        <f t="shared" si="1"/>
        <v>738</v>
      </c>
      <c r="I18" s="6">
        <v>7</v>
      </c>
      <c r="J18" s="6">
        <v>9</v>
      </c>
      <c r="K18" s="6">
        <v>94</v>
      </c>
      <c r="L18" s="6">
        <v>94</v>
      </c>
    </row>
    <row r="19" spans="1:12" ht="16.8" x14ac:dyDescent="0.3">
      <c r="A19" s="2">
        <v>18</v>
      </c>
      <c r="B19" s="1">
        <v>44348</v>
      </c>
      <c r="C19" s="2">
        <v>41</v>
      </c>
      <c r="D19" s="2">
        <v>44</v>
      </c>
      <c r="E19">
        <f t="shared" si="0"/>
        <v>44</v>
      </c>
      <c r="F19">
        <v>108</v>
      </c>
      <c r="G19">
        <f t="shared" si="1"/>
        <v>782</v>
      </c>
      <c r="I19" s="6">
        <v>7</v>
      </c>
      <c r="J19" s="6">
        <v>12</v>
      </c>
      <c r="K19" s="6">
        <v>101</v>
      </c>
      <c r="L19" s="6">
        <v>106</v>
      </c>
    </row>
    <row r="20" spans="1:12" ht="16.8" x14ac:dyDescent="0.3">
      <c r="A20" s="2">
        <v>19</v>
      </c>
      <c r="B20" s="1">
        <v>44378</v>
      </c>
      <c r="C20" s="2">
        <v>40</v>
      </c>
      <c r="D20" s="2">
        <v>35</v>
      </c>
      <c r="E20">
        <f t="shared" si="0"/>
        <v>35</v>
      </c>
      <c r="F20">
        <v>109</v>
      </c>
      <c r="G20">
        <f t="shared" si="1"/>
        <v>817</v>
      </c>
      <c r="I20" s="6">
        <v>7</v>
      </c>
      <c r="J20" s="6">
        <v>5</v>
      </c>
      <c r="K20" s="6">
        <v>108</v>
      </c>
      <c r="L20" s="6">
        <v>111</v>
      </c>
    </row>
    <row r="21" spans="1:12" ht="16.8" x14ac:dyDescent="0.3">
      <c r="A21" s="2">
        <v>20</v>
      </c>
      <c r="B21" s="1">
        <v>44409</v>
      </c>
      <c r="C21" s="2">
        <v>40</v>
      </c>
      <c r="D21" s="2">
        <v>49</v>
      </c>
      <c r="E21">
        <f t="shared" si="0"/>
        <v>49</v>
      </c>
      <c r="F21">
        <v>122</v>
      </c>
      <c r="G21">
        <f t="shared" si="1"/>
        <v>866</v>
      </c>
      <c r="I21" s="6">
        <v>7</v>
      </c>
      <c r="J21" s="6">
        <v>9</v>
      </c>
      <c r="K21" s="6">
        <v>115</v>
      </c>
      <c r="L21" s="6">
        <v>120</v>
      </c>
    </row>
    <row r="22" spans="1:12" ht="16.8" x14ac:dyDescent="0.3">
      <c r="A22" s="2">
        <v>21</v>
      </c>
      <c r="B22" s="1">
        <v>44440</v>
      </c>
      <c r="C22" s="2">
        <v>39</v>
      </c>
      <c r="D22" s="2">
        <v>32</v>
      </c>
      <c r="E22">
        <f t="shared" si="0"/>
        <v>32</v>
      </c>
      <c r="F22">
        <v>124</v>
      </c>
      <c r="G22">
        <f t="shared" si="1"/>
        <v>898</v>
      </c>
      <c r="I22" s="6">
        <v>7</v>
      </c>
      <c r="J22" s="6">
        <v>9</v>
      </c>
      <c r="K22" s="6">
        <v>122</v>
      </c>
      <c r="L22" s="6">
        <v>129</v>
      </c>
    </row>
    <row r="23" spans="1:12" ht="16.8" x14ac:dyDescent="0.3">
      <c r="A23" s="2">
        <v>22</v>
      </c>
      <c r="B23" s="1">
        <v>44470</v>
      </c>
      <c r="C23" s="2">
        <v>38</v>
      </c>
      <c r="D23" s="2">
        <v>38</v>
      </c>
      <c r="E23">
        <f t="shared" si="0"/>
        <v>38</v>
      </c>
      <c r="F23">
        <v>131</v>
      </c>
      <c r="G23">
        <f t="shared" si="1"/>
        <v>936</v>
      </c>
      <c r="I23" s="6">
        <v>7</v>
      </c>
      <c r="J23" s="6">
        <v>12</v>
      </c>
      <c r="K23" s="6">
        <v>129</v>
      </c>
      <c r="L23" s="6">
        <v>141</v>
      </c>
    </row>
    <row r="24" spans="1:12" ht="16.8" x14ac:dyDescent="0.3">
      <c r="A24" s="2">
        <v>23</v>
      </c>
      <c r="B24" s="1">
        <v>44501</v>
      </c>
      <c r="C24" s="2">
        <v>37</v>
      </c>
      <c r="D24" s="2">
        <v>19</v>
      </c>
      <c r="E24">
        <f t="shared" si="0"/>
        <v>19</v>
      </c>
      <c r="F24">
        <v>142</v>
      </c>
      <c r="G24">
        <f t="shared" si="1"/>
        <v>955</v>
      </c>
      <c r="I24" s="6">
        <v>7</v>
      </c>
      <c r="J24" s="6">
        <v>9</v>
      </c>
      <c r="K24" s="6">
        <v>136</v>
      </c>
      <c r="L24" s="6">
        <v>150</v>
      </c>
    </row>
    <row r="25" spans="1:12" ht="16.8" x14ac:dyDescent="0.3">
      <c r="A25" s="2">
        <v>24</v>
      </c>
      <c r="B25" s="1">
        <v>44531</v>
      </c>
      <c r="C25" s="2">
        <v>35</v>
      </c>
      <c r="D25" s="2">
        <v>19</v>
      </c>
      <c r="E25">
        <f t="shared" si="0"/>
        <v>19</v>
      </c>
      <c r="F25">
        <v>146</v>
      </c>
      <c r="G25">
        <f t="shared" si="1"/>
        <v>974</v>
      </c>
      <c r="I25" s="6">
        <v>8</v>
      </c>
      <c r="J25" s="6">
        <v>8</v>
      </c>
      <c r="K25" s="6">
        <v>144</v>
      </c>
      <c r="L25" s="6">
        <v>158</v>
      </c>
    </row>
    <row r="26" spans="1:12" ht="16.8" x14ac:dyDescent="0.3">
      <c r="A26" s="2">
        <v>25</v>
      </c>
      <c r="B26" s="1">
        <v>44562</v>
      </c>
      <c r="C26" s="2">
        <v>34</v>
      </c>
      <c r="D26" s="2">
        <v>31</v>
      </c>
      <c r="E26">
        <f t="shared" si="0"/>
        <v>31</v>
      </c>
      <c r="F26">
        <v>162</v>
      </c>
      <c r="G26">
        <f t="shared" si="1"/>
        <v>1005</v>
      </c>
      <c r="I26" s="6">
        <v>8</v>
      </c>
      <c r="J26" s="6">
        <v>9</v>
      </c>
      <c r="K26" s="6">
        <v>152</v>
      </c>
      <c r="L26" s="6">
        <v>167</v>
      </c>
    </row>
    <row r="27" spans="1:12" ht="16.8" x14ac:dyDescent="0.3">
      <c r="A27" s="2">
        <v>26</v>
      </c>
      <c r="B27" s="1">
        <v>44593</v>
      </c>
      <c r="C27" s="2">
        <v>32</v>
      </c>
      <c r="D27" s="2">
        <v>31</v>
      </c>
      <c r="E27">
        <f t="shared" si="0"/>
        <v>31</v>
      </c>
      <c r="F27">
        <v>177</v>
      </c>
      <c r="G27">
        <f t="shared" si="1"/>
        <v>1036</v>
      </c>
      <c r="I27" s="6">
        <v>8</v>
      </c>
      <c r="J27" s="6">
        <v>10</v>
      </c>
      <c r="K27" s="6">
        <v>160</v>
      </c>
      <c r="L27" s="6">
        <v>177</v>
      </c>
    </row>
    <row r="28" spans="1:12" ht="16.8" x14ac:dyDescent="0.3">
      <c r="A28" s="2">
        <v>27</v>
      </c>
      <c r="B28" s="1">
        <v>44621</v>
      </c>
      <c r="C28" s="2">
        <v>31</v>
      </c>
      <c r="D28" s="2">
        <v>33</v>
      </c>
      <c r="E28">
        <f t="shared" si="0"/>
        <v>33</v>
      </c>
      <c r="F28">
        <v>186</v>
      </c>
      <c r="G28">
        <f t="shared" si="1"/>
        <v>1069</v>
      </c>
      <c r="I28" s="6">
        <v>8</v>
      </c>
      <c r="J28" s="6">
        <v>8</v>
      </c>
      <c r="K28" s="6">
        <v>168</v>
      </c>
      <c r="L28" s="6">
        <v>185</v>
      </c>
    </row>
    <row r="29" spans="1:12" ht="16.8" x14ac:dyDescent="0.3">
      <c r="A29" s="2">
        <v>28</v>
      </c>
      <c r="B29" s="1">
        <v>44652</v>
      </c>
      <c r="C29" s="2">
        <v>29</v>
      </c>
      <c r="D29" s="2">
        <v>39</v>
      </c>
      <c r="E29">
        <f t="shared" si="0"/>
        <v>39</v>
      </c>
      <c r="F29">
        <v>173</v>
      </c>
      <c r="G29">
        <f t="shared" si="1"/>
        <v>1108</v>
      </c>
      <c r="I29" s="6">
        <v>8</v>
      </c>
      <c r="J29" s="6">
        <v>10</v>
      </c>
      <c r="K29" s="6">
        <v>176</v>
      </c>
      <c r="L29" s="6">
        <v>195</v>
      </c>
    </row>
    <row r="30" spans="1:12" ht="16.8" x14ac:dyDescent="0.3">
      <c r="A30" s="2">
        <v>29</v>
      </c>
      <c r="B30" s="1">
        <v>44682</v>
      </c>
      <c r="C30" s="2">
        <v>27</v>
      </c>
      <c r="D30" s="2">
        <v>29</v>
      </c>
      <c r="E30">
        <f t="shared" si="0"/>
        <v>29</v>
      </c>
      <c r="F30">
        <v>180</v>
      </c>
      <c r="G30">
        <f t="shared" si="1"/>
        <v>1137</v>
      </c>
      <c r="I30" s="6">
        <v>8</v>
      </c>
      <c r="J30" s="6">
        <v>9</v>
      </c>
      <c r="K30" s="6">
        <v>184</v>
      </c>
      <c r="L30" s="6">
        <v>204</v>
      </c>
    </row>
    <row r="31" spans="1:12" ht="16.8" x14ac:dyDescent="0.3">
      <c r="A31" s="2">
        <v>30</v>
      </c>
      <c r="B31" s="1">
        <v>44713</v>
      </c>
      <c r="C31" s="2">
        <v>25</v>
      </c>
      <c r="D31" s="2">
        <v>59</v>
      </c>
      <c r="E31">
        <f t="shared" si="0"/>
        <v>59</v>
      </c>
      <c r="F31">
        <v>195</v>
      </c>
      <c r="G31">
        <f t="shared" si="1"/>
        <v>1196</v>
      </c>
      <c r="I31" s="6">
        <v>9</v>
      </c>
      <c r="J31" s="6">
        <v>8</v>
      </c>
      <c r="K31" s="6">
        <v>193</v>
      </c>
      <c r="L31" s="6">
        <v>212</v>
      </c>
    </row>
    <row r="32" spans="1:12" ht="16.8" x14ac:dyDescent="0.3">
      <c r="A32" s="2">
        <v>31</v>
      </c>
      <c r="B32" s="1">
        <v>44743</v>
      </c>
      <c r="C32" s="2">
        <v>23</v>
      </c>
      <c r="D32" s="2">
        <v>40</v>
      </c>
      <c r="E32">
        <f t="shared" si="0"/>
        <v>40</v>
      </c>
      <c r="F32">
        <v>224</v>
      </c>
      <c r="G32">
        <f t="shared" si="1"/>
        <v>1236</v>
      </c>
      <c r="I32" s="6">
        <v>9</v>
      </c>
      <c r="J32" s="6">
        <v>7</v>
      </c>
      <c r="K32" s="6">
        <v>202</v>
      </c>
      <c r="L32" s="6">
        <v>219</v>
      </c>
    </row>
    <row r="33" spans="1:12" ht="16.8" x14ac:dyDescent="0.3">
      <c r="A33" s="2">
        <v>32</v>
      </c>
      <c r="B33" s="1">
        <v>44774</v>
      </c>
      <c r="C33" s="2">
        <v>22</v>
      </c>
      <c r="D33" s="2">
        <v>31</v>
      </c>
      <c r="E33">
        <f t="shared" si="0"/>
        <v>31</v>
      </c>
      <c r="F33">
        <v>214</v>
      </c>
      <c r="G33">
        <f t="shared" si="1"/>
        <v>1267</v>
      </c>
      <c r="I33" s="6">
        <v>9</v>
      </c>
      <c r="J33" s="6">
        <v>8</v>
      </c>
      <c r="K33" s="6">
        <v>211</v>
      </c>
      <c r="L33" s="6">
        <v>227</v>
      </c>
    </row>
    <row r="34" spans="1:12" ht="16.8" x14ac:dyDescent="0.3">
      <c r="A34" s="2">
        <v>33</v>
      </c>
      <c r="B34" s="1">
        <v>44805</v>
      </c>
      <c r="C34" s="2">
        <v>20</v>
      </c>
      <c r="D34" s="2">
        <v>16</v>
      </c>
      <c r="E34">
        <f t="shared" si="0"/>
        <v>16</v>
      </c>
      <c r="F34">
        <v>208</v>
      </c>
      <c r="G34">
        <f t="shared" si="1"/>
        <v>1283</v>
      </c>
      <c r="I34" s="6">
        <v>9</v>
      </c>
      <c r="J34" s="6">
        <v>10</v>
      </c>
      <c r="K34" s="6">
        <v>220</v>
      </c>
      <c r="L34" s="6">
        <v>237</v>
      </c>
    </row>
    <row r="35" spans="1:12" ht="16.8" x14ac:dyDescent="0.3">
      <c r="A35" s="2">
        <v>34</v>
      </c>
      <c r="B35" s="1">
        <v>44835</v>
      </c>
      <c r="C35" s="2">
        <v>18</v>
      </c>
      <c r="D35" s="2">
        <v>20</v>
      </c>
      <c r="E35">
        <f t="shared" si="0"/>
        <v>20</v>
      </c>
      <c r="F35">
        <v>242</v>
      </c>
      <c r="G35">
        <f t="shared" ref="G35:G61" si="2">D35+G34</f>
        <v>1303</v>
      </c>
      <c r="I35" s="6">
        <v>9</v>
      </c>
      <c r="J35" s="6">
        <v>5</v>
      </c>
      <c r="K35" s="6">
        <v>229</v>
      </c>
      <c r="L35" s="6">
        <v>242</v>
      </c>
    </row>
    <row r="36" spans="1:12" ht="16.8" x14ac:dyDescent="0.3">
      <c r="A36" s="2">
        <v>35</v>
      </c>
      <c r="B36" s="1">
        <v>44866</v>
      </c>
      <c r="C36" s="2">
        <v>16</v>
      </c>
      <c r="D36" s="2">
        <v>4</v>
      </c>
      <c r="E36">
        <f t="shared" si="0"/>
        <v>4</v>
      </c>
      <c r="F36">
        <v>233</v>
      </c>
      <c r="G36">
        <f t="shared" si="2"/>
        <v>1307</v>
      </c>
      <c r="I36" s="6">
        <v>10</v>
      </c>
      <c r="J36" s="6">
        <v>13</v>
      </c>
      <c r="K36" s="6">
        <v>239</v>
      </c>
      <c r="L36" s="6">
        <v>255</v>
      </c>
    </row>
    <row r="37" spans="1:12" ht="16.8" x14ac:dyDescent="0.3">
      <c r="A37" s="2">
        <v>36</v>
      </c>
      <c r="B37" s="1">
        <v>44896</v>
      </c>
      <c r="C37" s="2">
        <v>14</v>
      </c>
      <c r="D37" s="2">
        <v>5</v>
      </c>
      <c r="E37">
        <f t="shared" si="0"/>
        <v>5</v>
      </c>
      <c r="F37">
        <v>252</v>
      </c>
      <c r="G37">
        <f t="shared" si="2"/>
        <v>1312</v>
      </c>
      <c r="I37" s="6">
        <v>10</v>
      </c>
      <c r="J37" s="6">
        <v>10</v>
      </c>
      <c r="K37" s="6">
        <v>249</v>
      </c>
      <c r="L37" s="6">
        <v>265</v>
      </c>
    </row>
    <row r="38" spans="1:12" ht="16.8" x14ac:dyDescent="0.3">
      <c r="A38" s="2">
        <v>37</v>
      </c>
      <c r="B38" s="1">
        <v>44927</v>
      </c>
      <c r="C38" s="2">
        <v>13</v>
      </c>
      <c r="D38" s="2">
        <v>19</v>
      </c>
      <c r="E38">
        <f t="shared" si="0"/>
        <v>19</v>
      </c>
      <c r="F38">
        <v>257</v>
      </c>
      <c r="G38">
        <f t="shared" si="2"/>
        <v>1331</v>
      </c>
      <c r="I38" s="6">
        <v>10</v>
      </c>
      <c r="J38" s="6">
        <v>13</v>
      </c>
      <c r="K38" s="6">
        <v>259</v>
      </c>
      <c r="L38" s="6">
        <v>278</v>
      </c>
    </row>
    <row r="39" spans="1:12" ht="16.8" x14ac:dyDescent="0.3">
      <c r="A39" s="2">
        <v>38</v>
      </c>
      <c r="B39" s="1">
        <v>44958</v>
      </c>
      <c r="C39" s="2">
        <v>11</v>
      </c>
      <c r="D39" s="2">
        <v>14</v>
      </c>
      <c r="E39">
        <f t="shared" si="0"/>
        <v>14</v>
      </c>
      <c r="F39">
        <v>263</v>
      </c>
      <c r="G39">
        <f t="shared" si="2"/>
        <v>1345</v>
      </c>
      <c r="I39" s="6">
        <v>10</v>
      </c>
      <c r="J39" s="6">
        <v>8</v>
      </c>
      <c r="K39" s="6">
        <v>269</v>
      </c>
      <c r="L39" s="6">
        <v>286</v>
      </c>
    </row>
    <row r="40" spans="1:12" ht="16.8" x14ac:dyDescent="0.3">
      <c r="A40" s="2">
        <v>39</v>
      </c>
      <c r="B40" s="1">
        <v>44986</v>
      </c>
      <c r="C40" s="2">
        <v>10</v>
      </c>
      <c r="D40" s="2">
        <v>31</v>
      </c>
      <c r="E40">
        <f t="shared" si="0"/>
        <v>31</v>
      </c>
      <c r="F40">
        <v>265</v>
      </c>
      <c r="G40">
        <f t="shared" si="2"/>
        <v>1376</v>
      </c>
      <c r="I40" s="6">
        <v>10</v>
      </c>
      <c r="J40" s="6">
        <v>11</v>
      </c>
      <c r="K40" s="6">
        <v>279</v>
      </c>
      <c r="L40" s="6">
        <v>297</v>
      </c>
    </row>
    <row r="41" spans="1:12" ht="16.8" x14ac:dyDescent="0.3">
      <c r="A41" s="2">
        <v>40</v>
      </c>
      <c r="B41" s="1">
        <v>45017</v>
      </c>
      <c r="C41" s="2">
        <v>8</v>
      </c>
      <c r="D41" s="2">
        <v>-5</v>
      </c>
      <c r="E41">
        <f ca="1">D41+20+RANDBETWEEN(1,10)</f>
        <v>17</v>
      </c>
      <c r="F41">
        <v>264</v>
      </c>
      <c r="G41">
        <f t="shared" si="2"/>
        <v>1371</v>
      </c>
      <c r="I41" s="6">
        <v>11</v>
      </c>
      <c r="J41" s="6">
        <v>11</v>
      </c>
      <c r="K41" s="6">
        <v>290</v>
      </c>
      <c r="L41" s="6">
        <v>308</v>
      </c>
    </row>
    <row r="42" spans="1:12" ht="16.8" x14ac:dyDescent="0.3">
      <c r="A42" s="2">
        <v>41</v>
      </c>
      <c r="B42" s="1">
        <v>45047</v>
      </c>
      <c r="C42" s="2">
        <v>7</v>
      </c>
      <c r="D42" s="2">
        <v>2</v>
      </c>
      <c r="E42">
        <f t="shared" ref="E42:E61" ca="1" si="3">D42+20+RANDBETWEEN(1,10)</f>
        <v>30</v>
      </c>
      <c r="F42">
        <v>270</v>
      </c>
      <c r="G42">
        <f t="shared" si="2"/>
        <v>1373</v>
      </c>
      <c r="I42" s="6">
        <v>11</v>
      </c>
      <c r="J42" s="6">
        <v>13</v>
      </c>
      <c r="K42" s="6">
        <v>301</v>
      </c>
      <c r="L42" s="6">
        <v>321</v>
      </c>
    </row>
    <row r="43" spans="1:12" ht="16.8" x14ac:dyDescent="0.3">
      <c r="A43" s="2">
        <v>42</v>
      </c>
      <c r="B43" s="1">
        <v>45078</v>
      </c>
      <c r="C43" s="2">
        <v>6</v>
      </c>
      <c r="D43" s="2">
        <v>-3</v>
      </c>
      <c r="E43">
        <f t="shared" ca="1" si="3"/>
        <v>24</v>
      </c>
      <c r="F43">
        <v>254</v>
      </c>
      <c r="G43">
        <f t="shared" si="2"/>
        <v>1370</v>
      </c>
      <c r="I43" s="6">
        <v>11</v>
      </c>
      <c r="J43" s="6">
        <v>15</v>
      </c>
      <c r="K43" s="6">
        <v>312</v>
      </c>
      <c r="L43" s="6">
        <v>336</v>
      </c>
    </row>
    <row r="44" spans="1:12" ht="16.8" x14ac:dyDescent="0.3">
      <c r="A44" s="2">
        <v>43</v>
      </c>
      <c r="B44" s="1">
        <v>45108</v>
      </c>
      <c r="C44" s="2">
        <v>5</v>
      </c>
      <c r="D44" s="2">
        <v>-8</v>
      </c>
      <c r="E44">
        <f t="shared" ca="1" si="3"/>
        <v>21</v>
      </c>
      <c r="F44">
        <v>258</v>
      </c>
      <c r="G44">
        <f t="shared" si="2"/>
        <v>1362</v>
      </c>
      <c r="I44" s="6">
        <v>11</v>
      </c>
      <c r="J44" s="6">
        <v>11</v>
      </c>
      <c r="K44" s="6">
        <v>323</v>
      </c>
      <c r="L44" s="6">
        <v>347</v>
      </c>
    </row>
    <row r="45" spans="1:12" ht="16.8" x14ac:dyDescent="0.3">
      <c r="A45" s="2">
        <v>44</v>
      </c>
      <c r="B45" s="1">
        <v>45139</v>
      </c>
      <c r="C45" s="2">
        <v>5</v>
      </c>
      <c r="D45" s="2">
        <v>32</v>
      </c>
      <c r="E45">
        <f t="shared" ca="1" si="3"/>
        <v>56</v>
      </c>
      <c r="F45">
        <v>254</v>
      </c>
      <c r="G45">
        <f t="shared" si="2"/>
        <v>1394</v>
      </c>
      <c r="I45" s="6">
        <v>12</v>
      </c>
      <c r="J45" s="6">
        <v>12</v>
      </c>
      <c r="K45" s="6">
        <v>335</v>
      </c>
      <c r="L45" s="6">
        <v>359</v>
      </c>
    </row>
    <row r="46" spans="1:12" ht="16.8" x14ac:dyDescent="0.3">
      <c r="A46" s="2">
        <v>45</v>
      </c>
      <c r="B46" s="1">
        <v>45170</v>
      </c>
      <c r="C46" s="2">
        <v>4</v>
      </c>
      <c r="D46" s="2">
        <v>8</v>
      </c>
      <c r="E46">
        <f t="shared" ca="1" si="3"/>
        <v>36</v>
      </c>
      <c r="F46">
        <v>249</v>
      </c>
      <c r="G46">
        <f t="shared" si="2"/>
        <v>1402</v>
      </c>
      <c r="I46" s="6">
        <v>12</v>
      </c>
      <c r="J46" s="6">
        <v>13</v>
      </c>
      <c r="K46" s="6">
        <v>347</v>
      </c>
      <c r="L46" s="6">
        <v>372</v>
      </c>
    </row>
    <row r="47" spans="1:12" ht="16.8" x14ac:dyDescent="0.3">
      <c r="A47" s="2">
        <v>46</v>
      </c>
      <c r="B47" s="1">
        <v>45200</v>
      </c>
      <c r="C47" s="2">
        <v>4</v>
      </c>
      <c r="D47" s="2">
        <v>12</v>
      </c>
      <c r="E47">
        <f t="shared" ca="1" si="3"/>
        <v>39</v>
      </c>
      <c r="F47">
        <v>231</v>
      </c>
      <c r="G47">
        <f t="shared" si="2"/>
        <v>1414</v>
      </c>
      <c r="I47" s="6">
        <v>12</v>
      </c>
      <c r="J47" s="6">
        <v>15</v>
      </c>
      <c r="K47" s="6">
        <v>359</v>
      </c>
      <c r="L47" s="6">
        <v>387</v>
      </c>
    </row>
    <row r="48" spans="1:12" ht="16.8" x14ac:dyDescent="0.3">
      <c r="A48" s="2">
        <v>47</v>
      </c>
      <c r="B48" s="1">
        <v>45231</v>
      </c>
      <c r="C48" s="2">
        <v>4</v>
      </c>
      <c r="D48" s="2">
        <v>21</v>
      </c>
      <c r="E48">
        <f t="shared" ca="1" si="3"/>
        <v>50</v>
      </c>
      <c r="F48">
        <v>248</v>
      </c>
      <c r="G48">
        <f t="shared" si="2"/>
        <v>1435</v>
      </c>
      <c r="I48" s="6">
        <v>12</v>
      </c>
      <c r="J48" s="6">
        <v>15</v>
      </c>
      <c r="K48" s="6">
        <v>371</v>
      </c>
      <c r="L48" s="6">
        <v>402</v>
      </c>
    </row>
    <row r="49" spans="1:12" ht="16.8" x14ac:dyDescent="0.3">
      <c r="A49" s="2">
        <v>48</v>
      </c>
      <c r="B49" s="1">
        <v>45261</v>
      </c>
      <c r="C49" s="2">
        <v>4</v>
      </c>
      <c r="D49" s="2">
        <v>10</v>
      </c>
      <c r="E49">
        <f t="shared" ca="1" si="3"/>
        <v>32</v>
      </c>
      <c r="F49">
        <v>235</v>
      </c>
      <c r="G49">
        <f t="shared" si="2"/>
        <v>1445</v>
      </c>
      <c r="I49" s="6">
        <v>13</v>
      </c>
      <c r="J49" s="6">
        <v>10</v>
      </c>
      <c r="K49" s="6">
        <v>384</v>
      </c>
      <c r="L49" s="6">
        <v>412</v>
      </c>
    </row>
    <row r="50" spans="1:12" ht="16.8" x14ac:dyDescent="0.3">
      <c r="A50" s="2">
        <v>49</v>
      </c>
      <c r="B50" s="1">
        <v>45292</v>
      </c>
      <c r="C50" s="2">
        <v>5</v>
      </c>
      <c r="D50" s="2">
        <v>11</v>
      </c>
      <c r="E50">
        <f t="shared" ca="1" si="3"/>
        <v>41</v>
      </c>
      <c r="F50">
        <v>240</v>
      </c>
      <c r="G50">
        <f t="shared" si="2"/>
        <v>1456</v>
      </c>
      <c r="I50" s="6">
        <v>13</v>
      </c>
      <c r="J50" s="6">
        <v>14</v>
      </c>
      <c r="K50" s="6">
        <v>397</v>
      </c>
      <c r="L50" s="6">
        <v>426</v>
      </c>
    </row>
    <row r="51" spans="1:12" ht="16.8" x14ac:dyDescent="0.3">
      <c r="A51" s="2">
        <v>50</v>
      </c>
      <c r="B51" s="1">
        <v>45323</v>
      </c>
      <c r="C51" s="2">
        <v>5</v>
      </c>
      <c r="D51" s="2">
        <v>10</v>
      </c>
      <c r="E51">
        <f t="shared" ca="1" si="3"/>
        <v>38</v>
      </c>
      <c r="F51">
        <v>209</v>
      </c>
      <c r="G51">
        <f t="shared" si="2"/>
        <v>1466</v>
      </c>
      <c r="I51" s="6">
        <v>13</v>
      </c>
      <c r="J51" s="6">
        <v>11</v>
      </c>
      <c r="K51" s="6">
        <v>410</v>
      </c>
      <c r="L51" s="6">
        <v>437</v>
      </c>
    </row>
    <row r="52" spans="1:12" ht="16.8" x14ac:dyDescent="0.3">
      <c r="A52" s="2">
        <v>51</v>
      </c>
      <c r="B52" s="1">
        <v>45352</v>
      </c>
      <c r="C52" s="2">
        <v>6</v>
      </c>
      <c r="D52" s="2">
        <v>0</v>
      </c>
      <c r="E52">
        <f t="shared" ca="1" si="3"/>
        <v>26</v>
      </c>
      <c r="F52">
        <v>198</v>
      </c>
      <c r="G52">
        <f t="shared" si="2"/>
        <v>1466</v>
      </c>
      <c r="I52" s="6">
        <v>13</v>
      </c>
      <c r="J52" s="6">
        <v>14</v>
      </c>
      <c r="K52" s="6">
        <v>423</v>
      </c>
      <c r="L52" s="6">
        <v>451</v>
      </c>
    </row>
    <row r="53" spans="1:12" ht="16.8" x14ac:dyDescent="0.3">
      <c r="A53" s="2">
        <v>52</v>
      </c>
      <c r="B53" s="1">
        <v>45383</v>
      </c>
      <c r="C53" s="2">
        <v>7</v>
      </c>
      <c r="D53" s="2">
        <v>-1</v>
      </c>
      <c r="E53">
        <f t="shared" ca="1" si="3"/>
        <v>23</v>
      </c>
      <c r="F53">
        <v>215</v>
      </c>
      <c r="G53">
        <f t="shared" si="2"/>
        <v>1465</v>
      </c>
      <c r="I53" s="6">
        <v>14</v>
      </c>
      <c r="J53" s="6">
        <v>11</v>
      </c>
      <c r="K53" s="6">
        <v>437</v>
      </c>
      <c r="L53" s="6">
        <v>462</v>
      </c>
    </row>
    <row r="54" spans="1:12" ht="16.8" x14ac:dyDescent="0.3">
      <c r="A54" s="2">
        <v>53</v>
      </c>
      <c r="B54" s="1">
        <v>45413</v>
      </c>
      <c r="C54" s="2">
        <v>8</v>
      </c>
      <c r="D54" s="2">
        <v>28</v>
      </c>
      <c r="E54">
        <f t="shared" ca="1" si="3"/>
        <v>51</v>
      </c>
      <c r="F54">
        <v>186</v>
      </c>
      <c r="G54">
        <f t="shared" si="2"/>
        <v>1493</v>
      </c>
      <c r="I54" s="6">
        <v>14</v>
      </c>
      <c r="J54" s="6">
        <v>17</v>
      </c>
      <c r="K54" s="6">
        <v>451</v>
      </c>
      <c r="L54" s="6">
        <v>479</v>
      </c>
    </row>
    <row r="55" spans="1:12" ht="16.8" x14ac:dyDescent="0.3">
      <c r="A55" s="2">
        <v>54</v>
      </c>
      <c r="B55" s="1">
        <v>45444</v>
      </c>
      <c r="C55" s="2">
        <v>9</v>
      </c>
      <c r="D55" s="2">
        <v>12</v>
      </c>
      <c r="E55">
        <f t="shared" ca="1" si="3"/>
        <v>34</v>
      </c>
      <c r="F55">
        <v>185</v>
      </c>
      <c r="G55">
        <f t="shared" si="2"/>
        <v>1505</v>
      </c>
      <c r="I55" s="6">
        <v>14</v>
      </c>
      <c r="J55" s="6">
        <v>17</v>
      </c>
      <c r="K55" s="6">
        <v>465</v>
      </c>
      <c r="L55" s="6">
        <v>496</v>
      </c>
    </row>
    <row r="56" spans="1:12" ht="16.8" x14ac:dyDescent="0.3">
      <c r="A56" s="2">
        <v>55</v>
      </c>
      <c r="B56" s="1">
        <v>45474</v>
      </c>
      <c r="C56" s="2">
        <v>11</v>
      </c>
      <c r="D56" s="2">
        <v>15</v>
      </c>
      <c r="E56">
        <f t="shared" ca="1" si="3"/>
        <v>36</v>
      </c>
      <c r="F56">
        <v>155</v>
      </c>
      <c r="G56">
        <f t="shared" si="2"/>
        <v>1520</v>
      </c>
      <c r="I56" s="6">
        <v>15</v>
      </c>
      <c r="J56" s="6">
        <v>15</v>
      </c>
      <c r="K56" s="6">
        <v>480</v>
      </c>
      <c r="L56" s="6">
        <v>511</v>
      </c>
    </row>
    <row r="57" spans="1:12" ht="16.8" x14ac:dyDescent="0.3">
      <c r="A57" s="2">
        <v>56</v>
      </c>
      <c r="B57" s="1">
        <v>45505</v>
      </c>
      <c r="C57" s="2">
        <v>12</v>
      </c>
      <c r="D57" s="2">
        <v>-1</v>
      </c>
      <c r="E57">
        <f t="shared" ca="1" si="3"/>
        <v>29</v>
      </c>
      <c r="F57">
        <v>171</v>
      </c>
      <c r="G57">
        <f t="shared" si="2"/>
        <v>1519</v>
      </c>
      <c r="I57" s="6">
        <v>15</v>
      </c>
      <c r="J57" s="6">
        <v>15</v>
      </c>
      <c r="K57" s="6">
        <v>495</v>
      </c>
      <c r="L57" s="6">
        <v>526</v>
      </c>
    </row>
    <row r="58" spans="1:12" ht="16.8" x14ac:dyDescent="0.3">
      <c r="A58" s="2">
        <v>57</v>
      </c>
      <c r="B58" s="1">
        <v>45536</v>
      </c>
      <c r="C58" s="2">
        <v>14</v>
      </c>
      <c r="D58" s="2">
        <v>1</v>
      </c>
      <c r="E58">
        <f t="shared" ca="1" si="3"/>
        <v>31</v>
      </c>
      <c r="F58">
        <v>155</v>
      </c>
      <c r="G58">
        <f t="shared" si="2"/>
        <v>1520</v>
      </c>
      <c r="I58" s="6">
        <v>15</v>
      </c>
      <c r="J58" s="6">
        <v>19</v>
      </c>
      <c r="K58" s="6">
        <v>510</v>
      </c>
      <c r="L58" s="6">
        <v>545</v>
      </c>
    </row>
    <row r="59" spans="1:12" ht="16.8" x14ac:dyDescent="0.3">
      <c r="A59" s="2">
        <v>58</v>
      </c>
      <c r="B59" s="1">
        <v>45566</v>
      </c>
      <c r="C59" s="2">
        <v>16</v>
      </c>
      <c r="D59" s="2">
        <v>19</v>
      </c>
      <c r="E59">
        <f t="shared" ca="1" si="3"/>
        <v>45</v>
      </c>
      <c r="F59">
        <v>149</v>
      </c>
      <c r="G59">
        <f t="shared" si="2"/>
        <v>1539</v>
      </c>
      <c r="I59" s="6">
        <v>15</v>
      </c>
      <c r="J59" s="6">
        <v>16</v>
      </c>
      <c r="K59" s="6">
        <v>525</v>
      </c>
      <c r="L59" s="6">
        <v>561</v>
      </c>
    </row>
    <row r="60" spans="1:12" ht="16.8" x14ac:dyDescent="0.3">
      <c r="A60" s="2">
        <v>59</v>
      </c>
      <c r="B60" s="1">
        <v>45597</v>
      </c>
      <c r="C60" s="2">
        <v>18</v>
      </c>
      <c r="D60" s="2">
        <v>13</v>
      </c>
      <c r="E60">
        <f t="shared" ca="1" si="3"/>
        <v>38</v>
      </c>
      <c r="F60">
        <v>137</v>
      </c>
      <c r="G60">
        <f t="shared" si="2"/>
        <v>1552</v>
      </c>
      <c r="I60" s="6">
        <v>16</v>
      </c>
      <c r="J60" s="6">
        <v>18</v>
      </c>
      <c r="K60" s="6">
        <v>541</v>
      </c>
      <c r="L60" s="6">
        <v>579</v>
      </c>
    </row>
    <row r="61" spans="1:12" ht="16.8" x14ac:dyDescent="0.3">
      <c r="A61" s="2">
        <v>60</v>
      </c>
      <c r="B61" s="1">
        <v>45627</v>
      </c>
      <c r="C61" s="2">
        <v>20</v>
      </c>
      <c r="D61" s="2">
        <v>24</v>
      </c>
      <c r="E61">
        <f t="shared" ca="1" si="3"/>
        <v>45</v>
      </c>
      <c r="F61">
        <v>129</v>
      </c>
      <c r="G61">
        <f t="shared" si="2"/>
        <v>1576</v>
      </c>
      <c r="I61" s="6">
        <v>16</v>
      </c>
      <c r="J61" s="6">
        <v>15</v>
      </c>
      <c r="K61" s="6">
        <v>557</v>
      </c>
      <c r="L61" s="6">
        <v>594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2C94-6E50-4F69-A5A8-2BB368D1C428}">
  <dimension ref="A1:P62"/>
  <sheetViews>
    <sheetView zoomScale="71" workbookViewId="0">
      <pane ySplit="1" topLeftCell="A2" activePane="bottomLeft" state="frozen"/>
      <selection activeCell="D1" sqref="D1"/>
      <selection pane="bottomLeft" activeCell="J13" sqref="A1:XFD1048576"/>
    </sheetView>
  </sheetViews>
  <sheetFormatPr defaultRowHeight="14.4" x14ac:dyDescent="0.3"/>
  <cols>
    <col min="1" max="1" width="9.109375" bestFit="1" customWidth="1"/>
    <col min="2" max="2" width="11.44140625" bestFit="1" customWidth="1"/>
    <col min="3" max="4" width="9.109375" bestFit="1" customWidth="1"/>
    <col min="5" max="7" width="9.109375" style="17" bestFit="1" customWidth="1"/>
    <col min="8" max="8" width="9.109375" style="23" bestFit="1" customWidth="1"/>
    <col min="9" max="9" width="5.44140625" style="17" customWidth="1"/>
    <col min="10" max="10" width="9.109375" style="17" bestFit="1" customWidth="1"/>
    <col min="11" max="11" width="9.109375" bestFit="1" customWidth="1"/>
    <col min="12" max="12" width="9.77734375" bestFit="1" customWidth="1"/>
    <col min="13" max="13" width="9" bestFit="1" customWidth="1"/>
  </cols>
  <sheetData>
    <row r="1" spans="1:16" ht="67.2" x14ac:dyDescent="0.3">
      <c r="A1" s="9" t="s">
        <v>1</v>
      </c>
      <c r="B1" s="9" t="s">
        <v>0</v>
      </c>
      <c r="C1" s="9" t="s">
        <v>4</v>
      </c>
      <c r="D1" s="9" t="s">
        <v>6</v>
      </c>
      <c r="E1" s="20" t="s">
        <v>14</v>
      </c>
      <c r="F1" s="20" t="s">
        <v>15</v>
      </c>
      <c r="G1" s="20" t="s">
        <v>7</v>
      </c>
      <c r="H1" s="29" t="s">
        <v>16</v>
      </c>
      <c r="I1" s="20" t="s">
        <v>8</v>
      </c>
      <c r="J1" s="20" t="s">
        <v>13</v>
      </c>
      <c r="K1" s="18" t="s">
        <v>25</v>
      </c>
      <c r="L1" s="18" t="s">
        <v>26</v>
      </c>
      <c r="M1" s="18" t="s">
        <v>27</v>
      </c>
      <c r="P1" s="9"/>
    </row>
    <row r="2" spans="1:16" ht="16.8" x14ac:dyDescent="0.3">
      <c r="A2" s="9">
        <v>0</v>
      </c>
      <c r="B2" s="1">
        <v>43827</v>
      </c>
      <c r="C2" s="2">
        <v>10</v>
      </c>
      <c r="D2" s="2">
        <v>10</v>
      </c>
      <c r="E2" s="22">
        <v>10</v>
      </c>
      <c r="F2" s="30">
        <f>G2-H2</f>
        <v>10</v>
      </c>
      <c r="G2" s="22">
        <f>E2</f>
        <v>10</v>
      </c>
      <c r="H2" s="31">
        <v>0</v>
      </c>
      <c r="I2" s="22">
        <v>1</v>
      </c>
      <c r="J2" s="32">
        <f>I2</f>
        <v>1</v>
      </c>
      <c r="K2" s="34">
        <f>E2-I2</f>
        <v>9</v>
      </c>
      <c r="L2" s="12">
        <v>0</v>
      </c>
      <c r="M2">
        <f>E2-L2</f>
        <v>10</v>
      </c>
      <c r="P2" s="2"/>
    </row>
    <row r="3" spans="1:16" ht="16.8" x14ac:dyDescent="0.3">
      <c r="A3" s="9">
        <v>1</v>
      </c>
      <c r="B3" s="1">
        <v>43857</v>
      </c>
      <c r="C3" s="2">
        <v>10</v>
      </c>
      <c r="D3" s="2">
        <v>20</v>
      </c>
      <c r="E3" s="22">
        <v>9</v>
      </c>
      <c r="F3" s="32">
        <f t="shared" ref="F3:F61" si="0">G3-H3</f>
        <v>19</v>
      </c>
      <c r="G3" s="22">
        <f>E3+G2</f>
        <v>19</v>
      </c>
      <c r="H3" s="31">
        <v>0</v>
      </c>
      <c r="I3" s="22">
        <v>0</v>
      </c>
      <c r="J3" s="30">
        <f>I3+J2</f>
        <v>1</v>
      </c>
      <c r="K3" s="34">
        <f t="shared" ref="K3:K61" si="1">E3-I3</f>
        <v>9</v>
      </c>
      <c r="L3" s="12">
        <v>0</v>
      </c>
      <c r="M3">
        <f t="shared" ref="M3:M61" si="2">E3-L3</f>
        <v>9</v>
      </c>
      <c r="P3" s="2"/>
    </row>
    <row r="4" spans="1:16" ht="16.8" x14ac:dyDescent="0.3">
      <c r="A4" s="9">
        <v>2</v>
      </c>
      <c r="B4" s="1">
        <v>43887</v>
      </c>
      <c r="C4" s="2">
        <v>10</v>
      </c>
      <c r="D4" s="2">
        <v>30</v>
      </c>
      <c r="E4" s="22">
        <v>10</v>
      </c>
      <c r="F4" s="32">
        <f t="shared" si="0"/>
        <v>29</v>
      </c>
      <c r="G4" s="22">
        <f t="shared" ref="G4:G61" si="3">E4+G3</f>
        <v>29</v>
      </c>
      <c r="H4" s="31">
        <v>0</v>
      </c>
      <c r="I4" s="22">
        <v>1</v>
      </c>
      <c r="J4" s="30">
        <f t="shared" ref="J4:J61" si="4">I4+J3</f>
        <v>2</v>
      </c>
      <c r="K4" s="34">
        <f t="shared" si="1"/>
        <v>9</v>
      </c>
      <c r="L4" s="12">
        <v>0</v>
      </c>
      <c r="M4">
        <f t="shared" si="2"/>
        <v>10</v>
      </c>
      <c r="P4" s="2"/>
    </row>
    <row r="5" spans="1:16" ht="16.8" x14ac:dyDescent="0.3">
      <c r="A5" s="9">
        <v>3</v>
      </c>
      <c r="B5" s="1">
        <v>43917</v>
      </c>
      <c r="C5" s="2">
        <v>10</v>
      </c>
      <c r="D5" s="2">
        <v>40</v>
      </c>
      <c r="E5" s="22">
        <v>7</v>
      </c>
      <c r="F5" s="32">
        <f t="shared" si="0"/>
        <v>36</v>
      </c>
      <c r="G5" s="22">
        <f t="shared" si="3"/>
        <v>36</v>
      </c>
      <c r="H5" s="31">
        <v>0</v>
      </c>
      <c r="I5" s="22">
        <v>1</v>
      </c>
      <c r="J5" s="30">
        <f t="shared" si="4"/>
        <v>3</v>
      </c>
      <c r="K5" s="34">
        <f t="shared" si="1"/>
        <v>6</v>
      </c>
      <c r="L5" s="12">
        <v>0</v>
      </c>
      <c r="M5">
        <f t="shared" si="2"/>
        <v>7</v>
      </c>
      <c r="P5" s="2"/>
    </row>
    <row r="6" spans="1:16" ht="16.8" x14ac:dyDescent="0.3">
      <c r="A6" s="9">
        <v>4</v>
      </c>
      <c r="B6" s="1">
        <v>43947</v>
      </c>
      <c r="C6" s="2">
        <v>10</v>
      </c>
      <c r="D6" s="2">
        <v>50</v>
      </c>
      <c r="E6" s="22">
        <v>8</v>
      </c>
      <c r="F6" s="32">
        <f t="shared" si="0"/>
        <v>44</v>
      </c>
      <c r="G6" s="22">
        <f t="shared" si="3"/>
        <v>44</v>
      </c>
      <c r="H6" s="31">
        <v>0</v>
      </c>
      <c r="I6" s="22">
        <v>2</v>
      </c>
      <c r="J6" s="30">
        <f t="shared" si="4"/>
        <v>5</v>
      </c>
      <c r="K6" s="34">
        <f t="shared" si="1"/>
        <v>6</v>
      </c>
      <c r="L6" s="12">
        <v>0</v>
      </c>
      <c r="M6">
        <f t="shared" si="2"/>
        <v>8</v>
      </c>
      <c r="P6" s="2"/>
    </row>
    <row r="7" spans="1:16" ht="16.8" x14ac:dyDescent="0.3">
      <c r="A7" s="9">
        <v>5</v>
      </c>
      <c r="B7" s="1">
        <v>43977</v>
      </c>
      <c r="C7" s="2">
        <v>10</v>
      </c>
      <c r="D7" s="2">
        <v>60</v>
      </c>
      <c r="E7" s="22">
        <v>10</v>
      </c>
      <c r="F7" s="32">
        <f t="shared" si="0"/>
        <v>54</v>
      </c>
      <c r="G7" s="22">
        <f t="shared" si="3"/>
        <v>54</v>
      </c>
      <c r="H7" s="31">
        <v>0</v>
      </c>
      <c r="I7" s="22">
        <v>2</v>
      </c>
      <c r="J7" s="30">
        <f t="shared" si="4"/>
        <v>7</v>
      </c>
      <c r="K7" s="34">
        <f t="shared" si="1"/>
        <v>8</v>
      </c>
      <c r="L7" s="12">
        <v>0</v>
      </c>
      <c r="M7">
        <f t="shared" si="2"/>
        <v>10</v>
      </c>
      <c r="P7" s="2"/>
    </row>
    <row r="8" spans="1:16" ht="16.8" x14ac:dyDescent="0.3">
      <c r="A8" s="9">
        <v>6</v>
      </c>
      <c r="B8" s="1">
        <v>44007</v>
      </c>
      <c r="C8" s="2">
        <v>10</v>
      </c>
      <c r="D8" s="2">
        <v>70</v>
      </c>
      <c r="E8" s="22">
        <v>10</v>
      </c>
      <c r="F8" s="32">
        <f t="shared" si="0"/>
        <v>64</v>
      </c>
      <c r="G8" s="22">
        <f t="shared" si="3"/>
        <v>64</v>
      </c>
      <c r="H8" s="31">
        <v>0</v>
      </c>
      <c r="I8" s="22">
        <v>1</v>
      </c>
      <c r="J8" s="30">
        <f t="shared" si="4"/>
        <v>8</v>
      </c>
      <c r="K8" s="34">
        <f t="shared" si="1"/>
        <v>9</v>
      </c>
      <c r="L8" s="12">
        <v>0</v>
      </c>
      <c r="M8">
        <f t="shared" si="2"/>
        <v>10</v>
      </c>
      <c r="P8" s="2"/>
    </row>
    <row r="9" spans="1:16" ht="16.8" x14ac:dyDescent="0.3">
      <c r="A9" s="9">
        <v>7</v>
      </c>
      <c r="B9" s="1">
        <v>44037</v>
      </c>
      <c r="C9" s="2">
        <v>10</v>
      </c>
      <c r="D9" s="2">
        <v>80</v>
      </c>
      <c r="E9" s="22">
        <v>12</v>
      </c>
      <c r="F9" s="32">
        <f t="shared" si="0"/>
        <v>76</v>
      </c>
      <c r="G9" s="22">
        <f t="shared" si="3"/>
        <v>76</v>
      </c>
      <c r="H9" s="31">
        <v>0</v>
      </c>
      <c r="I9" s="22">
        <v>2</v>
      </c>
      <c r="J9" s="30">
        <f t="shared" si="4"/>
        <v>10</v>
      </c>
      <c r="K9" s="34">
        <f t="shared" si="1"/>
        <v>10</v>
      </c>
      <c r="L9" s="12">
        <v>0</v>
      </c>
      <c r="M9">
        <f t="shared" si="2"/>
        <v>12</v>
      </c>
      <c r="P9" s="2"/>
    </row>
    <row r="10" spans="1:16" ht="16.8" x14ac:dyDescent="0.3">
      <c r="A10" s="9">
        <v>8</v>
      </c>
      <c r="B10" s="1">
        <v>44067</v>
      </c>
      <c r="C10" s="2">
        <v>10</v>
      </c>
      <c r="D10" s="2">
        <v>90</v>
      </c>
      <c r="E10" s="22">
        <v>12</v>
      </c>
      <c r="F10" s="32">
        <f t="shared" si="0"/>
        <v>88</v>
      </c>
      <c r="G10" s="22">
        <f t="shared" si="3"/>
        <v>88</v>
      </c>
      <c r="H10" s="31">
        <v>0</v>
      </c>
      <c r="I10" s="22">
        <v>1</v>
      </c>
      <c r="J10" s="30">
        <f t="shared" si="4"/>
        <v>11</v>
      </c>
      <c r="K10" s="34">
        <f t="shared" si="1"/>
        <v>11</v>
      </c>
      <c r="L10" s="12">
        <v>0</v>
      </c>
      <c r="M10">
        <f t="shared" si="2"/>
        <v>12</v>
      </c>
      <c r="P10" s="2"/>
    </row>
    <row r="11" spans="1:16" ht="16.8" x14ac:dyDescent="0.3">
      <c r="A11" s="9">
        <v>9</v>
      </c>
      <c r="B11" s="1">
        <v>44097</v>
      </c>
      <c r="C11" s="2">
        <v>11</v>
      </c>
      <c r="D11" s="2">
        <v>101</v>
      </c>
      <c r="E11" s="22">
        <v>11</v>
      </c>
      <c r="F11" s="32">
        <f t="shared" si="0"/>
        <v>99</v>
      </c>
      <c r="G11" s="22">
        <f t="shared" si="3"/>
        <v>99</v>
      </c>
      <c r="H11" s="31">
        <v>0</v>
      </c>
      <c r="I11" s="22">
        <v>3</v>
      </c>
      <c r="J11" s="30">
        <f t="shared" si="4"/>
        <v>14</v>
      </c>
      <c r="K11" s="34">
        <f t="shared" si="1"/>
        <v>8</v>
      </c>
      <c r="L11" s="12">
        <v>0</v>
      </c>
      <c r="M11">
        <f t="shared" si="2"/>
        <v>11</v>
      </c>
      <c r="P11" s="2"/>
    </row>
    <row r="12" spans="1:16" ht="16.8" x14ac:dyDescent="0.3">
      <c r="A12" s="9">
        <v>10</v>
      </c>
      <c r="B12" s="1">
        <v>44127</v>
      </c>
      <c r="C12" s="2">
        <v>11</v>
      </c>
      <c r="D12" s="2">
        <v>112</v>
      </c>
      <c r="E12" s="22">
        <v>13</v>
      </c>
      <c r="F12" s="32">
        <f t="shared" si="0"/>
        <v>112</v>
      </c>
      <c r="G12" s="22">
        <f t="shared" si="3"/>
        <v>112</v>
      </c>
      <c r="H12" s="31">
        <v>0</v>
      </c>
      <c r="I12" s="22">
        <v>2</v>
      </c>
      <c r="J12" s="30">
        <f t="shared" si="4"/>
        <v>16</v>
      </c>
      <c r="K12" s="34">
        <f t="shared" si="1"/>
        <v>11</v>
      </c>
      <c r="L12" s="12">
        <v>0</v>
      </c>
      <c r="M12">
        <f t="shared" si="2"/>
        <v>13</v>
      </c>
      <c r="P12" s="2"/>
    </row>
    <row r="13" spans="1:16" ht="16.8" x14ac:dyDescent="0.3">
      <c r="A13" s="9">
        <v>11</v>
      </c>
      <c r="B13" s="1">
        <v>44157</v>
      </c>
      <c r="C13" s="2">
        <v>11</v>
      </c>
      <c r="D13" s="2">
        <v>123</v>
      </c>
      <c r="E13" s="22">
        <v>11</v>
      </c>
      <c r="F13" s="32">
        <f t="shared" si="0"/>
        <v>123</v>
      </c>
      <c r="G13" s="22">
        <f t="shared" si="3"/>
        <v>123</v>
      </c>
      <c r="H13" s="31">
        <v>0</v>
      </c>
      <c r="I13" s="22">
        <v>2</v>
      </c>
      <c r="J13" s="30">
        <f t="shared" si="4"/>
        <v>18</v>
      </c>
      <c r="K13" s="34">
        <f t="shared" si="1"/>
        <v>9</v>
      </c>
      <c r="L13" s="12">
        <v>0</v>
      </c>
      <c r="M13">
        <f t="shared" si="2"/>
        <v>11</v>
      </c>
      <c r="P13" s="2"/>
    </row>
    <row r="14" spans="1:16" ht="16.8" x14ac:dyDescent="0.3">
      <c r="A14" s="9">
        <v>12</v>
      </c>
      <c r="B14" s="1">
        <v>44187</v>
      </c>
      <c r="C14" s="2">
        <v>11</v>
      </c>
      <c r="D14" s="2">
        <v>134</v>
      </c>
      <c r="E14" s="22">
        <v>14</v>
      </c>
      <c r="F14" s="32">
        <f t="shared" si="0"/>
        <v>136</v>
      </c>
      <c r="G14" s="22">
        <f t="shared" si="3"/>
        <v>137</v>
      </c>
      <c r="H14" s="31">
        <f>J2</f>
        <v>1</v>
      </c>
      <c r="I14" s="22">
        <v>3</v>
      </c>
      <c r="J14" s="30">
        <f t="shared" si="4"/>
        <v>21</v>
      </c>
      <c r="K14" s="34">
        <f t="shared" si="1"/>
        <v>11</v>
      </c>
      <c r="L14" s="34">
        <f>K2</f>
        <v>9</v>
      </c>
      <c r="M14">
        <f t="shared" si="2"/>
        <v>5</v>
      </c>
      <c r="P14" s="2"/>
    </row>
    <row r="15" spans="1:16" ht="16.8" x14ac:dyDescent="0.3">
      <c r="A15" s="9">
        <v>13</v>
      </c>
      <c r="B15" s="1">
        <v>44217</v>
      </c>
      <c r="C15" s="2">
        <v>11</v>
      </c>
      <c r="D15" s="2">
        <v>145</v>
      </c>
      <c r="E15" s="22">
        <v>12</v>
      </c>
      <c r="F15" s="32">
        <f t="shared" si="0"/>
        <v>148</v>
      </c>
      <c r="G15" s="22">
        <f t="shared" si="3"/>
        <v>149</v>
      </c>
      <c r="H15" s="31">
        <f t="shared" ref="H15:H61" si="5">J3</f>
        <v>1</v>
      </c>
      <c r="I15" s="33">
        <v>3</v>
      </c>
      <c r="J15" s="30">
        <f t="shared" si="4"/>
        <v>24</v>
      </c>
      <c r="K15" s="34">
        <f t="shared" si="1"/>
        <v>9</v>
      </c>
      <c r="L15" s="34">
        <f t="shared" ref="L15:L61" si="6">K3</f>
        <v>9</v>
      </c>
      <c r="M15">
        <f t="shared" si="2"/>
        <v>3</v>
      </c>
      <c r="P15" s="2"/>
    </row>
    <row r="16" spans="1:16" ht="16.8" x14ac:dyDescent="0.3">
      <c r="A16" s="9">
        <v>14</v>
      </c>
      <c r="B16" s="1">
        <v>44247</v>
      </c>
      <c r="C16" s="2">
        <v>11</v>
      </c>
      <c r="D16" s="2">
        <v>156</v>
      </c>
      <c r="E16" s="22">
        <v>12</v>
      </c>
      <c r="F16" s="32">
        <f t="shared" si="0"/>
        <v>159</v>
      </c>
      <c r="G16" s="22">
        <f t="shared" si="3"/>
        <v>161</v>
      </c>
      <c r="H16" s="31">
        <f t="shared" si="5"/>
        <v>2</v>
      </c>
      <c r="I16" s="33">
        <v>1</v>
      </c>
      <c r="J16" s="30">
        <f t="shared" si="4"/>
        <v>25</v>
      </c>
      <c r="K16" s="34">
        <f t="shared" si="1"/>
        <v>11</v>
      </c>
      <c r="L16" s="34">
        <f t="shared" si="6"/>
        <v>9</v>
      </c>
      <c r="M16">
        <f t="shared" si="2"/>
        <v>3</v>
      </c>
      <c r="P16" s="2"/>
    </row>
    <row r="17" spans="1:16" ht="16.8" x14ac:dyDescent="0.3">
      <c r="A17" s="9">
        <v>15</v>
      </c>
      <c r="B17" s="1">
        <v>44277</v>
      </c>
      <c r="C17" s="2">
        <v>11</v>
      </c>
      <c r="D17" s="2">
        <v>167</v>
      </c>
      <c r="E17" s="22">
        <v>10</v>
      </c>
      <c r="F17" s="32">
        <f t="shared" si="0"/>
        <v>168</v>
      </c>
      <c r="G17" s="22">
        <f t="shared" si="3"/>
        <v>171</v>
      </c>
      <c r="H17" s="31">
        <f t="shared" si="5"/>
        <v>3</v>
      </c>
      <c r="I17" s="33">
        <v>2</v>
      </c>
      <c r="J17" s="30">
        <f t="shared" si="4"/>
        <v>27</v>
      </c>
      <c r="K17" s="34">
        <f t="shared" si="1"/>
        <v>8</v>
      </c>
      <c r="L17" s="34">
        <f t="shared" si="6"/>
        <v>6</v>
      </c>
      <c r="M17">
        <f t="shared" si="2"/>
        <v>4</v>
      </c>
      <c r="P17" s="2"/>
    </row>
    <row r="18" spans="1:16" ht="16.8" x14ac:dyDescent="0.3">
      <c r="A18" s="9">
        <v>16</v>
      </c>
      <c r="B18" s="1">
        <v>44307</v>
      </c>
      <c r="C18" s="2">
        <v>11</v>
      </c>
      <c r="D18" s="2">
        <v>178</v>
      </c>
      <c r="E18" s="22">
        <v>10</v>
      </c>
      <c r="F18" s="32">
        <f t="shared" si="0"/>
        <v>176</v>
      </c>
      <c r="G18" s="22">
        <f t="shared" si="3"/>
        <v>181</v>
      </c>
      <c r="H18" s="31">
        <f t="shared" si="5"/>
        <v>5</v>
      </c>
      <c r="I18" s="33">
        <v>3</v>
      </c>
      <c r="J18" s="30">
        <f t="shared" si="4"/>
        <v>30</v>
      </c>
      <c r="K18" s="34">
        <f t="shared" si="1"/>
        <v>7</v>
      </c>
      <c r="L18" s="34">
        <f t="shared" si="6"/>
        <v>6</v>
      </c>
      <c r="M18">
        <f t="shared" si="2"/>
        <v>4</v>
      </c>
      <c r="P18" s="2"/>
    </row>
    <row r="19" spans="1:16" ht="16.8" x14ac:dyDescent="0.3">
      <c r="A19" s="9">
        <v>17</v>
      </c>
      <c r="B19" s="1">
        <v>44337</v>
      </c>
      <c r="C19" s="2">
        <v>11</v>
      </c>
      <c r="D19" s="2">
        <v>189</v>
      </c>
      <c r="E19" s="22">
        <v>14</v>
      </c>
      <c r="F19" s="32">
        <f t="shared" si="0"/>
        <v>188</v>
      </c>
      <c r="G19" s="22">
        <f t="shared" si="3"/>
        <v>195</v>
      </c>
      <c r="H19" s="31">
        <f t="shared" si="5"/>
        <v>7</v>
      </c>
      <c r="I19" s="33">
        <v>1</v>
      </c>
      <c r="J19" s="30">
        <f t="shared" si="4"/>
        <v>31</v>
      </c>
      <c r="K19" s="34">
        <f t="shared" si="1"/>
        <v>13</v>
      </c>
      <c r="L19" s="34">
        <f t="shared" si="6"/>
        <v>8</v>
      </c>
      <c r="M19">
        <f t="shared" si="2"/>
        <v>6</v>
      </c>
      <c r="P19" s="2"/>
    </row>
    <row r="20" spans="1:16" ht="16.8" x14ac:dyDescent="0.3">
      <c r="A20" s="9">
        <v>18</v>
      </c>
      <c r="B20" s="1">
        <v>44367</v>
      </c>
      <c r="C20" s="2">
        <v>11</v>
      </c>
      <c r="D20" s="2">
        <v>200</v>
      </c>
      <c r="E20" s="22">
        <v>18</v>
      </c>
      <c r="F20" s="32">
        <f t="shared" si="0"/>
        <v>205</v>
      </c>
      <c r="G20" s="22">
        <f t="shared" si="3"/>
        <v>213</v>
      </c>
      <c r="H20" s="31">
        <f t="shared" si="5"/>
        <v>8</v>
      </c>
      <c r="I20" s="33">
        <v>3</v>
      </c>
      <c r="J20" s="30">
        <f t="shared" si="4"/>
        <v>34</v>
      </c>
      <c r="K20" s="34">
        <f t="shared" si="1"/>
        <v>15</v>
      </c>
      <c r="L20" s="34">
        <f t="shared" si="6"/>
        <v>9</v>
      </c>
      <c r="M20">
        <f t="shared" si="2"/>
        <v>9</v>
      </c>
      <c r="P20" s="2"/>
    </row>
    <row r="21" spans="1:16" ht="16.8" x14ac:dyDescent="0.3">
      <c r="A21" s="9">
        <v>19</v>
      </c>
      <c r="B21" s="1">
        <v>44397</v>
      </c>
      <c r="C21" s="2">
        <v>12</v>
      </c>
      <c r="D21" s="2">
        <v>212</v>
      </c>
      <c r="E21" s="22">
        <v>17</v>
      </c>
      <c r="F21" s="32">
        <f t="shared" si="0"/>
        <v>220</v>
      </c>
      <c r="G21" s="22">
        <f t="shared" si="3"/>
        <v>230</v>
      </c>
      <c r="H21" s="31">
        <f t="shared" si="5"/>
        <v>10</v>
      </c>
      <c r="I21" s="33">
        <v>5</v>
      </c>
      <c r="J21" s="30">
        <f t="shared" si="4"/>
        <v>39</v>
      </c>
      <c r="K21" s="34">
        <f t="shared" si="1"/>
        <v>12</v>
      </c>
      <c r="L21" s="34">
        <f t="shared" si="6"/>
        <v>10</v>
      </c>
      <c r="M21">
        <f t="shared" si="2"/>
        <v>7</v>
      </c>
      <c r="P21" s="2"/>
    </row>
    <row r="22" spans="1:16" ht="16.8" x14ac:dyDescent="0.3">
      <c r="A22" s="9">
        <v>20</v>
      </c>
      <c r="B22" s="1">
        <v>44427</v>
      </c>
      <c r="C22" s="2">
        <v>12</v>
      </c>
      <c r="D22" s="2">
        <v>224</v>
      </c>
      <c r="E22" s="22">
        <v>15</v>
      </c>
      <c r="F22" s="32">
        <f t="shared" si="0"/>
        <v>234</v>
      </c>
      <c r="G22" s="22">
        <f t="shared" si="3"/>
        <v>245</v>
      </c>
      <c r="H22" s="31">
        <f t="shared" si="5"/>
        <v>11</v>
      </c>
      <c r="I22" s="33">
        <v>2</v>
      </c>
      <c r="J22" s="30">
        <f t="shared" si="4"/>
        <v>41</v>
      </c>
      <c r="K22" s="34">
        <f t="shared" si="1"/>
        <v>13</v>
      </c>
      <c r="L22" s="34">
        <f t="shared" si="6"/>
        <v>11</v>
      </c>
      <c r="M22">
        <f t="shared" si="2"/>
        <v>4</v>
      </c>
      <c r="P22" s="2"/>
    </row>
    <row r="23" spans="1:16" ht="16.8" x14ac:dyDescent="0.3">
      <c r="A23" s="9">
        <v>21</v>
      </c>
      <c r="B23" s="1">
        <v>44457</v>
      </c>
      <c r="C23" s="2">
        <v>12</v>
      </c>
      <c r="D23" s="2">
        <v>236</v>
      </c>
      <c r="E23" s="22">
        <v>18</v>
      </c>
      <c r="F23" s="32">
        <f t="shared" si="0"/>
        <v>249</v>
      </c>
      <c r="G23" s="22">
        <f t="shared" si="3"/>
        <v>263</v>
      </c>
      <c r="H23" s="31">
        <f t="shared" si="5"/>
        <v>14</v>
      </c>
      <c r="I23" s="33">
        <v>4</v>
      </c>
      <c r="J23" s="30">
        <f t="shared" si="4"/>
        <v>45</v>
      </c>
      <c r="K23" s="34">
        <f t="shared" si="1"/>
        <v>14</v>
      </c>
      <c r="L23" s="34">
        <f t="shared" si="6"/>
        <v>8</v>
      </c>
      <c r="M23">
        <f t="shared" si="2"/>
        <v>10</v>
      </c>
      <c r="P23" s="2"/>
    </row>
    <row r="24" spans="1:16" ht="16.8" x14ac:dyDescent="0.3">
      <c r="A24" s="9">
        <v>22</v>
      </c>
      <c r="B24" s="1">
        <v>44487</v>
      </c>
      <c r="C24" s="2">
        <v>12</v>
      </c>
      <c r="D24" s="2">
        <v>248</v>
      </c>
      <c r="E24" s="22">
        <v>15</v>
      </c>
      <c r="F24" s="32">
        <f t="shared" si="0"/>
        <v>262</v>
      </c>
      <c r="G24" s="22">
        <f t="shared" si="3"/>
        <v>278</v>
      </c>
      <c r="H24" s="31">
        <f t="shared" si="5"/>
        <v>16</v>
      </c>
      <c r="I24" s="33">
        <v>3</v>
      </c>
      <c r="J24" s="30">
        <f t="shared" si="4"/>
        <v>48</v>
      </c>
      <c r="K24" s="34">
        <f t="shared" si="1"/>
        <v>12</v>
      </c>
      <c r="L24" s="34">
        <f t="shared" si="6"/>
        <v>11</v>
      </c>
      <c r="M24">
        <f t="shared" si="2"/>
        <v>4</v>
      </c>
      <c r="P24" s="2"/>
    </row>
    <row r="25" spans="1:16" ht="16.8" x14ac:dyDescent="0.3">
      <c r="A25" s="9">
        <v>23</v>
      </c>
      <c r="B25" s="1">
        <v>44517</v>
      </c>
      <c r="C25" s="2">
        <v>12</v>
      </c>
      <c r="D25" s="2">
        <v>260</v>
      </c>
      <c r="E25" s="22">
        <v>17</v>
      </c>
      <c r="F25" s="32">
        <f t="shared" si="0"/>
        <v>277</v>
      </c>
      <c r="G25" s="22">
        <f t="shared" si="3"/>
        <v>295</v>
      </c>
      <c r="H25" s="31">
        <f t="shared" si="5"/>
        <v>18</v>
      </c>
      <c r="I25" s="33">
        <v>5</v>
      </c>
      <c r="J25" s="30">
        <f t="shared" si="4"/>
        <v>53</v>
      </c>
      <c r="K25" s="34">
        <f t="shared" si="1"/>
        <v>12</v>
      </c>
      <c r="L25" s="34">
        <f t="shared" si="6"/>
        <v>9</v>
      </c>
      <c r="M25">
        <f t="shared" si="2"/>
        <v>8</v>
      </c>
      <c r="P25" s="2"/>
    </row>
    <row r="26" spans="1:16" ht="16.8" x14ac:dyDescent="0.3">
      <c r="A26" s="9">
        <v>24</v>
      </c>
      <c r="B26" s="1">
        <v>44547</v>
      </c>
      <c r="C26" s="2">
        <v>12</v>
      </c>
      <c r="D26" s="2">
        <v>272</v>
      </c>
      <c r="E26" s="22">
        <v>15</v>
      </c>
      <c r="F26" s="32">
        <f t="shared" si="0"/>
        <v>289</v>
      </c>
      <c r="G26" s="22">
        <f t="shared" si="3"/>
        <v>310</v>
      </c>
      <c r="H26" s="31">
        <f t="shared" si="5"/>
        <v>21</v>
      </c>
      <c r="I26" s="33">
        <v>4.5</v>
      </c>
      <c r="J26" s="30">
        <f t="shared" si="4"/>
        <v>57.5</v>
      </c>
      <c r="K26" s="34">
        <f t="shared" si="1"/>
        <v>10.5</v>
      </c>
      <c r="L26" s="34">
        <f t="shared" si="6"/>
        <v>11</v>
      </c>
      <c r="M26">
        <f t="shared" si="2"/>
        <v>4</v>
      </c>
      <c r="P26" s="2"/>
    </row>
    <row r="27" spans="1:16" ht="16.8" x14ac:dyDescent="0.3">
      <c r="A27" s="9">
        <v>25</v>
      </c>
      <c r="B27" s="1">
        <v>44577</v>
      </c>
      <c r="C27" s="2">
        <v>12</v>
      </c>
      <c r="D27" s="2">
        <v>284</v>
      </c>
      <c r="E27" s="22">
        <v>11</v>
      </c>
      <c r="F27" s="32">
        <f t="shared" si="0"/>
        <v>297</v>
      </c>
      <c r="G27" s="22">
        <f t="shared" si="3"/>
        <v>321</v>
      </c>
      <c r="H27" s="31">
        <f t="shared" si="5"/>
        <v>24</v>
      </c>
      <c r="I27" s="33">
        <v>4.5</v>
      </c>
      <c r="J27" s="30">
        <f t="shared" si="4"/>
        <v>62</v>
      </c>
      <c r="K27" s="34">
        <f t="shared" si="1"/>
        <v>6.5</v>
      </c>
      <c r="L27" s="34">
        <f t="shared" si="6"/>
        <v>9</v>
      </c>
      <c r="M27">
        <f t="shared" si="2"/>
        <v>2</v>
      </c>
      <c r="P27" s="2"/>
    </row>
    <row r="28" spans="1:16" ht="16.8" x14ac:dyDescent="0.3">
      <c r="A28" s="9">
        <v>26</v>
      </c>
      <c r="B28" s="1">
        <v>44607</v>
      </c>
      <c r="C28" s="2">
        <v>12</v>
      </c>
      <c r="D28" s="2">
        <v>296</v>
      </c>
      <c r="E28" s="22">
        <v>14</v>
      </c>
      <c r="F28" s="32">
        <f t="shared" si="0"/>
        <v>310</v>
      </c>
      <c r="G28" s="22">
        <f t="shared" si="3"/>
        <v>335</v>
      </c>
      <c r="H28" s="31">
        <f t="shared" si="5"/>
        <v>25</v>
      </c>
      <c r="I28" s="33">
        <v>7</v>
      </c>
      <c r="J28" s="30">
        <f t="shared" si="4"/>
        <v>69</v>
      </c>
      <c r="K28" s="34">
        <f t="shared" si="1"/>
        <v>7</v>
      </c>
      <c r="L28" s="34">
        <f t="shared" si="6"/>
        <v>11</v>
      </c>
      <c r="M28">
        <f t="shared" si="2"/>
        <v>3</v>
      </c>
      <c r="P28" s="2"/>
    </row>
    <row r="29" spans="1:16" ht="16.8" x14ac:dyDescent="0.3">
      <c r="A29" s="9">
        <v>27</v>
      </c>
      <c r="B29" s="1">
        <v>44637</v>
      </c>
      <c r="C29" s="2">
        <v>12</v>
      </c>
      <c r="D29" s="2">
        <v>308</v>
      </c>
      <c r="E29" s="22">
        <v>17</v>
      </c>
      <c r="F29" s="32">
        <f t="shared" si="0"/>
        <v>325</v>
      </c>
      <c r="G29" s="22">
        <f t="shared" si="3"/>
        <v>352</v>
      </c>
      <c r="H29" s="31">
        <f t="shared" si="5"/>
        <v>27</v>
      </c>
      <c r="I29" s="33">
        <v>4.5</v>
      </c>
      <c r="J29" s="30">
        <f t="shared" si="4"/>
        <v>73.5</v>
      </c>
      <c r="K29" s="34">
        <f t="shared" si="1"/>
        <v>12.5</v>
      </c>
      <c r="L29" s="34">
        <f t="shared" si="6"/>
        <v>8</v>
      </c>
      <c r="M29">
        <f t="shared" si="2"/>
        <v>9</v>
      </c>
      <c r="P29" s="2"/>
    </row>
    <row r="30" spans="1:16" ht="16.8" x14ac:dyDescent="0.3">
      <c r="A30" s="9">
        <v>28</v>
      </c>
      <c r="B30" s="1">
        <v>44667</v>
      </c>
      <c r="C30" s="2">
        <v>12</v>
      </c>
      <c r="D30" s="2">
        <v>320</v>
      </c>
      <c r="E30" s="22">
        <v>16</v>
      </c>
      <c r="F30" s="32">
        <f t="shared" si="0"/>
        <v>338</v>
      </c>
      <c r="G30" s="22">
        <f t="shared" si="3"/>
        <v>368</v>
      </c>
      <c r="H30" s="31">
        <f t="shared" si="5"/>
        <v>30</v>
      </c>
      <c r="I30" s="33">
        <v>6</v>
      </c>
      <c r="J30" s="30">
        <f t="shared" si="4"/>
        <v>79.5</v>
      </c>
      <c r="K30" s="34">
        <f t="shared" si="1"/>
        <v>10</v>
      </c>
      <c r="L30" s="34">
        <f t="shared" si="6"/>
        <v>7</v>
      </c>
      <c r="M30">
        <f t="shared" si="2"/>
        <v>9</v>
      </c>
      <c r="P30" s="2"/>
    </row>
    <row r="31" spans="1:16" ht="16.8" x14ac:dyDescent="0.3">
      <c r="A31" s="9">
        <v>29</v>
      </c>
      <c r="B31" s="1">
        <v>44697</v>
      </c>
      <c r="C31" s="2">
        <v>13</v>
      </c>
      <c r="D31" s="2">
        <v>333</v>
      </c>
      <c r="E31" s="22">
        <v>15</v>
      </c>
      <c r="F31" s="32">
        <f t="shared" si="0"/>
        <v>352</v>
      </c>
      <c r="G31" s="22">
        <f t="shared" si="3"/>
        <v>383</v>
      </c>
      <c r="H31" s="31">
        <f t="shared" si="5"/>
        <v>31</v>
      </c>
      <c r="I31" s="33">
        <v>8</v>
      </c>
      <c r="J31" s="30">
        <f t="shared" si="4"/>
        <v>87.5</v>
      </c>
      <c r="K31" s="34">
        <f t="shared" si="1"/>
        <v>7</v>
      </c>
      <c r="L31" s="34">
        <f t="shared" si="6"/>
        <v>13</v>
      </c>
      <c r="M31">
        <f t="shared" si="2"/>
        <v>2</v>
      </c>
      <c r="P31" s="2"/>
    </row>
    <row r="32" spans="1:16" ht="16.8" x14ac:dyDescent="0.3">
      <c r="A32" s="9">
        <v>30</v>
      </c>
      <c r="B32" s="1">
        <v>44727</v>
      </c>
      <c r="C32" s="2">
        <v>13</v>
      </c>
      <c r="D32" s="2">
        <v>346</v>
      </c>
      <c r="E32" s="22">
        <v>17</v>
      </c>
      <c r="F32" s="32">
        <f t="shared" si="0"/>
        <v>366</v>
      </c>
      <c r="G32" s="22">
        <f t="shared" si="3"/>
        <v>400</v>
      </c>
      <c r="H32" s="31">
        <f t="shared" si="5"/>
        <v>34</v>
      </c>
      <c r="I32" s="33">
        <v>6</v>
      </c>
      <c r="J32" s="30">
        <f t="shared" si="4"/>
        <v>93.5</v>
      </c>
      <c r="K32" s="34">
        <f t="shared" si="1"/>
        <v>11</v>
      </c>
      <c r="L32" s="34">
        <f t="shared" si="6"/>
        <v>15</v>
      </c>
      <c r="M32">
        <f t="shared" si="2"/>
        <v>2</v>
      </c>
      <c r="P32" s="2"/>
    </row>
    <row r="33" spans="1:16" ht="16.8" x14ac:dyDescent="0.3">
      <c r="A33" s="9">
        <v>31</v>
      </c>
      <c r="B33" s="1">
        <v>44757</v>
      </c>
      <c r="C33" s="2">
        <v>13</v>
      </c>
      <c r="D33" s="2">
        <v>359</v>
      </c>
      <c r="E33" s="22">
        <v>16</v>
      </c>
      <c r="F33" s="32">
        <f t="shared" si="0"/>
        <v>377</v>
      </c>
      <c r="G33" s="22">
        <f t="shared" si="3"/>
        <v>416</v>
      </c>
      <c r="H33" s="31">
        <f t="shared" si="5"/>
        <v>39</v>
      </c>
      <c r="I33" s="33">
        <v>4.5</v>
      </c>
      <c r="J33" s="30">
        <f t="shared" si="4"/>
        <v>98</v>
      </c>
      <c r="K33" s="34">
        <f t="shared" si="1"/>
        <v>11.5</v>
      </c>
      <c r="L33" s="34">
        <f t="shared" si="6"/>
        <v>12</v>
      </c>
      <c r="M33">
        <f t="shared" si="2"/>
        <v>4</v>
      </c>
      <c r="P33" s="2"/>
    </row>
    <row r="34" spans="1:16" ht="16.8" x14ac:dyDescent="0.3">
      <c r="A34" s="9">
        <v>32</v>
      </c>
      <c r="B34" s="1">
        <v>44787</v>
      </c>
      <c r="C34" s="2">
        <v>13</v>
      </c>
      <c r="D34" s="2">
        <v>372</v>
      </c>
      <c r="E34" s="22">
        <v>17</v>
      </c>
      <c r="F34" s="32">
        <f t="shared" si="0"/>
        <v>392</v>
      </c>
      <c r="G34" s="22">
        <f t="shared" si="3"/>
        <v>433</v>
      </c>
      <c r="H34" s="31">
        <f t="shared" si="5"/>
        <v>41</v>
      </c>
      <c r="I34" s="33">
        <v>7.5</v>
      </c>
      <c r="J34" s="30">
        <f t="shared" si="4"/>
        <v>105.5</v>
      </c>
      <c r="K34" s="34">
        <f t="shared" si="1"/>
        <v>9.5</v>
      </c>
      <c r="L34" s="34">
        <f t="shared" si="6"/>
        <v>13</v>
      </c>
      <c r="M34">
        <f t="shared" si="2"/>
        <v>4</v>
      </c>
      <c r="P34" s="2"/>
    </row>
    <row r="35" spans="1:16" ht="16.8" x14ac:dyDescent="0.3">
      <c r="A35" s="9">
        <v>33</v>
      </c>
      <c r="B35" s="1">
        <v>44817</v>
      </c>
      <c r="C35" s="2">
        <v>13</v>
      </c>
      <c r="D35" s="2">
        <v>385</v>
      </c>
      <c r="E35" s="24">
        <v>15</v>
      </c>
      <c r="F35" s="32">
        <f t="shared" si="0"/>
        <v>403</v>
      </c>
      <c r="G35" s="22">
        <f t="shared" si="3"/>
        <v>448</v>
      </c>
      <c r="H35" s="31">
        <f t="shared" si="5"/>
        <v>45</v>
      </c>
      <c r="I35" s="33">
        <v>9</v>
      </c>
      <c r="J35" s="30">
        <f t="shared" si="4"/>
        <v>114.5</v>
      </c>
      <c r="K35" s="34">
        <f t="shared" si="1"/>
        <v>6</v>
      </c>
      <c r="L35" s="34">
        <f t="shared" si="6"/>
        <v>14</v>
      </c>
      <c r="M35">
        <f t="shared" si="2"/>
        <v>1</v>
      </c>
      <c r="P35" s="2"/>
    </row>
    <row r="36" spans="1:16" ht="16.8" x14ac:dyDescent="0.3">
      <c r="A36" s="9">
        <v>34</v>
      </c>
      <c r="B36" s="1">
        <v>44847</v>
      </c>
      <c r="C36" s="2">
        <v>13</v>
      </c>
      <c r="D36" s="2">
        <v>398</v>
      </c>
      <c r="E36" s="24">
        <v>18</v>
      </c>
      <c r="F36" s="32">
        <f t="shared" si="0"/>
        <v>418</v>
      </c>
      <c r="G36" s="22">
        <f t="shared" si="3"/>
        <v>466</v>
      </c>
      <c r="H36" s="31">
        <f t="shared" si="5"/>
        <v>48</v>
      </c>
      <c r="I36" s="33">
        <v>4.5</v>
      </c>
      <c r="J36" s="30">
        <f t="shared" si="4"/>
        <v>119</v>
      </c>
      <c r="K36" s="34">
        <f t="shared" si="1"/>
        <v>13.5</v>
      </c>
      <c r="L36" s="34">
        <f t="shared" si="6"/>
        <v>12</v>
      </c>
      <c r="M36">
        <f t="shared" si="2"/>
        <v>6</v>
      </c>
      <c r="P36" s="2"/>
    </row>
    <row r="37" spans="1:16" ht="16.8" x14ac:dyDescent="0.3">
      <c r="A37" s="9">
        <v>35</v>
      </c>
      <c r="B37" s="1">
        <v>44877</v>
      </c>
      <c r="C37" s="2">
        <v>13</v>
      </c>
      <c r="D37" s="2">
        <v>411</v>
      </c>
      <c r="E37" s="24">
        <v>16</v>
      </c>
      <c r="F37" s="32">
        <f t="shared" si="0"/>
        <v>429</v>
      </c>
      <c r="G37" s="22">
        <f t="shared" si="3"/>
        <v>482</v>
      </c>
      <c r="H37" s="31">
        <f t="shared" si="5"/>
        <v>53</v>
      </c>
      <c r="I37" s="33">
        <v>10.5</v>
      </c>
      <c r="J37" s="30">
        <f t="shared" si="4"/>
        <v>129.5</v>
      </c>
      <c r="K37" s="34">
        <f t="shared" si="1"/>
        <v>5.5</v>
      </c>
      <c r="L37" s="34">
        <f t="shared" si="6"/>
        <v>12</v>
      </c>
      <c r="M37">
        <f t="shared" si="2"/>
        <v>4</v>
      </c>
      <c r="P37" s="2"/>
    </row>
    <row r="38" spans="1:16" ht="16.8" x14ac:dyDescent="0.3">
      <c r="A38" s="9">
        <v>36</v>
      </c>
      <c r="B38" s="1">
        <v>44907</v>
      </c>
      <c r="C38" s="2">
        <v>13</v>
      </c>
      <c r="D38" s="2">
        <v>424</v>
      </c>
      <c r="E38" s="24">
        <v>14</v>
      </c>
      <c r="F38" s="32">
        <f t="shared" si="0"/>
        <v>438.5</v>
      </c>
      <c r="G38" s="22">
        <f t="shared" si="3"/>
        <v>496</v>
      </c>
      <c r="H38" s="31">
        <f t="shared" si="5"/>
        <v>57.5</v>
      </c>
      <c r="I38" s="33">
        <v>7</v>
      </c>
      <c r="J38" s="30">
        <f t="shared" si="4"/>
        <v>136.5</v>
      </c>
      <c r="K38" s="34">
        <f t="shared" si="1"/>
        <v>7</v>
      </c>
      <c r="L38" s="34">
        <f t="shared" si="6"/>
        <v>10.5</v>
      </c>
      <c r="M38">
        <f t="shared" si="2"/>
        <v>3.5</v>
      </c>
      <c r="P38" s="2"/>
    </row>
    <row r="39" spans="1:16" ht="16.8" x14ac:dyDescent="0.3">
      <c r="A39" s="9">
        <v>37</v>
      </c>
      <c r="B39" s="1">
        <v>44937</v>
      </c>
      <c r="C39" s="2">
        <v>13</v>
      </c>
      <c r="D39" s="2">
        <v>437</v>
      </c>
      <c r="E39" s="24">
        <v>18</v>
      </c>
      <c r="F39" s="32">
        <f t="shared" si="0"/>
        <v>452</v>
      </c>
      <c r="G39" s="22">
        <f t="shared" si="3"/>
        <v>514</v>
      </c>
      <c r="H39" s="31">
        <f t="shared" si="5"/>
        <v>62</v>
      </c>
      <c r="I39" s="33">
        <v>10</v>
      </c>
      <c r="J39" s="30">
        <f t="shared" si="4"/>
        <v>146.5</v>
      </c>
      <c r="K39" s="34">
        <f t="shared" si="1"/>
        <v>8</v>
      </c>
      <c r="L39" s="34">
        <f t="shared" si="6"/>
        <v>6.5</v>
      </c>
      <c r="M39">
        <f t="shared" si="2"/>
        <v>11.5</v>
      </c>
      <c r="P39" s="2"/>
    </row>
    <row r="40" spans="1:16" ht="16.8" x14ac:dyDescent="0.3">
      <c r="A40" s="9">
        <v>38</v>
      </c>
      <c r="B40" s="1">
        <v>44967</v>
      </c>
      <c r="C40" s="2">
        <v>13</v>
      </c>
      <c r="D40" s="2">
        <v>450</v>
      </c>
      <c r="E40" s="24">
        <v>16</v>
      </c>
      <c r="F40" s="32">
        <f t="shared" si="0"/>
        <v>461</v>
      </c>
      <c r="G40" s="22">
        <f t="shared" si="3"/>
        <v>530</v>
      </c>
      <c r="H40" s="31">
        <f t="shared" si="5"/>
        <v>69</v>
      </c>
      <c r="I40" s="33">
        <v>10.5</v>
      </c>
      <c r="J40" s="30">
        <f t="shared" si="4"/>
        <v>157</v>
      </c>
      <c r="K40" s="34">
        <f t="shared" si="1"/>
        <v>5.5</v>
      </c>
      <c r="L40" s="34">
        <f t="shared" si="6"/>
        <v>7</v>
      </c>
      <c r="M40">
        <f t="shared" si="2"/>
        <v>9</v>
      </c>
      <c r="P40" s="2"/>
    </row>
    <row r="41" spans="1:16" ht="16.8" x14ac:dyDescent="0.3">
      <c r="A41" s="9">
        <v>39</v>
      </c>
      <c r="B41" s="1">
        <v>44997</v>
      </c>
      <c r="C41" s="2">
        <v>14</v>
      </c>
      <c r="D41" s="2">
        <v>464</v>
      </c>
      <c r="E41" s="24">
        <v>19</v>
      </c>
      <c r="F41" s="32">
        <f t="shared" si="0"/>
        <v>475.5</v>
      </c>
      <c r="G41" s="22">
        <f t="shared" si="3"/>
        <v>549</v>
      </c>
      <c r="H41" s="31">
        <f t="shared" si="5"/>
        <v>73.5</v>
      </c>
      <c r="I41" s="33">
        <v>7.5</v>
      </c>
      <c r="J41" s="30">
        <f t="shared" si="4"/>
        <v>164.5</v>
      </c>
      <c r="K41" s="34">
        <f t="shared" si="1"/>
        <v>11.5</v>
      </c>
      <c r="L41" s="34">
        <f t="shared" si="6"/>
        <v>12.5</v>
      </c>
      <c r="M41">
        <f t="shared" si="2"/>
        <v>6.5</v>
      </c>
      <c r="P41" s="2"/>
    </row>
    <row r="42" spans="1:16" ht="16.8" x14ac:dyDescent="0.3">
      <c r="A42" s="9">
        <v>40</v>
      </c>
      <c r="B42" s="1">
        <v>45027</v>
      </c>
      <c r="C42" s="2">
        <v>14</v>
      </c>
      <c r="D42" s="2">
        <v>478</v>
      </c>
      <c r="E42" s="24">
        <v>17</v>
      </c>
      <c r="F42" s="32">
        <f t="shared" si="0"/>
        <v>486.5</v>
      </c>
      <c r="G42" s="22">
        <f t="shared" si="3"/>
        <v>566</v>
      </c>
      <c r="H42" s="31">
        <f t="shared" si="5"/>
        <v>79.5</v>
      </c>
      <c r="I42" s="33">
        <v>10.5</v>
      </c>
      <c r="J42" s="30">
        <f t="shared" si="4"/>
        <v>175</v>
      </c>
      <c r="K42" s="34">
        <f t="shared" si="1"/>
        <v>6.5</v>
      </c>
      <c r="L42" s="34">
        <f t="shared" si="6"/>
        <v>10</v>
      </c>
      <c r="M42">
        <f t="shared" si="2"/>
        <v>7</v>
      </c>
      <c r="P42" s="2"/>
    </row>
    <row r="43" spans="1:16" ht="16.8" x14ac:dyDescent="0.3">
      <c r="A43" s="9">
        <v>41</v>
      </c>
      <c r="B43" s="1">
        <v>45057</v>
      </c>
      <c r="C43" s="2">
        <v>14</v>
      </c>
      <c r="D43" s="2">
        <v>492</v>
      </c>
      <c r="E43" s="24">
        <v>16</v>
      </c>
      <c r="F43" s="32">
        <f t="shared" si="0"/>
        <v>494.5</v>
      </c>
      <c r="G43" s="22">
        <f t="shared" si="3"/>
        <v>582</v>
      </c>
      <c r="H43" s="31">
        <f t="shared" si="5"/>
        <v>87.5</v>
      </c>
      <c r="I43" s="33">
        <v>7</v>
      </c>
      <c r="J43" s="30">
        <f t="shared" si="4"/>
        <v>182</v>
      </c>
      <c r="K43" s="34">
        <f t="shared" si="1"/>
        <v>9</v>
      </c>
      <c r="L43" s="34">
        <f t="shared" si="6"/>
        <v>7</v>
      </c>
      <c r="M43">
        <f t="shared" si="2"/>
        <v>9</v>
      </c>
      <c r="P43" s="2"/>
    </row>
    <row r="44" spans="1:16" ht="16.8" x14ac:dyDescent="0.3">
      <c r="A44" s="9">
        <v>42</v>
      </c>
      <c r="B44" s="1">
        <v>45087</v>
      </c>
      <c r="C44" s="2">
        <v>14</v>
      </c>
      <c r="D44" s="2">
        <v>506</v>
      </c>
      <c r="E44" s="24">
        <v>18</v>
      </c>
      <c r="F44" s="32">
        <f t="shared" si="0"/>
        <v>506.5</v>
      </c>
      <c r="G44" s="22">
        <f t="shared" si="3"/>
        <v>600</v>
      </c>
      <c r="H44" s="31">
        <f t="shared" si="5"/>
        <v>93.5</v>
      </c>
      <c r="I44" s="33">
        <v>9</v>
      </c>
      <c r="J44" s="30">
        <f t="shared" si="4"/>
        <v>191</v>
      </c>
      <c r="K44" s="34">
        <f t="shared" si="1"/>
        <v>9</v>
      </c>
      <c r="L44" s="34">
        <f t="shared" si="6"/>
        <v>11</v>
      </c>
      <c r="M44">
        <f t="shared" si="2"/>
        <v>7</v>
      </c>
      <c r="P44" s="2"/>
    </row>
    <row r="45" spans="1:16" ht="16.8" x14ac:dyDescent="0.3">
      <c r="A45" s="9">
        <v>43</v>
      </c>
      <c r="B45" s="1">
        <v>45117</v>
      </c>
      <c r="C45" s="2">
        <v>14</v>
      </c>
      <c r="D45" s="2">
        <v>520</v>
      </c>
      <c r="E45" s="24">
        <v>17</v>
      </c>
      <c r="F45" s="32">
        <f t="shared" si="0"/>
        <v>519</v>
      </c>
      <c r="G45" s="24">
        <f>E45+G44</f>
        <v>617</v>
      </c>
      <c r="H45" s="31">
        <f t="shared" si="5"/>
        <v>98</v>
      </c>
      <c r="I45" s="33">
        <v>8</v>
      </c>
      <c r="J45" s="30">
        <f t="shared" si="4"/>
        <v>199</v>
      </c>
      <c r="K45" s="34">
        <f t="shared" si="1"/>
        <v>9</v>
      </c>
      <c r="L45" s="34">
        <f t="shared" si="6"/>
        <v>11.5</v>
      </c>
      <c r="M45">
        <f t="shared" si="2"/>
        <v>5.5</v>
      </c>
      <c r="P45" s="2"/>
    </row>
    <row r="46" spans="1:16" ht="16.8" x14ac:dyDescent="0.3">
      <c r="A46" s="9">
        <v>44</v>
      </c>
      <c r="B46" s="1">
        <v>45147</v>
      </c>
      <c r="C46" s="2">
        <v>14</v>
      </c>
      <c r="D46" s="2">
        <v>534</v>
      </c>
      <c r="E46" s="24">
        <v>16</v>
      </c>
      <c r="F46" s="32">
        <f t="shared" si="0"/>
        <v>527.5</v>
      </c>
      <c r="G46" s="22">
        <f t="shared" si="3"/>
        <v>633</v>
      </c>
      <c r="H46" s="31">
        <f t="shared" si="5"/>
        <v>105.5</v>
      </c>
      <c r="I46" s="33">
        <v>7</v>
      </c>
      <c r="J46" s="30">
        <f t="shared" si="4"/>
        <v>206</v>
      </c>
      <c r="K46" s="34">
        <f t="shared" si="1"/>
        <v>9</v>
      </c>
      <c r="L46" s="34">
        <f t="shared" si="6"/>
        <v>9.5</v>
      </c>
      <c r="M46">
        <f t="shared" si="2"/>
        <v>6.5</v>
      </c>
      <c r="P46" s="2"/>
    </row>
    <row r="47" spans="1:16" ht="16.8" x14ac:dyDescent="0.3">
      <c r="A47" s="9">
        <v>45</v>
      </c>
      <c r="B47" s="1">
        <v>45177</v>
      </c>
      <c r="C47" s="2">
        <v>14</v>
      </c>
      <c r="D47" s="2">
        <v>548</v>
      </c>
      <c r="E47" s="24">
        <v>15</v>
      </c>
      <c r="F47" s="32">
        <f t="shared" si="0"/>
        <v>533.5</v>
      </c>
      <c r="G47" s="22">
        <f t="shared" si="3"/>
        <v>648</v>
      </c>
      <c r="H47" s="31">
        <f t="shared" si="5"/>
        <v>114.5</v>
      </c>
      <c r="I47" s="33">
        <v>9</v>
      </c>
      <c r="J47" s="30">
        <f t="shared" si="4"/>
        <v>215</v>
      </c>
      <c r="K47" s="34">
        <f t="shared" si="1"/>
        <v>6</v>
      </c>
      <c r="L47" s="34">
        <f t="shared" si="6"/>
        <v>6</v>
      </c>
      <c r="M47">
        <f t="shared" si="2"/>
        <v>9</v>
      </c>
      <c r="P47" s="2"/>
    </row>
    <row r="48" spans="1:16" ht="16.8" x14ac:dyDescent="0.3">
      <c r="A48" s="9">
        <v>46</v>
      </c>
      <c r="B48" s="1">
        <v>45207</v>
      </c>
      <c r="C48" s="2">
        <v>14</v>
      </c>
      <c r="D48" s="2">
        <v>562</v>
      </c>
      <c r="E48" s="24">
        <v>15</v>
      </c>
      <c r="F48" s="32">
        <f t="shared" si="0"/>
        <v>544</v>
      </c>
      <c r="G48" s="22">
        <f t="shared" si="3"/>
        <v>663</v>
      </c>
      <c r="H48" s="31">
        <f t="shared" si="5"/>
        <v>119</v>
      </c>
      <c r="I48" s="33">
        <v>7.5</v>
      </c>
      <c r="J48" s="30">
        <f t="shared" si="4"/>
        <v>222.5</v>
      </c>
      <c r="K48" s="34">
        <f t="shared" si="1"/>
        <v>7.5</v>
      </c>
      <c r="L48" s="34">
        <f t="shared" si="6"/>
        <v>13.5</v>
      </c>
      <c r="M48">
        <f t="shared" si="2"/>
        <v>1.5</v>
      </c>
      <c r="P48" s="2"/>
    </row>
    <row r="49" spans="1:16" ht="16.8" x14ac:dyDescent="0.3">
      <c r="A49" s="9">
        <v>47</v>
      </c>
      <c r="B49" s="1">
        <v>45237</v>
      </c>
      <c r="C49" s="2">
        <v>14</v>
      </c>
      <c r="D49" s="2">
        <v>576</v>
      </c>
      <c r="E49" s="24">
        <v>14</v>
      </c>
      <c r="F49" s="32">
        <f t="shared" si="0"/>
        <v>547.5</v>
      </c>
      <c r="G49" s="22">
        <f t="shared" si="3"/>
        <v>677</v>
      </c>
      <c r="H49" s="31">
        <f t="shared" si="5"/>
        <v>129.5</v>
      </c>
      <c r="I49" s="33">
        <v>10</v>
      </c>
      <c r="J49" s="30">
        <f t="shared" si="4"/>
        <v>232.5</v>
      </c>
      <c r="K49" s="34">
        <f t="shared" si="1"/>
        <v>4</v>
      </c>
      <c r="L49" s="34">
        <f t="shared" si="6"/>
        <v>5.5</v>
      </c>
      <c r="M49">
        <f t="shared" si="2"/>
        <v>8.5</v>
      </c>
      <c r="P49" s="2"/>
    </row>
    <row r="50" spans="1:16" ht="16.8" x14ac:dyDescent="0.3">
      <c r="A50" s="9">
        <v>48</v>
      </c>
      <c r="B50" s="1">
        <v>45267</v>
      </c>
      <c r="C50" s="2">
        <v>14</v>
      </c>
      <c r="D50" s="2">
        <v>590</v>
      </c>
      <c r="E50" s="24">
        <v>15</v>
      </c>
      <c r="F50" s="32">
        <f t="shared" si="0"/>
        <v>555.5</v>
      </c>
      <c r="G50" s="22">
        <f t="shared" si="3"/>
        <v>692</v>
      </c>
      <c r="H50" s="31">
        <f t="shared" si="5"/>
        <v>136.5</v>
      </c>
      <c r="I50" s="33">
        <v>10.5</v>
      </c>
      <c r="J50" s="30">
        <f t="shared" si="4"/>
        <v>243</v>
      </c>
      <c r="K50" s="34">
        <f t="shared" si="1"/>
        <v>4.5</v>
      </c>
      <c r="L50" s="34">
        <f t="shared" si="6"/>
        <v>7</v>
      </c>
      <c r="M50">
        <f t="shared" si="2"/>
        <v>8</v>
      </c>
      <c r="P50" s="2"/>
    </row>
    <row r="51" spans="1:16" ht="16.8" x14ac:dyDescent="0.3">
      <c r="A51" s="9">
        <v>49</v>
      </c>
      <c r="B51" s="1">
        <v>45297</v>
      </c>
      <c r="C51" s="2">
        <v>15</v>
      </c>
      <c r="D51" s="2">
        <v>605</v>
      </c>
      <c r="E51" s="24">
        <v>11</v>
      </c>
      <c r="F51" s="32">
        <f t="shared" si="0"/>
        <v>556.5</v>
      </c>
      <c r="G51" s="22">
        <f t="shared" si="3"/>
        <v>703</v>
      </c>
      <c r="H51" s="31">
        <f t="shared" si="5"/>
        <v>146.5</v>
      </c>
      <c r="I51" s="33">
        <v>7.5</v>
      </c>
      <c r="J51" s="30">
        <f t="shared" si="4"/>
        <v>250.5</v>
      </c>
      <c r="K51" s="34">
        <f t="shared" si="1"/>
        <v>3.5</v>
      </c>
      <c r="L51" s="34">
        <f t="shared" si="6"/>
        <v>8</v>
      </c>
      <c r="M51">
        <f t="shared" si="2"/>
        <v>3</v>
      </c>
      <c r="P51" s="2"/>
    </row>
    <row r="52" spans="1:16" ht="16.8" x14ac:dyDescent="0.3">
      <c r="A52" s="9">
        <v>50</v>
      </c>
      <c r="B52" s="1">
        <v>45327</v>
      </c>
      <c r="C52" s="2">
        <v>15</v>
      </c>
      <c r="D52" s="2">
        <v>620</v>
      </c>
      <c r="E52" s="24">
        <v>8</v>
      </c>
      <c r="F52" s="32">
        <f t="shared" si="0"/>
        <v>554</v>
      </c>
      <c r="G52" s="22">
        <f t="shared" si="3"/>
        <v>711</v>
      </c>
      <c r="H52" s="31">
        <f t="shared" si="5"/>
        <v>157</v>
      </c>
      <c r="I52" s="33">
        <v>7.5</v>
      </c>
      <c r="J52" s="30">
        <f t="shared" si="4"/>
        <v>258</v>
      </c>
      <c r="K52" s="34">
        <f t="shared" si="1"/>
        <v>0.5</v>
      </c>
      <c r="L52" s="34">
        <f t="shared" si="6"/>
        <v>5.5</v>
      </c>
      <c r="M52">
        <f t="shared" si="2"/>
        <v>2.5</v>
      </c>
      <c r="P52" s="2"/>
    </row>
    <row r="53" spans="1:16" ht="16.8" x14ac:dyDescent="0.3">
      <c r="A53" s="9">
        <v>51</v>
      </c>
      <c r="B53" s="1">
        <v>45357</v>
      </c>
      <c r="C53" s="2">
        <v>15</v>
      </c>
      <c r="D53" s="2">
        <v>635</v>
      </c>
      <c r="E53" s="24">
        <v>10</v>
      </c>
      <c r="F53" s="32">
        <f t="shared" si="0"/>
        <v>556.5</v>
      </c>
      <c r="G53" s="22">
        <f t="shared" si="3"/>
        <v>721</v>
      </c>
      <c r="H53" s="31">
        <f t="shared" si="5"/>
        <v>164.5</v>
      </c>
      <c r="I53" s="33">
        <v>9</v>
      </c>
      <c r="J53" s="30">
        <f t="shared" si="4"/>
        <v>267</v>
      </c>
      <c r="K53" s="34">
        <f t="shared" si="1"/>
        <v>1</v>
      </c>
      <c r="L53" s="34">
        <f t="shared" si="6"/>
        <v>11.5</v>
      </c>
      <c r="M53">
        <f t="shared" si="2"/>
        <v>-1.5</v>
      </c>
      <c r="P53" s="2"/>
    </row>
    <row r="54" spans="1:16" ht="16.8" x14ac:dyDescent="0.3">
      <c r="A54" s="9">
        <v>52</v>
      </c>
      <c r="B54" s="1">
        <v>45387</v>
      </c>
      <c r="C54" s="2">
        <v>15</v>
      </c>
      <c r="D54" s="2">
        <v>650</v>
      </c>
      <c r="E54" s="24">
        <v>9</v>
      </c>
      <c r="F54" s="32">
        <f t="shared" si="0"/>
        <v>555</v>
      </c>
      <c r="G54" s="22">
        <f t="shared" si="3"/>
        <v>730</v>
      </c>
      <c r="H54" s="31">
        <f t="shared" si="5"/>
        <v>175</v>
      </c>
      <c r="I54" s="33">
        <v>7.5</v>
      </c>
      <c r="J54" s="30">
        <f t="shared" si="4"/>
        <v>274.5</v>
      </c>
      <c r="K54" s="34">
        <f t="shared" si="1"/>
        <v>1.5</v>
      </c>
      <c r="L54" s="34">
        <f t="shared" si="6"/>
        <v>6.5</v>
      </c>
      <c r="M54">
        <f t="shared" si="2"/>
        <v>2.5</v>
      </c>
      <c r="P54" s="2"/>
    </row>
    <row r="55" spans="1:16" ht="16.8" x14ac:dyDescent="0.3">
      <c r="A55" s="9">
        <v>53</v>
      </c>
      <c r="B55" s="1">
        <v>45417</v>
      </c>
      <c r="C55" s="2">
        <v>15</v>
      </c>
      <c r="D55" s="2">
        <v>665</v>
      </c>
      <c r="E55" s="24">
        <v>6</v>
      </c>
      <c r="F55" s="32">
        <f t="shared" si="0"/>
        <v>554</v>
      </c>
      <c r="G55" s="22">
        <f t="shared" si="3"/>
        <v>736</v>
      </c>
      <c r="H55" s="31">
        <f t="shared" si="5"/>
        <v>182</v>
      </c>
      <c r="I55" s="33">
        <v>6</v>
      </c>
      <c r="J55" s="30">
        <f t="shared" si="4"/>
        <v>280.5</v>
      </c>
      <c r="K55" s="34">
        <f t="shared" si="1"/>
        <v>0</v>
      </c>
      <c r="L55" s="34">
        <f t="shared" si="6"/>
        <v>9</v>
      </c>
      <c r="M55">
        <f t="shared" si="2"/>
        <v>-3</v>
      </c>
      <c r="P55" s="2"/>
    </row>
    <row r="56" spans="1:16" ht="16.8" x14ac:dyDescent="0.3">
      <c r="A56" s="9">
        <v>54</v>
      </c>
      <c r="B56" s="1">
        <v>45447</v>
      </c>
      <c r="C56" s="2">
        <v>15</v>
      </c>
      <c r="D56" s="2">
        <v>680</v>
      </c>
      <c r="E56" s="24">
        <v>5</v>
      </c>
      <c r="F56" s="32">
        <f t="shared" si="0"/>
        <v>550</v>
      </c>
      <c r="G56" s="22">
        <f t="shared" si="3"/>
        <v>741</v>
      </c>
      <c r="H56" s="31">
        <f t="shared" si="5"/>
        <v>191</v>
      </c>
      <c r="I56" s="33">
        <v>5</v>
      </c>
      <c r="J56" s="30">
        <f t="shared" si="4"/>
        <v>285.5</v>
      </c>
      <c r="K56" s="34">
        <f t="shared" si="1"/>
        <v>0</v>
      </c>
      <c r="L56" s="34">
        <f t="shared" si="6"/>
        <v>9</v>
      </c>
      <c r="M56">
        <f t="shared" si="2"/>
        <v>-4</v>
      </c>
      <c r="P56" s="2"/>
    </row>
    <row r="57" spans="1:16" ht="16.8" x14ac:dyDescent="0.3">
      <c r="A57" s="9">
        <v>55</v>
      </c>
      <c r="B57" s="1">
        <v>45477</v>
      </c>
      <c r="C57" s="2">
        <v>15</v>
      </c>
      <c r="D57" s="2">
        <v>695</v>
      </c>
      <c r="E57" s="24">
        <v>7</v>
      </c>
      <c r="F57" s="32">
        <f t="shared" si="0"/>
        <v>549</v>
      </c>
      <c r="G57" s="22">
        <f t="shared" si="3"/>
        <v>748</v>
      </c>
      <c r="H57" s="31">
        <f t="shared" si="5"/>
        <v>199</v>
      </c>
      <c r="I57" s="33">
        <v>6</v>
      </c>
      <c r="J57" s="30">
        <f t="shared" si="4"/>
        <v>291.5</v>
      </c>
      <c r="K57" s="34">
        <f t="shared" si="1"/>
        <v>1</v>
      </c>
      <c r="L57" s="34">
        <f t="shared" si="6"/>
        <v>9</v>
      </c>
      <c r="M57">
        <f t="shared" si="2"/>
        <v>-2</v>
      </c>
      <c r="P57" s="2"/>
    </row>
    <row r="58" spans="1:16" ht="16.8" x14ac:dyDescent="0.3">
      <c r="A58" s="9">
        <v>56</v>
      </c>
      <c r="B58" s="1">
        <v>45507</v>
      </c>
      <c r="C58" s="2">
        <v>15</v>
      </c>
      <c r="D58" s="2">
        <v>710</v>
      </c>
      <c r="E58" s="24">
        <v>5</v>
      </c>
      <c r="F58" s="32">
        <f t="shared" si="0"/>
        <v>547</v>
      </c>
      <c r="G58" s="22">
        <f t="shared" si="3"/>
        <v>753</v>
      </c>
      <c r="H58" s="31">
        <f t="shared" si="5"/>
        <v>206</v>
      </c>
      <c r="I58" s="33">
        <v>5</v>
      </c>
      <c r="J58" s="30">
        <f t="shared" si="4"/>
        <v>296.5</v>
      </c>
      <c r="K58" s="34">
        <f t="shared" si="1"/>
        <v>0</v>
      </c>
      <c r="L58" s="34">
        <f t="shared" si="6"/>
        <v>9</v>
      </c>
      <c r="M58">
        <f t="shared" si="2"/>
        <v>-4</v>
      </c>
      <c r="P58" s="2"/>
    </row>
    <row r="59" spans="1:16" ht="16.8" x14ac:dyDescent="0.3">
      <c r="A59" s="9">
        <v>57</v>
      </c>
      <c r="B59" s="1">
        <v>45537</v>
      </c>
      <c r="C59" s="2">
        <v>15</v>
      </c>
      <c r="D59" s="2">
        <v>725</v>
      </c>
      <c r="E59" s="24">
        <v>4</v>
      </c>
      <c r="F59" s="32">
        <f t="shared" si="0"/>
        <v>542</v>
      </c>
      <c r="G59" s="22">
        <f t="shared" si="3"/>
        <v>757</v>
      </c>
      <c r="H59" s="31">
        <f t="shared" si="5"/>
        <v>215</v>
      </c>
      <c r="I59" s="33">
        <v>4</v>
      </c>
      <c r="J59" s="30">
        <f t="shared" si="4"/>
        <v>300.5</v>
      </c>
      <c r="K59" s="34">
        <f t="shared" si="1"/>
        <v>0</v>
      </c>
      <c r="L59" s="34">
        <f t="shared" si="6"/>
        <v>6</v>
      </c>
      <c r="M59">
        <f t="shared" si="2"/>
        <v>-2</v>
      </c>
      <c r="P59" s="2"/>
    </row>
    <row r="60" spans="1:16" ht="16.8" x14ac:dyDescent="0.3">
      <c r="A60" s="9">
        <v>58</v>
      </c>
      <c r="B60" s="1">
        <v>45567</v>
      </c>
      <c r="C60" s="2">
        <v>15</v>
      </c>
      <c r="D60" s="2">
        <v>740</v>
      </c>
      <c r="E60" s="24">
        <v>3</v>
      </c>
      <c r="F60" s="32">
        <f t="shared" si="0"/>
        <v>537.5</v>
      </c>
      <c r="G60" s="22">
        <f t="shared" si="3"/>
        <v>760</v>
      </c>
      <c r="H60" s="31">
        <f t="shared" si="5"/>
        <v>222.5</v>
      </c>
      <c r="I60" s="33">
        <v>3</v>
      </c>
      <c r="J60" s="30">
        <f t="shared" si="4"/>
        <v>303.5</v>
      </c>
      <c r="K60" s="34">
        <f t="shared" si="1"/>
        <v>0</v>
      </c>
      <c r="L60" s="34">
        <f t="shared" si="6"/>
        <v>7.5</v>
      </c>
      <c r="M60">
        <f t="shared" si="2"/>
        <v>-4.5</v>
      </c>
      <c r="P60" s="2"/>
    </row>
    <row r="61" spans="1:16" ht="16.8" x14ac:dyDescent="0.3">
      <c r="A61" s="9">
        <v>59</v>
      </c>
      <c r="B61" s="1">
        <v>45597</v>
      </c>
      <c r="C61" s="2">
        <v>16</v>
      </c>
      <c r="D61" s="2">
        <v>756</v>
      </c>
      <c r="E61" s="24">
        <v>2</v>
      </c>
      <c r="F61" s="32">
        <f t="shared" si="0"/>
        <v>529.5</v>
      </c>
      <c r="G61" s="22">
        <f t="shared" si="3"/>
        <v>762</v>
      </c>
      <c r="H61" s="31">
        <f t="shared" si="5"/>
        <v>232.5</v>
      </c>
      <c r="I61" s="33">
        <v>2</v>
      </c>
      <c r="J61" s="30">
        <f t="shared" si="4"/>
        <v>305.5</v>
      </c>
      <c r="K61" s="34">
        <f t="shared" si="1"/>
        <v>0</v>
      </c>
      <c r="L61" s="34">
        <f t="shared" si="6"/>
        <v>4</v>
      </c>
      <c r="M61">
        <f t="shared" si="2"/>
        <v>-2</v>
      </c>
      <c r="P61" s="2"/>
    </row>
    <row r="62" spans="1:16" x14ac:dyDescent="0.3">
      <c r="H62" s="2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D078-1367-4EED-A62E-E0C01447E460}">
  <dimension ref="A1:AL82"/>
  <sheetViews>
    <sheetView zoomScale="58" workbookViewId="0">
      <pane ySplit="1" topLeftCell="A35" activePane="bottomLeft" state="frozen"/>
      <selection pane="bottomLeft" activeCell="W1" sqref="W1:W1048576"/>
    </sheetView>
  </sheetViews>
  <sheetFormatPr defaultRowHeight="14.4" x14ac:dyDescent="0.3"/>
  <cols>
    <col min="1" max="1" width="9.109375" bestFit="1" customWidth="1"/>
    <col min="2" max="2" width="11.44140625" bestFit="1" customWidth="1"/>
    <col min="3" max="3" width="9.109375" style="60" bestFit="1" customWidth="1"/>
    <col min="4" max="4" width="9.109375" style="52" bestFit="1" customWidth="1"/>
    <col min="5" max="5" width="9.109375" style="56" bestFit="1" customWidth="1"/>
    <col min="6" max="6" width="5.44140625" style="60" customWidth="1"/>
    <col min="7" max="7" width="9.109375" style="17" customWidth="1"/>
    <col min="8" max="8" width="9.109375" bestFit="1" customWidth="1"/>
    <col min="9" max="9" width="9.109375" style="23" bestFit="1" customWidth="1"/>
    <col min="10" max="10" width="9.77734375" bestFit="1" customWidth="1"/>
    <col min="11" max="11" width="9" style="36" bestFit="1" customWidth="1"/>
    <col min="12" max="12" width="9" style="36" customWidth="1"/>
    <col min="13" max="13" width="8.88671875" style="36"/>
    <col min="14" max="16" width="8.88671875" style="40"/>
    <col min="17" max="19" width="8.88671875" style="46"/>
    <col min="20" max="31" width="8.88671875" style="48"/>
  </cols>
  <sheetData>
    <row r="1" spans="1:38" ht="50.4" x14ac:dyDescent="0.3">
      <c r="A1" s="9" t="s">
        <v>1</v>
      </c>
      <c r="B1" s="9" t="s">
        <v>0</v>
      </c>
      <c r="C1" s="57" t="s">
        <v>14</v>
      </c>
      <c r="D1" s="50" t="s">
        <v>15</v>
      </c>
      <c r="E1" s="53" t="s">
        <v>7</v>
      </c>
      <c r="F1" s="57" t="s">
        <v>8</v>
      </c>
      <c r="G1" s="20" t="s">
        <v>13</v>
      </c>
      <c r="H1" s="18" t="s">
        <v>25</v>
      </c>
      <c r="I1" s="29" t="s">
        <v>16</v>
      </c>
      <c r="J1" s="18" t="s">
        <v>26</v>
      </c>
      <c r="K1" s="35" t="s">
        <v>28</v>
      </c>
      <c r="L1" s="35" t="s">
        <v>31</v>
      </c>
      <c r="M1" s="35" t="s">
        <v>29</v>
      </c>
      <c r="N1" s="38" t="s">
        <v>32</v>
      </c>
      <c r="O1" s="39" t="s">
        <v>33</v>
      </c>
      <c r="P1" s="38" t="s">
        <v>34</v>
      </c>
      <c r="Q1" s="44" t="s">
        <v>35</v>
      </c>
      <c r="R1" s="45" t="s">
        <v>36</v>
      </c>
      <c r="S1" s="44" t="s">
        <v>37</v>
      </c>
      <c r="T1" s="47" t="s">
        <v>38</v>
      </c>
      <c r="U1" s="47" t="s">
        <v>39</v>
      </c>
      <c r="V1" s="47" t="s">
        <v>14</v>
      </c>
      <c r="W1" s="47" t="s">
        <v>40</v>
      </c>
      <c r="X1" s="47" t="s">
        <v>41</v>
      </c>
      <c r="Y1" s="47" t="s">
        <v>42</v>
      </c>
      <c r="Z1" s="47" t="s">
        <v>15</v>
      </c>
      <c r="AA1" s="47" t="s">
        <v>45</v>
      </c>
      <c r="AB1" s="47" t="s">
        <v>46</v>
      </c>
      <c r="AC1" s="47" t="s">
        <v>44</v>
      </c>
      <c r="AE1" s="47"/>
      <c r="AG1" t="s">
        <v>30</v>
      </c>
      <c r="AH1" t="s">
        <v>30</v>
      </c>
      <c r="AK1" t="s">
        <v>30</v>
      </c>
      <c r="AL1" t="s">
        <v>30</v>
      </c>
    </row>
    <row r="2" spans="1:38" ht="16.8" x14ac:dyDescent="0.3">
      <c r="A2" s="9">
        <v>1</v>
      </c>
      <c r="B2" s="1">
        <v>43827</v>
      </c>
      <c r="C2" s="58">
        <v>10</v>
      </c>
      <c r="D2" s="51">
        <f t="shared" ref="D2:D33" si="0">E2-I2</f>
        <v>10</v>
      </c>
      <c r="E2" s="54">
        <f>C2</f>
        <v>10</v>
      </c>
      <c r="F2" s="58">
        <v>0</v>
      </c>
      <c r="G2" s="32">
        <f>F2</f>
        <v>0</v>
      </c>
      <c r="H2" s="34">
        <f t="shared" ref="H2:H33" si="1">C2-F2</f>
        <v>10</v>
      </c>
      <c r="I2" s="31">
        <v>0</v>
      </c>
      <c r="J2" s="12">
        <v>0</v>
      </c>
      <c r="K2" s="36">
        <v>0</v>
      </c>
      <c r="L2" s="36">
        <f>ROUND(K2*AG2,0)</f>
        <v>0</v>
      </c>
      <c r="M2" s="36">
        <f>ROUND(K2-L2,0)</f>
        <v>0</v>
      </c>
      <c r="N2" s="40">
        <v>0</v>
      </c>
      <c r="O2" s="41">
        <v>0</v>
      </c>
      <c r="P2" s="40">
        <f>N2-O2</f>
        <v>0</v>
      </c>
      <c r="Q2" s="46">
        <v>0</v>
      </c>
      <c r="R2" s="46">
        <v>0</v>
      </c>
      <c r="S2" s="46">
        <f>Q2-R2</f>
        <v>0</v>
      </c>
      <c r="T2" s="49">
        <f>I2+L2+O2+R2</f>
        <v>0</v>
      </c>
      <c r="U2" s="49">
        <f>J2+M2+P2+S2</f>
        <v>0</v>
      </c>
      <c r="V2" s="49">
        <f>C2</f>
        <v>10</v>
      </c>
      <c r="W2" s="49">
        <f>T2</f>
        <v>0</v>
      </c>
      <c r="X2" s="49">
        <f t="shared" ref="X2:Y2" si="2">U2</f>
        <v>0</v>
      </c>
      <c r="Y2" s="49">
        <f t="shared" si="2"/>
        <v>10</v>
      </c>
      <c r="Z2" s="49">
        <f>Y2+X2-W2</f>
        <v>10</v>
      </c>
      <c r="AA2" s="49">
        <f>AC2</f>
        <v>10</v>
      </c>
      <c r="AB2" s="49">
        <f>Y2+X2</f>
        <v>10</v>
      </c>
      <c r="AC2" s="49">
        <f>C2</f>
        <v>10</v>
      </c>
      <c r="AG2">
        <v>0</v>
      </c>
      <c r="AH2">
        <f>MIN(AG2*2,0.86)</f>
        <v>0</v>
      </c>
      <c r="AJ2" s="26">
        <f>F2/C2</f>
        <v>0</v>
      </c>
      <c r="AK2">
        <v>0.27489189974643524</v>
      </c>
      <c r="AL2">
        <v>0</v>
      </c>
    </row>
    <row r="3" spans="1:38" ht="16.8" x14ac:dyDescent="0.3">
      <c r="A3" s="9">
        <v>2</v>
      </c>
      <c r="B3" s="1">
        <v>43857</v>
      </c>
      <c r="C3" s="58">
        <v>9</v>
      </c>
      <c r="D3" s="51">
        <f t="shared" si="0"/>
        <v>19</v>
      </c>
      <c r="E3" s="54">
        <f>C3+E2</f>
        <v>19</v>
      </c>
      <c r="F3" s="58">
        <v>0</v>
      </c>
      <c r="G3" s="30">
        <f>F3+G2</f>
        <v>0</v>
      </c>
      <c r="H3" s="34">
        <f t="shared" si="1"/>
        <v>9</v>
      </c>
      <c r="I3" s="31">
        <v>0</v>
      </c>
      <c r="J3" s="12">
        <v>0</v>
      </c>
      <c r="K3" s="36">
        <v>0</v>
      </c>
      <c r="L3" s="36">
        <f t="shared" ref="L3:L25" si="3">ROUND(K3*AG3,0)</f>
        <v>0</v>
      </c>
      <c r="M3" s="36">
        <f t="shared" ref="M3:M61" si="4">ROUND(K3-L3,0)</f>
        <v>0</v>
      </c>
      <c r="N3" s="40">
        <v>0</v>
      </c>
      <c r="O3" s="41">
        <v>0</v>
      </c>
      <c r="P3" s="40">
        <f t="shared" ref="P3:P61" si="5">N3-O3</f>
        <v>0</v>
      </c>
      <c r="Q3" s="46">
        <v>0</v>
      </c>
      <c r="R3" s="46">
        <v>0</v>
      </c>
      <c r="S3" s="46">
        <f t="shared" ref="S3:S61" si="6">Q3-R3</f>
        <v>0</v>
      </c>
      <c r="T3" s="49">
        <f>I3+L3+O3+R3</f>
        <v>0</v>
      </c>
      <c r="U3" s="49">
        <f t="shared" ref="U3:U60" si="7">J3+M3+P3+S3</f>
        <v>0</v>
      </c>
      <c r="V3" s="49">
        <f t="shared" ref="V3:V61" si="8">C3</f>
        <v>9</v>
      </c>
      <c r="W3" s="49">
        <f>T3+W2</f>
        <v>0</v>
      </c>
      <c r="X3" s="49">
        <f t="shared" ref="X3:Y3" si="9">U3+X2</f>
        <v>0</v>
      </c>
      <c r="Y3" s="49">
        <f t="shared" si="9"/>
        <v>19</v>
      </c>
      <c r="Z3" s="49">
        <f t="shared" ref="Z3:Z61" si="10">Y3+X3-W3</f>
        <v>19</v>
      </c>
      <c r="AA3" s="49">
        <f>AA2+AC3</f>
        <v>19</v>
      </c>
      <c r="AB3" s="49">
        <f t="shared" ref="AB3:AB66" si="11">Y3+X3</f>
        <v>19</v>
      </c>
      <c r="AC3" s="49">
        <f t="shared" ref="AC3:AC11" si="12">C3</f>
        <v>9</v>
      </c>
      <c r="AG3">
        <v>0</v>
      </c>
      <c r="AH3">
        <f t="shared" ref="AH3:AH13" si="13">MIN(AG3*2,0.86)</f>
        <v>0</v>
      </c>
      <c r="AJ3" s="26">
        <f t="shared" ref="AJ3:AJ61" si="14">F3/C3</f>
        <v>0</v>
      </c>
      <c r="AK3">
        <v>0.57808084900038392</v>
      </c>
      <c r="AL3">
        <v>0</v>
      </c>
    </row>
    <row r="4" spans="1:38" ht="16.8" x14ac:dyDescent="0.3">
      <c r="A4" s="9">
        <v>3</v>
      </c>
      <c r="B4" s="1">
        <v>43887</v>
      </c>
      <c r="C4" s="58">
        <v>10</v>
      </c>
      <c r="D4" s="51">
        <f t="shared" si="0"/>
        <v>29</v>
      </c>
      <c r="E4" s="54">
        <f t="shared" ref="E4:E61" si="15">C4+E3</f>
        <v>29</v>
      </c>
      <c r="F4" s="58">
        <v>1</v>
      </c>
      <c r="G4" s="30">
        <f t="shared" ref="G4:G61" si="16">F4+G3</f>
        <v>1</v>
      </c>
      <c r="H4" s="34">
        <f t="shared" si="1"/>
        <v>9</v>
      </c>
      <c r="I4" s="31">
        <v>0</v>
      </c>
      <c r="J4" s="12">
        <v>0</v>
      </c>
      <c r="K4" s="36">
        <v>0</v>
      </c>
      <c r="L4" s="36">
        <f t="shared" si="3"/>
        <v>0</v>
      </c>
      <c r="M4" s="36">
        <f t="shared" si="4"/>
        <v>0</v>
      </c>
      <c r="N4" s="40">
        <v>0</v>
      </c>
      <c r="O4" s="41">
        <v>0</v>
      </c>
      <c r="P4" s="40">
        <f t="shared" si="5"/>
        <v>0</v>
      </c>
      <c r="Q4" s="46">
        <v>0</v>
      </c>
      <c r="R4" s="46">
        <v>0</v>
      </c>
      <c r="S4" s="46">
        <f t="shared" si="6"/>
        <v>0</v>
      </c>
      <c r="T4" s="49">
        <f t="shared" ref="T4:T61" si="17">I4+L4+O4+R4</f>
        <v>0</v>
      </c>
      <c r="U4" s="49">
        <f t="shared" si="7"/>
        <v>0</v>
      </c>
      <c r="V4" s="49">
        <f t="shared" si="8"/>
        <v>10</v>
      </c>
      <c r="W4" s="49">
        <f t="shared" ref="W4:W61" si="18">T4+W3</f>
        <v>0</v>
      </c>
      <c r="X4" s="49">
        <f t="shared" ref="X4:X61" si="19">U4+X3</f>
        <v>0</v>
      </c>
      <c r="Y4" s="49">
        <f t="shared" ref="Y4:Y61" si="20">V4+Y3</f>
        <v>29</v>
      </c>
      <c r="Z4" s="49">
        <f t="shared" si="10"/>
        <v>29</v>
      </c>
      <c r="AA4" s="49">
        <f t="shared" ref="AA4:AA61" si="21">AA3+AC4</f>
        <v>29</v>
      </c>
      <c r="AB4" s="49">
        <f t="shared" si="11"/>
        <v>29</v>
      </c>
      <c r="AC4" s="49">
        <f t="shared" si="12"/>
        <v>10</v>
      </c>
      <c r="AG4">
        <v>0.1</v>
      </c>
      <c r="AH4">
        <f t="shared" si="13"/>
        <v>0.2</v>
      </c>
      <c r="AJ4" s="26">
        <f t="shared" si="14"/>
        <v>0.1</v>
      </c>
      <c r="AK4">
        <v>0.20157629404357713</v>
      </c>
      <c r="AL4">
        <v>0.1</v>
      </c>
    </row>
    <row r="5" spans="1:38" ht="16.8" x14ac:dyDescent="0.3">
      <c r="A5" s="9">
        <v>4</v>
      </c>
      <c r="B5" s="1">
        <v>43917</v>
      </c>
      <c r="C5" s="58">
        <v>7</v>
      </c>
      <c r="D5" s="51">
        <f t="shared" si="0"/>
        <v>36</v>
      </c>
      <c r="E5" s="54">
        <f t="shared" si="15"/>
        <v>36</v>
      </c>
      <c r="F5" s="58">
        <v>1</v>
      </c>
      <c r="G5" s="30">
        <f t="shared" si="16"/>
        <v>2</v>
      </c>
      <c r="H5" s="34">
        <f t="shared" si="1"/>
        <v>6</v>
      </c>
      <c r="I5" s="31">
        <v>0</v>
      </c>
      <c r="J5" s="12">
        <v>0</v>
      </c>
      <c r="K5" s="36">
        <v>0</v>
      </c>
      <c r="L5" s="36">
        <f t="shared" si="3"/>
        <v>0</v>
      </c>
      <c r="M5" s="36">
        <f t="shared" si="4"/>
        <v>0</v>
      </c>
      <c r="N5" s="40">
        <v>0</v>
      </c>
      <c r="O5" s="41">
        <v>0</v>
      </c>
      <c r="P5" s="40">
        <f t="shared" si="5"/>
        <v>0</v>
      </c>
      <c r="Q5" s="46">
        <v>0</v>
      </c>
      <c r="R5" s="46">
        <v>0</v>
      </c>
      <c r="S5" s="46">
        <f t="shared" si="6"/>
        <v>0</v>
      </c>
      <c r="T5" s="49">
        <f t="shared" si="17"/>
        <v>0</v>
      </c>
      <c r="U5" s="49">
        <f t="shared" si="7"/>
        <v>0</v>
      </c>
      <c r="V5" s="49">
        <f t="shared" si="8"/>
        <v>7</v>
      </c>
      <c r="W5" s="49">
        <f t="shared" si="18"/>
        <v>0</v>
      </c>
      <c r="X5" s="49">
        <f t="shared" si="19"/>
        <v>0</v>
      </c>
      <c r="Y5" s="49">
        <f t="shared" si="20"/>
        <v>36</v>
      </c>
      <c r="Z5" s="49">
        <f t="shared" si="10"/>
        <v>36</v>
      </c>
      <c r="AA5" s="49">
        <f t="shared" si="21"/>
        <v>36</v>
      </c>
      <c r="AB5" s="49">
        <f t="shared" si="11"/>
        <v>36</v>
      </c>
      <c r="AC5" s="49">
        <f t="shared" si="12"/>
        <v>7</v>
      </c>
      <c r="AG5">
        <v>0.14285714285714285</v>
      </c>
      <c r="AH5">
        <f t="shared" si="13"/>
        <v>0.2857142857142857</v>
      </c>
      <c r="AJ5" s="26">
        <f t="shared" si="14"/>
        <v>0.14285714285714285</v>
      </c>
      <c r="AK5">
        <v>0.49196879926711623</v>
      </c>
      <c r="AL5">
        <v>0.14285714285714285</v>
      </c>
    </row>
    <row r="6" spans="1:38" ht="16.8" x14ac:dyDescent="0.3">
      <c r="A6" s="9">
        <v>5</v>
      </c>
      <c r="B6" s="1">
        <v>43947</v>
      </c>
      <c r="C6" s="58">
        <v>8</v>
      </c>
      <c r="D6" s="51">
        <f t="shared" si="0"/>
        <v>44</v>
      </c>
      <c r="E6" s="54">
        <f t="shared" si="15"/>
        <v>44</v>
      </c>
      <c r="F6" s="58">
        <v>2</v>
      </c>
      <c r="G6" s="30">
        <f t="shared" si="16"/>
        <v>4</v>
      </c>
      <c r="H6" s="34">
        <f t="shared" si="1"/>
        <v>6</v>
      </c>
      <c r="I6" s="31">
        <v>0</v>
      </c>
      <c r="J6" s="12">
        <v>0</v>
      </c>
      <c r="K6" s="36">
        <v>0</v>
      </c>
      <c r="L6" s="36">
        <f t="shared" si="3"/>
        <v>0</v>
      </c>
      <c r="M6" s="36">
        <f t="shared" si="4"/>
        <v>0</v>
      </c>
      <c r="N6" s="40">
        <v>0</v>
      </c>
      <c r="O6" s="41">
        <v>0</v>
      </c>
      <c r="P6" s="40">
        <f t="shared" si="5"/>
        <v>0</v>
      </c>
      <c r="Q6" s="46">
        <v>0</v>
      </c>
      <c r="R6" s="46">
        <v>0</v>
      </c>
      <c r="S6" s="46">
        <f t="shared" si="6"/>
        <v>0</v>
      </c>
      <c r="T6" s="49">
        <f t="shared" si="17"/>
        <v>0</v>
      </c>
      <c r="U6" s="49">
        <f t="shared" si="7"/>
        <v>0</v>
      </c>
      <c r="V6" s="49">
        <f t="shared" si="8"/>
        <v>8</v>
      </c>
      <c r="W6" s="49">
        <f t="shared" si="18"/>
        <v>0</v>
      </c>
      <c r="X6" s="49">
        <f t="shared" si="19"/>
        <v>0</v>
      </c>
      <c r="Y6" s="49">
        <f t="shared" si="20"/>
        <v>44</v>
      </c>
      <c r="Z6" s="49">
        <f t="shared" si="10"/>
        <v>44</v>
      </c>
      <c r="AA6" s="49">
        <f t="shared" si="21"/>
        <v>44</v>
      </c>
      <c r="AB6" s="49">
        <f t="shared" si="11"/>
        <v>44</v>
      </c>
      <c r="AC6" s="49">
        <f t="shared" si="12"/>
        <v>8</v>
      </c>
      <c r="AG6">
        <v>0.25</v>
      </c>
      <c r="AH6">
        <f t="shared" si="13"/>
        <v>0.5</v>
      </c>
      <c r="AJ6" s="26">
        <f t="shared" si="14"/>
        <v>0.25</v>
      </c>
      <c r="AK6">
        <v>0.33959679959501277</v>
      </c>
      <c r="AL6">
        <v>0.25</v>
      </c>
    </row>
    <row r="7" spans="1:38" ht="16.8" x14ac:dyDescent="0.3">
      <c r="A7" s="9">
        <v>6</v>
      </c>
      <c r="B7" s="1">
        <v>43977</v>
      </c>
      <c r="C7" s="58">
        <v>10</v>
      </c>
      <c r="D7" s="51">
        <f t="shared" si="0"/>
        <v>54</v>
      </c>
      <c r="E7" s="54">
        <f t="shared" si="15"/>
        <v>54</v>
      </c>
      <c r="F7" s="58">
        <v>2</v>
      </c>
      <c r="G7" s="30">
        <f t="shared" si="16"/>
        <v>6</v>
      </c>
      <c r="H7" s="34">
        <f t="shared" si="1"/>
        <v>8</v>
      </c>
      <c r="I7" s="31">
        <v>0</v>
      </c>
      <c r="J7" s="12">
        <v>0</v>
      </c>
      <c r="K7" s="36">
        <v>0</v>
      </c>
      <c r="L7" s="36">
        <f t="shared" si="3"/>
        <v>0</v>
      </c>
      <c r="M7" s="36">
        <f t="shared" si="4"/>
        <v>0</v>
      </c>
      <c r="N7" s="40">
        <v>0</v>
      </c>
      <c r="O7" s="41">
        <v>0</v>
      </c>
      <c r="P7" s="40">
        <f t="shared" si="5"/>
        <v>0</v>
      </c>
      <c r="Q7" s="46">
        <v>0</v>
      </c>
      <c r="R7" s="46">
        <v>0</v>
      </c>
      <c r="S7" s="46">
        <f t="shared" si="6"/>
        <v>0</v>
      </c>
      <c r="T7" s="49">
        <f t="shared" si="17"/>
        <v>0</v>
      </c>
      <c r="U7" s="49">
        <f t="shared" si="7"/>
        <v>0</v>
      </c>
      <c r="V7" s="49">
        <f t="shared" si="8"/>
        <v>10</v>
      </c>
      <c r="W7" s="49">
        <f t="shared" si="18"/>
        <v>0</v>
      </c>
      <c r="X7" s="49">
        <f t="shared" si="19"/>
        <v>0</v>
      </c>
      <c r="Y7" s="49">
        <f t="shared" si="20"/>
        <v>54</v>
      </c>
      <c r="Z7" s="49">
        <f>Y7+X7-W7</f>
        <v>54</v>
      </c>
      <c r="AA7" s="49">
        <f t="shared" si="21"/>
        <v>54</v>
      </c>
      <c r="AB7" s="49">
        <f t="shared" si="11"/>
        <v>54</v>
      </c>
      <c r="AC7" s="49">
        <f t="shared" si="12"/>
        <v>10</v>
      </c>
      <c r="AG7">
        <v>0.2</v>
      </c>
      <c r="AH7">
        <f t="shared" si="13"/>
        <v>0.4</v>
      </c>
      <c r="AJ7" s="26">
        <f t="shared" si="14"/>
        <v>0.2</v>
      </c>
      <c r="AK7">
        <v>0.69853037055197953</v>
      </c>
      <c r="AL7">
        <v>0.2</v>
      </c>
    </row>
    <row r="8" spans="1:38" ht="16.8" x14ac:dyDescent="0.3">
      <c r="A8" s="9">
        <v>7</v>
      </c>
      <c r="B8" s="1">
        <v>44007</v>
      </c>
      <c r="C8" s="58">
        <v>10</v>
      </c>
      <c r="D8" s="51">
        <f t="shared" si="0"/>
        <v>64</v>
      </c>
      <c r="E8" s="54">
        <f t="shared" si="15"/>
        <v>64</v>
      </c>
      <c r="F8" s="58">
        <v>1</v>
      </c>
      <c r="G8" s="30">
        <f t="shared" si="16"/>
        <v>7</v>
      </c>
      <c r="H8" s="34">
        <f t="shared" si="1"/>
        <v>9</v>
      </c>
      <c r="I8" s="31">
        <v>0</v>
      </c>
      <c r="J8" s="12">
        <v>0</v>
      </c>
      <c r="K8" s="36">
        <v>0</v>
      </c>
      <c r="L8" s="36">
        <f t="shared" si="3"/>
        <v>0</v>
      </c>
      <c r="M8" s="36">
        <f t="shared" si="4"/>
        <v>0</v>
      </c>
      <c r="N8" s="40">
        <v>0</v>
      </c>
      <c r="O8" s="41">
        <v>0</v>
      </c>
      <c r="P8" s="40">
        <f t="shared" si="5"/>
        <v>0</v>
      </c>
      <c r="Q8" s="46">
        <v>0</v>
      </c>
      <c r="R8" s="46">
        <v>0</v>
      </c>
      <c r="S8" s="46">
        <f t="shared" si="6"/>
        <v>0</v>
      </c>
      <c r="T8" s="49">
        <f t="shared" si="17"/>
        <v>0</v>
      </c>
      <c r="U8" s="49">
        <f t="shared" si="7"/>
        <v>0</v>
      </c>
      <c r="V8" s="49">
        <f t="shared" si="8"/>
        <v>10</v>
      </c>
      <c r="W8" s="49">
        <f t="shared" si="18"/>
        <v>0</v>
      </c>
      <c r="X8" s="49">
        <f t="shared" si="19"/>
        <v>0</v>
      </c>
      <c r="Y8" s="49">
        <f t="shared" si="20"/>
        <v>64</v>
      </c>
      <c r="Z8" s="49">
        <f t="shared" si="10"/>
        <v>64</v>
      </c>
      <c r="AA8" s="49">
        <f t="shared" si="21"/>
        <v>64</v>
      </c>
      <c r="AB8" s="49">
        <f t="shared" si="11"/>
        <v>64</v>
      </c>
      <c r="AC8" s="49">
        <f t="shared" si="12"/>
        <v>10</v>
      </c>
      <c r="AG8">
        <v>0.1</v>
      </c>
      <c r="AH8">
        <f t="shared" si="13"/>
        <v>0.2</v>
      </c>
      <c r="AJ8" s="26">
        <f t="shared" si="14"/>
        <v>0.1</v>
      </c>
      <c r="AK8">
        <v>0.77915137874596652</v>
      </c>
      <c r="AL8">
        <v>0.1</v>
      </c>
    </row>
    <row r="9" spans="1:38" ht="16.8" x14ac:dyDescent="0.3">
      <c r="A9" s="9">
        <v>8</v>
      </c>
      <c r="B9" s="1">
        <v>44037</v>
      </c>
      <c r="C9" s="58">
        <v>12</v>
      </c>
      <c r="D9" s="51">
        <f t="shared" si="0"/>
        <v>76</v>
      </c>
      <c r="E9" s="54">
        <f t="shared" si="15"/>
        <v>76</v>
      </c>
      <c r="F9" s="58">
        <v>2</v>
      </c>
      <c r="G9" s="30">
        <f t="shared" si="16"/>
        <v>9</v>
      </c>
      <c r="H9" s="34">
        <f t="shared" si="1"/>
        <v>10</v>
      </c>
      <c r="I9" s="31">
        <v>0</v>
      </c>
      <c r="J9" s="12">
        <v>0</v>
      </c>
      <c r="K9" s="36">
        <v>0</v>
      </c>
      <c r="L9" s="36">
        <f t="shared" si="3"/>
        <v>0</v>
      </c>
      <c r="M9" s="36">
        <f t="shared" si="4"/>
        <v>0</v>
      </c>
      <c r="N9" s="40">
        <v>0</v>
      </c>
      <c r="O9" s="41">
        <v>0</v>
      </c>
      <c r="P9" s="40">
        <f t="shared" si="5"/>
        <v>0</v>
      </c>
      <c r="Q9" s="46">
        <v>0</v>
      </c>
      <c r="R9" s="46">
        <v>0</v>
      </c>
      <c r="S9" s="46">
        <f t="shared" si="6"/>
        <v>0</v>
      </c>
      <c r="T9" s="49">
        <f t="shared" si="17"/>
        <v>0</v>
      </c>
      <c r="U9" s="49">
        <f t="shared" si="7"/>
        <v>0</v>
      </c>
      <c r="V9" s="49">
        <f t="shared" si="8"/>
        <v>12</v>
      </c>
      <c r="W9" s="49">
        <f t="shared" si="18"/>
        <v>0</v>
      </c>
      <c r="X9" s="49">
        <f t="shared" si="19"/>
        <v>0</v>
      </c>
      <c r="Y9" s="49">
        <f t="shared" si="20"/>
        <v>76</v>
      </c>
      <c r="Z9" s="49">
        <f t="shared" si="10"/>
        <v>76</v>
      </c>
      <c r="AA9" s="49">
        <f t="shared" si="21"/>
        <v>76</v>
      </c>
      <c r="AB9" s="49">
        <f t="shared" si="11"/>
        <v>76</v>
      </c>
      <c r="AC9" s="49">
        <f t="shared" si="12"/>
        <v>12</v>
      </c>
      <c r="AG9">
        <v>0.16666666666666666</v>
      </c>
      <c r="AH9">
        <f t="shared" si="13"/>
        <v>0.33333333333333331</v>
      </c>
      <c r="AJ9" s="26">
        <f t="shared" si="14"/>
        <v>0.16666666666666666</v>
      </c>
      <c r="AK9">
        <v>0.34706281370903658</v>
      </c>
      <c r="AL9">
        <v>0.16666666666666666</v>
      </c>
    </row>
    <row r="10" spans="1:38" ht="16.8" x14ac:dyDescent="0.3">
      <c r="A10" s="9">
        <v>9</v>
      </c>
      <c r="B10" s="1">
        <v>44067</v>
      </c>
      <c r="C10" s="58">
        <v>12</v>
      </c>
      <c r="D10" s="51">
        <f t="shared" si="0"/>
        <v>88</v>
      </c>
      <c r="E10" s="54">
        <f t="shared" si="15"/>
        <v>88</v>
      </c>
      <c r="F10" s="58">
        <v>1</v>
      </c>
      <c r="G10" s="30">
        <f t="shared" si="16"/>
        <v>10</v>
      </c>
      <c r="H10" s="34">
        <f t="shared" si="1"/>
        <v>11</v>
      </c>
      <c r="I10" s="31">
        <v>0</v>
      </c>
      <c r="J10" s="12">
        <v>0</v>
      </c>
      <c r="K10" s="36">
        <v>0</v>
      </c>
      <c r="L10" s="36">
        <f t="shared" si="3"/>
        <v>0</v>
      </c>
      <c r="M10" s="36">
        <f t="shared" si="4"/>
        <v>0</v>
      </c>
      <c r="N10" s="40">
        <v>0</v>
      </c>
      <c r="O10" s="41">
        <v>0</v>
      </c>
      <c r="P10" s="40">
        <f t="shared" si="5"/>
        <v>0</v>
      </c>
      <c r="Q10" s="46">
        <v>0</v>
      </c>
      <c r="R10" s="46">
        <v>0</v>
      </c>
      <c r="S10" s="46">
        <f t="shared" si="6"/>
        <v>0</v>
      </c>
      <c r="T10" s="49">
        <f t="shared" si="17"/>
        <v>0</v>
      </c>
      <c r="U10" s="49">
        <f t="shared" si="7"/>
        <v>0</v>
      </c>
      <c r="V10" s="49">
        <f t="shared" si="8"/>
        <v>12</v>
      </c>
      <c r="W10" s="49">
        <f t="shared" si="18"/>
        <v>0</v>
      </c>
      <c r="X10" s="49">
        <f t="shared" si="19"/>
        <v>0</v>
      </c>
      <c r="Y10" s="49">
        <f t="shared" si="20"/>
        <v>88</v>
      </c>
      <c r="Z10" s="49">
        <f t="shared" si="10"/>
        <v>88</v>
      </c>
      <c r="AA10" s="49">
        <f t="shared" si="21"/>
        <v>88</v>
      </c>
      <c r="AB10" s="49">
        <f t="shared" si="11"/>
        <v>88</v>
      </c>
      <c r="AC10" s="49">
        <f t="shared" si="12"/>
        <v>12</v>
      </c>
      <c r="AG10">
        <v>8.3333333333333329E-2</v>
      </c>
      <c r="AH10">
        <f t="shared" si="13"/>
        <v>0.16666666666666666</v>
      </c>
      <c r="AJ10" s="26">
        <f t="shared" si="14"/>
        <v>8.3333333333333329E-2</v>
      </c>
      <c r="AK10">
        <v>0.27437204192450892</v>
      </c>
      <c r="AL10">
        <v>8.3333333333333329E-2</v>
      </c>
    </row>
    <row r="11" spans="1:38" ht="16.8" x14ac:dyDescent="0.3">
      <c r="A11" s="9">
        <v>10</v>
      </c>
      <c r="B11" s="1">
        <v>44097</v>
      </c>
      <c r="C11" s="58">
        <v>11</v>
      </c>
      <c r="D11" s="51">
        <f t="shared" si="0"/>
        <v>99</v>
      </c>
      <c r="E11" s="54">
        <f t="shared" si="15"/>
        <v>99</v>
      </c>
      <c r="F11" s="58">
        <v>1</v>
      </c>
      <c r="G11" s="30">
        <f t="shared" si="16"/>
        <v>11</v>
      </c>
      <c r="H11" s="34">
        <f t="shared" si="1"/>
        <v>10</v>
      </c>
      <c r="I11" s="31">
        <v>0</v>
      </c>
      <c r="J11" s="12">
        <v>0</v>
      </c>
      <c r="K11" s="36">
        <v>0</v>
      </c>
      <c r="L11" s="36">
        <f t="shared" si="3"/>
        <v>0</v>
      </c>
      <c r="M11" s="36">
        <f t="shared" si="4"/>
        <v>0</v>
      </c>
      <c r="N11" s="40">
        <v>0</v>
      </c>
      <c r="O11" s="41">
        <v>0</v>
      </c>
      <c r="P11" s="40">
        <f t="shared" si="5"/>
        <v>0</v>
      </c>
      <c r="Q11" s="46">
        <v>0</v>
      </c>
      <c r="R11" s="46">
        <v>0</v>
      </c>
      <c r="S11" s="46">
        <f t="shared" si="6"/>
        <v>0</v>
      </c>
      <c r="T11" s="49">
        <f t="shared" si="17"/>
        <v>0</v>
      </c>
      <c r="U11" s="49">
        <f t="shared" si="7"/>
        <v>0</v>
      </c>
      <c r="V11" s="49">
        <f t="shared" si="8"/>
        <v>11</v>
      </c>
      <c r="W11" s="49">
        <f t="shared" si="18"/>
        <v>0</v>
      </c>
      <c r="X11" s="49">
        <f t="shared" si="19"/>
        <v>0</v>
      </c>
      <c r="Y11" s="49">
        <f t="shared" si="20"/>
        <v>99</v>
      </c>
      <c r="Z11" s="49">
        <f t="shared" si="10"/>
        <v>99</v>
      </c>
      <c r="AA11" s="49">
        <f t="shared" si="21"/>
        <v>99</v>
      </c>
      <c r="AB11" s="49">
        <f t="shared" si="11"/>
        <v>99</v>
      </c>
      <c r="AC11" s="49">
        <f t="shared" si="12"/>
        <v>11</v>
      </c>
      <c r="AG11">
        <v>9.0909090909090912E-2</v>
      </c>
      <c r="AH11">
        <f t="shared" si="13"/>
        <v>0.18181818181818182</v>
      </c>
      <c r="AJ11" s="26">
        <f t="shared" si="14"/>
        <v>9.0909090909090912E-2</v>
      </c>
      <c r="AK11">
        <v>0.49541479128761978</v>
      </c>
      <c r="AL11">
        <v>9.0909090909090912E-2</v>
      </c>
    </row>
    <row r="12" spans="1:38" ht="16.8" x14ac:dyDescent="0.3">
      <c r="A12" s="9">
        <v>11</v>
      </c>
      <c r="B12" s="1">
        <v>44127</v>
      </c>
      <c r="C12" s="58">
        <v>13</v>
      </c>
      <c r="D12" s="51">
        <f t="shared" si="0"/>
        <v>112</v>
      </c>
      <c r="E12" s="54">
        <f t="shared" si="15"/>
        <v>112</v>
      </c>
      <c r="F12" s="58">
        <v>2</v>
      </c>
      <c r="G12" s="30">
        <f t="shared" si="16"/>
        <v>13</v>
      </c>
      <c r="H12" s="34">
        <f t="shared" si="1"/>
        <v>11</v>
      </c>
      <c r="I12" s="31">
        <v>0</v>
      </c>
      <c r="J12" s="12">
        <v>0</v>
      </c>
      <c r="K12" s="36">
        <v>0</v>
      </c>
      <c r="L12" s="36">
        <f t="shared" si="3"/>
        <v>0</v>
      </c>
      <c r="M12" s="36">
        <f t="shared" si="4"/>
        <v>0</v>
      </c>
      <c r="N12" s="40">
        <v>0</v>
      </c>
      <c r="O12" s="41">
        <v>0</v>
      </c>
      <c r="P12" s="40">
        <f t="shared" si="5"/>
        <v>0</v>
      </c>
      <c r="Q12" s="46">
        <v>0</v>
      </c>
      <c r="R12" s="46">
        <v>0</v>
      </c>
      <c r="S12" s="46">
        <f t="shared" si="6"/>
        <v>0</v>
      </c>
      <c r="T12" s="49">
        <f t="shared" si="17"/>
        <v>0</v>
      </c>
      <c r="U12" s="49">
        <f t="shared" si="7"/>
        <v>0</v>
      </c>
      <c r="V12" s="49">
        <f t="shared" si="8"/>
        <v>13</v>
      </c>
      <c r="W12" s="49">
        <f t="shared" si="18"/>
        <v>0</v>
      </c>
      <c r="X12" s="49">
        <f t="shared" si="19"/>
        <v>0</v>
      </c>
      <c r="Y12" s="49">
        <f t="shared" si="20"/>
        <v>112</v>
      </c>
      <c r="Z12" s="49">
        <f t="shared" si="10"/>
        <v>112</v>
      </c>
      <c r="AA12" s="49">
        <f t="shared" si="21"/>
        <v>112</v>
      </c>
      <c r="AB12" s="49">
        <f t="shared" si="11"/>
        <v>112</v>
      </c>
      <c r="AC12" s="49">
        <f>C12</f>
        <v>13</v>
      </c>
      <c r="AG12">
        <v>0.15384615384615385</v>
      </c>
      <c r="AH12">
        <f t="shared" si="13"/>
        <v>0.30769230769230771</v>
      </c>
      <c r="AJ12" s="26">
        <f t="shared" si="14"/>
        <v>0.15384615384615385</v>
      </c>
      <c r="AK12">
        <v>0.19591195896651126</v>
      </c>
      <c r="AL12">
        <v>0.15384615384615385</v>
      </c>
    </row>
    <row r="13" spans="1:38" ht="16.8" x14ac:dyDescent="0.3">
      <c r="A13" s="9">
        <v>12</v>
      </c>
      <c r="B13" s="1">
        <v>44157</v>
      </c>
      <c r="C13" s="58">
        <v>11</v>
      </c>
      <c r="D13" s="51">
        <f t="shared" si="0"/>
        <v>123</v>
      </c>
      <c r="E13" s="54">
        <f t="shared" si="15"/>
        <v>123</v>
      </c>
      <c r="F13" s="58">
        <v>2</v>
      </c>
      <c r="G13" s="30">
        <f t="shared" si="16"/>
        <v>15</v>
      </c>
      <c r="H13" s="34">
        <f t="shared" si="1"/>
        <v>9</v>
      </c>
      <c r="I13" s="31">
        <v>0</v>
      </c>
      <c r="J13" s="12">
        <v>0</v>
      </c>
      <c r="K13" s="36">
        <v>0</v>
      </c>
      <c r="L13" s="36">
        <f t="shared" si="3"/>
        <v>0</v>
      </c>
      <c r="M13" s="36">
        <f t="shared" si="4"/>
        <v>0</v>
      </c>
      <c r="N13" s="40">
        <v>0</v>
      </c>
      <c r="O13" s="41">
        <v>0</v>
      </c>
      <c r="P13" s="40">
        <f t="shared" si="5"/>
        <v>0</v>
      </c>
      <c r="Q13" s="46">
        <v>0</v>
      </c>
      <c r="R13" s="46">
        <v>0</v>
      </c>
      <c r="S13" s="46">
        <f t="shared" si="6"/>
        <v>0</v>
      </c>
      <c r="T13" s="49">
        <f t="shared" si="17"/>
        <v>0</v>
      </c>
      <c r="U13" s="49">
        <f t="shared" si="7"/>
        <v>0</v>
      </c>
      <c r="V13" s="49">
        <f t="shared" si="8"/>
        <v>11</v>
      </c>
      <c r="W13" s="49">
        <f t="shared" si="18"/>
        <v>0</v>
      </c>
      <c r="X13" s="49">
        <f t="shared" si="19"/>
        <v>0</v>
      </c>
      <c r="Y13" s="49">
        <f t="shared" si="20"/>
        <v>123</v>
      </c>
      <c r="Z13" s="49">
        <f t="shared" si="10"/>
        <v>123</v>
      </c>
      <c r="AA13" s="49">
        <f t="shared" si="21"/>
        <v>123</v>
      </c>
      <c r="AB13" s="49">
        <f t="shared" si="11"/>
        <v>123</v>
      </c>
      <c r="AC13" s="49">
        <f>C13</f>
        <v>11</v>
      </c>
      <c r="AG13">
        <v>0.18181818181818182</v>
      </c>
      <c r="AH13">
        <f t="shared" si="13"/>
        <v>0.36363636363636365</v>
      </c>
      <c r="AJ13" s="26">
        <f t="shared" si="14"/>
        <v>0.18181818181818182</v>
      </c>
      <c r="AK13">
        <v>0.69127045822644806</v>
      </c>
      <c r="AL13">
        <v>0.18181818181818182</v>
      </c>
    </row>
    <row r="14" spans="1:38" ht="16.8" x14ac:dyDescent="0.3">
      <c r="A14" s="9">
        <v>13</v>
      </c>
      <c r="B14" s="1">
        <v>44187</v>
      </c>
      <c r="C14" s="58">
        <v>14</v>
      </c>
      <c r="D14" s="51">
        <f t="shared" si="0"/>
        <v>137</v>
      </c>
      <c r="E14" s="54">
        <f t="shared" si="15"/>
        <v>137</v>
      </c>
      <c r="F14" s="58">
        <v>3</v>
      </c>
      <c r="G14" s="30">
        <f t="shared" si="16"/>
        <v>18</v>
      </c>
      <c r="H14" s="34">
        <f t="shared" si="1"/>
        <v>11</v>
      </c>
      <c r="I14" s="31">
        <f t="shared" ref="I14:I61" si="22">F2</f>
        <v>0</v>
      </c>
      <c r="J14" s="34">
        <f t="shared" ref="J14:J61" si="23">H2</f>
        <v>10</v>
      </c>
      <c r="K14" s="36">
        <v>0</v>
      </c>
      <c r="L14" s="36">
        <f t="shared" si="3"/>
        <v>0</v>
      </c>
      <c r="M14" s="36">
        <f t="shared" si="4"/>
        <v>0</v>
      </c>
      <c r="N14" s="40">
        <v>0</v>
      </c>
      <c r="O14" s="41">
        <v>0</v>
      </c>
      <c r="P14" s="40">
        <f t="shared" si="5"/>
        <v>0</v>
      </c>
      <c r="Q14" s="46">
        <v>0</v>
      </c>
      <c r="R14" s="46">
        <v>0</v>
      </c>
      <c r="S14" s="46">
        <f t="shared" si="6"/>
        <v>0</v>
      </c>
      <c r="T14" s="49">
        <f t="shared" si="17"/>
        <v>0</v>
      </c>
      <c r="U14" s="49">
        <f t="shared" si="7"/>
        <v>10</v>
      </c>
      <c r="V14" s="49">
        <f t="shared" si="8"/>
        <v>14</v>
      </c>
      <c r="W14" s="49">
        <f t="shared" si="18"/>
        <v>0</v>
      </c>
      <c r="X14" s="49">
        <f t="shared" si="19"/>
        <v>10</v>
      </c>
      <c r="Y14" s="49">
        <f t="shared" si="20"/>
        <v>137</v>
      </c>
      <c r="Z14" s="49">
        <f t="shared" si="10"/>
        <v>147</v>
      </c>
      <c r="AA14" s="49">
        <f t="shared" si="21"/>
        <v>147</v>
      </c>
      <c r="AB14" s="49">
        <f t="shared" si="11"/>
        <v>147</v>
      </c>
      <c r="AC14" s="49">
        <f>C14+C2</f>
        <v>24</v>
      </c>
      <c r="AG14">
        <v>0.21428571428571427</v>
      </c>
      <c r="AH14">
        <f>MIN(AK4*2,0.86)</f>
        <v>0.40315258808715426</v>
      </c>
      <c r="AJ14" s="26">
        <f t="shared" si="14"/>
        <v>0.21428571428571427</v>
      </c>
      <c r="AK14">
        <v>0.83296982251689144</v>
      </c>
      <c r="AL14">
        <v>0.21428571428571427</v>
      </c>
    </row>
    <row r="15" spans="1:38" ht="16.8" x14ac:dyDescent="0.3">
      <c r="A15" s="9">
        <v>14</v>
      </c>
      <c r="B15" s="1">
        <v>44217</v>
      </c>
      <c r="C15" s="58">
        <v>12</v>
      </c>
      <c r="D15" s="51">
        <f t="shared" si="0"/>
        <v>149</v>
      </c>
      <c r="E15" s="54">
        <f t="shared" si="15"/>
        <v>149</v>
      </c>
      <c r="F15" s="61">
        <v>3</v>
      </c>
      <c r="G15" s="30">
        <f t="shared" si="16"/>
        <v>21</v>
      </c>
      <c r="H15" s="34">
        <f t="shared" si="1"/>
        <v>9</v>
      </c>
      <c r="I15" s="31">
        <f t="shared" si="22"/>
        <v>0</v>
      </c>
      <c r="J15" s="34">
        <f t="shared" si="23"/>
        <v>9</v>
      </c>
      <c r="K15" s="36">
        <v>0</v>
      </c>
      <c r="L15" s="36">
        <f t="shared" si="3"/>
        <v>0</v>
      </c>
      <c r="M15" s="36">
        <f t="shared" si="4"/>
        <v>0</v>
      </c>
      <c r="N15" s="40">
        <v>0</v>
      </c>
      <c r="O15" s="41">
        <v>0</v>
      </c>
      <c r="P15" s="40">
        <f t="shared" si="5"/>
        <v>0</v>
      </c>
      <c r="Q15" s="46">
        <v>0</v>
      </c>
      <c r="R15" s="46">
        <v>0</v>
      </c>
      <c r="S15" s="46">
        <f t="shared" si="6"/>
        <v>0</v>
      </c>
      <c r="T15" s="49">
        <f t="shared" si="17"/>
        <v>0</v>
      </c>
      <c r="U15" s="49">
        <f t="shared" si="7"/>
        <v>9</v>
      </c>
      <c r="V15" s="49">
        <f t="shared" si="8"/>
        <v>12</v>
      </c>
      <c r="W15" s="49">
        <f t="shared" si="18"/>
        <v>0</v>
      </c>
      <c r="X15" s="49">
        <f t="shared" si="19"/>
        <v>19</v>
      </c>
      <c r="Y15" s="49">
        <f t="shared" si="20"/>
        <v>149</v>
      </c>
      <c r="Z15" s="49">
        <f t="shared" si="10"/>
        <v>168</v>
      </c>
      <c r="AA15" s="49">
        <f t="shared" si="21"/>
        <v>168</v>
      </c>
      <c r="AB15" s="49">
        <f t="shared" si="11"/>
        <v>168</v>
      </c>
      <c r="AC15" s="49">
        <f t="shared" ref="AC15:AC24" si="24">C15+C3</f>
        <v>21</v>
      </c>
      <c r="AG15">
        <v>0.25</v>
      </c>
      <c r="AH15">
        <f t="shared" ref="AH15:AH61" si="25">MIN(AK5*2,0.86)</f>
        <v>0.86</v>
      </c>
      <c r="AJ15" s="26">
        <f t="shared" si="14"/>
        <v>0.25</v>
      </c>
      <c r="AK15">
        <v>0.18622432034298486</v>
      </c>
      <c r="AL15">
        <v>0.25</v>
      </c>
    </row>
    <row r="16" spans="1:38" ht="16.8" x14ac:dyDescent="0.3">
      <c r="A16" s="9">
        <v>15</v>
      </c>
      <c r="B16" s="1">
        <v>44247</v>
      </c>
      <c r="C16" s="58">
        <v>12</v>
      </c>
      <c r="D16" s="51">
        <f t="shared" si="0"/>
        <v>160</v>
      </c>
      <c r="E16" s="54">
        <f t="shared" si="15"/>
        <v>161</v>
      </c>
      <c r="F16" s="61">
        <v>1</v>
      </c>
      <c r="G16" s="30">
        <f t="shared" si="16"/>
        <v>22</v>
      </c>
      <c r="H16" s="34">
        <f t="shared" si="1"/>
        <v>11</v>
      </c>
      <c r="I16" s="31">
        <f t="shared" si="22"/>
        <v>1</v>
      </c>
      <c r="J16" s="34">
        <f t="shared" si="23"/>
        <v>9</v>
      </c>
      <c r="K16" s="36">
        <v>0</v>
      </c>
      <c r="L16" s="36">
        <f t="shared" si="3"/>
        <v>0</v>
      </c>
      <c r="M16" s="36">
        <f t="shared" si="4"/>
        <v>0</v>
      </c>
      <c r="N16" s="40">
        <v>0</v>
      </c>
      <c r="O16" s="41">
        <v>0</v>
      </c>
      <c r="P16" s="40">
        <f t="shared" si="5"/>
        <v>0</v>
      </c>
      <c r="Q16" s="46">
        <v>0</v>
      </c>
      <c r="R16" s="46">
        <v>0</v>
      </c>
      <c r="S16" s="46">
        <f t="shared" si="6"/>
        <v>0</v>
      </c>
      <c r="T16" s="49">
        <f t="shared" si="17"/>
        <v>1</v>
      </c>
      <c r="U16" s="49">
        <f t="shared" si="7"/>
        <v>9</v>
      </c>
      <c r="V16" s="49">
        <f t="shared" si="8"/>
        <v>12</v>
      </c>
      <c r="W16" s="49">
        <f t="shared" si="18"/>
        <v>1</v>
      </c>
      <c r="X16" s="49">
        <f t="shared" si="19"/>
        <v>28</v>
      </c>
      <c r="Y16" s="49">
        <f t="shared" si="20"/>
        <v>161</v>
      </c>
      <c r="Z16" s="49">
        <f t="shared" si="10"/>
        <v>188</v>
      </c>
      <c r="AA16" s="49">
        <f t="shared" si="21"/>
        <v>190</v>
      </c>
      <c r="AB16" s="49">
        <f t="shared" si="11"/>
        <v>189</v>
      </c>
      <c r="AC16" s="49">
        <f t="shared" si="24"/>
        <v>22</v>
      </c>
      <c r="AG16">
        <v>8.3333333333333329E-2</v>
      </c>
      <c r="AH16">
        <f t="shared" si="25"/>
        <v>0.67919359919002553</v>
      </c>
      <c r="AJ16" s="26">
        <f t="shared" si="14"/>
        <v>8.3333333333333329E-2</v>
      </c>
      <c r="AK16">
        <v>0.38862477695987996</v>
      </c>
      <c r="AL16">
        <v>8.3333333333333329E-2</v>
      </c>
    </row>
    <row r="17" spans="1:38" ht="16.8" x14ac:dyDescent="0.3">
      <c r="A17" s="9">
        <v>16</v>
      </c>
      <c r="B17" s="1">
        <v>44277</v>
      </c>
      <c r="C17" s="58">
        <v>10</v>
      </c>
      <c r="D17" s="51">
        <f t="shared" si="0"/>
        <v>170</v>
      </c>
      <c r="E17" s="54">
        <f t="shared" si="15"/>
        <v>171</v>
      </c>
      <c r="F17" s="61">
        <v>2</v>
      </c>
      <c r="G17" s="30">
        <f t="shared" si="16"/>
        <v>24</v>
      </c>
      <c r="H17" s="34">
        <f t="shared" si="1"/>
        <v>8</v>
      </c>
      <c r="I17" s="31">
        <f t="shared" si="22"/>
        <v>1</v>
      </c>
      <c r="J17" s="34">
        <f t="shared" si="23"/>
        <v>6</v>
      </c>
      <c r="K17" s="36">
        <v>0</v>
      </c>
      <c r="L17" s="36">
        <f t="shared" si="3"/>
        <v>0</v>
      </c>
      <c r="M17" s="36">
        <f t="shared" si="4"/>
        <v>0</v>
      </c>
      <c r="N17" s="40">
        <v>0</v>
      </c>
      <c r="O17" s="41">
        <v>0</v>
      </c>
      <c r="P17" s="40">
        <f t="shared" si="5"/>
        <v>0</v>
      </c>
      <c r="Q17" s="46">
        <v>0</v>
      </c>
      <c r="R17" s="46">
        <v>0</v>
      </c>
      <c r="S17" s="46">
        <f t="shared" si="6"/>
        <v>0</v>
      </c>
      <c r="T17" s="49">
        <f t="shared" si="17"/>
        <v>1</v>
      </c>
      <c r="U17" s="49">
        <f t="shared" si="7"/>
        <v>6</v>
      </c>
      <c r="V17" s="49">
        <f t="shared" si="8"/>
        <v>10</v>
      </c>
      <c r="W17" s="49">
        <f t="shared" si="18"/>
        <v>2</v>
      </c>
      <c r="X17" s="49">
        <f t="shared" si="19"/>
        <v>34</v>
      </c>
      <c r="Y17" s="49">
        <f t="shared" si="20"/>
        <v>171</v>
      </c>
      <c r="Z17" s="49">
        <f t="shared" si="10"/>
        <v>203</v>
      </c>
      <c r="AA17" s="49">
        <f t="shared" si="21"/>
        <v>207</v>
      </c>
      <c r="AB17" s="49">
        <f t="shared" si="11"/>
        <v>205</v>
      </c>
      <c r="AC17" s="49">
        <f t="shared" si="24"/>
        <v>17</v>
      </c>
      <c r="AG17">
        <v>0.2</v>
      </c>
      <c r="AH17">
        <f t="shared" si="25"/>
        <v>0.86</v>
      </c>
      <c r="AJ17" s="26">
        <f t="shared" si="14"/>
        <v>0.2</v>
      </c>
      <c r="AK17">
        <v>0.20628670689375905</v>
      </c>
      <c r="AL17">
        <v>0.2</v>
      </c>
    </row>
    <row r="18" spans="1:38" ht="16.8" x14ac:dyDescent="0.3">
      <c r="A18" s="9">
        <v>17</v>
      </c>
      <c r="B18" s="1">
        <v>44307</v>
      </c>
      <c r="C18" s="58">
        <v>10</v>
      </c>
      <c r="D18" s="51">
        <f t="shared" si="0"/>
        <v>179</v>
      </c>
      <c r="E18" s="54">
        <f t="shared" si="15"/>
        <v>181</v>
      </c>
      <c r="F18" s="61">
        <v>3</v>
      </c>
      <c r="G18" s="30">
        <f t="shared" si="16"/>
        <v>27</v>
      </c>
      <c r="H18" s="34">
        <f t="shared" si="1"/>
        <v>7</v>
      </c>
      <c r="I18" s="31">
        <f t="shared" si="22"/>
        <v>2</v>
      </c>
      <c r="J18" s="34">
        <f t="shared" si="23"/>
        <v>6</v>
      </c>
      <c r="K18" s="36">
        <v>0</v>
      </c>
      <c r="L18" s="36">
        <f t="shared" si="3"/>
        <v>0</v>
      </c>
      <c r="M18" s="36">
        <f t="shared" si="4"/>
        <v>0</v>
      </c>
      <c r="N18" s="40">
        <v>0</v>
      </c>
      <c r="O18" s="41">
        <v>0</v>
      </c>
      <c r="P18" s="40">
        <f t="shared" si="5"/>
        <v>0</v>
      </c>
      <c r="Q18" s="46">
        <v>0</v>
      </c>
      <c r="R18" s="46">
        <v>0</v>
      </c>
      <c r="S18" s="46">
        <f t="shared" si="6"/>
        <v>0</v>
      </c>
      <c r="T18" s="49">
        <f t="shared" si="17"/>
        <v>2</v>
      </c>
      <c r="U18" s="49">
        <f t="shared" si="7"/>
        <v>6</v>
      </c>
      <c r="V18" s="49">
        <f t="shared" si="8"/>
        <v>10</v>
      </c>
      <c r="W18" s="49">
        <f t="shared" si="18"/>
        <v>4</v>
      </c>
      <c r="X18" s="49">
        <f t="shared" si="19"/>
        <v>40</v>
      </c>
      <c r="Y18" s="49">
        <f t="shared" si="20"/>
        <v>181</v>
      </c>
      <c r="Z18" s="49">
        <f t="shared" si="10"/>
        <v>217</v>
      </c>
      <c r="AA18" s="49">
        <f t="shared" si="21"/>
        <v>225</v>
      </c>
      <c r="AB18" s="49">
        <f t="shared" si="11"/>
        <v>221</v>
      </c>
      <c r="AC18" s="49">
        <f t="shared" si="24"/>
        <v>18</v>
      </c>
      <c r="AG18">
        <v>0.3</v>
      </c>
      <c r="AH18">
        <f t="shared" si="25"/>
        <v>0.86</v>
      </c>
      <c r="AJ18" s="26">
        <f t="shared" si="14"/>
        <v>0.3</v>
      </c>
      <c r="AK18">
        <v>0.26502414410244135</v>
      </c>
      <c r="AL18">
        <v>0.3</v>
      </c>
    </row>
    <row r="19" spans="1:38" ht="16.8" x14ac:dyDescent="0.3">
      <c r="A19" s="9">
        <v>18</v>
      </c>
      <c r="B19" s="1">
        <v>44337</v>
      </c>
      <c r="C19" s="58">
        <v>14</v>
      </c>
      <c r="D19" s="51">
        <f t="shared" si="0"/>
        <v>193</v>
      </c>
      <c r="E19" s="54">
        <f t="shared" si="15"/>
        <v>195</v>
      </c>
      <c r="F19" s="61">
        <v>2</v>
      </c>
      <c r="G19" s="30">
        <f t="shared" si="16"/>
        <v>29</v>
      </c>
      <c r="H19" s="34">
        <f t="shared" si="1"/>
        <v>12</v>
      </c>
      <c r="I19" s="31">
        <f t="shared" si="22"/>
        <v>2</v>
      </c>
      <c r="J19" s="34">
        <f t="shared" si="23"/>
        <v>8</v>
      </c>
      <c r="K19" s="36">
        <v>0</v>
      </c>
      <c r="L19" s="36">
        <f t="shared" si="3"/>
        <v>0</v>
      </c>
      <c r="M19" s="36">
        <f t="shared" si="4"/>
        <v>0</v>
      </c>
      <c r="N19" s="40">
        <v>0</v>
      </c>
      <c r="O19" s="41">
        <v>0</v>
      </c>
      <c r="P19" s="40">
        <f t="shared" si="5"/>
        <v>0</v>
      </c>
      <c r="Q19" s="46">
        <v>0</v>
      </c>
      <c r="R19" s="46">
        <v>0</v>
      </c>
      <c r="S19" s="46">
        <f t="shared" si="6"/>
        <v>0</v>
      </c>
      <c r="T19" s="49">
        <f t="shared" si="17"/>
        <v>2</v>
      </c>
      <c r="U19" s="49">
        <f t="shared" si="7"/>
        <v>8</v>
      </c>
      <c r="V19" s="49">
        <f t="shared" si="8"/>
        <v>14</v>
      </c>
      <c r="W19" s="49">
        <f t="shared" si="18"/>
        <v>6</v>
      </c>
      <c r="X19" s="49">
        <f t="shared" si="19"/>
        <v>48</v>
      </c>
      <c r="Y19" s="49">
        <f t="shared" si="20"/>
        <v>195</v>
      </c>
      <c r="Z19" s="49">
        <f t="shared" si="10"/>
        <v>237</v>
      </c>
      <c r="AA19" s="49">
        <f t="shared" si="21"/>
        <v>249</v>
      </c>
      <c r="AB19" s="49">
        <f t="shared" si="11"/>
        <v>243</v>
      </c>
      <c r="AC19" s="49">
        <f t="shared" si="24"/>
        <v>24</v>
      </c>
      <c r="AG19">
        <v>0.14285714285714285</v>
      </c>
      <c r="AH19">
        <f t="shared" si="25"/>
        <v>0.69412562741807315</v>
      </c>
      <c r="AJ19" s="26">
        <f t="shared" si="14"/>
        <v>0.14285714285714285</v>
      </c>
      <c r="AK19">
        <v>0.5443937620000503</v>
      </c>
      <c r="AL19">
        <v>0.14285714285714285</v>
      </c>
    </row>
    <row r="20" spans="1:38" ht="16.8" x14ac:dyDescent="0.3">
      <c r="A20" s="9">
        <v>19</v>
      </c>
      <c r="B20" s="1">
        <v>44367</v>
      </c>
      <c r="C20" s="58">
        <v>18</v>
      </c>
      <c r="D20" s="51">
        <f t="shared" si="0"/>
        <v>212</v>
      </c>
      <c r="E20" s="54">
        <f t="shared" si="15"/>
        <v>213</v>
      </c>
      <c r="F20" s="61">
        <v>3</v>
      </c>
      <c r="G20" s="30">
        <f t="shared" si="16"/>
        <v>32</v>
      </c>
      <c r="H20" s="34">
        <f t="shared" si="1"/>
        <v>15</v>
      </c>
      <c r="I20" s="31">
        <f t="shared" si="22"/>
        <v>1</v>
      </c>
      <c r="J20" s="34">
        <f t="shared" si="23"/>
        <v>9</v>
      </c>
      <c r="K20" s="36">
        <v>0</v>
      </c>
      <c r="L20" s="36">
        <f t="shared" si="3"/>
        <v>0</v>
      </c>
      <c r="M20" s="36">
        <f t="shared" si="4"/>
        <v>0</v>
      </c>
      <c r="N20" s="40">
        <v>0</v>
      </c>
      <c r="O20" s="41">
        <v>0</v>
      </c>
      <c r="P20" s="40">
        <f t="shared" si="5"/>
        <v>0</v>
      </c>
      <c r="Q20" s="46">
        <v>0</v>
      </c>
      <c r="R20" s="46">
        <v>0</v>
      </c>
      <c r="S20" s="46">
        <f t="shared" si="6"/>
        <v>0</v>
      </c>
      <c r="T20" s="49">
        <f t="shared" si="17"/>
        <v>1</v>
      </c>
      <c r="U20" s="49">
        <f t="shared" si="7"/>
        <v>9</v>
      </c>
      <c r="V20" s="49">
        <f t="shared" si="8"/>
        <v>18</v>
      </c>
      <c r="W20" s="49">
        <f t="shared" si="18"/>
        <v>7</v>
      </c>
      <c r="X20" s="49">
        <f t="shared" si="19"/>
        <v>57</v>
      </c>
      <c r="Y20" s="49">
        <f t="shared" si="20"/>
        <v>213</v>
      </c>
      <c r="Z20" s="49">
        <f t="shared" si="10"/>
        <v>263</v>
      </c>
      <c r="AA20" s="49">
        <f t="shared" si="21"/>
        <v>277</v>
      </c>
      <c r="AB20" s="49">
        <f t="shared" si="11"/>
        <v>270</v>
      </c>
      <c r="AC20" s="49">
        <f t="shared" si="24"/>
        <v>28</v>
      </c>
      <c r="AG20">
        <v>0.16666666666666666</v>
      </c>
      <c r="AH20">
        <f t="shared" si="25"/>
        <v>0.54874408384901785</v>
      </c>
      <c r="AJ20" s="26">
        <f t="shared" si="14"/>
        <v>0.16666666666666666</v>
      </c>
      <c r="AK20">
        <v>0.80452616263423116</v>
      </c>
      <c r="AL20">
        <v>0.16666666666666666</v>
      </c>
    </row>
    <row r="21" spans="1:38" ht="16.8" x14ac:dyDescent="0.3">
      <c r="A21" s="9">
        <v>20</v>
      </c>
      <c r="B21" s="1">
        <v>44397</v>
      </c>
      <c r="C21" s="58">
        <v>17</v>
      </c>
      <c r="D21" s="51">
        <f t="shared" si="0"/>
        <v>228</v>
      </c>
      <c r="E21" s="54">
        <f t="shared" si="15"/>
        <v>230</v>
      </c>
      <c r="F21" s="61">
        <v>2</v>
      </c>
      <c r="G21" s="30">
        <f t="shared" si="16"/>
        <v>34</v>
      </c>
      <c r="H21" s="34">
        <f t="shared" si="1"/>
        <v>15</v>
      </c>
      <c r="I21" s="31">
        <f t="shared" si="22"/>
        <v>2</v>
      </c>
      <c r="J21" s="34">
        <f t="shared" si="23"/>
        <v>10</v>
      </c>
      <c r="K21" s="36">
        <v>0</v>
      </c>
      <c r="L21" s="36">
        <f t="shared" si="3"/>
        <v>0</v>
      </c>
      <c r="M21" s="36">
        <f t="shared" si="4"/>
        <v>0</v>
      </c>
      <c r="N21" s="40">
        <v>0</v>
      </c>
      <c r="O21" s="41">
        <v>0</v>
      </c>
      <c r="P21" s="40">
        <f t="shared" si="5"/>
        <v>0</v>
      </c>
      <c r="Q21" s="46">
        <v>0</v>
      </c>
      <c r="R21" s="46">
        <v>0</v>
      </c>
      <c r="S21" s="46">
        <f t="shared" si="6"/>
        <v>0</v>
      </c>
      <c r="T21" s="49">
        <f t="shared" si="17"/>
        <v>2</v>
      </c>
      <c r="U21" s="49">
        <f t="shared" si="7"/>
        <v>10</v>
      </c>
      <c r="V21" s="49">
        <f t="shared" si="8"/>
        <v>17</v>
      </c>
      <c r="W21" s="49">
        <f t="shared" si="18"/>
        <v>9</v>
      </c>
      <c r="X21" s="49">
        <f t="shared" si="19"/>
        <v>67</v>
      </c>
      <c r="Y21" s="49">
        <f t="shared" si="20"/>
        <v>230</v>
      </c>
      <c r="Z21" s="49">
        <f t="shared" si="10"/>
        <v>288</v>
      </c>
      <c r="AA21" s="49">
        <f t="shared" si="21"/>
        <v>306</v>
      </c>
      <c r="AB21" s="49">
        <f t="shared" si="11"/>
        <v>297</v>
      </c>
      <c r="AC21" s="49">
        <f t="shared" si="24"/>
        <v>29</v>
      </c>
      <c r="AG21">
        <v>0.11764705882352941</v>
      </c>
      <c r="AH21">
        <f t="shared" si="25"/>
        <v>0.86</v>
      </c>
      <c r="AJ21" s="26">
        <f t="shared" si="14"/>
        <v>0.11764705882352941</v>
      </c>
      <c r="AK21">
        <v>0.54820269006583289</v>
      </c>
      <c r="AL21">
        <v>0.11764705882352941</v>
      </c>
    </row>
    <row r="22" spans="1:38" ht="16.8" x14ac:dyDescent="0.3">
      <c r="A22" s="9">
        <v>21</v>
      </c>
      <c r="B22" s="1">
        <v>44427</v>
      </c>
      <c r="C22" s="58">
        <v>15</v>
      </c>
      <c r="D22" s="51">
        <f t="shared" si="0"/>
        <v>244</v>
      </c>
      <c r="E22" s="54">
        <f t="shared" si="15"/>
        <v>245</v>
      </c>
      <c r="F22" s="61">
        <v>4</v>
      </c>
      <c r="G22" s="30">
        <f t="shared" si="16"/>
        <v>38</v>
      </c>
      <c r="H22" s="34">
        <f t="shared" si="1"/>
        <v>11</v>
      </c>
      <c r="I22" s="31">
        <f t="shared" si="22"/>
        <v>1</v>
      </c>
      <c r="J22" s="34">
        <f t="shared" si="23"/>
        <v>11</v>
      </c>
      <c r="K22" s="36">
        <v>0</v>
      </c>
      <c r="L22" s="36">
        <f t="shared" si="3"/>
        <v>0</v>
      </c>
      <c r="M22" s="36">
        <f t="shared" si="4"/>
        <v>0</v>
      </c>
      <c r="N22" s="40">
        <v>0</v>
      </c>
      <c r="O22" s="41">
        <v>0</v>
      </c>
      <c r="P22" s="40">
        <f t="shared" si="5"/>
        <v>0</v>
      </c>
      <c r="Q22" s="46">
        <v>0</v>
      </c>
      <c r="R22" s="46">
        <v>0</v>
      </c>
      <c r="S22" s="46">
        <f t="shared" si="6"/>
        <v>0</v>
      </c>
      <c r="T22" s="49">
        <f t="shared" si="17"/>
        <v>1</v>
      </c>
      <c r="U22" s="49">
        <f t="shared" si="7"/>
        <v>11</v>
      </c>
      <c r="V22" s="49">
        <f t="shared" si="8"/>
        <v>15</v>
      </c>
      <c r="W22" s="49">
        <f t="shared" si="18"/>
        <v>10</v>
      </c>
      <c r="X22" s="49">
        <f t="shared" si="19"/>
        <v>78</v>
      </c>
      <c r="Y22" s="49">
        <f t="shared" si="20"/>
        <v>245</v>
      </c>
      <c r="Z22" s="49">
        <f t="shared" si="10"/>
        <v>313</v>
      </c>
      <c r="AA22" s="49">
        <f t="shared" si="21"/>
        <v>333</v>
      </c>
      <c r="AB22" s="49">
        <f t="shared" si="11"/>
        <v>323</v>
      </c>
      <c r="AC22" s="49">
        <f t="shared" si="24"/>
        <v>27</v>
      </c>
      <c r="AG22">
        <v>0.26666666666666666</v>
      </c>
      <c r="AH22">
        <f t="shared" si="25"/>
        <v>0.39182391793302251</v>
      </c>
      <c r="AJ22" s="26">
        <f t="shared" si="14"/>
        <v>0.26666666666666666</v>
      </c>
      <c r="AK22">
        <v>0.16025263363212117</v>
      </c>
      <c r="AL22">
        <v>0.26666666666666666</v>
      </c>
    </row>
    <row r="23" spans="1:38" ht="16.8" x14ac:dyDescent="0.3">
      <c r="A23" s="9">
        <v>22</v>
      </c>
      <c r="B23" s="1">
        <v>44457</v>
      </c>
      <c r="C23" s="58">
        <v>18</v>
      </c>
      <c r="D23" s="51">
        <f t="shared" si="0"/>
        <v>262</v>
      </c>
      <c r="E23" s="54">
        <f t="shared" si="15"/>
        <v>263</v>
      </c>
      <c r="F23" s="61">
        <v>4</v>
      </c>
      <c r="G23" s="30">
        <f t="shared" si="16"/>
        <v>42</v>
      </c>
      <c r="H23" s="34">
        <f t="shared" si="1"/>
        <v>14</v>
      </c>
      <c r="I23" s="31">
        <f t="shared" si="22"/>
        <v>1</v>
      </c>
      <c r="J23" s="34">
        <f t="shared" si="23"/>
        <v>10</v>
      </c>
      <c r="K23" s="36">
        <v>0</v>
      </c>
      <c r="L23" s="36">
        <f t="shared" si="3"/>
        <v>0</v>
      </c>
      <c r="M23" s="36">
        <f t="shared" si="4"/>
        <v>0</v>
      </c>
      <c r="N23" s="40">
        <v>0</v>
      </c>
      <c r="O23" s="41">
        <v>0</v>
      </c>
      <c r="P23" s="40">
        <f t="shared" si="5"/>
        <v>0</v>
      </c>
      <c r="Q23" s="46">
        <v>0</v>
      </c>
      <c r="R23" s="46">
        <v>0</v>
      </c>
      <c r="S23" s="46">
        <f t="shared" si="6"/>
        <v>0</v>
      </c>
      <c r="T23" s="49">
        <f t="shared" si="17"/>
        <v>1</v>
      </c>
      <c r="U23" s="49">
        <f t="shared" si="7"/>
        <v>10</v>
      </c>
      <c r="V23" s="49">
        <f t="shared" si="8"/>
        <v>18</v>
      </c>
      <c r="W23" s="49">
        <f t="shared" si="18"/>
        <v>11</v>
      </c>
      <c r="X23" s="49">
        <f t="shared" si="19"/>
        <v>88</v>
      </c>
      <c r="Y23" s="49">
        <f t="shared" si="20"/>
        <v>263</v>
      </c>
      <c r="Z23" s="49">
        <f t="shared" si="10"/>
        <v>340</v>
      </c>
      <c r="AA23" s="49">
        <f t="shared" si="21"/>
        <v>362</v>
      </c>
      <c r="AB23" s="49">
        <f t="shared" si="11"/>
        <v>351</v>
      </c>
      <c r="AC23" s="49">
        <f t="shared" si="24"/>
        <v>29</v>
      </c>
      <c r="AG23">
        <v>0.22222222222222221</v>
      </c>
      <c r="AH23">
        <f t="shared" si="25"/>
        <v>0.86</v>
      </c>
      <c r="AJ23" s="26">
        <f t="shared" si="14"/>
        <v>0.22222222222222221</v>
      </c>
      <c r="AK23">
        <v>9.2926197212558681E-2</v>
      </c>
      <c r="AL23">
        <v>0.22222222222222221</v>
      </c>
    </row>
    <row r="24" spans="1:38" ht="16.8" x14ac:dyDescent="0.3">
      <c r="A24" s="9">
        <v>23</v>
      </c>
      <c r="B24" s="1">
        <v>44487</v>
      </c>
      <c r="C24" s="58">
        <v>15</v>
      </c>
      <c r="D24" s="51">
        <f t="shared" si="0"/>
        <v>276</v>
      </c>
      <c r="E24" s="54">
        <f t="shared" si="15"/>
        <v>278</v>
      </c>
      <c r="F24" s="61">
        <v>3</v>
      </c>
      <c r="G24" s="30">
        <f t="shared" si="16"/>
        <v>45</v>
      </c>
      <c r="H24" s="34">
        <f t="shared" si="1"/>
        <v>12</v>
      </c>
      <c r="I24" s="31">
        <f t="shared" si="22"/>
        <v>2</v>
      </c>
      <c r="J24" s="34">
        <f t="shared" si="23"/>
        <v>11</v>
      </c>
      <c r="K24" s="36">
        <v>0</v>
      </c>
      <c r="L24" s="36">
        <f t="shared" si="3"/>
        <v>0</v>
      </c>
      <c r="M24" s="36">
        <f t="shared" si="4"/>
        <v>0</v>
      </c>
      <c r="N24" s="40">
        <v>0</v>
      </c>
      <c r="O24" s="41">
        <v>0</v>
      </c>
      <c r="P24" s="40">
        <f t="shared" si="5"/>
        <v>0</v>
      </c>
      <c r="Q24" s="46">
        <v>0</v>
      </c>
      <c r="R24" s="46">
        <v>0</v>
      </c>
      <c r="S24" s="46">
        <f t="shared" si="6"/>
        <v>0</v>
      </c>
      <c r="T24" s="49">
        <f t="shared" si="17"/>
        <v>2</v>
      </c>
      <c r="U24" s="49">
        <f t="shared" si="7"/>
        <v>11</v>
      </c>
      <c r="V24" s="49">
        <f t="shared" si="8"/>
        <v>15</v>
      </c>
      <c r="W24" s="49">
        <f t="shared" si="18"/>
        <v>13</v>
      </c>
      <c r="X24" s="49">
        <f t="shared" si="19"/>
        <v>99</v>
      </c>
      <c r="Y24" s="49">
        <f t="shared" si="20"/>
        <v>278</v>
      </c>
      <c r="Z24" s="49">
        <f t="shared" si="10"/>
        <v>364</v>
      </c>
      <c r="AA24" s="49">
        <f t="shared" si="21"/>
        <v>390</v>
      </c>
      <c r="AB24" s="49">
        <f t="shared" si="11"/>
        <v>377</v>
      </c>
      <c r="AC24" s="49">
        <f t="shared" si="24"/>
        <v>28</v>
      </c>
      <c r="AG24">
        <v>0.2</v>
      </c>
      <c r="AH24">
        <f t="shared" si="25"/>
        <v>0.86</v>
      </c>
      <c r="AJ24" s="26">
        <f t="shared" si="14"/>
        <v>0.2</v>
      </c>
      <c r="AK24">
        <v>0.81703524124930171</v>
      </c>
      <c r="AL24">
        <v>0.2</v>
      </c>
    </row>
    <row r="25" spans="1:38" ht="16.8" x14ac:dyDescent="0.3">
      <c r="A25" s="9">
        <v>24</v>
      </c>
      <c r="B25" s="1">
        <v>44517</v>
      </c>
      <c r="C25" s="58">
        <v>17</v>
      </c>
      <c r="D25" s="51">
        <f t="shared" si="0"/>
        <v>293</v>
      </c>
      <c r="E25" s="54">
        <f t="shared" si="15"/>
        <v>295</v>
      </c>
      <c r="F25" s="61">
        <v>5</v>
      </c>
      <c r="G25" s="30">
        <f t="shared" si="16"/>
        <v>50</v>
      </c>
      <c r="H25" s="34">
        <f t="shared" si="1"/>
        <v>12</v>
      </c>
      <c r="I25" s="31">
        <f t="shared" si="22"/>
        <v>2</v>
      </c>
      <c r="J25" s="34">
        <f t="shared" si="23"/>
        <v>9</v>
      </c>
      <c r="K25" s="36">
        <v>0</v>
      </c>
      <c r="L25" s="36">
        <f t="shared" si="3"/>
        <v>0</v>
      </c>
      <c r="M25" s="36">
        <f t="shared" si="4"/>
        <v>0</v>
      </c>
      <c r="N25" s="40">
        <v>0</v>
      </c>
      <c r="O25" s="41">
        <v>0</v>
      </c>
      <c r="P25" s="40">
        <f t="shared" si="5"/>
        <v>0</v>
      </c>
      <c r="Q25" s="46">
        <v>0</v>
      </c>
      <c r="R25" s="46">
        <v>0</v>
      </c>
      <c r="S25" s="46">
        <f t="shared" si="6"/>
        <v>0</v>
      </c>
      <c r="T25" s="49">
        <f t="shared" si="17"/>
        <v>2</v>
      </c>
      <c r="U25" s="49">
        <f t="shared" si="7"/>
        <v>9</v>
      </c>
      <c r="V25" s="49">
        <f t="shared" si="8"/>
        <v>17</v>
      </c>
      <c r="W25" s="49">
        <f t="shared" si="18"/>
        <v>15</v>
      </c>
      <c r="X25" s="49">
        <f t="shared" si="19"/>
        <v>108</v>
      </c>
      <c r="Y25" s="49">
        <f t="shared" si="20"/>
        <v>295</v>
      </c>
      <c r="Z25" s="49">
        <f t="shared" si="10"/>
        <v>388</v>
      </c>
      <c r="AA25" s="49">
        <f t="shared" si="21"/>
        <v>418</v>
      </c>
      <c r="AB25" s="49">
        <f t="shared" si="11"/>
        <v>403</v>
      </c>
      <c r="AC25" s="49">
        <f>C25+C13</f>
        <v>28</v>
      </c>
      <c r="AG25">
        <v>0.29411764705882354</v>
      </c>
      <c r="AH25">
        <f t="shared" si="25"/>
        <v>0.37244864068596972</v>
      </c>
      <c r="AJ25" s="26">
        <f t="shared" si="14"/>
        <v>0.29411764705882354</v>
      </c>
      <c r="AK25">
        <v>8.9000812532359475E-2</v>
      </c>
      <c r="AL25">
        <v>0.29411764705882354</v>
      </c>
    </row>
    <row r="26" spans="1:38" ht="16.8" x14ac:dyDescent="0.3">
      <c r="A26" s="9">
        <v>25</v>
      </c>
      <c r="B26" s="1">
        <v>44547</v>
      </c>
      <c r="C26" s="58">
        <v>15</v>
      </c>
      <c r="D26" s="51">
        <f t="shared" si="0"/>
        <v>307</v>
      </c>
      <c r="E26" s="54">
        <f t="shared" si="15"/>
        <v>310</v>
      </c>
      <c r="F26" s="61">
        <v>6</v>
      </c>
      <c r="G26" s="30">
        <f t="shared" si="16"/>
        <v>56</v>
      </c>
      <c r="H26" s="34">
        <f t="shared" si="1"/>
        <v>9</v>
      </c>
      <c r="I26" s="31">
        <f t="shared" si="22"/>
        <v>3</v>
      </c>
      <c r="J26" s="34">
        <f t="shared" si="23"/>
        <v>11</v>
      </c>
      <c r="K26" s="37">
        <f>J14</f>
        <v>10</v>
      </c>
      <c r="L26" s="36">
        <f>ROUND(K26*AG26,0)</f>
        <v>4</v>
      </c>
      <c r="M26" s="36">
        <f t="shared" si="4"/>
        <v>6</v>
      </c>
      <c r="N26" s="40">
        <v>0</v>
      </c>
      <c r="O26" s="41">
        <v>0</v>
      </c>
      <c r="P26" s="40">
        <f t="shared" si="5"/>
        <v>0</v>
      </c>
      <c r="Q26" s="46">
        <v>0</v>
      </c>
      <c r="R26" s="46">
        <v>0</v>
      </c>
      <c r="S26" s="46">
        <f t="shared" si="6"/>
        <v>0</v>
      </c>
      <c r="T26" s="49">
        <f t="shared" si="17"/>
        <v>7</v>
      </c>
      <c r="U26" s="49">
        <f t="shared" si="7"/>
        <v>17</v>
      </c>
      <c r="V26" s="49">
        <f t="shared" si="8"/>
        <v>15</v>
      </c>
      <c r="W26" s="49">
        <f t="shared" si="18"/>
        <v>22</v>
      </c>
      <c r="X26" s="49">
        <f t="shared" si="19"/>
        <v>125</v>
      </c>
      <c r="Y26" s="49">
        <f t="shared" si="20"/>
        <v>310</v>
      </c>
      <c r="Z26" s="49">
        <f t="shared" si="10"/>
        <v>413</v>
      </c>
      <c r="AA26" s="49">
        <f t="shared" si="21"/>
        <v>457</v>
      </c>
      <c r="AB26" s="49">
        <f t="shared" si="11"/>
        <v>435</v>
      </c>
      <c r="AC26" s="49">
        <f>C26+C14+C2</f>
        <v>39</v>
      </c>
      <c r="AG26">
        <v>0.4</v>
      </c>
      <c r="AH26">
        <f t="shared" si="25"/>
        <v>0.77724955391975992</v>
      </c>
      <c r="AJ26" s="26">
        <f t="shared" si="14"/>
        <v>0.4</v>
      </c>
      <c r="AK26">
        <v>0.19626059730173406</v>
      </c>
      <c r="AL26">
        <v>0.4</v>
      </c>
    </row>
    <row r="27" spans="1:38" ht="16.8" x14ac:dyDescent="0.3">
      <c r="A27" s="9">
        <v>26</v>
      </c>
      <c r="B27" s="1">
        <v>44577</v>
      </c>
      <c r="C27" s="58">
        <v>11</v>
      </c>
      <c r="D27" s="51">
        <f t="shared" si="0"/>
        <v>318</v>
      </c>
      <c r="E27" s="54">
        <f t="shared" si="15"/>
        <v>321</v>
      </c>
      <c r="F27" s="61">
        <v>4.5</v>
      </c>
      <c r="G27" s="30">
        <f t="shared" si="16"/>
        <v>60.5</v>
      </c>
      <c r="H27" s="34">
        <f t="shared" si="1"/>
        <v>6.5</v>
      </c>
      <c r="I27" s="31">
        <f t="shared" si="22"/>
        <v>3</v>
      </c>
      <c r="J27" s="34">
        <f t="shared" si="23"/>
        <v>9</v>
      </c>
      <c r="K27" s="37">
        <f t="shared" ref="K27:K72" si="26">J15</f>
        <v>9</v>
      </c>
      <c r="L27" s="36">
        <f t="shared" ref="L27:L72" si="27">ROUND(K27*AG27,0)</f>
        <v>4</v>
      </c>
      <c r="M27" s="36">
        <f t="shared" si="4"/>
        <v>5</v>
      </c>
      <c r="N27" s="40">
        <v>0</v>
      </c>
      <c r="O27" s="41">
        <v>0</v>
      </c>
      <c r="P27" s="40">
        <f t="shared" si="5"/>
        <v>0</v>
      </c>
      <c r="Q27" s="46">
        <v>0</v>
      </c>
      <c r="R27" s="46">
        <v>0</v>
      </c>
      <c r="S27" s="46">
        <f t="shared" si="6"/>
        <v>0</v>
      </c>
      <c r="T27" s="49">
        <f t="shared" si="17"/>
        <v>7</v>
      </c>
      <c r="U27" s="49">
        <f t="shared" si="7"/>
        <v>14</v>
      </c>
      <c r="V27" s="49">
        <f t="shared" si="8"/>
        <v>11</v>
      </c>
      <c r="W27" s="49">
        <f t="shared" si="18"/>
        <v>29</v>
      </c>
      <c r="X27" s="49">
        <f t="shared" si="19"/>
        <v>139</v>
      </c>
      <c r="Y27" s="49">
        <f t="shared" si="20"/>
        <v>321</v>
      </c>
      <c r="Z27" s="49">
        <f t="shared" si="10"/>
        <v>431</v>
      </c>
      <c r="AA27" s="49">
        <f t="shared" si="21"/>
        <v>489</v>
      </c>
      <c r="AB27" s="49">
        <f t="shared" si="11"/>
        <v>460</v>
      </c>
      <c r="AC27" s="49">
        <f t="shared" ref="AC27:AC37" si="28">C27+C15+C3</f>
        <v>32</v>
      </c>
      <c r="AG27">
        <v>0.40909090909090912</v>
      </c>
      <c r="AH27">
        <f t="shared" si="25"/>
        <v>0.41257341378751811</v>
      </c>
      <c r="AJ27" s="26">
        <f t="shared" si="14"/>
        <v>0.40909090909090912</v>
      </c>
      <c r="AK27">
        <v>0.26429107374980587</v>
      </c>
      <c r="AL27">
        <v>0.40909090909090912</v>
      </c>
    </row>
    <row r="28" spans="1:38" ht="16.8" x14ac:dyDescent="0.3">
      <c r="A28" s="9">
        <v>27</v>
      </c>
      <c r="B28" s="1">
        <v>44607</v>
      </c>
      <c r="C28" s="58">
        <v>14</v>
      </c>
      <c r="D28" s="51">
        <f t="shared" si="0"/>
        <v>334</v>
      </c>
      <c r="E28" s="54">
        <f t="shared" si="15"/>
        <v>335</v>
      </c>
      <c r="F28" s="61">
        <v>7</v>
      </c>
      <c r="G28" s="30">
        <f t="shared" si="16"/>
        <v>67.5</v>
      </c>
      <c r="H28" s="34">
        <f t="shared" si="1"/>
        <v>7</v>
      </c>
      <c r="I28" s="31">
        <f t="shared" si="22"/>
        <v>1</v>
      </c>
      <c r="J28" s="34">
        <f t="shared" si="23"/>
        <v>11</v>
      </c>
      <c r="K28" s="37">
        <f t="shared" si="26"/>
        <v>9</v>
      </c>
      <c r="L28" s="36">
        <f t="shared" si="27"/>
        <v>5</v>
      </c>
      <c r="M28" s="36">
        <f t="shared" si="4"/>
        <v>4</v>
      </c>
      <c r="N28" s="40">
        <v>0</v>
      </c>
      <c r="O28" s="41">
        <v>0</v>
      </c>
      <c r="P28" s="40">
        <f t="shared" si="5"/>
        <v>0</v>
      </c>
      <c r="Q28" s="46">
        <v>0</v>
      </c>
      <c r="R28" s="46">
        <v>0</v>
      </c>
      <c r="S28" s="46">
        <f t="shared" si="6"/>
        <v>0</v>
      </c>
      <c r="T28" s="49">
        <f t="shared" si="17"/>
        <v>6</v>
      </c>
      <c r="U28" s="49">
        <f t="shared" si="7"/>
        <v>15</v>
      </c>
      <c r="V28" s="49">
        <f t="shared" si="8"/>
        <v>14</v>
      </c>
      <c r="W28" s="49">
        <f t="shared" si="18"/>
        <v>35</v>
      </c>
      <c r="X28" s="49">
        <f t="shared" si="19"/>
        <v>154</v>
      </c>
      <c r="Y28" s="49">
        <f t="shared" si="20"/>
        <v>335</v>
      </c>
      <c r="Z28" s="49">
        <f t="shared" si="10"/>
        <v>454</v>
      </c>
      <c r="AA28" s="49">
        <f t="shared" si="21"/>
        <v>525</v>
      </c>
      <c r="AB28" s="49">
        <f t="shared" si="11"/>
        <v>489</v>
      </c>
      <c r="AC28" s="49">
        <f t="shared" si="28"/>
        <v>36</v>
      </c>
      <c r="AG28">
        <v>0.5</v>
      </c>
      <c r="AH28">
        <f t="shared" si="25"/>
        <v>0.5300482882048827</v>
      </c>
      <c r="AJ28" s="26">
        <f t="shared" si="14"/>
        <v>0.5</v>
      </c>
      <c r="AK28">
        <v>6.008084694643101E-2</v>
      </c>
      <c r="AL28">
        <v>0.5</v>
      </c>
    </row>
    <row r="29" spans="1:38" ht="16.8" x14ac:dyDescent="0.3">
      <c r="A29" s="9">
        <v>28</v>
      </c>
      <c r="B29" s="1">
        <v>44637</v>
      </c>
      <c r="C29" s="58">
        <v>17</v>
      </c>
      <c r="D29" s="51">
        <f t="shared" si="0"/>
        <v>350</v>
      </c>
      <c r="E29" s="54">
        <f t="shared" si="15"/>
        <v>352</v>
      </c>
      <c r="F29" s="61">
        <v>7</v>
      </c>
      <c r="G29" s="30">
        <f t="shared" si="16"/>
        <v>74.5</v>
      </c>
      <c r="H29" s="34">
        <f t="shared" si="1"/>
        <v>10</v>
      </c>
      <c r="I29" s="31">
        <f t="shared" si="22"/>
        <v>2</v>
      </c>
      <c r="J29" s="34">
        <f t="shared" si="23"/>
        <v>8</v>
      </c>
      <c r="K29" s="37">
        <f t="shared" si="26"/>
        <v>6</v>
      </c>
      <c r="L29" s="36">
        <f t="shared" si="27"/>
        <v>2</v>
      </c>
      <c r="M29" s="36">
        <f t="shared" si="4"/>
        <v>4</v>
      </c>
      <c r="N29" s="40">
        <v>0</v>
      </c>
      <c r="O29" s="41">
        <v>0</v>
      </c>
      <c r="P29" s="40">
        <f t="shared" si="5"/>
        <v>0</v>
      </c>
      <c r="Q29" s="46">
        <v>0</v>
      </c>
      <c r="R29" s="46">
        <v>0</v>
      </c>
      <c r="S29" s="46">
        <f t="shared" si="6"/>
        <v>0</v>
      </c>
      <c r="T29" s="49">
        <f t="shared" si="17"/>
        <v>4</v>
      </c>
      <c r="U29" s="49">
        <f t="shared" si="7"/>
        <v>12</v>
      </c>
      <c r="V29" s="49">
        <f t="shared" si="8"/>
        <v>17</v>
      </c>
      <c r="W29" s="49">
        <f t="shared" si="18"/>
        <v>39</v>
      </c>
      <c r="X29" s="49">
        <f t="shared" si="19"/>
        <v>166</v>
      </c>
      <c r="Y29" s="49">
        <f t="shared" si="20"/>
        <v>352</v>
      </c>
      <c r="Z29" s="49">
        <f t="shared" si="10"/>
        <v>479</v>
      </c>
      <c r="AA29" s="49">
        <f t="shared" si="21"/>
        <v>559</v>
      </c>
      <c r="AB29" s="49">
        <f t="shared" si="11"/>
        <v>518</v>
      </c>
      <c r="AC29" s="49">
        <f t="shared" si="28"/>
        <v>34</v>
      </c>
      <c r="AG29">
        <v>0.41176470588235292</v>
      </c>
      <c r="AH29">
        <f t="shared" si="25"/>
        <v>0.86</v>
      </c>
      <c r="AJ29" s="26">
        <f t="shared" si="14"/>
        <v>0.41176470588235292</v>
      </c>
      <c r="AK29">
        <v>8.5303255970610503E-2</v>
      </c>
      <c r="AL29">
        <v>0.41176470588235292</v>
      </c>
    </row>
    <row r="30" spans="1:38" ht="16.8" x14ac:dyDescent="0.3">
      <c r="A30" s="9">
        <v>29</v>
      </c>
      <c r="B30" s="1">
        <v>44667</v>
      </c>
      <c r="C30" s="58">
        <v>16</v>
      </c>
      <c r="D30" s="51">
        <f t="shared" si="0"/>
        <v>365</v>
      </c>
      <c r="E30" s="54">
        <f t="shared" si="15"/>
        <v>368</v>
      </c>
      <c r="F30" s="61">
        <v>6</v>
      </c>
      <c r="G30" s="30">
        <f t="shared" si="16"/>
        <v>80.5</v>
      </c>
      <c r="H30" s="34">
        <f t="shared" si="1"/>
        <v>10</v>
      </c>
      <c r="I30" s="31">
        <f t="shared" si="22"/>
        <v>3</v>
      </c>
      <c r="J30" s="34">
        <f t="shared" si="23"/>
        <v>7</v>
      </c>
      <c r="K30" s="37">
        <f t="shared" si="26"/>
        <v>6</v>
      </c>
      <c r="L30" s="36">
        <f t="shared" si="27"/>
        <v>2</v>
      </c>
      <c r="M30" s="36">
        <f t="shared" si="4"/>
        <v>4</v>
      </c>
      <c r="N30" s="40">
        <v>0</v>
      </c>
      <c r="O30" s="41">
        <v>0</v>
      </c>
      <c r="P30" s="40">
        <f t="shared" si="5"/>
        <v>0</v>
      </c>
      <c r="Q30" s="46">
        <v>0</v>
      </c>
      <c r="R30" s="46">
        <v>0</v>
      </c>
      <c r="S30" s="46">
        <f t="shared" si="6"/>
        <v>0</v>
      </c>
      <c r="T30" s="49">
        <f t="shared" si="17"/>
        <v>5</v>
      </c>
      <c r="U30" s="49">
        <f t="shared" si="7"/>
        <v>11</v>
      </c>
      <c r="V30" s="49">
        <f t="shared" si="8"/>
        <v>16</v>
      </c>
      <c r="W30" s="49">
        <f t="shared" si="18"/>
        <v>44</v>
      </c>
      <c r="X30" s="49">
        <f t="shared" si="19"/>
        <v>177</v>
      </c>
      <c r="Y30" s="49">
        <f t="shared" si="20"/>
        <v>368</v>
      </c>
      <c r="Z30" s="49">
        <f t="shared" si="10"/>
        <v>501</v>
      </c>
      <c r="AA30" s="49">
        <f t="shared" si="21"/>
        <v>593</v>
      </c>
      <c r="AB30" s="49">
        <f t="shared" si="11"/>
        <v>545</v>
      </c>
      <c r="AC30" s="49">
        <f t="shared" si="28"/>
        <v>34</v>
      </c>
      <c r="AG30">
        <v>0.375</v>
      </c>
      <c r="AH30">
        <f t="shared" si="25"/>
        <v>0.86</v>
      </c>
      <c r="AJ30" s="26">
        <f t="shared" si="14"/>
        <v>0.375</v>
      </c>
      <c r="AK30">
        <v>0.4305614165048719</v>
      </c>
      <c r="AL30">
        <v>0.375</v>
      </c>
    </row>
    <row r="31" spans="1:38" ht="16.8" x14ac:dyDescent="0.3">
      <c r="A31" s="9">
        <v>30</v>
      </c>
      <c r="B31" s="1">
        <v>44697</v>
      </c>
      <c r="C31" s="58">
        <v>15</v>
      </c>
      <c r="D31" s="51">
        <f t="shared" si="0"/>
        <v>381</v>
      </c>
      <c r="E31" s="54">
        <f t="shared" si="15"/>
        <v>383</v>
      </c>
      <c r="F31" s="61">
        <v>8</v>
      </c>
      <c r="G31" s="30">
        <f t="shared" si="16"/>
        <v>88.5</v>
      </c>
      <c r="H31" s="34">
        <f t="shared" si="1"/>
        <v>7</v>
      </c>
      <c r="I31" s="31">
        <f t="shared" si="22"/>
        <v>2</v>
      </c>
      <c r="J31" s="34">
        <f t="shared" si="23"/>
        <v>12</v>
      </c>
      <c r="K31" s="37">
        <f t="shared" si="26"/>
        <v>8</v>
      </c>
      <c r="L31" s="36">
        <f t="shared" si="27"/>
        <v>4</v>
      </c>
      <c r="M31" s="36">
        <f t="shared" si="4"/>
        <v>4</v>
      </c>
      <c r="N31" s="40">
        <v>0</v>
      </c>
      <c r="O31" s="41">
        <v>0</v>
      </c>
      <c r="P31" s="40">
        <f t="shared" si="5"/>
        <v>0</v>
      </c>
      <c r="Q31" s="46">
        <v>0</v>
      </c>
      <c r="R31" s="46">
        <v>0</v>
      </c>
      <c r="S31" s="46">
        <f t="shared" si="6"/>
        <v>0</v>
      </c>
      <c r="T31" s="49">
        <f t="shared" si="17"/>
        <v>6</v>
      </c>
      <c r="U31" s="49">
        <f t="shared" si="7"/>
        <v>16</v>
      </c>
      <c r="V31" s="49">
        <f t="shared" si="8"/>
        <v>15</v>
      </c>
      <c r="W31" s="49">
        <f t="shared" si="18"/>
        <v>50</v>
      </c>
      <c r="X31" s="49">
        <f t="shared" si="19"/>
        <v>193</v>
      </c>
      <c r="Y31" s="49">
        <f t="shared" si="20"/>
        <v>383</v>
      </c>
      <c r="Z31" s="49">
        <f t="shared" si="10"/>
        <v>526</v>
      </c>
      <c r="AA31" s="49">
        <f t="shared" si="21"/>
        <v>632</v>
      </c>
      <c r="AB31" s="49">
        <f t="shared" si="11"/>
        <v>576</v>
      </c>
      <c r="AC31" s="49">
        <f t="shared" si="28"/>
        <v>39</v>
      </c>
      <c r="AG31">
        <v>0.53333333333333333</v>
      </c>
      <c r="AH31">
        <f t="shared" si="25"/>
        <v>0.86</v>
      </c>
      <c r="AJ31" s="26">
        <f t="shared" si="14"/>
        <v>0.53333333333333333</v>
      </c>
      <c r="AK31">
        <v>4.6788446848955889E-2</v>
      </c>
      <c r="AL31">
        <v>0.53333333333333333</v>
      </c>
    </row>
    <row r="32" spans="1:38" ht="16.8" x14ac:dyDescent="0.3">
      <c r="A32" s="9">
        <v>31</v>
      </c>
      <c r="B32" s="1">
        <v>44727</v>
      </c>
      <c r="C32" s="58">
        <v>17</v>
      </c>
      <c r="D32" s="51">
        <f t="shared" si="0"/>
        <v>397</v>
      </c>
      <c r="E32" s="54">
        <f t="shared" si="15"/>
        <v>400</v>
      </c>
      <c r="F32" s="61">
        <v>6</v>
      </c>
      <c r="G32" s="30">
        <f t="shared" si="16"/>
        <v>94.5</v>
      </c>
      <c r="H32" s="34">
        <f t="shared" si="1"/>
        <v>11</v>
      </c>
      <c r="I32" s="31">
        <f t="shared" si="22"/>
        <v>3</v>
      </c>
      <c r="J32" s="34">
        <f t="shared" si="23"/>
        <v>15</v>
      </c>
      <c r="K32" s="37">
        <f t="shared" si="26"/>
        <v>9</v>
      </c>
      <c r="L32" s="36">
        <f t="shared" si="27"/>
        <v>3</v>
      </c>
      <c r="M32" s="36">
        <f t="shared" si="4"/>
        <v>6</v>
      </c>
      <c r="N32" s="40">
        <v>0</v>
      </c>
      <c r="O32" s="41">
        <v>0</v>
      </c>
      <c r="P32" s="40">
        <f t="shared" si="5"/>
        <v>0</v>
      </c>
      <c r="Q32" s="46">
        <v>0</v>
      </c>
      <c r="R32" s="46">
        <v>0</v>
      </c>
      <c r="S32" s="46">
        <f t="shared" si="6"/>
        <v>0</v>
      </c>
      <c r="T32" s="49">
        <f t="shared" si="17"/>
        <v>6</v>
      </c>
      <c r="U32" s="49">
        <f t="shared" si="7"/>
        <v>21</v>
      </c>
      <c r="V32" s="49">
        <f t="shared" si="8"/>
        <v>17</v>
      </c>
      <c r="W32" s="49">
        <f t="shared" si="18"/>
        <v>56</v>
      </c>
      <c r="X32" s="49">
        <f t="shared" si="19"/>
        <v>214</v>
      </c>
      <c r="Y32" s="49">
        <f t="shared" si="20"/>
        <v>400</v>
      </c>
      <c r="Z32" s="49">
        <f t="shared" si="10"/>
        <v>558</v>
      </c>
      <c r="AA32" s="49">
        <f t="shared" si="21"/>
        <v>677</v>
      </c>
      <c r="AB32" s="49">
        <f t="shared" si="11"/>
        <v>614</v>
      </c>
      <c r="AC32" s="49">
        <f t="shared" si="28"/>
        <v>45</v>
      </c>
      <c r="AG32">
        <v>0.35294117647058826</v>
      </c>
      <c r="AH32">
        <f t="shared" si="25"/>
        <v>0.32050526726424233</v>
      </c>
      <c r="AJ32" s="26">
        <f t="shared" si="14"/>
        <v>0.35294117647058826</v>
      </c>
      <c r="AK32">
        <v>0.94262586697268536</v>
      </c>
      <c r="AL32">
        <v>0.35294117647058826</v>
      </c>
    </row>
    <row r="33" spans="1:38" ht="16.8" x14ac:dyDescent="0.3">
      <c r="A33" s="9">
        <v>32</v>
      </c>
      <c r="B33" s="1">
        <v>44757</v>
      </c>
      <c r="C33" s="58">
        <v>16</v>
      </c>
      <c r="D33" s="51">
        <f t="shared" si="0"/>
        <v>414</v>
      </c>
      <c r="E33" s="54">
        <f t="shared" si="15"/>
        <v>416</v>
      </c>
      <c r="F33" s="61">
        <v>4.5</v>
      </c>
      <c r="G33" s="30">
        <f t="shared" si="16"/>
        <v>99</v>
      </c>
      <c r="H33" s="34">
        <f t="shared" si="1"/>
        <v>11.5</v>
      </c>
      <c r="I33" s="31">
        <f t="shared" si="22"/>
        <v>2</v>
      </c>
      <c r="J33" s="34">
        <f t="shared" si="23"/>
        <v>15</v>
      </c>
      <c r="K33" s="37">
        <f t="shared" si="26"/>
        <v>10</v>
      </c>
      <c r="L33" s="36">
        <f t="shared" si="27"/>
        <v>3</v>
      </c>
      <c r="M33" s="36">
        <f t="shared" si="4"/>
        <v>7</v>
      </c>
      <c r="N33" s="40">
        <v>0</v>
      </c>
      <c r="O33" s="41">
        <v>0</v>
      </c>
      <c r="P33" s="40">
        <f t="shared" si="5"/>
        <v>0</v>
      </c>
      <c r="Q33" s="46">
        <v>0</v>
      </c>
      <c r="R33" s="46">
        <v>0</v>
      </c>
      <c r="S33" s="46">
        <f t="shared" si="6"/>
        <v>0</v>
      </c>
      <c r="T33" s="49">
        <f t="shared" si="17"/>
        <v>5</v>
      </c>
      <c r="U33" s="49">
        <f t="shared" si="7"/>
        <v>22</v>
      </c>
      <c r="V33" s="49">
        <f t="shared" si="8"/>
        <v>16</v>
      </c>
      <c r="W33" s="49">
        <f t="shared" si="18"/>
        <v>61</v>
      </c>
      <c r="X33" s="49">
        <f t="shared" si="19"/>
        <v>236</v>
      </c>
      <c r="Y33" s="49">
        <f t="shared" si="20"/>
        <v>416</v>
      </c>
      <c r="Z33" s="49">
        <f t="shared" si="10"/>
        <v>591</v>
      </c>
      <c r="AA33" s="49">
        <f t="shared" si="21"/>
        <v>722</v>
      </c>
      <c r="AB33" s="49">
        <f t="shared" si="11"/>
        <v>652</v>
      </c>
      <c r="AC33" s="49">
        <f t="shared" si="28"/>
        <v>45</v>
      </c>
      <c r="AG33">
        <v>0.28125</v>
      </c>
      <c r="AH33">
        <f t="shared" si="25"/>
        <v>0.18585239442511736</v>
      </c>
      <c r="AJ33" s="26">
        <f t="shared" si="14"/>
        <v>0.28125</v>
      </c>
      <c r="AK33">
        <v>0.69275850098076353</v>
      </c>
      <c r="AL33">
        <v>0.28125</v>
      </c>
    </row>
    <row r="34" spans="1:38" ht="16.8" x14ac:dyDescent="0.3">
      <c r="A34" s="9">
        <v>33</v>
      </c>
      <c r="B34" s="1">
        <v>44787</v>
      </c>
      <c r="C34" s="58">
        <v>17</v>
      </c>
      <c r="D34" s="51">
        <f t="shared" ref="D34:D65" si="29">E34-I34</f>
        <v>429</v>
      </c>
      <c r="E34" s="54">
        <f t="shared" si="15"/>
        <v>433</v>
      </c>
      <c r="F34" s="61">
        <v>7.5</v>
      </c>
      <c r="G34" s="30">
        <f t="shared" si="16"/>
        <v>106.5</v>
      </c>
      <c r="H34" s="34">
        <f t="shared" ref="H34:H61" si="30">C34-F34</f>
        <v>9.5</v>
      </c>
      <c r="I34" s="31">
        <f t="shared" si="22"/>
        <v>4</v>
      </c>
      <c r="J34" s="34">
        <f t="shared" si="23"/>
        <v>11</v>
      </c>
      <c r="K34" s="37">
        <f t="shared" si="26"/>
        <v>11</v>
      </c>
      <c r="L34" s="36">
        <f t="shared" si="27"/>
        <v>5</v>
      </c>
      <c r="M34" s="36">
        <f t="shared" si="4"/>
        <v>6</v>
      </c>
      <c r="N34" s="40">
        <v>0</v>
      </c>
      <c r="O34" s="41">
        <v>0</v>
      </c>
      <c r="P34" s="40">
        <f t="shared" si="5"/>
        <v>0</v>
      </c>
      <c r="Q34" s="46">
        <v>0</v>
      </c>
      <c r="R34" s="46">
        <v>0</v>
      </c>
      <c r="S34" s="46">
        <f t="shared" si="6"/>
        <v>0</v>
      </c>
      <c r="T34" s="49">
        <f t="shared" si="17"/>
        <v>9</v>
      </c>
      <c r="U34" s="49">
        <f t="shared" si="7"/>
        <v>17</v>
      </c>
      <c r="V34" s="49">
        <f t="shared" si="8"/>
        <v>17</v>
      </c>
      <c r="W34" s="49">
        <f t="shared" si="18"/>
        <v>70</v>
      </c>
      <c r="X34" s="49">
        <f t="shared" si="19"/>
        <v>253</v>
      </c>
      <c r="Y34" s="49">
        <f t="shared" si="20"/>
        <v>433</v>
      </c>
      <c r="Z34" s="49">
        <f t="shared" si="10"/>
        <v>616</v>
      </c>
      <c r="AA34" s="49">
        <f t="shared" si="21"/>
        <v>766</v>
      </c>
      <c r="AB34" s="49">
        <f t="shared" si="11"/>
        <v>686</v>
      </c>
      <c r="AC34" s="49">
        <f t="shared" si="28"/>
        <v>44</v>
      </c>
      <c r="AG34">
        <v>0.44117647058823528</v>
      </c>
      <c r="AH34">
        <f t="shared" si="25"/>
        <v>0.86</v>
      </c>
      <c r="AJ34" s="26">
        <f t="shared" si="14"/>
        <v>0.44117647058823528</v>
      </c>
      <c r="AK34">
        <v>0.12164204471365858</v>
      </c>
      <c r="AL34">
        <v>0.44117647058823528</v>
      </c>
    </row>
    <row r="35" spans="1:38" ht="16.8" x14ac:dyDescent="0.3">
      <c r="A35" s="9">
        <v>34</v>
      </c>
      <c r="B35" s="1">
        <v>44817</v>
      </c>
      <c r="C35" s="59">
        <v>15</v>
      </c>
      <c r="D35" s="51">
        <f t="shared" si="29"/>
        <v>444</v>
      </c>
      <c r="E35" s="54">
        <f t="shared" si="15"/>
        <v>448</v>
      </c>
      <c r="F35" s="61">
        <v>9</v>
      </c>
      <c r="G35" s="30">
        <f t="shared" si="16"/>
        <v>115.5</v>
      </c>
      <c r="H35" s="34">
        <f t="shared" si="30"/>
        <v>6</v>
      </c>
      <c r="I35" s="31">
        <f t="shared" si="22"/>
        <v>4</v>
      </c>
      <c r="J35" s="34">
        <f t="shared" si="23"/>
        <v>14</v>
      </c>
      <c r="K35" s="37">
        <f t="shared" si="26"/>
        <v>10</v>
      </c>
      <c r="L35" s="36">
        <f t="shared" si="27"/>
        <v>6</v>
      </c>
      <c r="M35" s="36">
        <f t="shared" si="4"/>
        <v>4</v>
      </c>
      <c r="N35" s="40">
        <v>0</v>
      </c>
      <c r="O35" s="41">
        <v>0</v>
      </c>
      <c r="P35" s="40">
        <f t="shared" si="5"/>
        <v>0</v>
      </c>
      <c r="Q35" s="46">
        <v>0</v>
      </c>
      <c r="R35" s="46">
        <v>0</v>
      </c>
      <c r="S35" s="46">
        <f t="shared" si="6"/>
        <v>0</v>
      </c>
      <c r="T35" s="49">
        <f t="shared" si="17"/>
        <v>10</v>
      </c>
      <c r="U35" s="49">
        <f t="shared" si="7"/>
        <v>18</v>
      </c>
      <c r="V35" s="49">
        <f t="shared" si="8"/>
        <v>15</v>
      </c>
      <c r="W35" s="49">
        <f t="shared" si="18"/>
        <v>80</v>
      </c>
      <c r="X35" s="49">
        <f t="shared" si="19"/>
        <v>271</v>
      </c>
      <c r="Y35" s="49">
        <f t="shared" si="20"/>
        <v>448</v>
      </c>
      <c r="Z35" s="49">
        <f t="shared" si="10"/>
        <v>639</v>
      </c>
      <c r="AA35" s="49">
        <f t="shared" si="21"/>
        <v>810</v>
      </c>
      <c r="AB35" s="49">
        <f t="shared" si="11"/>
        <v>719</v>
      </c>
      <c r="AC35" s="49">
        <f t="shared" si="28"/>
        <v>44</v>
      </c>
      <c r="AG35">
        <v>0.6</v>
      </c>
      <c r="AH35">
        <f t="shared" si="25"/>
        <v>0.17800162506471895</v>
      </c>
      <c r="AJ35" s="26">
        <f t="shared" si="14"/>
        <v>0.6</v>
      </c>
      <c r="AK35">
        <v>0.90775571191720794</v>
      </c>
      <c r="AL35">
        <v>0.6</v>
      </c>
    </row>
    <row r="36" spans="1:38" ht="16.8" x14ac:dyDescent="0.3">
      <c r="A36" s="9">
        <v>35</v>
      </c>
      <c r="B36" s="1">
        <v>44847</v>
      </c>
      <c r="C36" s="59">
        <v>18</v>
      </c>
      <c r="D36" s="51">
        <f t="shared" si="29"/>
        <v>463</v>
      </c>
      <c r="E36" s="54">
        <f t="shared" si="15"/>
        <v>466</v>
      </c>
      <c r="F36" s="61">
        <v>4.5</v>
      </c>
      <c r="G36" s="30">
        <f t="shared" si="16"/>
        <v>120</v>
      </c>
      <c r="H36" s="34">
        <f t="shared" si="30"/>
        <v>13.5</v>
      </c>
      <c r="I36" s="31">
        <f t="shared" si="22"/>
        <v>3</v>
      </c>
      <c r="J36" s="34">
        <f t="shared" si="23"/>
        <v>12</v>
      </c>
      <c r="K36" s="37">
        <f t="shared" si="26"/>
        <v>11</v>
      </c>
      <c r="L36" s="36">
        <f t="shared" si="27"/>
        <v>3</v>
      </c>
      <c r="M36" s="36">
        <f t="shared" si="4"/>
        <v>8</v>
      </c>
      <c r="N36" s="40">
        <v>0</v>
      </c>
      <c r="O36" s="41">
        <v>0</v>
      </c>
      <c r="P36" s="40">
        <f t="shared" si="5"/>
        <v>0</v>
      </c>
      <c r="Q36" s="46">
        <v>0</v>
      </c>
      <c r="R36" s="46">
        <v>0</v>
      </c>
      <c r="S36" s="46">
        <f t="shared" si="6"/>
        <v>0</v>
      </c>
      <c r="T36" s="49">
        <f t="shared" si="17"/>
        <v>6</v>
      </c>
      <c r="U36" s="49">
        <f t="shared" si="7"/>
        <v>20</v>
      </c>
      <c r="V36" s="49">
        <f t="shared" si="8"/>
        <v>18</v>
      </c>
      <c r="W36" s="49">
        <f t="shared" si="18"/>
        <v>86</v>
      </c>
      <c r="X36" s="49">
        <f t="shared" si="19"/>
        <v>291</v>
      </c>
      <c r="Y36" s="49">
        <f t="shared" si="20"/>
        <v>466</v>
      </c>
      <c r="Z36" s="49">
        <f t="shared" si="10"/>
        <v>671</v>
      </c>
      <c r="AA36" s="49">
        <f t="shared" si="21"/>
        <v>856</v>
      </c>
      <c r="AB36" s="49">
        <f t="shared" si="11"/>
        <v>757</v>
      </c>
      <c r="AC36" s="49">
        <f>C36+C24+C12</f>
        <v>46</v>
      </c>
      <c r="AG36">
        <v>0.25</v>
      </c>
      <c r="AH36">
        <f t="shared" si="25"/>
        <v>0.39252119460346813</v>
      </c>
      <c r="AJ36" s="26">
        <f t="shared" si="14"/>
        <v>0.25</v>
      </c>
      <c r="AK36">
        <v>0.42213244950711937</v>
      </c>
      <c r="AL36">
        <v>0.25</v>
      </c>
    </row>
    <row r="37" spans="1:38" ht="16.8" x14ac:dyDescent="0.3">
      <c r="A37" s="9">
        <v>36</v>
      </c>
      <c r="B37" s="1">
        <v>44877</v>
      </c>
      <c r="C37" s="59">
        <v>16</v>
      </c>
      <c r="D37" s="51">
        <f t="shared" si="29"/>
        <v>477</v>
      </c>
      <c r="E37" s="54">
        <f t="shared" si="15"/>
        <v>482</v>
      </c>
      <c r="F37" s="61">
        <v>10.5</v>
      </c>
      <c r="G37" s="30">
        <f t="shared" si="16"/>
        <v>130.5</v>
      </c>
      <c r="H37" s="34">
        <f t="shared" si="30"/>
        <v>5.5</v>
      </c>
      <c r="I37" s="31">
        <f t="shared" si="22"/>
        <v>5</v>
      </c>
      <c r="J37" s="34">
        <f t="shared" si="23"/>
        <v>12</v>
      </c>
      <c r="K37" s="37">
        <f t="shared" si="26"/>
        <v>9</v>
      </c>
      <c r="L37" s="36">
        <f t="shared" si="27"/>
        <v>6</v>
      </c>
      <c r="M37" s="36">
        <f t="shared" si="4"/>
        <v>3</v>
      </c>
      <c r="N37" s="40">
        <v>0</v>
      </c>
      <c r="O37" s="41">
        <v>0</v>
      </c>
      <c r="P37" s="40">
        <f t="shared" si="5"/>
        <v>0</v>
      </c>
      <c r="Q37" s="46">
        <v>0</v>
      </c>
      <c r="R37" s="46">
        <v>0</v>
      </c>
      <c r="S37" s="46">
        <f t="shared" si="6"/>
        <v>0</v>
      </c>
      <c r="T37" s="49">
        <f t="shared" si="17"/>
        <v>11</v>
      </c>
      <c r="U37" s="49">
        <f t="shared" si="7"/>
        <v>15</v>
      </c>
      <c r="V37" s="49">
        <f t="shared" si="8"/>
        <v>16</v>
      </c>
      <c r="W37" s="49">
        <f t="shared" si="18"/>
        <v>97</v>
      </c>
      <c r="X37" s="49">
        <f t="shared" si="19"/>
        <v>306</v>
      </c>
      <c r="Y37" s="49">
        <f t="shared" si="20"/>
        <v>482</v>
      </c>
      <c r="Z37" s="49">
        <f t="shared" si="10"/>
        <v>691</v>
      </c>
      <c r="AA37" s="49">
        <f t="shared" si="21"/>
        <v>900</v>
      </c>
      <c r="AB37" s="49">
        <f t="shared" si="11"/>
        <v>788</v>
      </c>
      <c r="AC37" s="49">
        <f t="shared" si="28"/>
        <v>44</v>
      </c>
      <c r="AG37">
        <v>0.65625</v>
      </c>
      <c r="AH37">
        <f t="shared" si="25"/>
        <v>0.52858214749961174</v>
      </c>
      <c r="AJ37" s="26">
        <f t="shared" si="14"/>
        <v>0.65625</v>
      </c>
      <c r="AK37">
        <v>0.73934121157517518</v>
      </c>
      <c r="AL37">
        <v>0.65625</v>
      </c>
    </row>
    <row r="38" spans="1:38" ht="16.8" x14ac:dyDescent="0.3">
      <c r="A38" s="9">
        <v>37</v>
      </c>
      <c r="B38" s="1">
        <v>44907</v>
      </c>
      <c r="C38" s="59">
        <v>14</v>
      </c>
      <c r="D38" s="51">
        <f t="shared" si="29"/>
        <v>490</v>
      </c>
      <c r="E38" s="54">
        <f t="shared" si="15"/>
        <v>496</v>
      </c>
      <c r="F38" s="61">
        <v>7</v>
      </c>
      <c r="G38" s="30">
        <f t="shared" si="16"/>
        <v>137.5</v>
      </c>
      <c r="H38" s="34">
        <f t="shared" si="30"/>
        <v>7</v>
      </c>
      <c r="I38" s="31">
        <f t="shared" si="22"/>
        <v>6</v>
      </c>
      <c r="J38" s="34">
        <f t="shared" si="23"/>
        <v>9</v>
      </c>
      <c r="K38" s="37">
        <f t="shared" si="26"/>
        <v>11</v>
      </c>
      <c r="L38" s="36">
        <f t="shared" si="27"/>
        <v>6</v>
      </c>
      <c r="M38" s="36">
        <f t="shared" si="4"/>
        <v>5</v>
      </c>
      <c r="N38" s="42">
        <f>K26</f>
        <v>10</v>
      </c>
      <c r="O38" s="43">
        <f>ROUND(N38*AG38*0.9,0)</f>
        <v>5</v>
      </c>
      <c r="P38" s="40">
        <f t="shared" si="5"/>
        <v>5</v>
      </c>
      <c r="Q38" s="46">
        <v>0</v>
      </c>
      <c r="R38" s="46">
        <v>0</v>
      </c>
      <c r="S38" s="46">
        <f t="shared" si="6"/>
        <v>0</v>
      </c>
      <c r="T38" s="49">
        <f t="shared" si="17"/>
        <v>17</v>
      </c>
      <c r="U38" s="49">
        <f t="shared" si="7"/>
        <v>19</v>
      </c>
      <c r="V38" s="49">
        <f t="shared" si="8"/>
        <v>14</v>
      </c>
      <c r="W38" s="49">
        <f t="shared" si="18"/>
        <v>114</v>
      </c>
      <c r="X38" s="49">
        <f t="shared" si="19"/>
        <v>325</v>
      </c>
      <c r="Y38" s="49">
        <f t="shared" si="20"/>
        <v>496</v>
      </c>
      <c r="Z38" s="49">
        <f t="shared" si="10"/>
        <v>707</v>
      </c>
      <c r="AA38" s="49">
        <f t="shared" si="21"/>
        <v>953</v>
      </c>
      <c r="AB38" s="49">
        <f t="shared" si="11"/>
        <v>821</v>
      </c>
      <c r="AC38" s="49">
        <f>C38+C26+C14+C2</f>
        <v>53</v>
      </c>
      <c r="AG38">
        <v>0.5</v>
      </c>
      <c r="AH38">
        <f t="shared" si="25"/>
        <v>0.12016169389286202</v>
      </c>
      <c r="AJ38" s="26">
        <f t="shared" si="14"/>
        <v>0.5</v>
      </c>
      <c r="AK38">
        <v>0.15633677686093139</v>
      </c>
      <c r="AL38">
        <v>0.5</v>
      </c>
    </row>
    <row r="39" spans="1:38" ht="16.8" x14ac:dyDescent="0.3">
      <c r="A39" s="9">
        <v>38</v>
      </c>
      <c r="B39" s="1">
        <v>44937</v>
      </c>
      <c r="C39" s="59">
        <v>18</v>
      </c>
      <c r="D39" s="51">
        <f t="shared" si="29"/>
        <v>509.5</v>
      </c>
      <c r="E39" s="54">
        <f t="shared" si="15"/>
        <v>514</v>
      </c>
      <c r="F39" s="61">
        <v>10</v>
      </c>
      <c r="G39" s="30">
        <f t="shared" si="16"/>
        <v>147.5</v>
      </c>
      <c r="H39" s="34">
        <f t="shared" si="30"/>
        <v>8</v>
      </c>
      <c r="I39" s="31">
        <f t="shared" si="22"/>
        <v>4.5</v>
      </c>
      <c r="J39" s="34">
        <f t="shared" si="23"/>
        <v>6.5</v>
      </c>
      <c r="K39" s="37">
        <f t="shared" si="26"/>
        <v>9</v>
      </c>
      <c r="L39" s="36">
        <f t="shared" si="27"/>
        <v>5</v>
      </c>
      <c r="M39" s="36">
        <f t="shared" si="4"/>
        <v>4</v>
      </c>
      <c r="N39" s="42">
        <f t="shared" ref="N39:N61" si="31">K27</f>
        <v>9</v>
      </c>
      <c r="O39" s="43">
        <f t="shared" ref="O39:O72" si="32">ROUND(N39*AG39*0.9,0)</f>
        <v>5</v>
      </c>
      <c r="P39" s="40">
        <f t="shared" si="5"/>
        <v>4</v>
      </c>
      <c r="Q39" s="46">
        <v>0</v>
      </c>
      <c r="R39" s="46">
        <v>0</v>
      </c>
      <c r="S39" s="46">
        <f t="shared" si="6"/>
        <v>0</v>
      </c>
      <c r="T39" s="49">
        <f t="shared" si="17"/>
        <v>14.5</v>
      </c>
      <c r="U39" s="49">
        <f t="shared" si="7"/>
        <v>14.5</v>
      </c>
      <c r="V39" s="49">
        <f t="shared" si="8"/>
        <v>18</v>
      </c>
      <c r="W39" s="49">
        <f t="shared" si="18"/>
        <v>128.5</v>
      </c>
      <c r="X39" s="49">
        <f t="shared" si="19"/>
        <v>339.5</v>
      </c>
      <c r="Y39" s="49">
        <f t="shared" si="20"/>
        <v>514</v>
      </c>
      <c r="Z39" s="49">
        <f t="shared" si="10"/>
        <v>725</v>
      </c>
      <c r="AA39" s="49">
        <f t="shared" si="21"/>
        <v>1003</v>
      </c>
      <c r="AB39" s="49">
        <f t="shared" si="11"/>
        <v>853.5</v>
      </c>
      <c r="AC39" s="49">
        <f t="shared" ref="AC39:AC49" si="33">C39+C27+C15+C3</f>
        <v>50</v>
      </c>
      <c r="AG39">
        <v>0.55555555555555558</v>
      </c>
      <c r="AH39">
        <f t="shared" si="25"/>
        <v>0.17060651194122101</v>
      </c>
      <c r="AJ39" s="26">
        <f t="shared" si="14"/>
        <v>0.55555555555555558</v>
      </c>
      <c r="AK39">
        <v>7.0499351780713093E-2</v>
      </c>
      <c r="AL39">
        <v>0.55555555555555558</v>
      </c>
    </row>
    <row r="40" spans="1:38" ht="16.8" x14ac:dyDescent="0.3">
      <c r="A40" s="9">
        <v>39</v>
      </c>
      <c r="B40" s="1">
        <v>44967</v>
      </c>
      <c r="C40" s="59">
        <v>16</v>
      </c>
      <c r="D40" s="51">
        <f t="shared" si="29"/>
        <v>523</v>
      </c>
      <c r="E40" s="54">
        <f t="shared" si="15"/>
        <v>530</v>
      </c>
      <c r="F40" s="61">
        <v>10.5</v>
      </c>
      <c r="G40" s="30">
        <f t="shared" si="16"/>
        <v>158</v>
      </c>
      <c r="H40" s="34">
        <f t="shared" si="30"/>
        <v>5.5</v>
      </c>
      <c r="I40" s="31">
        <f t="shared" si="22"/>
        <v>7</v>
      </c>
      <c r="J40" s="34">
        <f t="shared" si="23"/>
        <v>7</v>
      </c>
      <c r="K40" s="37">
        <f t="shared" si="26"/>
        <v>11</v>
      </c>
      <c r="L40" s="36">
        <f t="shared" si="27"/>
        <v>7</v>
      </c>
      <c r="M40" s="36">
        <f t="shared" si="4"/>
        <v>4</v>
      </c>
      <c r="N40" s="42">
        <f t="shared" si="31"/>
        <v>9</v>
      </c>
      <c r="O40" s="43">
        <f t="shared" si="32"/>
        <v>5</v>
      </c>
      <c r="P40" s="40">
        <f t="shared" si="5"/>
        <v>4</v>
      </c>
      <c r="Q40" s="46">
        <v>0</v>
      </c>
      <c r="R40" s="46">
        <v>0</v>
      </c>
      <c r="S40" s="46">
        <f t="shared" si="6"/>
        <v>0</v>
      </c>
      <c r="T40" s="49">
        <f t="shared" si="17"/>
        <v>19</v>
      </c>
      <c r="U40" s="49">
        <f t="shared" si="7"/>
        <v>15</v>
      </c>
      <c r="V40" s="49">
        <f t="shared" si="8"/>
        <v>16</v>
      </c>
      <c r="W40" s="49">
        <f t="shared" si="18"/>
        <v>147.5</v>
      </c>
      <c r="X40" s="49">
        <f t="shared" si="19"/>
        <v>354.5</v>
      </c>
      <c r="Y40" s="49">
        <f t="shared" si="20"/>
        <v>530</v>
      </c>
      <c r="Z40" s="49">
        <f t="shared" si="10"/>
        <v>737</v>
      </c>
      <c r="AA40" s="49">
        <f t="shared" si="21"/>
        <v>1055</v>
      </c>
      <c r="AB40" s="49">
        <f t="shared" si="11"/>
        <v>884.5</v>
      </c>
      <c r="AC40" s="49">
        <f t="shared" si="33"/>
        <v>52</v>
      </c>
      <c r="AG40">
        <v>0.65625</v>
      </c>
      <c r="AH40">
        <f t="shared" si="25"/>
        <v>0.86</v>
      </c>
      <c r="AJ40" s="26">
        <f t="shared" si="14"/>
        <v>0.65625</v>
      </c>
      <c r="AK40">
        <v>6.2835542139820677E-2</v>
      </c>
      <c r="AL40">
        <v>0.65625</v>
      </c>
    </row>
    <row r="41" spans="1:38" ht="16.8" x14ac:dyDescent="0.3">
      <c r="A41" s="9">
        <v>40</v>
      </c>
      <c r="B41" s="1">
        <v>44997</v>
      </c>
      <c r="C41" s="59">
        <v>19</v>
      </c>
      <c r="D41" s="51">
        <f t="shared" si="29"/>
        <v>542</v>
      </c>
      <c r="E41" s="54">
        <f t="shared" si="15"/>
        <v>549</v>
      </c>
      <c r="F41" s="61">
        <v>14</v>
      </c>
      <c r="G41" s="30">
        <f t="shared" si="16"/>
        <v>172</v>
      </c>
      <c r="H41" s="34">
        <f t="shared" si="30"/>
        <v>5</v>
      </c>
      <c r="I41" s="31">
        <f t="shared" si="22"/>
        <v>7</v>
      </c>
      <c r="J41" s="34">
        <f t="shared" si="23"/>
        <v>10</v>
      </c>
      <c r="K41" s="37">
        <f t="shared" si="26"/>
        <v>8</v>
      </c>
      <c r="L41" s="36">
        <f t="shared" si="27"/>
        <v>3</v>
      </c>
      <c r="M41" s="36">
        <f t="shared" si="4"/>
        <v>5</v>
      </c>
      <c r="N41" s="42">
        <f t="shared" si="31"/>
        <v>6</v>
      </c>
      <c r="O41" s="43">
        <f t="shared" si="32"/>
        <v>2</v>
      </c>
      <c r="P41" s="40">
        <f t="shared" si="5"/>
        <v>4</v>
      </c>
      <c r="Q41" s="46">
        <v>0</v>
      </c>
      <c r="R41" s="46">
        <v>0</v>
      </c>
      <c r="S41" s="46">
        <f t="shared" si="6"/>
        <v>0</v>
      </c>
      <c r="T41" s="49">
        <f t="shared" si="17"/>
        <v>12</v>
      </c>
      <c r="U41" s="49">
        <f t="shared" si="7"/>
        <v>19</v>
      </c>
      <c r="V41" s="49">
        <f t="shared" si="8"/>
        <v>19</v>
      </c>
      <c r="W41" s="49">
        <f t="shared" si="18"/>
        <v>159.5</v>
      </c>
      <c r="X41" s="49">
        <f t="shared" si="19"/>
        <v>373.5</v>
      </c>
      <c r="Y41" s="49">
        <f t="shared" si="20"/>
        <v>549</v>
      </c>
      <c r="Z41" s="49">
        <f t="shared" si="10"/>
        <v>763</v>
      </c>
      <c r="AA41" s="49">
        <f t="shared" si="21"/>
        <v>1108</v>
      </c>
      <c r="AB41" s="49">
        <f t="shared" si="11"/>
        <v>922.5</v>
      </c>
      <c r="AC41" s="49">
        <f t="shared" si="33"/>
        <v>53</v>
      </c>
      <c r="AG41">
        <v>0.39473684210526316</v>
      </c>
      <c r="AH41">
        <f t="shared" si="25"/>
        <v>9.3576893697911778E-2</v>
      </c>
      <c r="AJ41" s="26">
        <f t="shared" si="14"/>
        <v>0.73684210526315785</v>
      </c>
      <c r="AK41">
        <v>0.69557601321801132</v>
      </c>
      <c r="AL41">
        <v>0.39473684210526316</v>
      </c>
    </row>
    <row r="42" spans="1:38" ht="16.8" x14ac:dyDescent="0.3">
      <c r="A42" s="9">
        <v>41</v>
      </c>
      <c r="B42" s="1">
        <v>45027</v>
      </c>
      <c r="C42" s="59">
        <v>17</v>
      </c>
      <c r="D42" s="51">
        <f t="shared" si="29"/>
        <v>560</v>
      </c>
      <c r="E42" s="54">
        <f t="shared" si="15"/>
        <v>566</v>
      </c>
      <c r="F42" s="61">
        <v>13</v>
      </c>
      <c r="G42" s="30">
        <f t="shared" si="16"/>
        <v>185</v>
      </c>
      <c r="H42" s="34">
        <f t="shared" si="30"/>
        <v>4</v>
      </c>
      <c r="I42" s="31">
        <f t="shared" si="22"/>
        <v>6</v>
      </c>
      <c r="J42" s="34">
        <f t="shared" si="23"/>
        <v>10</v>
      </c>
      <c r="K42" s="37">
        <f t="shared" si="26"/>
        <v>7</v>
      </c>
      <c r="L42" s="36">
        <f t="shared" si="27"/>
        <v>4</v>
      </c>
      <c r="M42" s="36">
        <f t="shared" si="4"/>
        <v>3</v>
      </c>
      <c r="N42" s="42">
        <f t="shared" si="31"/>
        <v>6</v>
      </c>
      <c r="O42" s="43">
        <f t="shared" si="32"/>
        <v>3</v>
      </c>
      <c r="P42" s="40">
        <f t="shared" si="5"/>
        <v>3</v>
      </c>
      <c r="Q42" s="46">
        <v>0</v>
      </c>
      <c r="R42" s="46">
        <v>0</v>
      </c>
      <c r="S42" s="46">
        <f t="shared" si="6"/>
        <v>0</v>
      </c>
      <c r="T42" s="49">
        <f t="shared" si="17"/>
        <v>13</v>
      </c>
      <c r="U42" s="49">
        <f t="shared" si="7"/>
        <v>16</v>
      </c>
      <c r="V42" s="49">
        <f t="shared" si="8"/>
        <v>17</v>
      </c>
      <c r="W42" s="49">
        <f t="shared" si="18"/>
        <v>172.5</v>
      </c>
      <c r="X42" s="49">
        <f t="shared" si="19"/>
        <v>389.5</v>
      </c>
      <c r="Y42" s="49">
        <f t="shared" si="20"/>
        <v>566</v>
      </c>
      <c r="Z42" s="49">
        <f t="shared" si="10"/>
        <v>783</v>
      </c>
      <c r="AA42" s="49">
        <f t="shared" si="21"/>
        <v>1159</v>
      </c>
      <c r="AB42" s="49">
        <f t="shared" si="11"/>
        <v>955.5</v>
      </c>
      <c r="AC42" s="49">
        <f t="shared" si="33"/>
        <v>51</v>
      </c>
      <c r="AG42">
        <v>0.61764705882352944</v>
      </c>
      <c r="AH42">
        <f t="shared" si="25"/>
        <v>0.86</v>
      </c>
      <c r="AJ42" s="26">
        <f t="shared" si="14"/>
        <v>0.76470588235294112</v>
      </c>
      <c r="AK42">
        <v>0.59100716246813922</v>
      </c>
      <c r="AL42">
        <v>0.61764705882352944</v>
      </c>
    </row>
    <row r="43" spans="1:38" ht="16.8" x14ac:dyDescent="0.3">
      <c r="A43" s="9">
        <v>42</v>
      </c>
      <c r="B43" s="1">
        <v>45057</v>
      </c>
      <c r="C43" s="59">
        <v>16</v>
      </c>
      <c r="D43" s="51">
        <f t="shared" si="29"/>
        <v>574</v>
      </c>
      <c r="E43" s="54">
        <f t="shared" si="15"/>
        <v>582</v>
      </c>
      <c r="F43" s="61">
        <v>12</v>
      </c>
      <c r="G43" s="30">
        <f t="shared" si="16"/>
        <v>197</v>
      </c>
      <c r="H43" s="34">
        <f t="shared" si="30"/>
        <v>4</v>
      </c>
      <c r="I43" s="31">
        <f t="shared" si="22"/>
        <v>8</v>
      </c>
      <c r="J43" s="34">
        <f t="shared" si="23"/>
        <v>7</v>
      </c>
      <c r="K43" s="37">
        <f t="shared" si="26"/>
        <v>12</v>
      </c>
      <c r="L43" s="36">
        <f t="shared" si="27"/>
        <v>5</v>
      </c>
      <c r="M43" s="36">
        <f t="shared" si="4"/>
        <v>7</v>
      </c>
      <c r="N43" s="42">
        <f t="shared" si="31"/>
        <v>8</v>
      </c>
      <c r="O43" s="43">
        <f t="shared" si="32"/>
        <v>3</v>
      </c>
      <c r="P43" s="40">
        <f t="shared" si="5"/>
        <v>5</v>
      </c>
      <c r="Q43" s="46">
        <v>0</v>
      </c>
      <c r="R43" s="46">
        <v>0</v>
      </c>
      <c r="S43" s="46">
        <f t="shared" si="6"/>
        <v>0</v>
      </c>
      <c r="T43" s="49">
        <f t="shared" si="17"/>
        <v>16</v>
      </c>
      <c r="U43" s="49">
        <f t="shared" si="7"/>
        <v>19</v>
      </c>
      <c r="V43" s="49">
        <f t="shared" si="8"/>
        <v>16</v>
      </c>
      <c r="W43" s="49">
        <f t="shared" si="18"/>
        <v>188.5</v>
      </c>
      <c r="X43" s="49">
        <f t="shared" si="19"/>
        <v>408.5</v>
      </c>
      <c r="Y43" s="49">
        <f t="shared" si="20"/>
        <v>582</v>
      </c>
      <c r="Z43" s="49">
        <f t="shared" si="10"/>
        <v>802</v>
      </c>
      <c r="AA43" s="49">
        <f t="shared" si="21"/>
        <v>1214</v>
      </c>
      <c r="AB43" s="49">
        <f t="shared" si="11"/>
        <v>990.5</v>
      </c>
      <c r="AC43" s="49">
        <f t="shared" si="33"/>
        <v>55</v>
      </c>
      <c r="AG43">
        <v>0.4375</v>
      </c>
      <c r="AH43">
        <f t="shared" si="25"/>
        <v>0.86</v>
      </c>
      <c r="AJ43" s="26">
        <f t="shared" si="14"/>
        <v>0.75</v>
      </c>
      <c r="AK43">
        <v>0.31631303851973802</v>
      </c>
      <c r="AL43">
        <v>0.4375</v>
      </c>
    </row>
    <row r="44" spans="1:38" ht="16.8" x14ac:dyDescent="0.3">
      <c r="A44" s="9">
        <v>43</v>
      </c>
      <c r="B44" s="1">
        <v>45087</v>
      </c>
      <c r="C44" s="59">
        <v>18</v>
      </c>
      <c r="D44" s="51">
        <f t="shared" si="29"/>
        <v>594</v>
      </c>
      <c r="E44" s="54">
        <f t="shared" si="15"/>
        <v>600</v>
      </c>
      <c r="F44" s="61">
        <v>15</v>
      </c>
      <c r="G44" s="30">
        <f t="shared" si="16"/>
        <v>212</v>
      </c>
      <c r="H44" s="34">
        <f t="shared" si="30"/>
        <v>3</v>
      </c>
      <c r="I44" s="31">
        <f t="shared" si="22"/>
        <v>6</v>
      </c>
      <c r="J44" s="34">
        <f t="shared" si="23"/>
        <v>11</v>
      </c>
      <c r="K44" s="37">
        <f t="shared" si="26"/>
        <v>15</v>
      </c>
      <c r="L44" s="36">
        <f t="shared" si="27"/>
        <v>8</v>
      </c>
      <c r="M44" s="36">
        <f t="shared" si="4"/>
        <v>7</v>
      </c>
      <c r="N44" s="42">
        <f t="shared" si="31"/>
        <v>9</v>
      </c>
      <c r="O44" s="43">
        <f t="shared" si="32"/>
        <v>4</v>
      </c>
      <c r="P44" s="40">
        <f t="shared" si="5"/>
        <v>5</v>
      </c>
      <c r="Q44" s="46">
        <v>0</v>
      </c>
      <c r="R44" s="46">
        <v>0</v>
      </c>
      <c r="S44" s="46">
        <f t="shared" si="6"/>
        <v>0</v>
      </c>
      <c r="T44" s="49">
        <f t="shared" si="17"/>
        <v>18</v>
      </c>
      <c r="U44" s="49">
        <f t="shared" si="7"/>
        <v>23</v>
      </c>
      <c r="V44" s="49">
        <f t="shared" si="8"/>
        <v>18</v>
      </c>
      <c r="W44" s="49">
        <f t="shared" si="18"/>
        <v>206.5</v>
      </c>
      <c r="X44" s="49">
        <f t="shared" si="19"/>
        <v>431.5</v>
      </c>
      <c r="Y44" s="49">
        <f t="shared" si="20"/>
        <v>600</v>
      </c>
      <c r="Z44" s="49">
        <f t="shared" si="10"/>
        <v>825</v>
      </c>
      <c r="AA44" s="49">
        <f t="shared" si="21"/>
        <v>1277</v>
      </c>
      <c r="AB44" s="49">
        <f t="shared" si="11"/>
        <v>1031.5</v>
      </c>
      <c r="AC44" s="49">
        <f t="shared" si="33"/>
        <v>63</v>
      </c>
      <c r="AG44">
        <v>0.5</v>
      </c>
      <c r="AH44">
        <f t="shared" si="25"/>
        <v>0.24328408942731716</v>
      </c>
      <c r="AJ44" s="26">
        <f t="shared" si="14"/>
        <v>0.83333333333333337</v>
      </c>
      <c r="AK44">
        <v>0.19085565664506199</v>
      </c>
      <c r="AL44">
        <v>0.5</v>
      </c>
    </row>
    <row r="45" spans="1:38" ht="16.8" x14ac:dyDescent="0.3">
      <c r="A45" s="9">
        <v>44</v>
      </c>
      <c r="B45" s="1">
        <v>45117</v>
      </c>
      <c r="C45" s="59">
        <v>17</v>
      </c>
      <c r="D45" s="51">
        <f t="shared" si="29"/>
        <v>612.5</v>
      </c>
      <c r="E45" s="55">
        <f>C45+E44</f>
        <v>617</v>
      </c>
      <c r="F45" s="61">
        <v>12</v>
      </c>
      <c r="G45" s="30">
        <f t="shared" si="16"/>
        <v>224</v>
      </c>
      <c r="H45" s="34">
        <f t="shared" si="30"/>
        <v>5</v>
      </c>
      <c r="I45" s="31">
        <f t="shared" si="22"/>
        <v>4.5</v>
      </c>
      <c r="J45" s="34">
        <f t="shared" si="23"/>
        <v>11.5</v>
      </c>
      <c r="K45" s="37">
        <f t="shared" si="26"/>
        <v>15</v>
      </c>
      <c r="L45" s="36">
        <f t="shared" si="27"/>
        <v>7</v>
      </c>
      <c r="M45" s="36">
        <f t="shared" si="4"/>
        <v>8</v>
      </c>
      <c r="N45" s="42">
        <f t="shared" si="31"/>
        <v>10</v>
      </c>
      <c r="O45" s="43">
        <f t="shared" si="32"/>
        <v>4</v>
      </c>
      <c r="P45" s="40">
        <f t="shared" si="5"/>
        <v>6</v>
      </c>
      <c r="Q45" s="46">
        <v>0</v>
      </c>
      <c r="R45" s="46">
        <v>0</v>
      </c>
      <c r="S45" s="46">
        <f t="shared" si="6"/>
        <v>0</v>
      </c>
      <c r="T45" s="49">
        <f t="shared" si="17"/>
        <v>15.5</v>
      </c>
      <c r="U45" s="49">
        <f t="shared" si="7"/>
        <v>25.5</v>
      </c>
      <c r="V45" s="49">
        <f t="shared" si="8"/>
        <v>17</v>
      </c>
      <c r="W45" s="49">
        <f t="shared" si="18"/>
        <v>222</v>
      </c>
      <c r="X45" s="49">
        <f t="shared" si="19"/>
        <v>457</v>
      </c>
      <c r="Y45" s="49">
        <f t="shared" si="20"/>
        <v>617</v>
      </c>
      <c r="Z45" s="49">
        <f t="shared" si="10"/>
        <v>852</v>
      </c>
      <c r="AA45" s="49">
        <f t="shared" si="21"/>
        <v>1339</v>
      </c>
      <c r="AB45" s="49">
        <f t="shared" si="11"/>
        <v>1074</v>
      </c>
      <c r="AC45" s="49">
        <f t="shared" si="33"/>
        <v>62</v>
      </c>
      <c r="AG45">
        <v>0.47058823529411764</v>
      </c>
      <c r="AH45">
        <f t="shared" si="25"/>
        <v>0.86</v>
      </c>
      <c r="AJ45" s="26">
        <f t="shared" si="14"/>
        <v>0.70588235294117652</v>
      </c>
      <c r="AK45">
        <v>0.19930199920896199</v>
      </c>
      <c r="AL45">
        <v>0.47058823529411764</v>
      </c>
    </row>
    <row r="46" spans="1:38" ht="16.8" x14ac:dyDescent="0.3">
      <c r="A46" s="9">
        <v>45</v>
      </c>
      <c r="B46" s="1">
        <v>45147</v>
      </c>
      <c r="C46" s="59">
        <v>16</v>
      </c>
      <c r="D46" s="51">
        <f t="shared" si="29"/>
        <v>625.5</v>
      </c>
      <c r="E46" s="54">
        <f t="shared" si="15"/>
        <v>633</v>
      </c>
      <c r="F46" s="61">
        <v>12</v>
      </c>
      <c r="G46" s="30">
        <f t="shared" si="16"/>
        <v>236</v>
      </c>
      <c r="H46" s="34">
        <f t="shared" si="30"/>
        <v>4</v>
      </c>
      <c r="I46" s="31">
        <f t="shared" si="22"/>
        <v>7.5</v>
      </c>
      <c r="J46" s="34">
        <f t="shared" si="23"/>
        <v>9.5</v>
      </c>
      <c r="K46" s="37">
        <f t="shared" si="26"/>
        <v>11</v>
      </c>
      <c r="L46" s="36">
        <f t="shared" si="27"/>
        <v>5</v>
      </c>
      <c r="M46" s="36">
        <f t="shared" si="4"/>
        <v>6</v>
      </c>
      <c r="N46" s="42">
        <f t="shared" si="31"/>
        <v>11</v>
      </c>
      <c r="O46" s="43">
        <f t="shared" si="32"/>
        <v>4</v>
      </c>
      <c r="P46" s="40">
        <f t="shared" si="5"/>
        <v>7</v>
      </c>
      <c r="Q46" s="46">
        <v>0</v>
      </c>
      <c r="R46" s="46">
        <v>0</v>
      </c>
      <c r="S46" s="46">
        <f t="shared" si="6"/>
        <v>0</v>
      </c>
      <c r="T46" s="49">
        <f t="shared" si="17"/>
        <v>16.5</v>
      </c>
      <c r="U46" s="49">
        <f t="shared" si="7"/>
        <v>22.5</v>
      </c>
      <c r="V46" s="49">
        <f t="shared" si="8"/>
        <v>16</v>
      </c>
      <c r="W46" s="49">
        <f t="shared" si="18"/>
        <v>238.5</v>
      </c>
      <c r="X46" s="49">
        <f t="shared" si="19"/>
        <v>479.5</v>
      </c>
      <c r="Y46" s="49">
        <f t="shared" si="20"/>
        <v>633</v>
      </c>
      <c r="Z46" s="49">
        <f t="shared" si="10"/>
        <v>874</v>
      </c>
      <c r="AA46" s="49">
        <f t="shared" si="21"/>
        <v>1399</v>
      </c>
      <c r="AB46" s="49">
        <f t="shared" si="11"/>
        <v>1112.5</v>
      </c>
      <c r="AC46" s="49">
        <f t="shared" si="33"/>
        <v>60</v>
      </c>
      <c r="AG46">
        <v>0.4375</v>
      </c>
      <c r="AH46">
        <f t="shared" si="25"/>
        <v>0.84426489901423873</v>
      </c>
      <c r="AJ46" s="26">
        <f t="shared" si="14"/>
        <v>0.75</v>
      </c>
      <c r="AK46">
        <v>0.36112757796899198</v>
      </c>
      <c r="AL46">
        <v>0.4375</v>
      </c>
    </row>
    <row r="47" spans="1:38" ht="16.8" x14ac:dyDescent="0.3">
      <c r="A47" s="9">
        <v>46</v>
      </c>
      <c r="B47" s="1">
        <v>45177</v>
      </c>
      <c r="C47" s="59">
        <v>15</v>
      </c>
      <c r="D47" s="51">
        <f t="shared" si="29"/>
        <v>639</v>
      </c>
      <c r="E47" s="54">
        <f t="shared" si="15"/>
        <v>648</v>
      </c>
      <c r="F47" s="61">
        <v>14</v>
      </c>
      <c r="G47" s="30">
        <f t="shared" si="16"/>
        <v>250</v>
      </c>
      <c r="H47" s="34">
        <f t="shared" si="30"/>
        <v>1</v>
      </c>
      <c r="I47" s="31">
        <f t="shared" si="22"/>
        <v>9</v>
      </c>
      <c r="J47" s="34">
        <f t="shared" si="23"/>
        <v>6</v>
      </c>
      <c r="K47" s="37">
        <f t="shared" si="26"/>
        <v>14</v>
      </c>
      <c r="L47" s="36">
        <f t="shared" si="27"/>
        <v>8</v>
      </c>
      <c r="M47" s="36">
        <f t="shared" si="4"/>
        <v>6</v>
      </c>
      <c r="N47" s="42">
        <f t="shared" si="31"/>
        <v>10</v>
      </c>
      <c r="O47" s="43">
        <f t="shared" si="32"/>
        <v>5</v>
      </c>
      <c r="P47" s="40">
        <f t="shared" si="5"/>
        <v>5</v>
      </c>
      <c r="Q47" s="46">
        <v>0</v>
      </c>
      <c r="R47" s="46">
        <v>0</v>
      </c>
      <c r="S47" s="46">
        <f t="shared" si="6"/>
        <v>0</v>
      </c>
      <c r="T47" s="49">
        <f t="shared" si="17"/>
        <v>22</v>
      </c>
      <c r="U47" s="49">
        <f t="shared" si="7"/>
        <v>17</v>
      </c>
      <c r="V47" s="49">
        <f t="shared" si="8"/>
        <v>15</v>
      </c>
      <c r="W47" s="49">
        <f t="shared" si="18"/>
        <v>260.5</v>
      </c>
      <c r="X47" s="49">
        <f t="shared" si="19"/>
        <v>496.5</v>
      </c>
      <c r="Y47" s="49">
        <f t="shared" si="20"/>
        <v>648</v>
      </c>
      <c r="Z47" s="49">
        <f t="shared" si="10"/>
        <v>884</v>
      </c>
      <c r="AA47" s="49">
        <f t="shared" si="21"/>
        <v>1458</v>
      </c>
      <c r="AB47" s="49">
        <f t="shared" si="11"/>
        <v>1144.5</v>
      </c>
      <c r="AC47" s="49">
        <f t="shared" si="33"/>
        <v>59</v>
      </c>
      <c r="AG47">
        <v>0.6</v>
      </c>
      <c r="AH47">
        <f t="shared" si="25"/>
        <v>0.86</v>
      </c>
      <c r="AJ47" s="26">
        <f t="shared" si="14"/>
        <v>0.93333333333333335</v>
      </c>
      <c r="AK47">
        <v>0.5391706541513841</v>
      </c>
      <c r="AL47">
        <v>0.6</v>
      </c>
    </row>
    <row r="48" spans="1:38" ht="16.8" x14ac:dyDescent="0.3">
      <c r="A48" s="9">
        <v>47</v>
      </c>
      <c r="B48" s="1">
        <v>45207</v>
      </c>
      <c r="C48" s="59">
        <v>13</v>
      </c>
      <c r="D48" s="51">
        <f t="shared" si="29"/>
        <v>656.5</v>
      </c>
      <c r="E48" s="54">
        <f t="shared" si="15"/>
        <v>661</v>
      </c>
      <c r="F48" s="61">
        <v>12</v>
      </c>
      <c r="G48" s="30">
        <f t="shared" si="16"/>
        <v>262</v>
      </c>
      <c r="H48" s="34">
        <f t="shared" si="30"/>
        <v>1</v>
      </c>
      <c r="I48" s="31">
        <f t="shared" si="22"/>
        <v>4.5</v>
      </c>
      <c r="J48" s="34">
        <f t="shared" si="23"/>
        <v>13.5</v>
      </c>
      <c r="K48" s="37">
        <f t="shared" si="26"/>
        <v>12</v>
      </c>
      <c r="L48" s="36">
        <f t="shared" si="27"/>
        <v>10</v>
      </c>
      <c r="M48" s="36">
        <f t="shared" si="4"/>
        <v>2</v>
      </c>
      <c r="N48" s="42">
        <f t="shared" si="31"/>
        <v>11</v>
      </c>
      <c r="O48" s="43">
        <f t="shared" si="32"/>
        <v>8</v>
      </c>
      <c r="P48" s="40">
        <f t="shared" si="5"/>
        <v>3</v>
      </c>
      <c r="Q48" s="46">
        <v>0</v>
      </c>
      <c r="R48" s="46">
        <v>0</v>
      </c>
      <c r="S48" s="46">
        <f t="shared" si="6"/>
        <v>0</v>
      </c>
      <c r="T48" s="49">
        <f t="shared" si="17"/>
        <v>22.5</v>
      </c>
      <c r="U48" s="49">
        <f t="shared" si="7"/>
        <v>18.5</v>
      </c>
      <c r="V48" s="49">
        <f t="shared" si="8"/>
        <v>13</v>
      </c>
      <c r="W48" s="49">
        <f t="shared" si="18"/>
        <v>283</v>
      </c>
      <c r="X48" s="49">
        <f t="shared" si="19"/>
        <v>515</v>
      </c>
      <c r="Y48" s="49">
        <f t="shared" si="20"/>
        <v>661</v>
      </c>
      <c r="Z48" s="49">
        <f t="shared" si="10"/>
        <v>893</v>
      </c>
      <c r="AA48" s="49">
        <f t="shared" si="21"/>
        <v>1517</v>
      </c>
      <c r="AB48" s="49">
        <f t="shared" si="11"/>
        <v>1176</v>
      </c>
      <c r="AC48" s="49">
        <f>C48+C36+C24+C12</f>
        <v>59</v>
      </c>
      <c r="AG48">
        <v>0.8</v>
      </c>
      <c r="AH48">
        <f t="shared" si="25"/>
        <v>0.31267355372186278</v>
      </c>
      <c r="AJ48" s="26">
        <f t="shared" si="14"/>
        <v>0.92307692307692313</v>
      </c>
      <c r="AK48">
        <v>0.45141263837240087</v>
      </c>
      <c r="AL48">
        <v>0.8</v>
      </c>
    </row>
    <row r="49" spans="1:38" ht="16.8" x14ac:dyDescent="0.3">
      <c r="A49" s="9">
        <v>48</v>
      </c>
      <c r="B49" s="1">
        <v>45237</v>
      </c>
      <c r="C49" s="59">
        <v>11</v>
      </c>
      <c r="D49" s="51">
        <f t="shared" si="29"/>
        <v>661.5</v>
      </c>
      <c r="E49" s="54">
        <f t="shared" si="15"/>
        <v>672</v>
      </c>
      <c r="F49" s="61">
        <v>11</v>
      </c>
      <c r="G49" s="30">
        <f t="shared" si="16"/>
        <v>273</v>
      </c>
      <c r="H49" s="34">
        <f t="shared" si="30"/>
        <v>0</v>
      </c>
      <c r="I49" s="31">
        <f t="shared" si="22"/>
        <v>10.5</v>
      </c>
      <c r="J49" s="34">
        <f t="shared" si="23"/>
        <v>5.5</v>
      </c>
      <c r="K49" s="37">
        <f t="shared" si="26"/>
        <v>12</v>
      </c>
      <c r="L49" s="36">
        <f t="shared" si="27"/>
        <v>9</v>
      </c>
      <c r="M49" s="36">
        <f t="shared" si="4"/>
        <v>3</v>
      </c>
      <c r="N49" s="42">
        <f t="shared" si="31"/>
        <v>9</v>
      </c>
      <c r="O49" s="43">
        <f t="shared" si="32"/>
        <v>6</v>
      </c>
      <c r="P49" s="40">
        <f t="shared" si="5"/>
        <v>3</v>
      </c>
      <c r="Q49" s="46">
        <v>0</v>
      </c>
      <c r="R49" s="46">
        <v>0</v>
      </c>
      <c r="S49" s="46">
        <f t="shared" si="6"/>
        <v>0</v>
      </c>
      <c r="T49" s="49">
        <f t="shared" si="17"/>
        <v>25.5</v>
      </c>
      <c r="U49" s="49">
        <f t="shared" si="7"/>
        <v>11.5</v>
      </c>
      <c r="V49" s="49">
        <f t="shared" si="8"/>
        <v>11</v>
      </c>
      <c r="W49" s="49">
        <f t="shared" si="18"/>
        <v>308.5</v>
      </c>
      <c r="X49" s="49">
        <f t="shared" si="19"/>
        <v>526.5</v>
      </c>
      <c r="Y49" s="49">
        <f t="shared" si="20"/>
        <v>672</v>
      </c>
      <c r="Z49" s="49">
        <f t="shared" si="10"/>
        <v>890</v>
      </c>
      <c r="AA49" s="49">
        <f t="shared" si="21"/>
        <v>1572</v>
      </c>
      <c r="AB49" s="49">
        <f t="shared" si="11"/>
        <v>1198.5</v>
      </c>
      <c r="AC49" s="49">
        <f t="shared" si="33"/>
        <v>55</v>
      </c>
      <c r="AG49">
        <v>0.7142857142857143</v>
      </c>
      <c r="AH49">
        <f t="shared" si="25"/>
        <v>0.14099870356142619</v>
      </c>
      <c r="AJ49" s="26">
        <f t="shared" si="14"/>
        <v>1</v>
      </c>
      <c r="AK49">
        <v>0.1704843960546838</v>
      </c>
      <c r="AL49">
        <v>0.7142857142857143</v>
      </c>
    </row>
    <row r="50" spans="1:38" ht="16.8" x14ac:dyDescent="0.3">
      <c r="A50" s="9">
        <v>49</v>
      </c>
      <c r="B50" s="1">
        <v>45267</v>
      </c>
      <c r="C50" s="59">
        <v>8</v>
      </c>
      <c r="D50" s="51">
        <f t="shared" si="29"/>
        <v>673</v>
      </c>
      <c r="E50" s="54">
        <f t="shared" si="15"/>
        <v>680</v>
      </c>
      <c r="F50" s="61">
        <v>8</v>
      </c>
      <c r="G50" s="30">
        <f t="shared" si="16"/>
        <v>281</v>
      </c>
      <c r="H50" s="34">
        <f t="shared" si="30"/>
        <v>0</v>
      </c>
      <c r="I50" s="31">
        <f t="shared" si="22"/>
        <v>7</v>
      </c>
      <c r="J50" s="34">
        <f t="shared" si="23"/>
        <v>7</v>
      </c>
      <c r="K50" s="37">
        <f t="shared" si="26"/>
        <v>9</v>
      </c>
      <c r="L50" s="36">
        <f t="shared" si="27"/>
        <v>6</v>
      </c>
      <c r="M50" s="36">
        <f t="shared" si="4"/>
        <v>3</v>
      </c>
      <c r="N50" s="42">
        <f t="shared" si="31"/>
        <v>11</v>
      </c>
      <c r="O50" s="43">
        <f t="shared" si="32"/>
        <v>7</v>
      </c>
      <c r="P50" s="40">
        <f t="shared" si="5"/>
        <v>4</v>
      </c>
      <c r="Q50" s="46">
        <f>P38</f>
        <v>5</v>
      </c>
      <c r="R50" s="46">
        <f>ROUND(Q50*AG50*0.85,0)</f>
        <v>3</v>
      </c>
      <c r="S50" s="46">
        <f t="shared" si="6"/>
        <v>2</v>
      </c>
      <c r="T50" s="49">
        <f t="shared" si="17"/>
        <v>23</v>
      </c>
      <c r="U50" s="49">
        <f t="shared" si="7"/>
        <v>16</v>
      </c>
      <c r="V50" s="49">
        <f t="shared" si="8"/>
        <v>8</v>
      </c>
      <c r="W50" s="49">
        <f t="shared" si="18"/>
        <v>331.5</v>
      </c>
      <c r="X50" s="49">
        <f t="shared" si="19"/>
        <v>542.5</v>
      </c>
      <c r="Y50" s="49">
        <f t="shared" si="20"/>
        <v>680</v>
      </c>
      <c r="Z50" s="49">
        <f>Y50+X50-W50</f>
        <v>891</v>
      </c>
      <c r="AA50" s="49">
        <f t="shared" si="21"/>
        <v>1633</v>
      </c>
      <c r="AB50" s="49">
        <f t="shared" si="11"/>
        <v>1222.5</v>
      </c>
      <c r="AC50" s="49">
        <f>C50+C38+C26+C14+C2</f>
        <v>61</v>
      </c>
      <c r="AG50">
        <v>0.7</v>
      </c>
      <c r="AH50">
        <f t="shared" si="25"/>
        <v>0.12567108427964135</v>
      </c>
      <c r="AJ50" s="26">
        <f t="shared" si="14"/>
        <v>1</v>
      </c>
      <c r="AK50">
        <v>2.6129750002856222E-2</v>
      </c>
      <c r="AL50">
        <v>0.7</v>
      </c>
    </row>
    <row r="51" spans="1:38" ht="16.8" x14ac:dyDescent="0.3">
      <c r="A51" s="9">
        <v>50</v>
      </c>
      <c r="B51" s="1">
        <v>45297</v>
      </c>
      <c r="C51" s="59">
        <v>10</v>
      </c>
      <c r="D51" s="51">
        <f t="shared" si="29"/>
        <v>680</v>
      </c>
      <c r="E51" s="54">
        <f t="shared" si="15"/>
        <v>690</v>
      </c>
      <c r="F51" s="61">
        <v>7</v>
      </c>
      <c r="G51" s="30">
        <f t="shared" si="16"/>
        <v>288</v>
      </c>
      <c r="H51" s="34">
        <f t="shared" si="30"/>
        <v>3</v>
      </c>
      <c r="I51" s="31">
        <f t="shared" si="22"/>
        <v>10</v>
      </c>
      <c r="J51" s="34">
        <f t="shared" si="23"/>
        <v>8</v>
      </c>
      <c r="K51" s="37">
        <f t="shared" si="26"/>
        <v>6.5</v>
      </c>
      <c r="L51" s="36">
        <f t="shared" si="27"/>
        <v>5</v>
      </c>
      <c r="M51" s="36">
        <f t="shared" si="4"/>
        <v>2</v>
      </c>
      <c r="N51" s="42">
        <f t="shared" si="31"/>
        <v>9</v>
      </c>
      <c r="O51" s="43">
        <f t="shared" si="32"/>
        <v>6</v>
      </c>
      <c r="P51" s="40">
        <f t="shared" si="5"/>
        <v>3</v>
      </c>
      <c r="Q51" s="46">
        <f t="shared" ref="Q51:Q72" si="34">P39</f>
        <v>4</v>
      </c>
      <c r="R51" s="46">
        <f t="shared" ref="R51:R72" si="35">ROUND(Q51*AG51*0.85,0)</f>
        <v>3</v>
      </c>
      <c r="S51" s="46">
        <f t="shared" si="6"/>
        <v>1</v>
      </c>
      <c r="T51" s="49">
        <f>I51+L51+O51+R51</f>
        <v>24</v>
      </c>
      <c r="U51" s="49">
        <f t="shared" si="7"/>
        <v>14</v>
      </c>
      <c r="V51" s="49">
        <f t="shared" si="8"/>
        <v>10</v>
      </c>
      <c r="W51" s="49">
        <f t="shared" si="18"/>
        <v>355.5</v>
      </c>
      <c r="X51" s="49">
        <f t="shared" si="19"/>
        <v>556.5</v>
      </c>
      <c r="Y51" s="49">
        <f t="shared" si="20"/>
        <v>690</v>
      </c>
      <c r="Z51" s="49">
        <f t="shared" si="10"/>
        <v>891</v>
      </c>
      <c r="AA51" s="49">
        <f t="shared" si="21"/>
        <v>1693</v>
      </c>
      <c r="AB51" s="49">
        <f t="shared" si="11"/>
        <v>1246.5</v>
      </c>
      <c r="AC51" s="49">
        <f t="shared" ref="AC51:AC61" si="36">C51+C39+C27+C15+C3</f>
        <v>60</v>
      </c>
      <c r="AG51">
        <v>0.8</v>
      </c>
      <c r="AH51">
        <f t="shared" si="25"/>
        <v>0.86</v>
      </c>
      <c r="AJ51" s="26">
        <f t="shared" si="14"/>
        <v>0.7</v>
      </c>
      <c r="AK51">
        <v>0.60689912297196191</v>
      </c>
      <c r="AL51">
        <v>0.8</v>
      </c>
    </row>
    <row r="52" spans="1:38" ht="16.8" x14ac:dyDescent="0.3">
      <c r="A52" s="9">
        <v>51</v>
      </c>
      <c r="B52" s="1">
        <v>45327</v>
      </c>
      <c r="C52" s="59">
        <v>11</v>
      </c>
      <c r="D52" s="51">
        <f t="shared" si="29"/>
        <v>690.5</v>
      </c>
      <c r="E52" s="54">
        <f t="shared" si="15"/>
        <v>701</v>
      </c>
      <c r="F52" s="61">
        <v>9</v>
      </c>
      <c r="G52" s="30">
        <f t="shared" si="16"/>
        <v>297</v>
      </c>
      <c r="H52" s="34">
        <f t="shared" si="30"/>
        <v>2</v>
      </c>
      <c r="I52" s="31">
        <f t="shared" si="22"/>
        <v>10.5</v>
      </c>
      <c r="J52" s="34">
        <f t="shared" si="23"/>
        <v>5.5</v>
      </c>
      <c r="K52" s="37">
        <f t="shared" si="26"/>
        <v>7</v>
      </c>
      <c r="L52" s="36">
        <f t="shared" si="27"/>
        <v>5</v>
      </c>
      <c r="M52" s="36">
        <f t="shared" si="4"/>
        <v>2</v>
      </c>
      <c r="N52" s="42">
        <f t="shared" si="31"/>
        <v>11</v>
      </c>
      <c r="O52" s="43">
        <f t="shared" si="32"/>
        <v>7</v>
      </c>
      <c r="P52" s="40">
        <f t="shared" si="5"/>
        <v>4</v>
      </c>
      <c r="Q52" s="46">
        <f t="shared" si="34"/>
        <v>4</v>
      </c>
      <c r="R52" s="46">
        <f t="shared" si="35"/>
        <v>2</v>
      </c>
      <c r="S52" s="46">
        <f t="shared" si="6"/>
        <v>2</v>
      </c>
      <c r="T52" s="49">
        <f t="shared" si="17"/>
        <v>24.5</v>
      </c>
      <c r="U52" s="49">
        <f t="shared" si="7"/>
        <v>13.5</v>
      </c>
      <c r="V52" s="49">
        <f t="shared" si="8"/>
        <v>11</v>
      </c>
      <c r="W52" s="49">
        <f t="shared" si="18"/>
        <v>380</v>
      </c>
      <c r="X52" s="49">
        <f t="shared" si="19"/>
        <v>570</v>
      </c>
      <c r="Y52" s="49">
        <f t="shared" si="20"/>
        <v>701</v>
      </c>
      <c r="Z52" s="49">
        <f t="shared" si="10"/>
        <v>891</v>
      </c>
      <c r="AA52" s="49">
        <f t="shared" si="21"/>
        <v>1756</v>
      </c>
      <c r="AB52" s="49">
        <f t="shared" si="11"/>
        <v>1271</v>
      </c>
      <c r="AC52" s="49">
        <f t="shared" si="36"/>
        <v>63</v>
      </c>
      <c r="AG52">
        <v>0.7</v>
      </c>
      <c r="AH52">
        <f t="shared" si="25"/>
        <v>0.86</v>
      </c>
      <c r="AJ52" s="26">
        <f t="shared" si="14"/>
        <v>0.81818181818181823</v>
      </c>
      <c r="AK52">
        <v>0.46533122710135399</v>
      </c>
      <c r="AL52">
        <v>0.7</v>
      </c>
    </row>
    <row r="53" spans="1:38" ht="16.8" x14ac:dyDescent="0.3">
      <c r="A53" s="9">
        <v>52</v>
      </c>
      <c r="B53" s="1">
        <v>45357</v>
      </c>
      <c r="C53" s="59">
        <v>9</v>
      </c>
      <c r="D53" s="51">
        <f t="shared" si="29"/>
        <v>696</v>
      </c>
      <c r="E53" s="54">
        <f t="shared" si="15"/>
        <v>710</v>
      </c>
      <c r="F53" s="61">
        <v>7</v>
      </c>
      <c r="G53" s="30">
        <f t="shared" si="16"/>
        <v>304</v>
      </c>
      <c r="H53" s="34">
        <f t="shared" si="30"/>
        <v>2</v>
      </c>
      <c r="I53" s="31">
        <f t="shared" si="22"/>
        <v>14</v>
      </c>
      <c r="J53" s="34">
        <f t="shared" si="23"/>
        <v>5</v>
      </c>
      <c r="K53" s="37">
        <f t="shared" si="26"/>
        <v>10</v>
      </c>
      <c r="L53" s="36">
        <f t="shared" si="27"/>
        <v>8</v>
      </c>
      <c r="M53" s="36">
        <f t="shared" si="4"/>
        <v>2</v>
      </c>
      <c r="N53" s="42">
        <f t="shared" si="31"/>
        <v>8</v>
      </c>
      <c r="O53" s="43">
        <f t="shared" si="32"/>
        <v>6</v>
      </c>
      <c r="P53" s="40">
        <f t="shared" si="5"/>
        <v>2</v>
      </c>
      <c r="Q53" s="46">
        <f t="shared" si="34"/>
        <v>4</v>
      </c>
      <c r="R53" s="46">
        <f t="shared" si="35"/>
        <v>3</v>
      </c>
      <c r="S53" s="46">
        <f t="shared" si="6"/>
        <v>1</v>
      </c>
      <c r="T53" s="49">
        <f t="shared" si="17"/>
        <v>31</v>
      </c>
      <c r="U53" s="49">
        <f t="shared" si="7"/>
        <v>10</v>
      </c>
      <c r="V53" s="49">
        <f t="shared" si="8"/>
        <v>9</v>
      </c>
      <c r="W53" s="49">
        <f t="shared" si="18"/>
        <v>411</v>
      </c>
      <c r="X53" s="49">
        <f t="shared" si="19"/>
        <v>580</v>
      </c>
      <c r="Y53" s="49">
        <f t="shared" si="20"/>
        <v>710</v>
      </c>
      <c r="Z53" s="49">
        <f t="shared" si="10"/>
        <v>879</v>
      </c>
      <c r="AA53" s="49">
        <f t="shared" si="21"/>
        <v>1818</v>
      </c>
      <c r="AB53" s="49">
        <f t="shared" si="11"/>
        <v>1290</v>
      </c>
      <c r="AC53" s="49">
        <f t="shared" si="36"/>
        <v>62</v>
      </c>
      <c r="AG53">
        <v>0.8</v>
      </c>
      <c r="AH53">
        <f t="shared" si="25"/>
        <v>0.63262607703947604</v>
      </c>
      <c r="AJ53" s="26">
        <f t="shared" si="14"/>
        <v>0.77777777777777779</v>
      </c>
      <c r="AK53">
        <v>0.37494002811038374</v>
      </c>
      <c r="AL53">
        <v>0.8</v>
      </c>
    </row>
    <row r="54" spans="1:38" ht="16.8" x14ac:dyDescent="0.3">
      <c r="A54" s="9">
        <v>53</v>
      </c>
      <c r="B54" s="1">
        <v>45387</v>
      </c>
      <c r="C54" s="59">
        <v>10</v>
      </c>
      <c r="D54" s="51">
        <f t="shared" si="29"/>
        <v>707</v>
      </c>
      <c r="E54" s="54">
        <f t="shared" si="15"/>
        <v>720</v>
      </c>
      <c r="F54" s="61">
        <v>7.5</v>
      </c>
      <c r="G54" s="30">
        <f t="shared" si="16"/>
        <v>311.5</v>
      </c>
      <c r="H54" s="34">
        <f t="shared" si="30"/>
        <v>2.5</v>
      </c>
      <c r="I54" s="31">
        <f t="shared" si="22"/>
        <v>13</v>
      </c>
      <c r="J54" s="34">
        <f t="shared" si="23"/>
        <v>4</v>
      </c>
      <c r="K54" s="37">
        <f t="shared" si="26"/>
        <v>10</v>
      </c>
      <c r="L54" s="36">
        <f t="shared" si="27"/>
        <v>8</v>
      </c>
      <c r="M54" s="36">
        <f t="shared" si="4"/>
        <v>2</v>
      </c>
      <c r="N54" s="42">
        <f t="shared" si="31"/>
        <v>7</v>
      </c>
      <c r="O54" s="43">
        <f t="shared" si="32"/>
        <v>5</v>
      </c>
      <c r="P54" s="40">
        <f t="shared" si="5"/>
        <v>2</v>
      </c>
      <c r="Q54" s="46">
        <f t="shared" si="34"/>
        <v>3</v>
      </c>
      <c r="R54" s="46">
        <f t="shared" si="35"/>
        <v>2</v>
      </c>
      <c r="S54" s="46">
        <f t="shared" si="6"/>
        <v>1</v>
      </c>
      <c r="T54" s="49">
        <f t="shared" si="17"/>
        <v>28</v>
      </c>
      <c r="U54" s="49">
        <f t="shared" si="7"/>
        <v>9</v>
      </c>
      <c r="V54" s="49">
        <f t="shared" si="8"/>
        <v>10</v>
      </c>
      <c r="W54" s="49">
        <f t="shared" si="18"/>
        <v>439</v>
      </c>
      <c r="X54" s="49">
        <f t="shared" si="19"/>
        <v>589</v>
      </c>
      <c r="Y54" s="49">
        <f t="shared" si="20"/>
        <v>720</v>
      </c>
      <c r="Z54" s="49">
        <f t="shared" si="10"/>
        <v>870</v>
      </c>
      <c r="AA54" s="49">
        <f t="shared" si="21"/>
        <v>1879</v>
      </c>
      <c r="AB54" s="49">
        <f t="shared" si="11"/>
        <v>1309</v>
      </c>
      <c r="AC54" s="49">
        <f t="shared" si="36"/>
        <v>61</v>
      </c>
      <c r="AG54">
        <v>0.83333333333333337</v>
      </c>
      <c r="AH54">
        <f t="shared" si="25"/>
        <v>0.38171131329012398</v>
      </c>
      <c r="AJ54" s="26">
        <f t="shared" si="14"/>
        <v>0.75</v>
      </c>
      <c r="AK54">
        <v>0.51783240245778417</v>
      </c>
      <c r="AL54">
        <v>0.83333333333333337</v>
      </c>
    </row>
    <row r="55" spans="1:38" ht="16.8" x14ac:dyDescent="0.3">
      <c r="A55" s="9">
        <v>54</v>
      </c>
      <c r="B55" s="1">
        <v>45417</v>
      </c>
      <c r="C55" s="59">
        <v>8</v>
      </c>
      <c r="D55" s="51">
        <f t="shared" si="29"/>
        <v>716</v>
      </c>
      <c r="E55" s="54">
        <f t="shared" si="15"/>
        <v>728</v>
      </c>
      <c r="F55" s="61">
        <v>7</v>
      </c>
      <c r="G55" s="30">
        <f t="shared" si="16"/>
        <v>318.5</v>
      </c>
      <c r="H55" s="34">
        <f t="shared" si="30"/>
        <v>1</v>
      </c>
      <c r="I55" s="31">
        <f t="shared" si="22"/>
        <v>12</v>
      </c>
      <c r="J55" s="34">
        <f t="shared" si="23"/>
        <v>4</v>
      </c>
      <c r="K55" s="37">
        <f t="shared" si="26"/>
        <v>7</v>
      </c>
      <c r="L55" s="36">
        <f t="shared" si="27"/>
        <v>6</v>
      </c>
      <c r="M55" s="36">
        <f t="shared" si="4"/>
        <v>1</v>
      </c>
      <c r="N55" s="42">
        <f t="shared" si="31"/>
        <v>12</v>
      </c>
      <c r="O55" s="43">
        <f t="shared" si="32"/>
        <v>10</v>
      </c>
      <c r="P55" s="40">
        <f t="shared" si="5"/>
        <v>2</v>
      </c>
      <c r="Q55" s="46">
        <f t="shared" si="34"/>
        <v>5</v>
      </c>
      <c r="R55" s="46">
        <f t="shared" si="35"/>
        <v>4</v>
      </c>
      <c r="S55" s="46">
        <f t="shared" si="6"/>
        <v>1</v>
      </c>
      <c r="T55" s="49">
        <f t="shared" si="17"/>
        <v>32</v>
      </c>
      <c r="U55" s="49">
        <f t="shared" si="7"/>
        <v>8</v>
      </c>
      <c r="V55" s="49">
        <f t="shared" si="8"/>
        <v>8</v>
      </c>
      <c r="W55" s="49">
        <f t="shared" si="18"/>
        <v>471</v>
      </c>
      <c r="X55" s="49">
        <f t="shared" si="19"/>
        <v>597</v>
      </c>
      <c r="Y55" s="49">
        <f t="shared" si="20"/>
        <v>728</v>
      </c>
      <c r="Z55" s="49">
        <f t="shared" si="10"/>
        <v>854</v>
      </c>
      <c r="AA55" s="49">
        <f t="shared" si="21"/>
        <v>1942</v>
      </c>
      <c r="AB55" s="49">
        <f t="shared" si="11"/>
        <v>1325</v>
      </c>
      <c r="AC55" s="49">
        <f t="shared" si="36"/>
        <v>63</v>
      </c>
      <c r="AG55">
        <v>0.9</v>
      </c>
      <c r="AH55">
        <f t="shared" si="25"/>
        <v>0.39860399841792399</v>
      </c>
      <c r="AJ55" s="26">
        <f t="shared" si="14"/>
        <v>0.875</v>
      </c>
      <c r="AK55">
        <v>0.27489189974643524</v>
      </c>
      <c r="AL55">
        <v>0.9</v>
      </c>
    </row>
    <row r="56" spans="1:38" ht="16.8" x14ac:dyDescent="0.3">
      <c r="A56" s="9">
        <v>55</v>
      </c>
      <c r="B56" s="1">
        <v>45447</v>
      </c>
      <c r="C56" s="59">
        <v>7</v>
      </c>
      <c r="D56" s="51">
        <f t="shared" si="29"/>
        <v>720</v>
      </c>
      <c r="E56" s="54">
        <f t="shared" si="15"/>
        <v>735</v>
      </c>
      <c r="F56" s="61">
        <v>5</v>
      </c>
      <c r="G56" s="30">
        <f t="shared" si="16"/>
        <v>323.5</v>
      </c>
      <c r="H56" s="34">
        <f t="shared" si="30"/>
        <v>2</v>
      </c>
      <c r="I56" s="31">
        <f t="shared" si="22"/>
        <v>15</v>
      </c>
      <c r="J56" s="34">
        <f t="shared" si="23"/>
        <v>3</v>
      </c>
      <c r="K56" s="37">
        <f t="shared" si="26"/>
        <v>11</v>
      </c>
      <c r="L56" s="36">
        <f t="shared" si="27"/>
        <v>8</v>
      </c>
      <c r="M56" s="36">
        <f t="shared" si="4"/>
        <v>3</v>
      </c>
      <c r="N56" s="42">
        <f t="shared" si="31"/>
        <v>15</v>
      </c>
      <c r="O56" s="43">
        <f t="shared" si="32"/>
        <v>9</v>
      </c>
      <c r="P56" s="40">
        <f t="shared" si="5"/>
        <v>6</v>
      </c>
      <c r="Q56" s="46">
        <f t="shared" si="34"/>
        <v>5</v>
      </c>
      <c r="R56" s="46">
        <f t="shared" si="35"/>
        <v>3</v>
      </c>
      <c r="S56" s="46">
        <f t="shared" si="6"/>
        <v>2</v>
      </c>
      <c r="T56" s="49">
        <f t="shared" si="17"/>
        <v>35</v>
      </c>
      <c r="U56" s="49">
        <f t="shared" si="7"/>
        <v>14</v>
      </c>
      <c r="V56" s="49">
        <f t="shared" si="8"/>
        <v>7</v>
      </c>
      <c r="W56" s="49">
        <f t="shared" si="18"/>
        <v>506</v>
      </c>
      <c r="X56" s="49">
        <f t="shared" si="19"/>
        <v>611</v>
      </c>
      <c r="Y56" s="49">
        <f t="shared" si="20"/>
        <v>735</v>
      </c>
      <c r="Z56" s="49">
        <f t="shared" si="10"/>
        <v>840</v>
      </c>
      <c r="AA56" s="49">
        <f t="shared" si="21"/>
        <v>2012</v>
      </c>
      <c r="AB56" s="49">
        <f t="shared" si="11"/>
        <v>1346</v>
      </c>
      <c r="AC56" s="49">
        <f t="shared" si="36"/>
        <v>70</v>
      </c>
      <c r="AG56">
        <v>0.7</v>
      </c>
      <c r="AH56">
        <f t="shared" si="25"/>
        <v>0.72225515593798395</v>
      </c>
      <c r="AJ56" s="26">
        <f t="shared" si="14"/>
        <v>0.7142857142857143</v>
      </c>
      <c r="AK56">
        <v>0.34023574733174899</v>
      </c>
      <c r="AL56">
        <v>0.7</v>
      </c>
    </row>
    <row r="57" spans="1:38" ht="16.8" x14ac:dyDescent="0.3">
      <c r="A57" s="9">
        <v>56</v>
      </c>
      <c r="B57" s="1">
        <v>45477</v>
      </c>
      <c r="C57" s="59">
        <v>6</v>
      </c>
      <c r="D57" s="51">
        <f t="shared" si="29"/>
        <v>729</v>
      </c>
      <c r="E57" s="54">
        <f t="shared" si="15"/>
        <v>741</v>
      </c>
      <c r="F57" s="61">
        <v>6</v>
      </c>
      <c r="G57" s="30">
        <f t="shared" si="16"/>
        <v>329.5</v>
      </c>
      <c r="H57" s="34">
        <f t="shared" si="30"/>
        <v>0</v>
      </c>
      <c r="I57" s="31">
        <f t="shared" si="22"/>
        <v>12</v>
      </c>
      <c r="J57" s="34">
        <f t="shared" si="23"/>
        <v>5</v>
      </c>
      <c r="K57" s="37">
        <f t="shared" si="26"/>
        <v>11.5</v>
      </c>
      <c r="L57" s="36">
        <f t="shared" si="27"/>
        <v>10</v>
      </c>
      <c r="M57" s="36">
        <f t="shared" si="4"/>
        <v>2</v>
      </c>
      <c r="N57" s="42">
        <f t="shared" si="31"/>
        <v>15</v>
      </c>
      <c r="O57" s="43">
        <f t="shared" si="32"/>
        <v>12</v>
      </c>
      <c r="P57" s="40">
        <f t="shared" si="5"/>
        <v>3</v>
      </c>
      <c r="Q57" s="46">
        <f t="shared" si="34"/>
        <v>6</v>
      </c>
      <c r="R57" s="46">
        <f t="shared" si="35"/>
        <v>4</v>
      </c>
      <c r="S57" s="46">
        <f t="shared" si="6"/>
        <v>2</v>
      </c>
      <c r="T57" s="49">
        <f t="shared" si="17"/>
        <v>38</v>
      </c>
      <c r="U57" s="49">
        <f t="shared" si="7"/>
        <v>12</v>
      </c>
      <c r="V57" s="49">
        <f t="shared" si="8"/>
        <v>6</v>
      </c>
      <c r="W57" s="49">
        <f t="shared" si="18"/>
        <v>544</v>
      </c>
      <c r="X57" s="49">
        <f t="shared" si="19"/>
        <v>623</v>
      </c>
      <c r="Y57" s="49">
        <f t="shared" si="20"/>
        <v>741</v>
      </c>
      <c r="Z57" s="49">
        <f t="shared" si="10"/>
        <v>820</v>
      </c>
      <c r="AA57" s="49">
        <f t="shared" si="21"/>
        <v>2080</v>
      </c>
      <c r="AB57" s="49">
        <f t="shared" si="11"/>
        <v>1364</v>
      </c>
      <c r="AC57" s="49">
        <f t="shared" si="36"/>
        <v>68</v>
      </c>
      <c r="AG57">
        <v>0.8571428571428571</v>
      </c>
      <c r="AH57">
        <f t="shared" si="25"/>
        <v>0.86</v>
      </c>
      <c r="AJ57" s="26">
        <f t="shared" si="14"/>
        <v>1</v>
      </c>
      <c r="AK57">
        <v>0.27870423257958465</v>
      </c>
      <c r="AL57">
        <v>0.8571428571428571</v>
      </c>
    </row>
    <row r="58" spans="1:38" ht="16.8" x14ac:dyDescent="0.3">
      <c r="A58" s="9">
        <v>57</v>
      </c>
      <c r="B58" s="1">
        <v>45507</v>
      </c>
      <c r="C58" s="59">
        <v>5</v>
      </c>
      <c r="D58" s="51">
        <f t="shared" si="29"/>
        <v>734</v>
      </c>
      <c r="E58" s="54">
        <f t="shared" si="15"/>
        <v>746</v>
      </c>
      <c r="F58" s="61">
        <v>5</v>
      </c>
      <c r="G58" s="30">
        <f t="shared" si="16"/>
        <v>334.5</v>
      </c>
      <c r="H58" s="34">
        <f t="shared" si="30"/>
        <v>0</v>
      </c>
      <c r="I58" s="31">
        <f t="shared" si="22"/>
        <v>12</v>
      </c>
      <c r="J58" s="34">
        <f t="shared" si="23"/>
        <v>4</v>
      </c>
      <c r="K58" s="37">
        <f t="shared" si="26"/>
        <v>9.5</v>
      </c>
      <c r="L58" s="36">
        <f t="shared" si="27"/>
        <v>8</v>
      </c>
      <c r="M58" s="36">
        <f t="shared" si="4"/>
        <v>2</v>
      </c>
      <c r="N58" s="42">
        <f t="shared" si="31"/>
        <v>11</v>
      </c>
      <c r="O58" s="43">
        <f t="shared" si="32"/>
        <v>8</v>
      </c>
      <c r="P58" s="40">
        <f t="shared" si="5"/>
        <v>3</v>
      </c>
      <c r="Q58" s="46">
        <f t="shared" si="34"/>
        <v>7</v>
      </c>
      <c r="R58" s="46">
        <f t="shared" si="35"/>
        <v>5</v>
      </c>
      <c r="S58" s="46">
        <f t="shared" si="6"/>
        <v>2</v>
      </c>
      <c r="T58" s="49">
        <f t="shared" si="17"/>
        <v>33</v>
      </c>
      <c r="U58" s="49">
        <f t="shared" si="7"/>
        <v>11</v>
      </c>
      <c r="V58" s="49">
        <f t="shared" si="8"/>
        <v>5</v>
      </c>
      <c r="W58" s="49">
        <f t="shared" si="18"/>
        <v>577</v>
      </c>
      <c r="X58" s="49">
        <f t="shared" si="19"/>
        <v>634</v>
      </c>
      <c r="Y58" s="49">
        <f t="shared" si="20"/>
        <v>746</v>
      </c>
      <c r="Z58" s="49">
        <f t="shared" si="10"/>
        <v>803</v>
      </c>
      <c r="AA58" s="49">
        <f t="shared" si="21"/>
        <v>2145</v>
      </c>
      <c r="AB58" s="49">
        <f t="shared" si="11"/>
        <v>1380</v>
      </c>
      <c r="AC58" s="49">
        <f t="shared" si="36"/>
        <v>65</v>
      </c>
      <c r="AG58">
        <v>0.8</v>
      </c>
      <c r="AH58">
        <f t="shared" si="25"/>
        <v>0.86</v>
      </c>
      <c r="AJ58" s="26">
        <f t="shared" si="14"/>
        <v>1</v>
      </c>
      <c r="AK58">
        <v>0.53152761460860454</v>
      </c>
      <c r="AL58">
        <v>0.8</v>
      </c>
    </row>
    <row r="59" spans="1:38" ht="16.8" x14ac:dyDescent="0.3">
      <c r="A59" s="9">
        <v>58</v>
      </c>
      <c r="B59" s="1">
        <v>45537</v>
      </c>
      <c r="C59" s="59">
        <v>7</v>
      </c>
      <c r="D59" s="51">
        <f t="shared" si="29"/>
        <v>739</v>
      </c>
      <c r="E59" s="54">
        <f t="shared" si="15"/>
        <v>753</v>
      </c>
      <c r="F59" s="61">
        <v>4</v>
      </c>
      <c r="G59" s="30">
        <f t="shared" si="16"/>
        <v>338.5</v>
      </c>
      <c r="H59" s="34">
        <f t="shared" si="30"/>
        <v>3</v>
      </c>
      <c r="I59" s="31">
        <f t="shared" si="22"/>
        <v>14</v>
      </c>
      <c r="J59" s="34">
        <f t="shared" si="23"/>
        <v>1</v>
      </c>
      <c r="K59" s="37">
        <f t="shared" si="26"/>
        <v>6</v>
      </c>
      <c r="L59" s="36">
        <f t="shared" si="27"/>
        <v>5</v>
      </c>
      <c r="M59" s="36">
        <f t="shared" si="4"/>
        <v>1</v>
      </c>
      <c r="N59" s="42">
        <f t="shared" si="31"/>
        <v>14</v>
      </c>
      <c r="O59" s="43">
        <f t="shared" si="32"/>
        <v>11</v>
      </c>
      <c r="P59" s="40">
        <f t="shared" si="5"/>
        <v>3</v>
      </c>
      <c r="Q59" s="46">
        <f t="shared" si="34"/>
        <v>5</v>
      </c>
      <c r="R59" s="46">
        <f t="shared" si="35"/>
        <v>4</v>
      </c>
      <c r="S59" s="46">
        <f t="shared" si="6"/>
        <v>1</v>
      </c>
      <c r="T59" s="49">
        <f t="shared" si="17"/>
        <v>34</v>
      </c>
      <c r="U59" s="49">
        <f t="shared" si="7"/>
        <v>6</v>
      </c>
      <c r="V59" s="49">
        <f t="shared" si="8"/>
        <v>7</v>
      </c>
      <c r="W59" s="49">
        <f t="shared" si="18"/>
        <v>611</v>
      </c>
      <c r="X59" s="49">
        <f t="shared" si="19"/>
        <v>640</v>
      </c>
      <c r="Y59" s="49">
        <f t="shared" si="20"/>
        <v>753</v>
      </c>
      <c r="Z59" s="49">
        <f t="shared" si="10"/>
        <v>782</v>
      </c>
      <c r="AA59" s="49">
        <f t="shared" si="21"/>
        <v>2211</v>
      </c>
      <c r="AB59" s="49">
        <f t="shared" si="11"/>
        <v>1393</v>
      </c>
      <c r="AC59" s="49">
        <f t="shared" si="36"/>
        <v>66</v>
      </c>
      <c r="AG59">
        <v>0.9</v>
      </c>
      <c r="AH59">
        <f t="shared" si="25"/>
        <v>0.34096879210936759</v>
      </c>
      <c r="AJ59" s="26">
        <f t="shared" si="14"/>
        <v>0.5714285714285714</v>
      </c>
      <c r="AK59">
        <v>0.24188944955800601</v>
      </c>
      <c r="AL59">
        <v>0.9</v>
      </c>
    </row>
    <row r="60" spans="1:38" ht="16.8" x14ac:dyDescent="0.3">
      <c r="A60" s="9">
        <v>59</v>
      </c>
      <c r="B60" s="1">
        <v>45567</v>
      </c>
      <c r="C60" s="59">
        <v>6</v>
      </c>
      <c r="D60" s="51">
        <f t="shared" si="29"/>
        <v>747</v>
      </c>
      <c r="E60" s="54">
        <f t="shared" si="15"/>
        <v>759</v>
      </c>
      <c r="F60" s="61">
        <v>3</v>
      </c>
      <c r="G60" s="30">
        <f t="shared" si="16"/>
        <v>341.5</v>
      </c>
      <c r="H60" s="34">
        <f t="shared" si="30"/>
        <v>3</v>
      </c>
      <c r="I60" s="31">
        <f t="shared" si="22"/>
        <v>12</v>
      </c>
      <c r="J60" s="34">
        <f t="shared" si="23"/>
        <v>1</v>
      </c>
      <c r="K60" s="37">
        <f t="shared" si="26"/>
        <v>13.5</v>
      </c>
      <c r="L60" s="36">
        <f t="shared" si="27"/>
        <v>7</v>
      </c>
      <c r="M60" s="36">
        <f t="shared" si="4"/>
        <v>7</v>
      </c>
      <c r="N60" s="42">
        <f t="shared" si="31"/>
        <v>12</v>
      </c>
      <c r="O60" s="43">
        <f t="shared" si="32"/>
        <v>5</v>
      </c>
      <c r="P60" s="40">
        <f t="shared" si="5"/>
        <v>7</v>
      </c>
      <c r="Q60" s="46">
        <f t="shared" si="34"/>
        <v>3</v>
      </c>
      <c r="R60" s="46">
        <f t="shared" si="35"/>
        <v>1</v>
      </c>
      <c r="S60" s="46">
        <f t="shared" si="6"/>
        <v>2</v>
      </c>
      <c r="T60" s="49">
        <f t="shared" si="17"/>
        <v>25</v>
      </c>
      <c r="U60" s="49">
        <f t="shared" si="7"/>
        <v>17</v>
      </c>
      <c r="V60" s="49">
        <f t="shared" si="8"/>
        <v>6</v>
      </c>
      <c r="W60" s="49">
        <f t="shared" si="18"/>
        <v>636</v>
      </c>
      <c r="X60" s="49">
        <f t="shared" si="19"/>
        <v>657</v>
      </c>
      <c r="Y60" s="49">
        <f t="shared" si="20"/>
        <v>759</v>
      </c>
      <c r="Z60" s="49">
        <f t="shared" si="10"/>
        <v>780</v>
      </c>
      <c r="AA60" s="49">
        <f t="shared" si="21"/>
        <v>2276</v>
      </c>
      <c r="AB60" s="49">
        <f t="shared" si="11"/>
        <v>1416</v>
      </c>
      <c r="AC60" s="49">
        <f t="shared" si="36"/>
        <v>65</v>
      </c>
      <c r="AG60" s="62">
        <f>AJ60</f>
        <v>0.5</v>
      </c>
      <c r="AH60">
        <f t="shared" si="25"/>
        <v>5.2259500005712445E-2</v>
      </c>
      <c r="AJ60" s="26">
        <f t="shared" si="14"/>
        <v>0.5</v>
      </c>
      <c r="AK60">
        <v>0.37971298942497411</v>
      </c>
      <c r="AL60" s="62">
        <f>AO60*3</f>
        <v>0</v>
      </c>
    </row>
    <row r="61" spans="1:38" ht="16.8" x14ac:dyDescent="0.3">
      <c r="A61" s="9">
        <v>60</v>
      </c>
      <c r="B61" s="1">
        <v>45597</v>
      </c>
      <c r="C61" s="59">
        <v>6</v>
      </c>
      <c r="D61" s="51">
        <f t="shared" si="29"/>
        <v>754</v>
      </c>
      <c r="E61" s="54">
        <f t="shared" si="15"/>
        <v>765</v>
      </c>
      <c r="F61" s="61">
        <v>6</v>
      </c>
      <c r="G61" s="30">
        <f t="shared" si="16"/>
        <v>347.5</v>
      </c>
      <c r="H61" s="34">
        <f t="shared" si="30"/>
        <v>0</v>
      </c>
      <c r="I61" s="31">
        <f t="shared" si="22"/>
        <v>11</v>
      </c>
      <c r="J61" s="34">
        <f t="shared" si="23"/>
        <v>0</v>
      </c>
      <c r="K61" s="37">
        <f t="shared" si="26"/>
        <v>5.5</v>
      </c>
      <c r="L61" s="36">
        <f t="shared" si="27"/>
        <v>6</v>
      </c>
      <c r="M61" s="36">
        <f t="shared" si="4"/>
        <v>-1</v>
      </c>
      <c r="N61" s="42">
        <f t="shared" si="31"/>
        <v>12</v>
      </c>
      <c r="O61" s="43">
        <f t="shared" si="32"/>
        <v>11</v>
      </c>
      <c r="P61" s="40">
        <f t="shared" si="5"/>
        <v>1</v>
      </c>
      <c r="Q61" s="46">
        <f t="shared" si="34"/>
        <v>3</v>
      </c>
      <c r="R61" s="46">
        <f t="shared" si="35"/>
        <v>3</v>
      </c>
      <c r="S61" s="46">
        <f t="shared" si="6"/>
        <v>0</v>
      </c>
      <c r="T61" s="49">
        <f t="shared" si="17"/>
        <v>31</v>
      </c>
      <c r="U61" s="49">
        <f>J61+M61+P61+S61</f>
        <v>0</v>
      </c>
      <c r="V61" s="49">
        <f t="shared" si="8"/>
        <v>6</v>
      </c>
      <c r="W61" s="49">
        <f t="shared" si="18"/>
        <v>667</v>
      </c>
      <c r="X61" s="49">
        <f t="shared" si="19"/>
        <v>657</v>
      </c>
      <c r="Y61" s="49">
        <f t="shared" si="20"/>
        <v>765</v>
      </c>
      <c r="Z61" s="49">
        <f t="shared" si="10"/>
        <v>755</v>
      </c>
      <c r="AA61" s="49">
        <f t="shared" si="21"/>
        <v>2337</v>
      </c>
      <c r="AB61" s="49">
        <f t="shared" si="11"/>
        <v>1422</v>
      </c>
      <c r="AC61" s="49">
        <f t="shared" si="36"/>
        <v>61</v>
      </c>
      <c r="AG61" s="62">
        <f t="shared" ref="AG61:AG72" si="37">AJ61</f>
        <v>1</v>
      </c>
      <c r="AH61">
        <f t="shared" si="25"/>
        <v>0.86</v>
      </c>
      <c r="AJ61" s="26">
        <f t="shared" si="14"/>
        <v>1</v>
      </c>
      <c r="AK61">
        <v>0.52326016080283977</v>
      </c>
      <c r="AL61">
        <v>0.7</v>
      </c>
    </row>
    <row r="62" spans="1:38" ht="16.8" x14ac:dyDescent="0.3">
      <c r="C62" s="59">
        <v>9</v>
      </c>
      <c r="D62" s="51">
        <f t="shared" ref="D62:D72" si="38">E62-I62</f>
        <v>766</v>
      </c>
      <c r="E62" s="54">
        <f t="shared" ref="E62:E72" si="39">C62+E61</f>
        <v>774</v>
      </c>
      <c r="F62" s="61">
        <v>7</v>
      </c>
      <c r="G62" s="30">
        <f t="shared" ref="G62:G71" si="40">F62+G61</f>
        <v>354.5</v>
      </c>
      <c r="H62" s="34">
        <f t="shared" ref="H62:H72" si="41">C62-F62</f>
        <v>2</v>
      </c>
      <c r="I62" s="31">
        <f t="shared" ref="I62:I72" si="42">F50</f>
        <v>8</v>
      </c>
      <c r="J62" s="34">
        <f t="shared" ref="J62:J72" si="43">H50</f>
        <v>0</v>
      </c>
      <c r="K62" s="37">
        <f t="shared" si="26"/>
        <v>7</v>
      </c>
      <c r="L62" s="36">
        <f t="shared" si="27"/>
        <v>5</v>
      </c>
      <c r="M62" s="36">
        <f t="shared" ref="M62:M72" si="44">ROUND(K62-L62,0)</f>
        <v>2</v>
      </c>
      <c r="N62" s="42">
        <f t="shared" ref="N62:N72" si="45">K50</f>
        <v>9</v>
      </c>
      <c r="O62" s="43">
        <f t="shared" si="32"/>
        <v>6</v>
      </c>
      <c r="P62" s="40">
        <f t="shared" ref="P62:P72" si="46">N62-O62</f>
        <v>3</v>
      </c>
      <c r="Q62" s="46">
        <f t="shared" si="34"/>
        <v>4</v>
      </c>
      <c r="R62" s="46">
        <f t="shared" si="35"/>
        <v>3</v>
      </c>
      <c r="S62" s="46">
        <f t="shared" ref="S62:S72" si="47">Q62-R62</f>
        <v>1</v>
      </c>
      <c r="T62" s="49">
        <f t="shared" ref="T62:T72" si="48">I62+L62+O62+R62</f>
        <v>22</v>
      </c>
      <c r="U62" s="49">
        <f>J62+M62+P62+S62</f>
        <v>6</v>
      </c>
      <c r="V62" s="49">
        <f t="shared" ref="V62:V72" si="49">C62</f>
        <v>9</v>
      </c>
      <c r="W62" s="49">
        <f t="shared" ref="W62:W72" si="50">T62+W61</f>
        <v>689</v>
      </c>
      <c r="X62" s="49">
        <f t="shared" ref="X62:X72" si="51">U62+X61</f>
        <v>663</v>
      </c>
      <c r="Y62" s="49">
        <f t="shared" ref="Y62:Y72" si="52">V62+Y61</f>
        <v>774</v>
      </c>
      <c r="Z62" s="49">
        <f t="shared" ref="Z62:Z72" si="53">Y62+X62-W62</f>
        <v>748</v>
      </c>
      <c r="AA62" s="49">
        <f t="shared" ref="AA62:AA72" si="54">AA61+AC62</f>
        <v>2397</v>
      </c>
      <c r="AB62" s="49">
        <f t="shared" si="11"/>
        <v>1437</v>
      </c>
      <c r="AC62" s="49">
        <f t="shared" ref="AC62:AC72" si="55">C62+C50+C38+C26+C14</f>
        <v>60</v>
      </c>
      <c r="AG62" s="62">
        <f t="shared" si="37"/>
        <v>0.77777777777777779</v>
      </c>
      <c r="AH62">
        <f t="shared" ref="AH62:AH72" si="56">MIN(AK52*2,0.86)</f>
        <v>0.86</v>
      </c>
      <c r="AJ62" s="26">
        <f t="shared" ref="AJ62:AJ72" si="57">F62/C62</f>
        <v>0.77777777777777779</v>
      </c>
      <c r="AK62">
        <v>1.52326016080284</v>
      </c>
      <c r="AL62">
        <v>0.8</v>
      </c>
    </row>
    <row r="63" spans="1:38" ht="16.8" x14ac:dyDescent="0.3">
      <c r="C63" s="59">
        <v>8</v>
      </c>
      <c r="D63" s="51">
        <f t="shared" si="38"/>
        <v>775</v>
      </c>
      <c r="E63" s="54">
        <f t="shared" si="39"/>
        <v>782</v>
      </c>
      <c r="F63" s="61">
        <v>4</v>
      </c>
      <c r="G63" s="30">
        <f t="shared" si="40"/>
        <v>358.5</v>
      </c>
      <c r="H63" s="34">
        <f t="shared" si="41"/>
        <v>4</v>
      </c>
      <c r="I63" s="31">
        <f t="shared" si="42"/>
        <v>7</v>
      </c>
      <c r="J63" s="34">
        <f t="shared" si="43"/>
        <v>3</v>
      </c>
      <c r="K63" s="37">
        <f t="shared" si="26"/>
        <v>8</v>
      </c>
      <c r="L63" s="36">
        <f t="shared" si="27"/>
        <v>4</v>
      </c>
      <c r="M63" s="36">
        <f t="shared" si="44"/>
        <v>4</v>
      </c>
      <c r="N63" s="42">
        <f t="shared" si="45"/>
        <v>6.5</v>
      </c>
      <c r="O63" s="43">
        <f t="shared" si="32"/>
        <v>3</v>
      </c>
      <c r="P63" s="40">
        <f t="shared" si="46"/>
        <v>3.5</v>
      </c>
      <c r="Q63" s="46">
        <f t="shared" si="34"/>
        <v>3</v>
      </c>
      <c r="R63" s="46">
        <f t="shared" si="35"/>
        <v>1</v>
      </c>
      <c r="S63" s="46">
        <f t="shared" si="47"/>
        <v>2</v>
      </c>
      <c r="T63" s="49">
        <f t="shared" si="48"/>
        <v>15</v>
      </c>
      <c r="U63" s="49">
        <f t="shared" ref="U63:U72" si="58">J63+M63+P63+S63</f>
        <v>12.5</v>
      </c>
      <c r="V63" s="49">
        <f t="shared" si="49"/>
        <v>8</v>
      </c>
      <c r="W63" s="49">
        <f t="shared" si="50"/>
        <v>704</v>
      </c>
      <c r="X63" s="49">
        <f t="shared" si="51"/>
        <v>675.5</v>
      </c>
      <c r="Y63" s="49">
        <f t="shared" si="52"/>
        <v>782</v>
      </c>
      <c r="Z63" s="49">
        <f t="shared" si="53"/>
        <v>753.5</v>
      </c>
      <c r="AA63" s="49">
        <f t="shared" si="54"/>
        <v>2456</v>
      </c>
      <c r="AB63" s="49">
        <f t="shared" si="11"/>
        <v>1457.5</v>
      </c>
      <c r="AC63" s="49">
        <f t="shared" si="55"/>
        <v>59</v>
      </c>
      <c r="AG63" s="62">
        <f t="shared" si="37"/>
        <v>0.5</v>
      </c>
      <c r="AH63">
        <f t="shared" si="56"/>
        <v>0.74988005622076748</v>
      </c>
      <c r="AJ63" s="26">
        <f t="shared" si="57"/>
        <v>0.5</v>
      </c>
      <c r="AK63">
        <v>2.52326016080284</v>
      </c>
      <c r="AL63">
        <v>0.7</v>
      </c>
    </row>
    <row r="64" spans="1:38" ht="16.8" x14ac:dyDescent="0.3">
      <c r="C64" s="59">
        <v>7</v>
      </c>
      <c r="D64" s="51">
        <f t="shared" si="38"/>
        <v>780</v>
      </c>
      <c r="E64" s="54">
        <f t="shared" si="39"/>
        <v>789</v>
      </c>
      <c r="F64" s="61">
        <v>5</v>
      </c>
      <c r="G64" s="30">
        <f t="shared" si="40"/>
        <v>363.5</v>
      </c>
      <c r="H64" s="34">
        <f t="shared" si="41"/>
        <v>2</v>
      </c>
      <c r="I64" s="31">
        <f t="shared" si="42"/>
        <v>9</v>
      </c>
      <c r="J64" s="34">
        <f t="shared" si="43"/>
        <v>2</v>
      </c>
      <c r="K64" s="37">
        <f t="shared" si="26"/>
        <v>5.5</v>
      </c>
      <c r="L64" s="36">
        <f t="shared" si="27"/>
        <v>4</v>
      </c>
      <c r="M64" s="36">
        <f t="shared" si="44"/>
        <v>2</v>
      </c>
      <c r="N64" s="42">
        <f t="shared" si="45"/>
        <v>7</v>
      </c>
      <c r="O64" s="43">
        <f t="shared" si="32"/>
        <v>5</v>
      </c>
      <c r="P64" s="40">
        <f t="shared" si="46"/>
        <v>2</v>
      </c>
      <c r="Q64" s="46">
        <f t="shared" si="34"/>
        <v>4</v>
      </c>
      <c r="R64" s="46">
        <f t="shared" si="35"/>
        <v>2</v>
      </c>
      <c r="S64" s="46">
        <f t="shared" si="47"/>
        <v>2</v>
      </c>
      <c r="T64" s="49">
        <f t="shared" si="48"/>
        <v>20</v>
      </c>
      <c r="U64" s="49">
        <f t="shared" si="58"/>
        <v>8</v>
      </c>
      <c r="V64" s="49">
        <f t="shared" si="49"/>
        <v>7</v>
      </c>
      <c r="W64" s="49">
        <f t="shared" si="50"/>
        <v>724</v>
      </c>
      <c r="X64" s="49">
        <f t="shared" si="51"/>
        <v>683.5</v>
      </c>
      <c r="Y64" s="49">
        <f t="shared" si="52"/>
        <v>789</v>
      </c>
      <c r="Z64" s="49">
        <f t="shared" si="53"/>
        <v>748.5</v>
      </c>
      <c r="AA64" s="49">
        <f t="shared" si="54"/>
        <v>2516</v>
      </c>
      <c r="AB64" s="49">
        <f t="shared" si="11"/>
        <v>1472.5</v>
      </c>
      <c r="AC64" s="49">
        <f t="shared" si="55"/>
        <v>60</v>
      </c>
      <c r="AG64" s="62">
        <f t="shared" si="37"/>
        <v>0.7142857142857143</v>
      </c>
      <c r="AH64">
        <f t="shared" si="56"/>
        <v>0.86</v>
      </c>
      <c r="AJ64" s="26">
        <f t="shared" si="57"/>
        <v>0.7142857142857143</v>
      </c>
      <c r="AK64">
        <v>3.52326016080284</v>
      </c>
      <c r="AL64">
        <v>0.8</v>
      </c>
    </row>
    <row r="65" spans="1:38" ht="16.8" x14ac:dyDescent="0.3">
      <c r="C65" s="59">
        <v>10</v>
      </c>
      <c r="D65" s="51">
        <f t="shared" si="38"/>
        <v>792</v>
      </c>
      <c r="E65" s="54">
        <f t="shared" si="39"/>
        <v>799</v>
      </c>
      <c r="F65" s="61">
        <v>8</v>
      </c>
      <c r="G65" s="30">
        <f t="shared" si="40"/>
        <v>371.5</v>
      </c>
      <c r="H65" s="34">
        <f t="shared" si="41"/>
        <v>2</v>
      </c>
      <c r="I65" s="31">
        <f t="shared" si="42"/>
        <v>7</v>
      </c>
      <c r="J65" s="34">
        <f t="shared" si="43"/>
        <v>2</v>
      </c>
      <c r="K65" s="37">
        <f t="shared" si="26"/>
        <v>5</v>
      </c>
      <c r="L65" s="36">
        <f t="shared" si="27"/>
        <v>4</v>
      </c>
      <c r="M65" s="36">
        <f t="shared" si="44"/>
        <v>1</v>
      </c>
      <c r="N65" s="42">
        <f t="shared" si="45"/>
        <v>10</v>
      </c>
      <c r="O65" s="43">
        <f t="shared" si="32"/>
        <v>7</v>
      </c>
      <c r="P65" s="40">
        <f t="shared" si="46"/>
        <v>3</v>
      </c>
      <c r="Q65" s="46">
        <f t="shared" si="34"/>
        <v>2</v>
      </c>
      <c r="R65" s="46">
        <f t="shared" si="35"/>
        <v>1</v>
      </c>
      <c r="S65" s="46">
        <f t="shared" si="47"/>
        <v>1</v>
      </c>
      <c r="T65" s="49">
        <f t="shared" si="48"/>
        <v>19</v>
      </c>
      <c r="U65" s="49">
        <f t="shared" si="58"/>
        <v>7</v>
      </c>
      <c r="V65" s="49">
        <f t="shared" si="49"/>
        <v>10</v>
      </c>
      <c r="W65" s="49">
        <f t="shared" si="50"/>
        <v>743</v>
      </c>
      <c r="X65" s="49">
        <f t="shared" si="51"/>
        <v>690.5</v>
      </c>
      <c r="Y65" s="49">
        <f t="shared" si="52"/>
        <v>799</v>
      </c>
      <c r="Z65" s="49">
        <f t="shared" si="53"/>
        <v>746.5</v>
      </c>
      <c r="AA65" s="49">
        <f t="shared" si="54"/>
        <v>2581</v>
      </c>
      <c r="AB65" s="49">
        <f t="shared" si="11"/>
        <v>1489.5</v>
      </c>
      <c r="AC65" s="49">
        <f t="shared" si="55"/>
        <v>65</v>
      </c>
      <c r="AG65" s="62">
        <f t="shared" si="37"/>
        <v>0.8</v>
      </c>
      <c r="AH65">
        <f t="shared" si="56"/>
        <v>0.54978379949287048</v>
      </c>
      <c r="AJ65" s="26">
        <f t="shared" si="57"/>
        <v>0.8</v>
      </c>
      <c r="AK65">
        <v>4.52326016080284</v>
      </c>
      <c r="AL65">
        <v>0.83333333333333337</v>
      </c>
    </row>
    <row r="66" spans="1:38" ht="16.8" x14ac:dyDescent="0.3">
      <c r="C66" s="59">
        <v>8</v>
      </c>
      <c r="D66" s="51">
        <f t="shared" si="38"/>
        <v>799.5</v>
      </c>
      <c r="E66" s="54">
        <f t="shared" si="39"/>
        <v>807</v>
      </c>
      <c r="F66" s="61">
        <v>7</v>
      </c>
      <c r="G66" s="30">
        <f t="shared" si="40"/>
        <v>378.5</v>
      </c>
      <c r="H66" s="34">
        <f t="shared" si="41"/>
        <v>1</v>
      </c>
      <c r="I66" s="31">
        <f t="shared" si="42"/>
        <v>7.5</v>
      </c>
      <c r="J66" s="34">
        <f t="shared" si="43"/>
        <v>2.5</v>
      </c>
      <c r="K66" s="37">
        <f t="shared" si="26"/>
        <v>4</v>
      </c>
      <c r="L66" s="36">
        <f t="shared" si="27"/>
        <v>4</v>
      </c>
      <c r="M66" s="36">
        <f t="shared" si="44"/>
        <v>0</v>
      </c>
      <c r="N66" s="42">
        <f t="shared" si="45"/>
        <v>10</v>
      </c>
      <c r="O66" s="43">
        <f t="shared" si="32"/>
        <v>8</v>
      </c>
      <c r="P66" s="40">
        <f t="shared" si="46"/>
        <v>2</v>
      </c>
      <c r="Q66" s="46">
        <f t="shared" si="34"/>
        <v>2</v>
      </c>
      <c r="R66" s="46">
        <f t="shared" si="35"/>
        <v>1</v>
      </c>
      <c r="S66" s="46">
        <f t="shared" si="47"/>
        <v>1</v>
      </c>
      <c r="T66" s="49">
        <f t="shared" si="48"/>
        <v>20.5</v>
      </c>
      <c r="U66" s="49">
        <f t="shared" si="58"/>
        <v>5.5</v>
      </c>
      <c r="V66" s="49">
        <f t="shared" si="49"/>
        <v>8</v>
      </c>
      <c r="W66" s="49">
        <f t="shared" si="50"/>
        <v>763.5</v>
      </c>
      <c r="X66" s="49">
        <f t="shared" si="51"/>
        <v>696</v>
      </c>
      <c r="Y66" s="49">
        <f t="shared" si="52"/>
        <v>807</v>
      </c>
      <c r="Z66" s="49">
        <f t="shared" si="53"/>
        <v>739.5</v>
      </c>
      <c r="AA66" s="49">
        <f t="shared" si="54"/>
        <v>2642</v>
      </c>
      <c r="AB66" s="49">
        <f t="shared" si="11"/>
        <v>1503</v>
      </c>
      <c r="AC66" s="49">
        <f t="shared" si="55"/>
        <v>61</v>
      </c>
      <c r="AG66" s="62">
        <f t="shared" si="37"/>
        <v>0.875</v>
      </c>
      <c r="AH66">
        <f t="shared" si="56"/>
        <v>0.68047149466349799</v>
      </c>
      <c r="AJ66" s="26">
        <f t="shared" si="57"/>
        <v>0.875</v>
      </c>
      <c r="AK66">
        <v>5.52326016080284</v>
      </c>
      <c r="AL66">
        <v>0.9</v>
      </c>
    </row>
    <row r="67" spans="1:38" ht="16.8" x14ac:dyDescent="0.3">
      <c r="C67" s="59">
        <v>9</v>
      </c>
      <c r="D67" s="51">
        <f t="shared" si="38"/>
        <v>809</v>
      </c>
      <c r="E67" s="54">
        <f t="shared" si="39"/>
        <v>816</v>
      </c>
      <c r="F67" s="61">
        <v>6</v>
      </c>
      <c r="G67" s="30">
        <f t="shared" si="40"/>
        <v>384.5</v>
      </c>
      <c r="H67" s="34">
        <f t="shared" si="41"/>
        <v>3</v>
      </c>
      <c r="I67" s="31">
        <f t="shared" si="42"/>
        <v>7</v>
      </c>
      <c r="J67" s="34">
        <f t="shared" si="43"/>
        <v>1</v>
      </c>
      <c r="K67" s="37">
        <f t="shared" si="26"/>
        <v>4</v>
      </c>
      <c r="L67" s="36">
        <f t="shared" si="27"/>
        <v>3</v>
      </c>
      <c r="M67" s="36">
        <f t="shared" si="44"/>
        <v>1</v>
      </c>
      <c r="N67" s="42">
        <f t="shared" si="45"/>
        <v>7</v>
      </c>
      <c r="O67" s="43">
        <f t="shared" si="32"/>
        <v>4</v>
      </c>
      <c r="P67" s="40">
        <f t="shared" si="46"/>
        <v>3</v>
      </c>
      <c r="Q67" s="46">
        <f t="shared" si="34"/>
        <v>2</v>
      </c>
      <c r="R67" s="46">
        <f t="shared" si="35"/>
        <v>1</v>
      </c>
      <c r="S67" s="46">
        <f t="shared" si="47"/>
        <v>1</v>
      </c>
      <c r="T67" s="49">
        <f t="shared" si="48"/>
        <v>15</v>
      </c>
      <c r="U67" s="49">
        <f t="shared" si="58"/>
        <v>6</v>
      </c>
      <c r="V67" s="49">
        <f t="shared" si="49"/>
        <v>9</v>
      </c>
      <c r="W67" s="49">
        <f t="shared" si="50"/>
        <v>778.5</v>
      </c>
      <c r="X67" s="49">
        <f t="shared" si="51"/>
        <v>702</v>
      </c>
      <c r="Y67" s="49">
        <f t="shared" si="52"/>
        <v>816</v>
      </c>
      <c r="Z67" s="49">
        <f t="shared" si="53"/>
        <v>739.5</v>
      </c>
      <c r="AA67" s="49">
        <f t="shared" si="54"/>
        <v>2704</v>
      </c>
      <c r="AB67" s="49">
        <f t="shared" ref="AB67:AB72" si="59">Y67+X67</f>
        <v>1518</v>
      </c>
      <c r="AC67" s="49">
        <f t="shared" si="55"/>
        <v>62</v>
      </c>
      <c r="AG67" s="62">
        <f t="shared" si="37"/>
        <v>0.66666666666666663</v>
      </c>
      <c r="AH67">
        <f t="shared" si="56"/>
        <v>0.55740846515916931</v>
      </c>
      <c r="AJ67" s="26">
        <f t="shared" si="57"/>
        <v>0.66666666666666663</v>
      </c>
      <c r="AK67">
        <v>6.52326016080284</v>
      </c>
      <c r="AL67">
        <v>0.7</v>
      </c>
    </row>
    <row r="68" spans="1:38" ht="16.8" x14ac:dyDescent="0.3">
      <c r="C68" s="59">
        <v>8</v>
      </c>
      <c r="D68" s="51">
        <f t="shared" si="38"/>
        <v>819</v>
      </c>
      <c r="E68" s="54">
        <f t="shared" si="39"/>
        <v>824</v>
      </c>
      <c r="F68" s="61">
        <v>5</v>
      </c>
      <c r="G68" s="30">
        <f t="shared" si="40"/>
        <v>389.5</v>
      </c>
      <c r="H68" s="34">
        <f t="shared" si="41"/>
        <v>3</v>
      </c>
      <c r="I68" s="31">
        <f t="shared" si="42"/>
        <v>5</v>
      </c>
      <c r="J68" s="34">
        <f t="shared" si="43"/>
        <v>2</v>
      </c>
      <c r="K68" s="37">
        <f t="shared" si="26"/>
        <v>3</v>
      </c>
      <c r="L68" s="36">
        <f t="shared" si="27"/>
        <v>2</v>
      </c>
      <c r="M68" s="36">
        <f t="shared" si="44"/>
        <v>1</v>
      </c>
      <c r="N68" s="42">
        <f t="shared" si="45"/>
        <v>11</v>
      </c>
      <c r="O68" s="43">
        <f t="shared" si="32"/>
        <v>6</v>
      </c>
      <c r="P68" s="40">
        <f t="shared" si="46"/>
        <v>5</v>
      </c>
      <c r="Q68" s="46">
        <f t="shared" si="34"/>
        <v>6</v>
      </c>
      <c r="R68" s="46">
        <f t="shared" si="35"/>
        <v>3</v>
      </c>
      <c r="S68" s="46">
        <f t="shared" si="47"/>
        <v>3</v>
      </c>
      <c r="T68" s="49">
        <f t="shared" si="48"/>
        <v>16</v>
      </c>
      <c r="U68" s="49">
        <f t="shared" si="58"/>
        <v>11</v>
      </c>
      <c r="V68" s="49">
        <f t="shared" si="49"/>
        <v>8</v>
      </c>
      <c r="W68" s="49">
        <f t="shared" si="50"/>
        <v>794.5</v>
      </c>
      <c r="X68" s="49">
        <f t="shared" si="51"/>
        <v>713</v>
      </c>
      <c r="Y68" s="49">
        <f t="shared" si="52"/>
        <v>824</v>
      </c>
      <c r="Z68" s="49">
        <f t="shared" si="53"/>
        <v>742.5</v>
      </c>
      <c r="AA68" s="49">
        <f t="shared" si="54"/>
        <v>2772</v>
      </c>
      <c r="AB68" s="49">
        <f t="shared" si="59"/>
        <v>1537</v>
      </c>
      <c r="AC68" s="49">
        <f t="shared" si="55"/>
        <v>68</v>
      </c>
      <c r="AG68" s="62">
        <f t="shared" si="37"/>
        <v>0.625</v>
      </c>
      <c r="AH68">
        <f t="shared" si="56"/>
        <v>0.86</v>
      </c>
      <c r="AJ68" s="26">
        <f t="shared" si="57"/>
        <v>0.625</v>
      </c>
      <c r="AK68">
        <v>7.52326016080284</v>
      </c>
      <c r="AL68">
        <v>0.8571428571428571</v>
      </c>
    </row>
    <row r="69" spans="1:38" ht="16.8" x14ac:dyDescent="0.3">
      <c r="C69" s="59">
        <v>7</v>
      </c>
      <c r="D69" s="51">
        <f t="shared" si="38"/>
        <v>825</v>
      </c>
      <c r="E69" s="54">
        <f t="shared" si="39"/>
        <v>831</v>
      </c>
      <c r="F69" s="61">
        <v>5</v>
      </c>
      <c r="G69" s="30">
        <f t="shared" si="40"/>
        <v>394.5</v>
      </c>
      <c r="H69" s="34">
        <f t="shared" si="41"/>
        <v>2</v>
      </c>
      <c r="I69" s="31">
        <f t="shared" si="42"/>
        <v>6</v>
      </c>
      <c r="J69" s="34">
        <f t="shared" si="43"/>
        <v>0</v>
      </c>
      <c r="K69" s="37">
        <f t="shared" si="26"/>
        <v>5</v>
      </c>
      <c r="L69" s="36">
        <f t="shared" si="27"/>
        <v>4</v>
      </c>
      <c r="M69" s="36">
        <f t="shared" si="44"/>
        <v>1</v>
      </c>
      <c r="N69" s="42">
        <f t="shared" si="45"/>
        <v>11.5</v>
      </c>
      <c r="O69" s="43">
        <f t="shared" si="32"/>
        <v>7</v>
      </c>
      <c r="P69" s="40">
        <f t="shared" si="46"/>
        <v>4.5</v>
      </c>
      <c r="Q69" s="46">
        <f t="shared" si="34"/>
        <v>3</v>
      </c>
      <c r="R69" s="46">
        <f t="shared" si="35"/>
        <v>2</v>
      </c>
      <c r="S69" s="46">
        <f t="shared" si="47"/>
        <v>1</v>
      </c>
      <c r="T69" s="49">
        <f t="shared" si="48"/>
        <v>19</v>
      </c>
      <c r="U69" s="49">
        <f t="shared" si="58"/>
        <v>6.5</v>
      </c>
      <c r="V69" s="49">
        <f t="shared" si="49"/>
        <v>7</v>
      </c>
      <c r="W69" s="49">
        <f t="shared" si="50"/>
        <v>813.5</v>
      </c>
      <c r="X69" s="49">
        <f t="shared" si="51"/>
        <v>719.5</v>
      </c>
      <c r="Y69" s="49">
        <f t="shared" si="52"/>
        <v>831</v>
      </c>
      <c r="Z69" s="49">
        <f t="shared" si="53"/>
        <v>737</v>
      </c>
      <c r="AA69" s="49">
        <f t="shared" si="54"/>
        <v>2835</v>
      </c>
      <c r="AB69" s="49">
        <f t="shared" si="59"/>
        <v>1550.5</v>
      </c>
      <c r="AC69" s="49">
        <f t="shared" si="55"/>
        <v>63</v>
      </c>
      <c r="AG69" s="62">
        <f t="shared" si="37"/>
        <v>0.7142857142857143</v>
      </c>
      <c r="AH69">
        <f t="shared" si="56"/>
        <v>0.48377889911601202</v>
      </c>
      <c r="AJ69" s="26">
        <f t="shared" si="57"/>
        <v>0.7142857142857143</v>
      </c>
      <c r="AK69">
        <v>8.52326016080284</v>
      </c>
      <c r="AL69">
        <v>0.8</v>
      </c>
    </row>
    <row r="70" spans="1:38" ht="16.8" x14ac:dyDescent="0.3">
      <c r="C70" s="59">
        <v>9</v>
      </c>
      <c r="D70" s="51">
        <f t="shared" si="38"/>
        <v>835</v>
      </c>
      <c r="E70" s="54">
        <f t="shared" si="39"/>
        <v>840</v>
      </c>
      <c r="F70" s="61">
        <v>7</v>
      </c>
      <c r="G70" s="30">
        <f t="shared" si="40"/>
        <v>401.5</v>
      </c>
      <c r="H70" s="34">
        <f t="shared" si="41"/>
        <v>2</v>
      </c>
      <c r="I70" s="31">
        <f t="shared" si="42"/>
        <v>5</v>
      </c>
      <c r="J70" s="34">
        <f t="shared" si="43"/>
        <v>0</v>
      </c>
      <c r="K70" s="37">
        <f t="shared" si="26"/>
        <v>4</v>
      </c>
      <c r="L70" s="36">
        <f t="shared" si="27"/>
        <v>3</v>
      </c>
      <c r="M70" s="36">
        <f t="shared" si="44"/>
        <v>1</v>
      </c>
      <c r="N70" s="42">
        <f t="shared" si="45"/>
        <v>9.5</v>
      </c>
      <c r="O70" s="43">
        <f t="shared" si="32"/>
        <v>7</v>
      </c>
      <c r="P70" s="40">
        <f t="shared" si="46"/>
        <v>2.5</v>
      </c>
      <c r="Q70" s="46">
        <f t="shared" si="34"/>
        <v>3</v>
      </c>
      <c r="R70" s="46">
        <f t="shared" si="35"/>
        <v>2</v>
      </c>
      <c r="S70" s="46">
        <f t="shared" si="47"/>
        <v>1</v>
      </c>
      <c r="T70" s="49">
        <f t="shared" si="48"/>
        <v>17</v>
      </c>
      <c r="U70" s="49">
        <f t="shared" si="58"/>
        <v>4.5</v>
      </c>
      <c r="V70" s="49">
        <f t="shared" si="49"/>
        <v>9</v>
      </c>
      <c r="W70" s="49">
        <f t="shared" si="50"/>
        <v>830.5</v>
      </c>
      <c r="X70" s="49">
        <f t="shared" si="51"/>
        <v>724</v>
      </c>
      <c r="Y70" s="49">
        <f t="shared" si="52"/>
        <v>840</v>
      </c>
      <c r="Z70" s="49">
        <f t="shared" si="53"/>
        <v>733.5</v>
      </c>
      <c r="AA70" s="49">
        <f t="shared" si="54"/>
        <v>2897</v>
      </c>
      <c r="AB70" s="49">
        <f t="shared" si="59"/>
        <v>1564</v>
      </c>
      <c r="AC70" s="49">
        <f t="shared" si="55"/>
        <v>62</v>
      </c>
      <c r="AG70" s="62">
        <f t="shared" si="37"/>
        <v>0.77777777777777779</v>
      </c>
      <c r="AH70">
        <f t="shared" si="56"/>
        <v>0.75942597884994822</v>
      </c>
      <c r="AJ70" s="26">
        <f t="shared" si="57"/>
        <v>0.77777777777777779</v>
      </c>
      <c r="AK70">
        <v>9.52326016080284</v>
      </c>
      <c r="AL70">
        <v>0.9</v>
      </c>
    </row>
    <row r="71" spans="1:38" ht="16.8" x14ac:dyDescent="0.3">
      <c r="C71" s="59">
        <v>8</v>
      </c>
      <c r="D71" s="51">
        <f t="shared" si="38"/>
        <v>844</v>
      </c>
      <c r="E71" s="54">
        <f t="shared" si="39"/>
        <v>848</v>
      </c>
      <c r="F71" s="61">
        <v>7</v>
      </c>
      <c r="G71" s="30">
        <f t="shared" si="40"/>
        <v>408.5</v>
      </c>
      <c r="H71" s="34">
        <f t="shared" si="41"/>
        <v>1</v>
      </c>
      <c r="I71" s="31">
        <f t="shared" si="42"/>
        <v>4</v>
      </c>
      <c r="J71" s="34">
        <f t="shared" si="43"/>
        <v>3</v>
      </c>
      <c r="K71" s="37">
        <f t="shared" si="26"/>
        <v>1</v>
      </c>
      <c r="L71" s="36">
        <f t="shared" si="27"/>
        <v>1</v>
      </c>
      <c r="M71" s="36">
        <f t="shared" si="44"/>
        <v>0</v>
      </c>
      <c r="N71" s="42">
        <f t="shared" si="45"/>
        <v>6</v>
      </c>
      <c r="O71" s="43">
        <f t="shared" si="32"/>
        <v>5</v>
      </c>
      <c r="P71" s="40">
        <f t="shared" si="46"/>
        <v>1</v>
      </c>
      <c r="Q71" s="46">
        <f t="shared" si="34"/>
        <v>3</v>
      </c>
      <c r="R71" s="46">
        <f t="shared" si="35"/>
        <v>2</v>
      </c>
      <c r="S71" s="46">
        <f t="shared" si="47"/>
        <v>1</v>
      </c>
      <c r="T71" s="49">
        <f t="shared" si="48"/>
        <v>12</v>
      </c>
      <c r="U71" s="49">
        <f t="shared" si="58"/>
        <v>5</v>
      </c>
      <c r="V71" s="49">
        <f t="shared" si="49"/>
        <v>8</v>
      </c>
      <c r="W71" s="49">
        <f t="shared" si="50"/>
        <v>842.5</v>
      </c>
      <c r="X71" s="49">
        <f t="shared" si="51"/>
        <v>729</v>
      </c>
      <c r="Y71" s="49">
        <f t="shared" si="52"/>
        <v>848</v>
      </c>
      <c r="Z71" s="49">
        <f t="shared" si="53"/>
        <v>734.5</v>
      </c>
      <c r="AA71" s="49">
        <f t="shared" si="54"/>
        <v>2960</v>
      </c>
      <c r="AB71" s="49">
        <f t="shared" si="59"/>
        <v>1577</v>
      </c>
      <c r="AC71" s="49">
        <f t="shared" si="55"/>
        <v>63</v>
      </c>
      <c r="AG71" s="62">
        <f t="shared" si="37"/>
        <v>0.875</v>
      </c>
      <c r="AH71">
        <f t="shared" si="56"/>
        <v>0.86</v>
      </c>
      <c r="AJ71" s="26">
        <f t="shared" si="57"/>
        <v>0.875</v>
      </c>
      <c r="AK71">
        <v>10.523260160802799</v>
      </c>
      <c r="AL71">
        <v>0.875</v>
      </c>
    </row>
    <row r="72" spans="1:38" ht="16.8" x14ac:dyDescent="0.3">
      <c r="C72" s="59">
        <v>6</v>
      </c>
      <c r="D72" s="51">
        <f t="shared" si="38"/>
        <v>851</v>
      </c>
      <c r="E72" s="54">
        <f t="shared" si="39"/>
        <v>854</v>
      </c>
      <c r="F72" s="61">
        <v>6</v>
      </c>
      <c r="G72" s="30">
        <f>F72+G71</f>
        <v>414.5</v>
      </c>
      <c r="H72" s="34">
        <f t="shared" si="41"/>
        <v>0</v>
      </c>
      <c r="I72" s="31">
        <f t="shared" si="42"/>
        <v>3</v>
      </c>
      <c r="J72" s="34">
        <f t="shared" si="43"/>
        <v>3</v>
      </c>
      <c r="K72" s="37">
        <f t="shared" si="26"/>
        <v>1</v>
      </c>
      <c r="L72" s="36">
        <f t="shared" si="27"/>
        <v>1</v>
      </c>
      <c r="M72" s="36">
        <f t="shared" si="44"/>
        <v>0</v>
      </c>
      <c r="N72" s="42">
        <f t="shared" si="45"/>
        <v>13.5</v>
      </c>
      <c r="O72" s="43">
        <f t="shared" si="32"/>
        <v>12</v>
      </c>
      <c r="P72" s="40">
        <f t="shared" si="46"/>
        <v>1.5</v>
      </c>
      <c r="Q72" s="46">
        <f t="shared" si="34"/>
        <v>7</v>
      </c>
      <c r="R72" s="46">
        <f t="shared" si="35"/>
        <v>6</v>
      </c>
      <c r="S72" s="46">
        <f t="shared" si="47"/>
        <v>1</v>
      </c>
      <c r="T72" s="49">
        <f t="shared" si="48"/>
        <v>22</v>
      </c>
      <c r="U72" s="49">
        <f t="shared" si="58"/>
        <v>5.5</v>
      </c>
      <c r="V72" s="49">
        <f t="shared" si="49"/>
        <v>6</v>
      </c>
      <c r="W72" s="49">
        <f t="shared" si="50"/>
        <v>864.5</v>
      </c>
      <c r="X72" s="49">
        <f t="shared" si="51"/>
        <v>734.5</v>
      </c>
      <c r="Y72" s="49">
        <f t="shared" si="52"/>
        <v>854</v>
      </c>
      <c r="Z72" s="49">
        <f t="shared" si="53"/>
        <v>724</v>
      </c>
      <c r="AA72" s="49">
        <f t="shared" si="54"/>
        <v>3018</v>
      </c>
      <c r="AB72" s="49">
        <f t="shared" si="59"/>
        <v>1588.5</v>
      </c>
      <c r="AC72" s="49">
        <f t="shared" si="55"/>
        <v>58</v>
      </c>
      <c r="AG72" s="62">
        <f t="shared" si="37"/>
        <v>1</v>
      </c>
      <c r="AH72">
        <f t="shared" si="56"/>
        <v>0.86</v>
      </c>
      <c r="AJ72" s="26">
        <f t="shared" si="57"/>
        <v>1</v>
      </c>
      <c r="AK72">
        <v>11.523260160802799</v>
      </c>
      <c r="AL72">
        <v>0.9</v>
      </c>
    </row>
    <row r="80" spans="1:38" x14ac:dyDescent="0.3">
      <c r="A80">
        <f>SUM(C2:C61)</f>
        <v>765</v>
      </c>
    </row>
    <row r="81" spans="1:8" x14ac:dyDescent="0.3">
      <c r="A81">
        <f>SUM(F2:F61)</f>
        <v>347.5</v>
      </c>
    </row>
    <row r="82" spans="1:8" x14ac:dyDescent="0.3">
      <c r="A82">
        <f>A81/A80</f>
        <v>0.45424836601307189</v>
      </c>
      <c r="H82">
        <f>308/827</f>
        <v>0.37243047158403869</v>
      </c>
    </row>
  </sheetData>
  <phoneticPr fontId="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4715-AF24-4E2B-B050-0EE96684A2EA}">
  <dimension ref="A2:B73"/>
  <sheetViews>
    <sheetView topLeftCell="A54" workbookViewId="0">
      <selection activeCell="B1" sqref="B1:B1048576"/>
    </sheetView>
  </sheetViews>
  <sheetFormatPr defaultRowHeight="14.4" x14ac:dyDescent="0.3"/>
  <cols>
    <col min="2" max="2" width="9.109375" bestFit="1" customWidth="1"/>
  </cols>
  <sheetData>
    <row r="2" spans="1:2" x14ac:dyDescent="0.3">
      <c r="A2">
        <v>1</v>
      </c>
      <c r="B2" s="11">
        <f>0.3304*A2^2+57.286-10.227*A2</f>
        <v>47.389399999999995</v>
      </c>
    </row>
    <row r="3" spans="1:2" x14ac:dyDescent="0.3">
      <c r="A3">
        <v>2</v>
      </c>
      <c r="B3" s="11">
        <f t="shared" ref="B3:B66" si="0">0.3304*A3^2+57.286-10.227*A3</f>
        <v>38.153600000000004</v>
      </c>
    </row>
    <row r="4" spans="1:2" x14ac:dyDescent="0.3">
      <c r="A4">
        <v>3</v>
      </c>
      <c r="B4" s="11">
        <f t="shared" si="0"/>
        <v>29.578599999999998</v>
      </c>
    </row>
    <row r="5" spans="1:2" x14ac:dyDescent="0.3">
      <c r="A5">
        <v>4</v>
      </c>
      <c r="B5" s="11">
        <f t="shared" si="0"/>
        <v>21.664400000000001</v>
      </c>
    </row>
    <row r="6" spans="1:2" x14ac:dyDescent="0.3">
      <c r="A6">
        <v>5</v>
      </c>
      <c r="B6" s="11">
        <f t="shared" si="0"/>
        <v>14.411000000000001</v>
      </c>
    </row>
    <row r="7" spans="1:2" x14ac:dyDescent="0.3">
      <c r="A7">
        <v>6</v>
      </c>
      <c r="B7" s="11">
        <f t="shared" si="0"/>
        <v>7.818400000000004</v>
      </c>
    </row>
    <row r="8" spans="1:2" x14ac:dyDescent="0.3">
      <c r="A8">
        <v>7</v>
      </c>
      <c r="B8" s="11">
        <f t="shared" si="0"/>
        <v>1.8866000000000014</v>
      </c>
    </row>
    <row r="9" spans="1:2" x14ac:dyDescent="0.3">
      <c r="A9">
        <v>8</v>
      </c>
      <c r="B9" s="11">
        <f t="shared" si="0"/>
        <v>-3.3843999999999994</v>
      </c>
    </row>
    <row r="10" spans="1:2" x14ac:dyDescent="0.3">
      <c r="A10">
        <v>9</v>
      </c>
      <c r="B10" s="11">
        <f t="shared" si="0"/>
        <v>-7.9946000000000055</v>
      </c>
    </row>
    <row r="11" spans="1:2" x14ac:dyDescent="0.3">
      <c r="A11">
        <v>10</v>
      </c>
      <c r="B11" s="11">
        <f t="shared" si="0"/>
        <v>-11.944000000000003</v>
      </c>
    </row>
    <row r="12" spans="1:2" x14ac:dyDescent="0.3">
      <c r="A12">
        <v>11</v>
      </c>
      <c r="B12" s="11">
        <f t="shared" si="0"/>
        <v>-15.232600000000005</v>
      </c>
    </row>
    <row r="13" spans="1:2" x14ac:dyDescent="0.3">
      <c r="A13">
        <v>12</v>
      </c>
      <c r="B13" s="11">
        <f t="shared" si="0"/>
        <v>-17.860399999999998</v>
      </c>
    </row>
    <row r="14" spans="1:2" x14ac:dyDescent="0.3">
      <c r="A14">
        <v>13</v>
      </c>
      <c r="B14" s="11">
        <f t="shared" si="0"/>
        <v>-19.827399999999983</v>
      </c>
    </row>
    <row r="15" spans="1:2" x14ac:dyDescent="0.3">
      <c r="A15">
        <v>14</v>
      </c>
      <c r="B15" s="11">
        <f t="shared" si="0"/>
        <v>-21.133599999999987</v>
      </c>
    </row>
    <row r="16" spans="1:2" x14ac:dyDescent="0.3">
      <c r="A16">
        <v>15</v>
      </c>
      <c r="B16" s="11">
        <f t="shared" si="0"/>
        <v>-21.778999999999996</v>
      </c>
    </row>
    <row r="17" spans="1:2" x14ac:dyDescent="0.3">
      <c r="A17">
        <v>16</v>
      </c>
      <c r="B17" s="11">
        <f t="shared" si="0"/>
        <v>-21.763599999999997</v>
      </c>
    </row>
    <row r="18" spans="1:2" x14ac:dyDescent="0.3">
      <c r="A18">
        <v>17</v>
      </c>
      <c r="B18" s="11">
        <f t="shared" si="0"/>
        <v>-21.087400000000002</v>
      </c>
    </row>
    <row r="19" spans="1:2" x14ac:dyDescent="0.3">
      <c r="A19">
        <v>18</v>
      </c>
      <c r="B19" s="11">
        <f t="shared" si="0"/>
        <v>-19.750400000000013</v>
      </c>
    </row>
    <row r="20" spans="1:2" x14ac:dyDescent="0.3">
      <c r="A20">
        <v>19</v>
      </c>
      <c r="B20" s="11">
        <f t="shared" si="0"/>
        <v>-17.752600000000001</v>
      </c>
    </row>
    <row r="21" spans="1:2" x14ac:dyDescent="0.3">
      <c r="A21">
        <v>20</v>
      </c>
      <c r="B21" s="11">
        <f t="shared" si="0"/>
        <v>-15.093999999999994</v>
      </c>
    </row>
    <row r="22" spans="1:2" x14ac:dyDescent="0.3">
      <c r="A22">
        <v>21</v>
      </c>
      <c r="B22" s="11">
        <f t="shared" si="0"/>
        <v>-11.774599999999992</v>
      </c>
    </row>
    <row r="23" spans="1:2" x14ac:dyDescent="0.3">
      <c r="A23">
        <v>22</v>
      </c>
      <c r="B23" s="11">
        <f t="shared" si="0"/>
        <v>-7.794399999999996</v>
      </c>
    </row>
    <row r="24" spans="1:2" x14ac:dyDescent="0.3">
      <c r="A24">
        <v>23</v>
      </c>
      <c r="B24" s="11">
        <f t="shared" si="0"/>
        <v>-3.1533999999999764</v>
      </c>
    </row>
    <row r="25" spans="1:2" x14ac:dyDescent="0.3">
      <c r="A25">
        <v>24</v>
      </c>
      <c r="B25" s="11">
        <f t="shared" si="0"/>
        <v>2.1484000000000094</v>
      </c>
    </row>
    <row r="26" spans="1:2" x14ac:dyDescent="0.3">
      <c r="A26">
        <v>25</v>
      </c>
      <c r="B26" s="11">
        <f t="shared" si="0"/>
        <v>8.1110000000000468</v>
      </c>
    </row>
    <row r="27" spans="1:2" x14ac:dyDescent="0.3">
      <c r="A27">
        <v>26</v>
      </c>
      <c r="B27" s="11">
        <f t="shared" si="0"/>
        <v>14.734399999999994</v>
      </c>
    </row>
    <row r="28" spans="1:2" x14ac:dyDescent="0.3">
      <c r="A28">
        <v>27</v>
      </c>
      <c r="B28" s="11">
        <f t="shared" si="0"/>
        <v>22.018599999999992</v>
      </c>
    </row>
    <row r="29" spans="1:2" x14ac:dyDescent="0.3">
      <c r="A29">
        <v>28</v>
      </c>
      <c r="B29" s="11">
        <f t="shared" si="0"/>
        <v>29.963600000000042</v>
      </c>
    </row>
    <row r="30" spans="1:2" x14ac:dyDescent="0.3">
      <c r="A30">
        <v>29</v>
      </c>
      <c r="B30" s="11">
        <f t="shared" si="0"/>
        <v>38.569399999999973</v>
      </c>
    </row>
    <row r="31" spans="1:2" x14ac:dyDescent="0.3">
      <c r="A31">
        <v>30</v>
      </c>
      <c r="B31" s="11">
        <f t="shared" si="0"/>
        <v>47.836000000000013</v>
      </c>
    </row>
    <row r="32" spans="1:2" x14ac:dyDescent="0.3">
      <c r="A32">
        <v>31</v>
      </c>
      <c r="B32" s="11">
        <f t="shared" si="0"/>
        <v>57.76339999999999</v>
      </c>
    </row>
    <row r="33" spans="1:2" x14ac:dyDescent="0.3">
      <c r="A33">
        <v>32</v>
      </c>
      <c r="B33" s="11">
        <f t="shared" si="0"/>
        <v>68.351600000000019</v>
      </c>
    </row>
    <row r="34" spans="1:2" x14ac:dyDescent="0.3">
      <c r="A34">
        <v>33</v>
      </c>
      <c r="B34" s="11">
        <f t="shared" si="0"/>
        <v>79.600600000000043</v>
      </c>
    </row>
    <row r="35" spans="1:2" x14ac:dyDescent="0.3">
      <c r="A35">
        <v>34</v>
      </c>
      <c r="B35" s="11">
        <f t="shared" si="0"/>
        <v>91.510400000000004</v>
      </c>
    </row>
    <row r="36" spans="1:2" x14ac:dyDescent="0.3">
      <c r="A36">
        <v>35</v>
      </c>
      <c r="B36" s="11">
        <f t="shared" si="0"/>
        <v>104.08100000000002</v>
      </c>
    </row>
    <row r="37" spans="1:2" x14ac:dyDescent="0.3">
      <c r="A37">
        <v>36</v>
      </c>
      <c r="B37" s="11">
        <f t="shared" si="0"/>
        <v>117.31240000000003</v>
      </c>
    </row>
    <row r="38" spans="1:2" x14ac:dyDescent="0.3">
      <c r="A38">
        <v>37</v>
      </c>
      <c r="B38" s="11">
        <f t="shared" si="0"/>
        <v>131.20460000000003</v>
      </c>
    </row>
    <row r="39" spans="1:2" x14ac:dyDescent="0.3">
      <c r="A39">
        <v>38</v>
      </c>
      <c r="B39" s="11">
        <f t="shared" si="0"/>
        <v>145.75760000000008</v>
      </c>
    </row>
    <row r="40" spans="1:2" x14ac:dyDescent="0.3">
      <c r="A40">
        <v>39</v>
      </c>
      <c r="B40" s="11">
        <f t="shared" si="0"/>
        <v>160.97139999999996</v>
      </c>
    </row>
    <row r="41" spans="1:2" x14ac:dyDescent="0.3">
      <c r="A41">
        <v>40</v>
      </c>
      <c r="B41" s="11">
        <f t="shared" si="0"/>
        <v>176.84600000000012</v>
      </c>
    </row>
    <row r="42" spans="1:2" x14ac:dyDescent="0.3">
      <c r="A42">
        <v>41</v>
      </c>
      <c r="B42" s="11">
        <f t="shared" si="0"/>
        <v>193.38139999999999</v>
      </c>
    </row>
    <row r="43" spans="1:2" x14ac:dyDescent="0.3">
      <c r="A43">
        <v>42</v>
      </c>
      <c r="B43" s="11">
        <f t="shared" si="0"/>
        <v>210.57759999999996</v>
      </c>
    </row>
    <row r="44" spans="1:2" x14ac:dyDescent="0.3">
      <c r="A44">
        <v>43</v>
      </c>
      <c r="B44" s="11">
        <f t="shared" si="0"/>
        <v>228.43459999999999</v>
      </c>
    </row>
    <row r="45" spans="1:2" x14ac:dyDescent="0.3">
      <c r="A45">
        <v>44</v>
      </c>
      <c r="B45" s="11">
        <f t="shared" si="0"/>
        <v>246.95239999999995</v>
      </c>
    </row>
    <row r="46" spans="1:2" x14ac:dyDescent="0.3">
      <c r="A46">
        <v>45</v>
      </c>
      <c r="B46" s="11">
        <f t="shared" si="0"/>
        <v>266.13099999999997</v>
      </c>
    </row>
    <row r="47" spans="1:2" x14ac:dyDescent="0.3">
      <c r="A47">
        <v>46</v>
      </c>
      <c r="B47" s="11">
        <f t="shared" si="0"/>
        <v>285.97040000000015</v>
      </c>
    </row>
    <row r="48" spans="1:2" x14ac:dyDescent="0.3">
      <c r="A48">
        <v>47</v>
      </c>
      <c r="B48" s="11">
        <f t="shared" si="0"/>
        <v>306.47059999999993</v>
      </c>
    </row>
    <row r="49" spans="1:2" x14ac:dyDescent="0.3">
      <c r="A49">
        <v>48</v>
      </c>
      <c r="B49" s="11">
        <f t="shared" si="0"/>
        <v>327.63160000000011</v>
      </c>
    </row>
    <row r="50" spans="1:2" x14ac:dyDescent="0.3">
      <c r="A50">
        <v>49</v>
      </c>
      <c r="B50" s="11">
        <f t="shared" si="0"/>
        <v>349.45340000000016</v>
      </c>
    </row>
    <row r="51" spans="1:2" x14ac:dyDescent="0.3">
      <c r="A51">
        <v>50</v>
      </c>
      <c r="B51" s="11">
        <f t="shared" si="0"/>
        <v>371.93600000000004</v>
      </c>
    </row>
    <row r="52" spans="1:2" x14ac:dyDescent="0.3">
      <c r="A52">
        <v>51</v>
      </c>
      <c r="B52" s="11">
        <f t="shared" si="0"/>
        <v>395.07940000000008</v>
      </c>
    </row>
    <row r="53" spans="1:2" x14ac:dyDescent="0.3">
      <c r="A53">
        <v>52</v>
      </c>
      <c r="B53" s="11">
        <f t="shared" si="0"/>
        <v>418.8836</v>
      </c>
    </row>
    <row r="54" spans="1:2" x14ac:dyDescent="0.3">
      <c r="A54">
        <v>53</v>
      </c>
      <c r="B54" s="11">
        <f t="shared" si="0"/>
        <v>443.34859999999992</v>
      </c>
    </row>
    <row r="55" spans="1:2" x14ac:dyDescent="0.3">
      <c r="A55">
        <v>54</v>
      </c>
      <c r="B55" s="11">
        <f t="shared" si="0"/>
        <v>468.47440000000006</v>
      </c>
    </row>
    <row r="56" spans="1:2" x14ac:dyDescent="0.3">
      <c r="A56">
        <v>55</v>
      </c>
      <c r="B56" s="11">
        <f t="shared" si="0"/>
        <v>494.26100000000008</v>
      </c>
    </row>
    <row r="57" spans="1:2" x14ac:dyDescent="0.3">
      <c r="A57">
        <v>56</v>
      </c>
      <c r="B57" s="11">
        <f t="shared" si="0"/>
        <v>520.70840000000021</v>
      </c>
    </row>
    <row r="58" spans="1:2" x14ac:dyDescent="0.3">
      <c r="A58">
        <v>57</v>
      </c>
      <c r="B58" s="11">
        <f t="shared" si="0"/>
        <v>547.81660000000022</v>
      </c>
    </row>
    <row r="59" spans="1:2" x14ac:dyDescent="0.3">
      <c r="A59">
        <v>58</v>
      </c>
      <c r="B59" s="11">
        <f t="shared" si="0"/>
        <v>575.5856</v>
      </c>
    </row>
    <row r="60" spans="1:2" x14ac:dyDescent="0.3">
      <c r="A60">
        <v>59</v>
      </c>
      <c r="B60" s="11">
        <f t="shared" si="0"/>
        <v>604.01540000000023</v>
      </c>
    </row>
    <row r="61" spans="1:2" x14ac:dyDescent="0.3">
      <c r="A61">
        <v>60</v>
      </c>
      <c r="B61" s="11">
        <f t="shared" si="0"/>
        <v>633.10600000000011</v>
      </c>
    </row>
    <row r="62" spans="1:2" x14ac:dyDescent="0.3">
      <c r="A62">
        <v>61</v>
      </c>
      <c r="B62" s="11">
        <f t="shared" si="0"/>
        <v>662.8574000000001</v>
      </c>
    </row>
    <row r="63" spans="1:2" x14ac:dyDescent="0.3">
      <c r="A63">
        <v>62</v>
      </c>
      <c r="B63" s="11">
        <f t="shared" si="0"/>
        <v>693.26960000000008</v>
      </c>
    </row>
    <row r="64" spans="1:2" x14ac:dyDescent="0.3">
      <c r="A64">
        <v>63</v>
      </c>
      <c r="B64" s="11">
        <f t="shared" si="0"/>
        <v>724.34260000000006</v>
      </c>
    </row>
    <row r="65" spans="1:2" x14ac:dyDescent="0.3">
      <c r="A65">
        <v>64</v>
      </c>
      <c r="B65" s="11">
        <f t="shared" si="0"/>
        <v>756.07640000000015</v>
      </c>
    </row>
    <row r="66" spans="1:2" x14ac:dyDescent="0.3">
      <c r="A66">
        <v>65</v>
      </c>
      <c r="B66" s="11">
        <f t="shared" si="0"/>
        <v>788.47100000000012</v>
      </c>
    </row>
    <row r="67" spans="1:2" x14ac:dyDescent="0.3">
      <c r="A67">
        <v>66</v>
      </c>
      <c r="B67" s="11">
        <f t="shared" ref="B67:B73" si="1">0.3304*A67^2+57.286-10.227*A67</f>
        <v>821.52640000000019</v>
      </c>
    </row>
    <row r="68" spans="1:2" x14ac:dyDescent="0.3">
      <c r="A68">
        <v>67</v>
      </c>
      <c r="B68" s="11">
        <f t="shared" si="1"/>
        <v>855.24260000000004</v>
      </c>
    </row>
    <row r="69" spans="1:2" x14ac:dyDescent="0.3">
      <c r="A69">
        <v>68</v>
      </c>
      <c r="B69" s="11">
        <f t="shared" si="1"/>
        <v>889.6196000000001</v>
      </c>
    </row>
    <row r="70" spans="1:2" x14ac:dyDescent="0.3">
      <c r="A70">
        <v>69</v>
      </c>
      <c r="B70" s="11">
        <f t="shared" si="1"/>
        <v>924.65740000000028</v>
      </c>
    </row>
    <row r="71" spans="1:2" x14ac:dyDescent="0.3">
      <c r="A71">
        <v>70</v>
      </c>
      <c r="B71" s="11">
        <f t="shared" si="1"/>
        <v>960.35600000000011</v>
      </c>
    </row>
    <row r="72" spans="1:2" x14ac:dyDescent="0.3">
      <c r="A72">
        <v>71</v>
      </c>
      <c r="B72" s="11">
        <f t="shared" si="1"/>
        <v>996.71540000000016</v>
      </c>
    </row>
    <row r="73" spans="1:2" x14ac:dyDescent="0.3">
      <c r="A73">
        <v>72</v>
      </c>
      <c r="B73" s="11">
        <f t="shared" si="1"/>
        <v>1033.7356000000002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0B989-2EF9-4CB3-B80A-4AF71326C43C}">
  <dimension ref="A1:AS82"/>
  <sheetViews>
    <sheetView zoomScale="40" workbookViewId="0">
      <pane ySplit="1" topLeftCell="A2" activePane="bottomLeft" state="frozen"/>
      <selection activeCell="D1" sqref="D1"/>
      <selection pane="bottomLeft" activeCell="AD2" sqref="AD2:AP24"/>
    </sheetView>
  </sheetViews>
  <sheetFormatPr defaultRowHeight="14.4" x14ac:dyDescent="0.3"/>
  <cols>
    <col min="1" max="1" width="9.109375" bestFit="1" customWidth="1"/>
    <col min="2" max="2" width="11.44140625" bestFit="1" customWidth="1"/>
    <col min="3" max="3" width="9.109375" style="60" bestFit="1" customWidth="1"/>
    <col min="4" max="4" width="9.109375" style="52" bestFit="1" customWidth="1"/>
    <col min="5" max="5" width="9.109375" style="56" bestFit="1" customWidth="1"/>
    <col min="6" max="6" width="5.44140625" style="60" customWidth="1"/>
    <col min="7" max="7" width="9.109375" style="17" customWidth="1"/>
    <col min="8" max="8" width="9.109375" bestFit="1" customWidth="1"/>
    <col min="9" max="9" width="9.109375" style="23" bestFit="1" customWidth="1"/>
    <col min="10" max="10" width="9.77734375" bestFit="1" customWidth="1"/>
    <col min="11" max="11" width="9" style="36" bestFit="1" customWidth="1"/>
    <col min="12" max="12" width="9" style="36" customWidth="1"/>
    <col min="13" max="13" width="8.88671875" style="36"/>
    <col min="14" max="16" width="8.88671875" style="40"/>
    <col min="17" max="19" width="8.88671875" style="46"/>
    <col min="20" max="21" width="8.88671875" style="48"/>
    <col min="22" max="29" width="9" style="48" bestFit="1" customWidth="1"/>
    <col min="30" max="31" width="8.88671875" style="48"/>
    <col min="33" max="34" width="9" bestFit="1" customWidth="1"/>
    <col min="36" max="37" width="9" bestFit="1" customWidth="1"/>
    <col min="38" max="38" width="9.77734375" bestFit="1" customWidth="1"/>
    <col min="40" max="45" width="9" bestFit="1" customWidth="1"/>
  </cols>
  <sheetData>
    <row r="1" spans="1:45" ht="50.4" x14ac:dyDescent="0.3">
      <c r="A1" s="9" t="s">
        <v>1</v>
      </c>
      <c r="B1" s="9" t="s">
        <v>0</v>
      </c>
      <c r="C1" s="57" t="s">
        <v>14</v>
      </c>
      <c r="D1" s="50" t="s">
        <v>15</v>
      </c>
      <c r="E1" s="53" t="s">
        <v>7</v>
      </c>
      <c r="F1" s="57" t="s">
        <v>8</v>
      </c>
      <c r="G1" s="20" t="s">
        <v>13</v>
      </c>
      <c r="H1" s="18" t="s">
        <v>25</v>
      </c>
      <c r="I1" s="29" t="s">
        <v>16</v>
      </c>
      <c r="J1" s="18" t="s">
        <v>26</v>
      </c>
      <c r="K1" s="35" t="s">
        <v>28</v>
      </c>
      <c r="L1" s="35" t="s">
        <v>31</v>
      </c>
      <c r="M1" s="35" t="s">
        <v>29</v>
      </c>
      <c r="N1" s="38" t="s">
        <v>32</v>
      </c>
      <c r="O1" s="39" t="s">
        <v>33</v>
      </c>
      <c r="P1" s="38" t="s">
        <v>34</v>
      </c>
      <c r="Q1" s="44" t="s">
        <v>35</v>
      </c>
      <c r="R1" s="45" t="s">
        <v>36</v>
      </c>
      <c r="S1" s="44" t="s">
        <v>37</v>
      </c>
      <c r="T1" s="47" t="s">
        <v>38</v>
      </c>
      <c r="U1" s="47" t="s">
        <v>39</v>
      </c>
      <c r="V1" s="47" t="s">
        <v>14</v>
      </c>
      <c r="W1" s="47" t="s">
        <v>40</v>
      </c>
      <c r="X1" s="47" t="s">
        <v>41</v>
      </c>
      <c r="Y1" s="47" t="s">
        <v>42</v>
      </c>
      <c r="Z1" s="47" t="s">
        <v>15</v>
      </c>
      <c r="AA1" s="47" t="s">
        <v>45</v>
      </c>
      <c r="AB1" s="47" t="s">
        <v>46</v>
      </c>
      <c r="AC1" s="47" t="s">
        <v>44</v>
      </c>
      <c r="AE1" s="47"/>
      <c r="AG1" t="s">
        <v>30</v>
      </c>
      <c r="AH1" t="s">
        <v>30</v>
      </c>
      <c r="AK1" t="s">
        <v>30</v>
      </c>
      <c r="AL1" t="s">
        <v>30</v>
      </c>
      <c r="AN1" s="47" t="s">
        <v>40</v>
      </c>
      <c r="AO1" s="47" t="s">
        <v>41</v>
      </c>
      <c r="AP1" s="47" t="s">
        <v>42</v>
      </c>
      <c r="AQ1" s="47" t="s">
        <v>15</v>
      </c>
      <c r="AR1" s="47" t="s">
        <v>45</v>
      </c>
      <c r="AS1" s="47" t="s">
        <v>46</v>
      </c>
    </row>
    <row r="2" spans="1:45" ht="16.8" x14ac:dyDescent="0.3">
      <c r="A2" s="9">
        <v>1</v>
      </c>
      <c r="B2" s="1">
        <v>43827</v>
      </c>
      <c r="C2" s="58">
        <v>10</v>
      </c>
      <c r="D2" s="51">
        <f t="shared" ref="D2:D33" si="0">E2-I2</f>
        <v>10</v>
      </c>
      <c r="E2" s="54">
        <f>C2</f>
        <v>10</v>
      </c>
      <c r="F2" s="58">
        <v>0</v>
      </c>
      <c r="G2" s="32">
        <f>F2</f>
        <v>0</v>
      </c>
      <c r="H2" s="34">
        <f t="shared" ref="H2:H33" si="1">C2-F2</f>
        <v>10</v>
      </c>
      <c r="I2" s="31">
        <v>0</v>
      </c>
      <c r="J2" s="12">
        <v>0</v>
      </c>
      <c r="K2" s="36">
        <v>0</v>
      </c>
      <c r="L2" s="36">
        <f>ROUND(K2*AG2,0)</f>
        <v>0</v>
      </c>
      <c r="M2" s="36">
        <f>ROUND(K2-L2,0)</f>
        <v>0</v>
      </c>
      <c r="N2" s="40">
        <v>0</v>
      </c>
      <c r="O2" s="41">
        <v>0</v>
      </c>
      <c r="P2" s="40">
        <f>N2-O2</f>
        <v>0</v>
      </c>
      <c r="Q2" s="46">
        <v>0</v>
      </c>
      <c r="R2" s="46">
        <v>0</v>
      </c>
      <c r="S2" s="46">
        <f>Q2-R2</f>
        <v>0</v>
      </c>
      <c r="T2" s="49">
        <f>I2+L2+O2+R2</f>
        <v>0</v>
      </c>
      <c r="U2" s="49">
        <f>J2+M2+P2+S2</f>
        <v>0</v>
      </c>
      <c r="V2" s="49">
        <f>C2</f>
        <v>10</v>
      </c>
      <c r="W2" s="49">
        <f>T2</f>
        <v>0</v>
      </c>
      <c r="X2" s="49">
        <f t="shared" ref="X2:Y2" si="2">U2</f>
        <v>0</v>
      </c>
      <c r="Y2" s="49">
        <f t="shared" si="2"/>
        <v>10</v>
      </c>
      <c r="Z2" s="49">
        <f>Y2+X2-W2</f>
        <v>10</v>
      </c>
      <c r="AA2" s="49">
        <f>AC2</f>
        <v>10</v>
      </c>
      <c r="AB2" s="49">
        <f>Y2+X2</f>
        <v>10</v>
      </c>
      <c r="AC2" s="49">
        <f>C2</f>
        <v>10</v>
      </c>
      <c r="AG2">
        <v>0</v>
      </c>
      <c r="AH2">
        <f>MIN(AG2*2,0.86)</f>
        <v>0</v>
      </c>
      <c r="AJ2" s="26">
        <f>F2/C2</f>
        <v>0</v>
      </c>
      <c r="AK2">
        <v>0.27489189974643524</v>
      </c>
      <c r="AL2">
        <v>0</v>
      </c>
      <c r="AN2" s="65">
        <f>W2</f>
        <v>0</v>
      </c>
      <c r="AO2" s="65">
        <f t="shared" ref="AO2:AS2" si="3">X2</f>
        <v>0</v>
      </c>
      <c r="AP2" s="65">
        <f t="shared" si="3"/>
        <v>10</v>
      </c>
      <c r="AQ2" s="65">
        <f t="shared" si="3"/>
        <v>10</v>
      </c>
      <c r="AR2" s="65">
        <f t="shared" si="3"/>
        <v>10</v>
      </c>
      <c r="AS2" s="65">
        <f t="shared" si="3"/>
        <v>10</v>
      </c>
    </row>
    <row r="3" spans="1:45" ht="16.8" x14ac:dyDescent="0.3">
      <c r="A3" s="9">
        <v>2</v>
      </c>
      <c r="B3" s="1">
        <v>43857</v>
      </c>
      <c r="C3" s="58">
        <v>9</v>
      </c>
      <c r="D3" s="51">
        <f t="shared" si="0"/>
        <v>19</v>
      </c>
      <c r="E3" s="54">
        <f>C3+E2</f>
        <v>19</v>
      </c>
      <c r="F3" s="58">
        <v>0</v>
      </c>
      <c r="G3" s="30">
        <f>F3+G2</f>
        <v>0</v>
      </c>
      <c r="H3" s="34">
        <f t="shared" si="1"/>
        <v>9</v>
      </c>
      <c r="I3" s="31">
        <v>0</v>
      </c>
      <c r="J3" s="12">
        <v>0</v>
      </c>
      <c r="K3" s="36">
        <v>0</v>
      </c>
      <c r="L3" s="36">
        <f t="shared" ref="L3:L25" si="4">ROUND(K3*AG3,0)</f>
        <v>0</v>
      </c>
      <c r="M3" s="36">
        <f t="shared" ref="M3:M66" si="5">ROUND(K3-L3,0)</f>
        <v>0</v>
      </c>
      <c r="N3" s="40">
        <v>0</v>
      </c>
      <c r="O3" s="41">
        <v>0</v>
      </c>
      <c r="P3" s="40">
        <f t="shared" ref="P3:P66" si="6">N3-O3</f>
        <v>0</v>
      </c>
      <c r="Q3" s="46">
        <v>0</v>
      </c>
      <c r="R3" s="46">
        <v>0</v>
      </c>
      <c r="S3" s="46">
        <f t="shared" ref="S3:S66" si="7">Q3-R3</f>
        <v>0</v>
      </c>
      <c r="T3" s="49">
        <f>I3+L3+O3+R3</f>
        <v>0</v>
      </c>
      <c r="U3" s="49">
        <f t="shared" ref="U3:U60" si="8">J3+M3+P3+S3</f>
        <v>0</v>
      </c>
      <c r="V3" s="49">
        <f t="shared" ref="V3:V66" si="9">C3</f>
        <v>9</v>
      </c>
      <c r="W3" s="49">
        <f>T3+W2</f>
        <v>0</v>
      </c>
      <c r="X3" s="49">
        <f t="shared" ref="X3:Y18" si="10">U3+X2</f>
        <v>0</v>
      </c>
      <c r="Y3" s="49">
        <f t="shared" si="10"/>
        <v>19</v>
      </c>
      <c r="Z3" s="49">
        <f t="shared" ref="Z3:Z66" si="11">Y3+X3-W3</f>
        <v>19</v>
      </c>
      <c r="AA3" s="49">
        <f>AA2+AC3</f>
        <v>19</v>
      </c>
      <c r="AB3" s="49">
        <f t="shared" ref="AB3:AB66" si="12">Y3+X3</f>
        <v>19</v>
      </c>
      <c r="AC3" s="49">
        <f t="shared" ref="AC3:AC11" si="13">C3</f>
        <v>9</v>
      </c>
      <c r="AG3">
        <v>0</v>
      </c>
      <c r="AH3">
        <f t="shared" ref="AH3:AH13" si="14">MIN(AG3*2,0.86)</f>
        <v>0</v>
      </c>
      <c r="AJ3" s="26">
        <f t="shared" ref="AJ3:AJ66" si="15">F3/C3</f>
        <v>0</v>
      </c>
      <c r="AK3">
        <v>0.57808084900038392</v>
      </c>
      <c r="AL3">
        <v>0</v>
      </c>
      <c r="AN3" s="65">
        <f t="shared" ref="AN3:AN61" si="16">W3</f>
        <v>0</v>
      </c>
      <c r="AO3" s="65">
        <f t="shared" ref="AO3:AO61" si="17">X3</f>
        <v>0</v>
      </c>
      <c r="AP3" s="65">
        <f t="shared" ref="AP3:AP61" si="18">Y3</f>
        <v>19</v>
      </c>
      <c r="AQ3" s="65">
        <f t="shared" ref="AQ3:AQ61" si="19">Z3</f>
        <v>19</v>
      </c>
      <c r="AR3" s="65">
        <f t="shared" ref="AR3:AR61" si="20">AA3</f>
        <v>19</v>
      </c>
      <c r="AS3" s="65">
        <f t="shared" ref="AS3:AS61" si="21">AB3</f>
        <v>19</v>
      </c>
    </row>
    <row r="4" spans="1:45" ht="16.8" x14ac:dyDescent="0.3">
      <c r="A4" s="9">
        <v>3</v>
      </c>
      <c r="B4" s="1">
        <v>43887</v>
      </c>
      <c r="C4" s="58">
        <v>10</v>
      </c>
      <c r="D4" s="51">
        <f t="shared" si="0"/>
        <v>29</v>
      </c>
      <c r="E4" s="54">
        <f t="shared" ref="E4:E67" si="22">C4+E3</f>
        <v>29</v>
      </c>
      <c r="F4" s="58">
        <v>1</v>
      </c>
      <c r="G4" s="30">
        <f t="shared" ref="G4:G67" si="23">F4+G3</f>
        <v>1</v>
      </c>
      <c r="H4" s="34">
        <f t="shared" si="1"/>
        <v>9</v>
      </c>
      <c r="I4" s="31">
        <v>0</v>
      </c>
      <c r="J4" s="12">
        <v>0</v>
      </c>
      <c r="K4" s="36">
        <v>0</v>
      </c>
      <c r="L4" s="36">
        <f t="shared" si="4"/>
        <v>0</v>
      </c>
      <c r="M4" s="36">
        <f t="shared" si="5"/>
        <v>0</v>
      </c>
      <c r="N4" s="40">
        <v>0</v>
      </c>
      <c r="O4" s="41">
        <v>0</v>
      </c>
      <c r="P4" s="40">
        <f t="shared" si="6"/>
        <v>0</v>
      </c>
      <c r="Q4" s="46">
        <v>0</v>
      </c>
      <c r="R4" s="46">
        <v>0</v>
      </c>
      <c r="S4" s="46">
        <f t="shared" si="7"/>
        <v>0</v>
      </c>
      <c r="T4" s="49">
        <f t="shared" ref="T4:U63" si="24">I4+L4+O4+R4</f>
        <v>0</v>
      </c>
      <c r="U4" s="49">
        <f t="shared" si="8"/>
        <v>0</v>
      </c>
      <c r="V4" s="49">
        <f t="shared" si="9"/>
        <v>10</v>
      </c>
      <c r="W4" s="49">
        <f t="shared" ref="W4:Y61" si="25">T4+W3</f>
        <v>0</v>
      </c>
      <c r="X4" s="49">
        <f t="shared" si="10"/>
        <v>0</v>
      </c>
      <c r="Y4" s="49">
        <f t="shared" si="10"/>
        <v>29</v>
      </c>
      <c r="Z4" s="49">
        <f t="shared" si="11"/>
        <v>29</v>
      </c>
      <c r="AA4" s="49">
        <f t="shared" ref="AA4:AA67" si="26">AA3+AC4</f>
        <v>29</v>
      </c>
      <c r="AB4" s="49">
        <f t="shared" si="12"/>
        <v>29</v>
      </c>
      <c r="AC4" s="49">
        <f t="shared" si="13"/>
        <v>10</v>
      </c>
      <c r="AG4">
        <v>0.1</v>
      </c>
      <c r="AH4">
        <f t="shared" si="14"/>
        <v>0.2</v>
      </c>
      <c r="AJ4" s="26">
        <f t="shared" si="15"/>
        <v>0.1</v>
      </c>
      <c r="AK4">
        <v>0.20157629404357713</v>
      </c>
      <c r="AL4">
        <v>0.1</v>
      </c>
      <c r="AN4" s="65">
        <f t="shared" si="16"/>
        <v>0</v>
      </c>
      <c r="AO4" s="65">
        <f t="shared" si="17"/>
        <v>0</v>
      </c>
      <c r="AP4" s="65">
        <f t="shared" si="18"/>
        <v>29</v>
      </c>
      <c r="AQ4" s="65">
        <f t="shared" si="19"/>
        <v>29</v>
      </c>
      <c r="AR4" s="65">
        <f t="shared" si="20"/>
        <v>29</v>
      </c>
      <c r="AS4" s="65">
        <f t="shared" si="21"/>
        <v>29</v>
      </c>
    </row>
    <row r="5" spans="1:45" ht="16.8" x14ac:dyDescent="0.3">
      <c r="A5" s="9">
        <v>4</v>
      </c>
      <c r="B5" s="1">
        <v>43917</v>
      </c>
      <c r="C5" s="58">
        <v>7</v>
      </c>
      <c r="D5" s="51">
        <f t="shared" si="0"/>
        <v>36</v>
      </c>
      <c r="E5" s="54">
        <f t="shared" si="22"/>
        <v>36</v>
      </c>
      <c r="F5" s="58">
        <v>1</v>
      </c>
      <c r="G5" s="30">
        <f t="shared" si="23"/>
        <v>2</v>
      </c>
      <c r="H5" s="34">
        <f t="shared" si="1"/>
        <v>6</v>
      </c>
      <c r="I5" s="31">
        <v>0</v>
      </c>
      <c r="J5" s="12">
        <v>0</v>
      </c>
      <c r="K5" s="36">
        <v>0</v>
      </c>
      <c r="L5" s="36">
        <f t="shared" si="4"/>
        <v>0</v>
      </c>
      <c r="M5" s="36">
        <f t="shared" si="5"/>
        <v>0</v>
      </c>
      <c r="N5" s="40">
        <v>0</v>
      </c>
      <c r="O5" s="41">
        <v>0</v>
      </c>
      <c r="P5" s="40">
        <f t="shared" si="6"/>
        <v>0</v>
      </c>
      <c r="Q5" s="46">
        <v>0</v>
      </c>
      <c r="R5" s="46">
        <v>0</v>
      </c>
      <c r="S5" s="46">
        <f t="shared" si="7"/>
        <v>0</v>
      </c>
      <c r="T5" s="49">
        <f t="shared" si="24"/>
        <v>0</v>
      </c>
      <c r="U5" s="49">
        <f t="shared" si="8"/>
        <v>0</v>
      </c>
      <c r="V5" s="49">
        <f t="shared" si="9"/>
        <v>7</v>
      </c>
      <c r="W5" s="49">
        <f t="shared" si="25"/>
        <v>0</v>
      </c>
      <c r="X5" s="49">
        <f t="shared" si="10"/>
        <v>0</v>
      </c>
      <c r="Y5" s="49">
        <f t="shared" si="10"/>
        <v>36</v>
      </c>
      <c r="Z5" s="49">
        <f t="shared" si="11"/>
        <v>36</v>
      </c>
      <c r="AA5" s="49">
        <f t="shared" si="26"/>
        <v>36</v>
      </c>
      <c r="AB5" s="49">
        <f t="shared" si="12"/>
        <v>36</v>
      </c>
      <c r="AC5" s="49">
        <f t="shared" si="13"/>
        <v>7</v>
      </c>
      <c r="AG5">
        <v>0.14285714285714285</v>
      </c>
      <c r="AH5">
        <f t="shared" si="14"/>
        <v>0.2857142857142857</v>
      </c>
      <c r="AJ5" s="26">
        <f t="shared" si="15"/>
        <v>0.14285714285714285</v>
      </c>
      <c r="AK5">
        <v>0.49196879926711623</v>
      </c>
      <c r="AL5">
        <v>0.14285714285714285</v>
      </c>
      <c r="AN5" s="65">
        <f t="shared" si="16"/>
        <v>0</v>
      </c>
      <c r="AO5" s="65">
        <f t="shared" si="17"/>
        <v>0</v>
      </c>
      <c r="AP5" s="65">
        <f t="shared" si="18"/>
        <v>36</v>
      </c>
      <c r="AQ5" s="65">
        <f t="shared" si="19"/>
        <v>36</v>
      </c>
      <c r="AR5" s="65">
        <f t="shared" si="20"/>
        <v>36</v>
      </c>
      <c r="AS5" s="65">
        <f t="shared" si="21"/>
        <v>36</v>
      </c>
    </row>
    <row r="6" spans="1:45" ht="16.8" x14ac:dyDescent="0.3">
      <c r="A6" s="9">
        <v>5</v>
      </c>
      <c r="B6" s="1">
        <v>43947</v>
      </c>
      <c r="C6" s="58">
        <v>8</v>
      </c>
      <c r="D6" s="51">
        <f t="shared" si="0"/>
        <v>44</v>
      </c>
      <c r="E6" s="54">
        <f t="shared" si="22"/>
        <v>44</v>
      </c>
      <c r="F6" s="58">
        <v>2</v>
      </c>
      <c r="G6" s="30">
        <f t="shared" si="23"/>
        <v>4</v>
      </c>
      <c r="H6" s="34">
        <f t="shared" si="1"/>
        <v>6</v>
      </c>
      <c r="I6" s="31">
        <v>0</v>
      </c>
      <c r="J6" s="12">
        <v>0</v>
      </c>
      <c r="K6" s="36">
        <v>0</v>
      </c>
      <c r="L6" s="36">
        <f t="shared" si="4"/>
        <v>0</v>
      </c>
      <c r="M6" s="36">
        <f t="shared" si="5"/>
        <v>0</v>
      </c>
      <c r="N6" s="40">
        <v>0</v>
      </c>
      <c r="O6" s="41">
        <v>0</v>
      </c>
      <c r="P6" s="40">
        <f t="shared" si="6"/>
        <v>0</v>
      </c>
      <c r="Q6" s="46">
        <v>0</v>
      </c>
      <c r="R6" s="46">
        <v>0</v>
      </c>
      <c r="S6" s="46">
        <f t="shared" si="7"/>
        <v>0</v>
      </c>
      <c r="T6" s="49">
        <f t="shared" si="24"/>
        <v>0</v>
      </c>
      <c r="U6" s="49">
        <f t="shared" si="8"/>
        <v>0</v>
      </c>
      <c r="V6" s="49">
        <f t="shared" si="9"/>
        <v>8</v>
      </c>
      <c r="W6" s="49">
        <f t="shared" si="25"/>
        <v>0</v>
      </c>
      <c r="X6" s="49">
        <f t="shared" si="10"/>
        <v>0</v>
      </c>
      <c r="Y6" s="49">
        <f t="shared" si="10"/>
        <v>44</v>
      </c>
      <c r="Z6" s="49">
        <f t="shared" si="11"/>
        <v>44</v>
      </c>
      <c r="AA6" s="49">
        <f t="shared" si="26"/>
        <v>44</v>
      </c>
      <c r="AB6" s="49">
        <f t="shared" si="12"/>
        <v>44</v>
      </c>
      <c r="AC6" s="49">
        <f t="shared" si="13"/>
        <v>8</v>
      </c>
      <c r="AG6">
        <v>0.25</v>
      </c>
      <c r="AH6">
        <f t="shared" si="14"/>
        <v>0.5</v>
      </c>
      <c r="AJ6" s="26">
        <f t="shared" si="15"/>
        <v>0.25</v>
      </c>
      <c r="AK6">
        <v>0.33959679959501277</v>
      </c>
      <c r="AL6">
        <v>0.25</v>
      </c>
      <c r="AN6" s="65">
        <f t="shared" si="16"/>
        <v>0</v>
      </c>
      <c r="AO6" s="65">
        <f t="shared" si="17"/>
        <v>0</v>
      </c>
      <c r="AP6" s="65">
        <f t="shared" si="18"/>
        <v>44</v>
      </c>
      <c r="AQ6" s="65">
        <f t="shared" si="19"/>
        <v>44</v>
      </c>
      <c r="AR6" s="65">
        <f t="shared" si="20"/>
        <v>44</v>
      </c>
      <c r="AS6" s="65">
        <f t="shared" si="21"/>
        <v>44</v>
      </c>
    </row>
    <row r="7" spans="1:45" ht="16.8" x14ac:dyDescent="0.3">
      <c r="A7" s="9">
        <v>6</v>
      </c>
      <c r="B7" s="1">
        <v>43977</v>
      </c>
      <c r="C7" s="58">
        <v>10</v>
      </c>
      <c r="D7" s="51">
        <f t="shared" si="0"/>
        <v>54</v>
      </c>
      <c r="E7" s="54">
        <f t="shared" si="22"/>
        <v>54</v>
      </c>
      <c r="F7" s="58">
        <v>2</v>
      </c>
      <c r="G7" s="30">
        <f t="shared" si="23"/>
        <v>6</v>
      </c>
      <c r="H7" s="34">
        <f t="shared" si="1"/>
        <v>8</v>
      </c>
      <c r="I7" s="31">
        <v>0</v>
      </c>
      <c r="J7" s="12">
        <v>0</v>
      </c>
      <c r="K7" s="36">
        <v>0</v>
      </c>
      <c r="L7" s="36">
        <f t="shared" si="4"/>
        <v>0</v>
      </c>
      <c r="M7" s="36">
        <f t="shared" si="5"/>
        <v>0</v>
      </c>
      <c r="N7" s="40">
        <v>0</v>
      </c>
      <c r="O7" s="41">
        <v>0</v>
      </c>
      <c r="P7" s="40">
        <f t="shared" si="6"/>
        <v>0</v>
      </c>
      <c r="Q7" s="46">
        <v>0</v>
      </c>
      <c r="R7" s="46">
        <v>0</v>
      </c>
      <c r="S7" s="46">
        <f t="shared" si="7"/>
        <v>0</v>
      </c>
      <c r="T7" s="49">
        <f t="shared" si="24"/>
        <v>0</v>
      </c>
      <c r="U7" s="49">
        <f t="shared" si="8"/>
        <v>0</v>
      </c>
      <c r="V7" s="49">
        <f t="shared" si="9"/>
        <v>10</v>
      </c>
      <c r="W7" s="49">
        <f t="shared" si="25"/>
        <v>0</v>
      </c>
      <c r="X7" s="49">
        <f t="shared" si="10"/>
        <v>0</v>
      </c>
      <c r="Y7" s="49">
        <f t="shared" si="10"/>
        <v>54</v>
      </c>
      <c r="Z7" s="49">
        <f>Y7+X7-W7</f>
        <v>54</v>
      </c>
      <c r="AA7" s="49">
        <f t="shared" si="26"/>
        <v>54</v>
      </c>
      <c r="AB7" s="49">
        <f t="shared" si="12"/>
        <v>54</v>
      </c>
      <c r="AC7" s="49">
        <f t="shared" si="13"/>
        <v>10</v>
      </c>
      <c r="AG7">
        <v>0.2</v>
      </c>
      <c r="AH7">
        <f t="shared" si="14"/>
        <v>0.4</v>
      </c>
      <c r="AJ7" s="26">
        <f t="shared" si="15"/>
        <v>0.2</v>
      </c>
      <c r="AK7">
        <v>0.69853037055197953</v>
      </c>
      <c r="AL7">
        <v>0.2</v>
      </c>
      <c r="AN7" s="65">
        <f t="shared" si="16"/>
        <v>0</v>
      </c>
      <c r="AO7" s="65">
        <f t="shared" si="17"/>
        <v>0</v>
      </c>
      <c r="AP7" s="65">
        <f t="shared" si="18"/>
        <v>54</v>
      </c>
      <c r="AQ7" s="65">
        <f t="shared" si="19"/>
        <v>54</v>
      </c>
      <c r="AR7" s="65">
        <f t="shared" si="20"/>
        <v>54</v>
      </c>
      <c r="AS7" s="65">
        <f t="shared" si="21"/>
        <v>54</v>
      </c>
    </row>
    <row r="8" spans="1:45" ht="16.8" x14ac:dyDescent="0.3">
      <c r="A8" s="9">
        <v>7</v>
      </c>
      <c r="B8" s="1">
        <v>44007</v>
      </c>
      <c r="C8" s="58">
        <v>10</v>
      </c>
      <c r="D8" s="51">
        <f t="shared" si="0"/>
        <v>64</v>
      </c>
      <c r="E8" s="54">
        <f t="shared" si="22"/>
        <v>64</v>
      </c>
      <c r="F8" s="58">
        <v>1</v>
      </c>
      <c r="G8" s="30">
        <f t="shared" si="23"/>
        <v>7</v>
      </c>
      <c r="H8" s="34">
        <f t="shared" si="1"/>
        <v>9</v>
      </c>
      <c r="I8" s="31">
        <v>0</v>
      </c>
      <c r="J8" s="12">
        <v>0</v>
      </c>
      <c r="K8" s="36">
        <v>0</v>
      </c>
      <c r="L8" s="36">
        <f t="shared" si="4"/>
        <v>0</v>
      </c>
      <c r="M8" s="36">
        <f t="shared" si="5"/>
        <v>0</v>
      </c>
      <c r="N8" s="40">
        <v>0</v>
      </c>
      <c r="O8" s="41">
        <v>0</v>
      </c>
      <c r="P8" s="40">
        <f t="shared" si="6"/>
        <v>0</v>
      </c>
      <c r="Q8" s="46">
        <v>0</v>
      </c>
      <c r="R8" s="46">
        <v>0</v>
      </c>
      <c r="S8" s="46">
        <f t="shared" si="7"/>
        <v>0</v>
      </c>
      <c r="T8" s="49">
        <f t="shared" si="24"/>
        <v>0</v>
      </c>
      <c r="U8" s="49">
        <f t="shared" si="8"/>
        <v>0</v>
      </c>
      <c r="V8" s="49">
        <f t="shared" si="9"/>
        <v>10</v>
      </c>
      <c r="W8" s="49">
        <f t="shared" si="25"/>
        <v>0</v>
      </c>
      <c r="X8" s="49">
        <f t="shared" si="10"/>
        <v>0</v>
      </c>
      <c r="Y8" s="49">
        <f t="shared" si="10"/>
        <v>64</v>
      </c>
      <c r="Z8" s="49">
        <f t="shared" si="11"/>
        <v>64</v>
      </c>
      <c r="AA8" s="49">
        <f t="shared" si="26"/>
        <v>64</v>
      </c>
      <c r="AB8" s="49">
        <f t="shared" si="12"/>
        <v>64</v>
      </c>
      <c r="AC8" s="49">
        <f t="shared" si="13"/>
        <v>10</v>
      </c>
      <c r="AG8">
        <v>0.1</v>
      </c>
      <c r="AH8">
        <f t="shared" si="14"/>
        <v>0.2</v>
      </c>
      <c r="AJ8" s="26">
        <f t="shared" si="15"/>
        <v>0.1</v>
      </c>
      <c r="AK8">
        <v>0.77915137874596652</v>
      </c>
      <c r="AL8">
        <v>0.1</v>
      </c>
      <c r="AN8" s="65">
        <f t="shared" si="16"/>
        <v>0</v>
      </c>
      <c r="AO8" s="65">
        <f t="shared" si="17"/>
        <v>0</v>
      </c>
      <c r="AP8" s="65">
        <f t="shared" si="18"/>
        <v>64</v>
      </c>
      <c r="AQ8" s="65">
        <f t="shared" si="19"/>
        <v>64</v>
      </c>
      <c r="AR8" s="65">
        <f t="shared" si="20"/>
        <v>64</v>
      </c>
      <c r="AS8" s="65">
        <f t="shared" si="21"/>
        <v>64</v>
      </c>
    </row>
    <row r="9" spans="1:45" ht="16.8" x14ac:dyDescent="0.3">
      <c r="A9" s="9">
        <v>8</v>
      </c>
      <c r="B9" s="1">
        <v>44037</v>
      </c>
      <c r="C9" s="58">
        <v>12</v>
      </c>
      <c r="D9" s="51">
        <f t="shared" si="0"/>
        <v>76</v>
      </c>
      <c r="E9" s="54">
        <f t="shared" si="22"/>
        <v>76</v>
      </c>
      <c r="F9" s="58">
        <v>2</v>
      </c>
      <c r="G9" s="30">
        <f t="shared" si="23"/>
        <v>9</v>
      </c>
      <c r="H9" s="34">
        <f t="shared" si="1"/>
        <v>10</v>
      </c>
      <c r="I9" s="31">
        <v>0</v>
      </c>
      <c r="J9" s="12">
        <v>0</v>
      </c>
      <c r="K9" s="36">
        <v>0</v>
      </c>
      <c r="L9" s="36">
        <f t="shared" si="4"/>
        <v>0</v>
      </c>
      <c r="M9" s="36">
        <f t="shared" si="5"/>
        <v>0</v>
      </c>
      <c r="N9" s="40">
        <v>0</v>
      </c>
      <c r="O9" s="41">
        <v>0</v>
      </c>
      <c r="P9" s="40">
        <f t="shared" si="6"/>
        <v>0</v>
      </c>
      <c r="Q9" s="46">
        <v>0</v>
      </c>
      <c r="R9" s="46">
        <v>0</v>
      </c>
      <c r="S9" s="46">
        <f t="shared" si="7"/>
        <v>0</v>
      </c>
      <c r="T9" s="49">
        <f t="shared" si="24"/>
        <v>0</v>
      </c>
      <c r="U9" s="49">
        <f t="shared" si="8"/>
        <v>0</v>
      </c>
      <c r="V9" s="49">
        <f t="shared" si="9"/>
        <v>12</v>
      </c>
      <c r="W9" s="49">
        <f t="shared" si="25"/>
        <v>0</v>
      </c>
      <c r="X9" s="49">
        <f t="shared" si="10"/>
        <v>0</v>
      </c>
      <c r="Y9" s="49">
        <f t="shared" si="10"/>
        <v>76</v>
      </c>
      <c r="Z9" s="49">
        <f t="shared" si="11"/>
        <v>76</v>
      </c>
      <c r="AA9" s="49">
        <f t="shared" si="26"/>
        <v>76</v>
      </c>
      <c r="AB9" s="49">
        <f t="shared" si="12"/>
        <v>76</v>
      </c>
      <c r="AC9" s="49">
        <f t="shared" si="13"/>
        <v>12</v>
      </c>
      <c r="AG9">
        <v>0.16666666666666666</v>
      </c>
      <c r="AH9">
        <f t="shared" si="14"/>
        <v>0.33333333333333331</v>
      </c>
      <c r="AJ9" s="26">
        <f t="shared" si="15"/>
        <v>0.16666666666666666</v>
      </c>
      <c r="AK9">
        <v>0.34706281370903658</v>
      </c>
      <c r="AL9">
        <v>0.16666666666666666</v>
      </c>
      <c r="AN9" s="65">
        <f t="shared" si="16"/>
        <v>0</v>
      </c>
      <c r="AO9" s="65">
        <f t="shared" si="17"/>
        <v>0</v>
      </c>
      <c r="AP9" s="65">
        <f t="shared" si="18"/>
        <v>76</v>
      </c>
      <c r="AQ9" s="65">
        <f t="shared" si="19"/>
        <v>76</v>
      </c>
      <c r="AR9" s="65">
        <f t="shared" si="20"/>
        <v>76</v>
      </c>
      <c r="AS9" s="65">
        <f t="shared" si="21"/>
        <v>76</v>
      </c>
    </row>
    <row r="10" spans="1:45" ht="16.8" x14ac:dyDescent="0.3">
      <c r="A10" s="9">
        <v>9</v>
      </c>
      <c r="B10" s="1">
        <v>44067</v>
      </c>
      <c r="C10" s="58">
        <v>12</v>
      </c>
      <c r="D10" s="51">
        <f t="shared" si="0"/>
        <v>88</v>
      </c>
      <c r="E10" s="54">
        <f t="shared" si="22"/>
        <v>88</v>
      </c>
      <c r="F10" s="58">
        <v>1</v>
      </c>
      <c r="G10" s="30">
        <f t="shared" si="23"/>
        <v>10</v>
      </c>
      <c r="H10" s="34">
        <f t="shared" si="1"/>
        <v>11</v>
      </c>
      <c r="I10" s="31">
        <v>0</v>
      </c>
      <c r="J10" s="12">
        <v>0</v>
      </c>
      <c r="K10" s="36">
        <v>0</v>
      </c>
      <c r="L10" s="36">
        <f t="shared" si="4"/>
        <v>0</v>
      </c>
      <c r="M10" s="36">
        <f t="shared" si="5"/>
        <v>0</v>
      </c>
      <c r="N10" s="40">
        <v>0</v>
      </c>
      <c r="O10" s="41">
        <v>0</v>
      </c>
      <c r="P10" s="40">
        <f t="shared" si="6"/>
        <v>0</v>
      </c>
      <c r="Q10" s="46">
        <v>0</v>
      </c>
      <c r="R10" s="46">
        <v>0</v>
      </c>
      <c r="S10" s="46">
        <f t="shared" si="7"/>
        <v>0</v>
      </c>
      <c r="T10" s="49">
        <f t="shared" si="24"/>
        <v>0</v>
      </c>
      <c r="U10" s="49">
        <f t="shared" si="8"/>
        <v>0</v>
      </c>
      <c r="V10" s="49">
        <f t="shared" si="9"/>
        <v>12</v>
      </c>
      <c r="W10" s="49">
        <f t="shared" si="25"/>
        <v>0</v>
      </c>
      <c r="X10" s="49">
        <f t="shared" si="10"/>
        <v>0</v>
      </c>
      <c r="Y10" s="49">
        <f t="shared" si="10"/>
        <v>88</v>
      </c>
      <c r="Z10" s="49">
        <f t="shared" si="11"/>
        <v>88</v>
      </c>
      <c r="AA10" s="49">
        <f t="shared" si="26"/>
        <v>88</v>
      </c>
      <c r="AB10" s="49">
        <f t="shared" si="12"/>
        <v>88</v>
      </c>
      <c r="AC10" s="49">
        <f t="shared" si="13"/>
        <v>12</v>
      </c>
      <c r="AG10">
        <v>8.3333333333333329E-2</v>
      </c>
      <c r="AH10">
        <f t="shared" si="14"/>
        <v>0.16666666666666666</v>
      </c>
      <c r="AJ10" s="26">
        <f t="shared" si="15"/>
        <v>8.3333333333333329E-2</v>
      </c>
      <c r="AK10">
        <v>0.27437204192450892</v>
      </c>
      <c r="AL10">
        <v>8.3333333333333329E-2</v>
      </c>
      <c r="AN10" s="65">
        <f t="shared" si="16"/>
        <v>0</v>
      </c>
      <c r="AO10" s="65">
        <f t="shared" si="17"/>
        <v>0</v>
      </c>
      <c r="AP10" s="65">
        <f t="shared" si="18"/>
        <v>88</v>
      </c>
      <c r="AQ10" s="65">
        <f t="shared" si="19"/>
        <v>88</v>
      </c>
      <c r="AR10" s="65">
        <f t="shared" si="20"/>
        <v>88</v>
      </c>
      <c r="AS10" s="65">
        <f t="shared" si="21"/>
        <v>88</v>
      </c>
    </row>
    <row r="11" spans="1:45" ht="16.8" x14ac:dyDescent="0.3">
      <c r="A11" s="9">
        <v>10</v>
      </c>
      <c r="B11" s="1">
        <v>44097</v>
      </c>
      <c r="C11" s="58">
        <v>11</v>
      </c>
      <c r="D11" s="51">
        <f t="shared" si="0"/>
        <v>99</v>
      </c>
      <c r="E11" s="54">
        <f t="shared" si="22"/>
        <v>99</v>
      </c>
      <c r="F11" s="58">
        <v>1</v>
      </c>
      <c r="G11" s="30">
        <f t="shared" si="23"/>
        <v>11</v>
      </c>
      <c r="H11" s="34">
        <f t="shared" si="1"/>
        <v>10</v>
      </c>
      <c r="I11" s="31">
        <v>0</v>
      </c>
      <c r="J11" s="12">
        <v>0</v>
      </c>
      <c r="K11" s="36">
        <v>0</v>
      </c>
      <c r="L11" s="36">
        <f t="shared" si="4"/>
        <v>0</v>
      </c>
      <c r="M11" s="36">
        <f t="shared" si="5"/>
        <v>0</v>
      </c>
      <c r="N11" s="40">
        <v>0</v>
      </c>
      <c r="O11" s="41">
        <v>0</v>
      </c>
      <c r="P11" s="40">
        <f t="shared" si="6"/>
        <v>0</v>
      </c>
      <c r="Q11" s="46">
        <v>0</v>
      </c>
      <c r="R11" s="46">
        <v>0</v>
      </c>
      <c r="S11" s="46">
        <f t="shared" si="7"/>
        <v>0</v>
      </c>
      <c r="T11" s="49">
        <f t="shared" si="24"/>
        <v>0</v>
      </c>
      <c r="U11" s="49">
        <f t="shared" si="8"/>
        <v>0</v>
      </c>
      <c r="V11" s="49">
        <f t="shared" si="9"/>
        <v>11</v>
      </c>
      <c r="W11" s="49">
        <f t="shared" si="25"/>
        <v>0</v>
      </c>
      <c r="X11" s="49">
        <f t="shared" si="10"/>
        <v>0</v>
      </c>
      <c r="Y11" s="49">
        <f t="shared" si="10"/>
        <v>99</v>
      </c>
      <c r="Z11" s="49">
        <f t="shared" si="11"/>
        <v>99</v>
      </c>
      <c r="AA11" s="49">
        <f t="shared" si="26"/>
        <v>99</v>
      </c>
      <c r="AB11" s="49">
        <f t="shared" si="12"/>
        <v>99</v>
      </c>
      <c r="AC11" s="49">
        <f t="shared" si="13"/>
        <v>11</v>
      </c>
      <c r="AG11">
        <v>9.0909090909090912E-2</v>
      </c>
      <c r="AH11">
        <f t="shared" si="14"/>
        <v>0.18181818181818182</v>
      </c>
      <c r="AJ11" s="26">
        <f t="shared" si="15"/>
        <v>9.0909090909090912E-2</v>
      </c>
      <c r="AK11">
        <v>0.49541479128761978</v>
      </c>
      <c r="AL11">
        <v>9.0909090909090912E-2</v>
      </c>
      <c r="AN11" s="65">
        <f t="shared" si="16"/>
        <v>0</v>
      </c>
      <c r="AO11" s="65">
        <f t="shared" si="17"/>
        <v>0</v>
      </c>
      <c r="AP11" s="65">
        <f t="shared" si="18"/>
        <v>99</v>
      </c>
      <c r="AQ11" s="65">
        <f t="shared" si="19"/>
        <v>99</v>
      </c>
      <c r="AR11" s="65">
        <f t="shared" si="20"/>
        <v>99</v>
      </c>
      <c r="AS11" s="65">
        <f t="shared" si="21"/>
        <v>99</v>
      </c>
    </row>
    <row r="12" spans="1:45" ht="16.8" x14ac:dyDescent="0.3">
      <c r="A12" s="9">
        <v>11</v>
      </c>
      <c r="B12" s="1">
        <v>44127</v>
      </c>
      <c r="C12" s="58">
        <v>13</v>
      </c>
      <c r="D12" s="51">
        <f t="shared" si="0"/>
        <v>112</v>
      </c>
      <c r="E12" s="54">
        <f t="shared" si="22"/>
        <v>112</v>
      </c>
      <c r="F12" s="58">
        <v>2</v>
      </c>
      <c r="G12" s="30">
        <f t="shared" si="23"/>
        <v>13</v>
      </c>
      <c r="H12" s="34">
        <f t="shared" si="1"/>
        <v>11</v>
      </c>
      <c r="I12" s="31">
        <v>0</v>
      </c>
      <c r="J12" s="12">
        <v>0</v>
      </c>
      <c r="K12" s="36">
        <v>0</v>
      </c>
      <c r="L12" s="36">
        <f t="shared" si="4"/>
        <v>0</v>
      </c>
      <c r="M12" s="36">
        <f t="shared" si="5"/>
        <v>0</v>
      </c>
      <c r="N12" s="40">
        <v>0</v>
      </c>
      <c r="O12" s="41">
        <v>0</v>
      </c>
      <c r="P12" s="40">
        <f t="shared" si="6"/>
        <v>0</v>
      </c>
      <c r="Q12" s="46">
        <v>0</v>
      </c>
      <c r="R12" s="46">
        <v>0</v>
      </c>
      <c r="S12" s="46">
        <f t="shared" si="7"/>
        <v>0</v>
      </c>
      <c r="T12" s="49">
        <f t="shared" si="24"/>
        <v>0</v>
      </c>
      <c r="U12" s="49">
        <f t="shared" si="8"/>
        <v>0</v>
      </c>
      <c r="V12" s="49">
        <f t="shared" si="9"/>
        <v>13</v>
      </c>
      <c r="W12" s="49">
        <f t="shared" si="25"/>
        <v>0</v>
      </c>
      <c r="X12" s="49">
        <f t="shared" si="10"/>
        <v>0</v>
      </c>
      <c r="Y12" s="49">
        <f t="shared" si="10"/>
        <v>112</v>
      </c>
      <c r="Z12" s="49">
        <f t="shared" si="11"/>
        <v>112</v>
      </c>
      <c r="AA12" s="49">
        <f t="shared" si="26"/>
        <v>112</v>
      </c>
      <c r="AB12" s="49">
        <f t="shared" si="12"/>
        <v>112</v>
      </c>
      <c r="AC12" s="49">
        <f>C12</f>
        <v>13</v>
      </c>
      <c r="AG12">
        <v>0.15384615384615385</v>
      </c>
      <c r="AH12">
        <f t="shared" si="14"/>
        <v>0.30769230769230771</v>
      </c>
      <c r="AJ12" s="26">
        <f t="shared" si="15"/>
        <v>0.15384615384615385</v>
      </c>
      <c r="AK12">
        <v>0.19591195896651126</v>
      </c>
      <c r="AL12">
        <v>0.15384615384615385</v>
      </c>
      <c r="AN12" s="65">
        <f t="shared" si="16"/>
        <v>0</v>
      </c>
      <c r="AO12" s="65">
        <f t="shared" si="17"/>
        <v>0</v>
      </c>
      <c r="AP12" s="65">
        <f t="shared" si="18"/>
        <v>112</v>
      </c>
      <c r="AQ12" s="65">
        <f t="shared" si="19"/>
        <v>112</v>
      </c>
      <c r="AR12" s="65">
        <f t="shared" si="20"/>
        <v>112</v>
      </c>
      <c r="AS12" s="65">
        <f t="shared" si="21"/>
        <v>112</v>
      </c>
    </row>
    <row r="13" spans="1:45" ht="16.8" x14ac:dyDescent="0.3">
      <c r="A13" s="9">
        <v>12</v>
      </c>
      <c r="B13" s="1">
        <v>44157</v>
      </c>
      <c r="C13" s="58">
        <v>11</v>
      </c>
      <c r="D13" s="51">
        <f t="shared" si="0"/>
        <v>123</v>
      </c>
      <c r="E13" s="54">
        <f t="shared" si="22"/>
        <v>123</v>
      </c>
      <c r="F13" s="58">
        <v>2</v>
      </c>
      <c r="G13" s="30">
        <f t="shared" si="23"/>
        <v>15</v>
      </c>
      <c r="H13" s="34">
        <f t="shared" si="1"/>
        <v>9</v>
      </c>
      <c r="I13" s="31">
        <v>0</v>
      </c>
      <c r="J13" s="12">
        <v>0</v>
      </c>
      <c r="K13" s="36">
        <v>0</v>
      </c>
      <c r="L13" s="36">
        <f t="shared" si="4"/>
        <v>0</v>
      </c>
      <c r="M13" s="36">
        <f t="shared" si="5"/>
        <v>0</v>
      </c>
      <c r="N13" s="40">
        <v>0</v>
      </c>
      <c r="O13" s="41">
        <v>0</v>
      </c>
      <c r="P13" s="40">
        <f t="shared" si="6"/>
        <v>0</v>
      </c>
      <c r="Q13" s="46">
        <v>0</v>
      </c>
      <c r="R13" s="46">
        <v>0</v>
      </c>
      <c r="S13" s="46">
        <f t="shared" si="7"/>
        <v>0</v>
      </c>
      <c r="T13" s="49">
        <f t="shared" si="24"/>
        <v>0</v>
      </c>
      <c r="U13" s="49">
        <f t="shared" si="8"/>
        <v>0</v>
      </c>
      <c r="V13" s="49">
        <f t="shared" si="9"/>
        <v>11</v>
      </c>
      <c r="W13" s="49">
        <f t="shared" si="25"/>
        <v>0</v>
      </c>
      <c r="X13" s="49">
        <f t="shared" si="10"/>
        <v>0</v>
      </c>
      <c r="Y13" s="49">
        <f t="shared" si="10"/>
        <v>123</v>
      </c>
      <c r="Z13" s="49">
        <f t="shared" si="11"/>
        <v>123</v>
      </c>
      <c r="AA13" s="49">
        <f t="shared" si="26"/>
        <v>123</v>
      </c>
      <c r="AB13" s="49">
        <f t="shared" si="12"/>
        <v>123</v>
      </c>
      <c r="AC13" s="49">
        <f>C13</f>
        <v>11</v>
      </c>
      <c r="AG13">
        <v>0.18181818181818182</v>
      </c>
      <c r="AH13">
        <f t="shared" si="14"/>
        <v>0.36363636363636365</v>
      </c>
      <c r="AJ13" s="26">
        <f t="shared" si="15"/>
        <v>0.18181818181818182</v>
      </c>
      <c r="AK13">
        <v>0.69127045822644806</v>
      </c>
      <c r="AL13">
        <v>0.18181818181818182</v>
      </c>
      <c r="AN13" s="65">
        <f t="shared" si="16"/>
        <v>0</v>
      </c>
      <c r="AO13" s="65">
        <f t="shared" si="17"/>
        <v>0</v>
      </c>
      <c r="AP13" s="65">
        <f t="shared" si="18"/>
        <v>123</v>
      </c>
      <c r="AQ13" s="65">
        <f t="shared" si="19"/>
        <v>123</v>
      </c>
      <c r="AR13" s="65">
        <f t="shared" si="20"/>
        <v>123</v>
      </c>
      <c r="AS13" s="65">
        <f t="shared" si="21"/>
        <v>123</v>
      </c>
    </row>
    <row r="14" spans="1:45" ht="16.8" x14ac:dyDescent="0.3">
      <c r="A14" s="9">
        <v>13</v>
      </c>
      <c r="B14" s="1">
        <v>44187</v>
      </c>
      <c r="C14" s="58">
        <v>14</v>
      </c>
      <c r="D14" s="51">
        <f t="shared" si="0"/>
        <v>137</v>
      </c>
      <c r="E14" s="54">
        <f t="shared" si="22"/>
        <v>137</v>
      </c>
      <c r="F14" s="58">
        <v>3</v>
      </c>
      <c r="G14" s="30">
        <f t="shared" si="23"/>
        <v>18</v>
      </c>
      <c r="H14" s="34">
        <f t="shared" si="1"/>
        <v>11</v>
      </c>
      <c r="I14" s="31">
        <f t="shared" ref="I14:I61" si="27">F2</f>
        <v>0</v>
      </c>
      <c r="J14" s="34">
        <f t="shared" ref="J14:J45" si="28">H2</f>
        <v>10</v>
      </c>
      <c r="K14" s="36">
        <v>0</v>
      </c>
      <c r="L14" s="36">
        <f t="shared" si="4"/>
        <v>0</v>
      </c>
      <c r="M14" s="36">
        <f t="shared" si="5"/>
        <v>0</v>
      </c>
      <c r="N14" s="40">
        <v>0</v>
      </c>
      <c r="O14" s="41">
        <v>0</v>
      </c>
      <c r="P14" s="40">
        <f t="shared" si="6"/>
        <v>0</v>
      </c>
      <c r="Q14" s="46">
        <v>0</v>
      </c>
      <c r="R14" s="46">
        <v>0</v>
      </c>
      <c r="S14" s="46">
        <f t="shared" si="7"/>
        <v>0</v>
      </c>
      <c r="T14" s="49">
        <f t="shared" si="24"/>
        <v>0</v>
      </c>
      <c r="U14" s="49">
        <f t="shared" si="8"/>
        <v>10</v>
      </c>
      <c r="V14" s="49">
        <f t="shared" si="9"/>
        <v>14</v>
      </c>
      <c r="W14" s="49">
        <f t="shared" si="25"/>
        <v>0</v>
      </c>
      <c r="X14" s="49">
        <f t="shared" si="10"/>
        <v>10</v>
      </c>
      <c r="Y14" s="49">
        <f t="shared" si="10"/>
        <v>137</v>
      </c>
      <c r="Z14" s="49">
        <f t="shared" si="11"/>
        <v>147</v>
      </c>
      <c r="AA14" s="49">
        <f t="shared" si="26"/>
        <v>147</v>
      </c>
      <c r="AB14" s="49">
        <f t="shared" si="12"/>
        <v>147</v>
      </c>
      <c r="AC14" s="49">
        <f>C14+C2</f>
        <v>24</v>
      </c>
      <c r="AG14">
        <v>0.21428571428571427</v>
      </c>
      <c r="AH14">
        <f>MIN(AK4*2,0.86)</f>
        <v>0.40315258808715426</v>
      </c>
      <c r="AJ14" s="26">
        <f t="shared" si="15"/>
        <v>0.21428571428571427</v>
      </c>
      <c r="AK14">
        <v>0.83296982251689144</v>
      </c>
      <c r="AL14">
        <v>0.21428571428571427</v>
      </c>
      <c r="AN14" s="65">
        <f t="shared" si="16"/>
        <v>0</v>
      </c>
      <c r="AO14" s="65">
        <f t="shared" si="17"/>
        <v>10</v>
      </c>
      <c r="AP14" s="65">
        <f t="shared" si="18"/>
        <v>137</v>
      </c>
      <c r="AQ14" s="65">
        <f t="shared" si="19"/>
        <v>147</v>
      </c>
      <c r="AR14" s="65">
        <f t="shared" si="20"/>
        <v>147</v>
      </c>
      <c r="AS14" s="65">
        <f t="shared" si="21"/>
        <v>147</v>
      </c>
    </row>
    <row r="15" spans="1:45" ht="16.8" x14ac:dyDescent="0.3">
      <c r="A15" s="9">
        <v>14</v>
      </c>
      <c r="B15" s="1">
        <v>44217</v>
      </c>
      <c r="C15" s="58">
        <v>12</v>
      </c>
      <c r="D15" s="51">
        <f t="shared" si="0"/>
        <v>149</v>
      </c>
      <c r="E15" s="54">
        <f t="shared" si="22"/>
        <v>149</v>
      </c>
      <c r="F15" s="61">
        <v>3</v>
      </c>
      <c r="G15" s="30">
        <f t="shared" si="23"/>
        <v>21</v>
      </c>
      <c r="H15" s="34">
        <f t="shared" si="1"/>
        <v>9</v>
      </c>
      <c r="I15" s="31">
        <f t="shared" si="27"/>
        <v>0</v>
      </c>
      <c r="J15" s="34">
        <f t="shared" si="28"/>
        <v>9</v>
      </c>
      <c r="K15" s="36">
        <v>0</v>
      </c>
      <c r="L15" s="36">
        <f t="shared" si="4"/>
        <v>0</v>
      </c>
      <c r="M15" s="36">
        <f t="shared" si="5"/>
        <v>0</v>
      </c>
      <c r="N15" s="40">
        <v>0</v>
      </c>
      <c r="O15" s="41">
        <v>0</v>
      </c>
      <c r="P15" s="40">
        <f t="shared" si="6"/>
        <v>0</v>
      </c>
      <c r="Q15" s="46">
        <v>0</v>
      </c>
      <c r="R15" s="46">
        <v>0</v>
      </c>
      <c r="S15" s="46">
        <f t="shared" si="7"/>
        <v>0</v>
      </c>
      <c r="T15" s="49">
        <f t="shared" si="24"/>
        <v>0</v>
      </c>
      <c r="U15" s="49">
        <f t="shared" si="8"/>
        <v>9</v>
      </c>
      <c r="V15" s="49">
        <f t="shared" si="9"/>
        <v>12</v>
      </c>
      <c r="W15" s="49">
        <f t="shared" si="25"/>
        <v>0</v>
      </c>
      <c r="X15" s="49">
        <f t="shared" si="10"/>
        <v>19</v>
      </c>
      <c r="Y15" s="49">
        <f t="shared" si="10"/>
        <v>149</v>
      </c>
      <c r="Z15" s="49">
        <f t="shared" si="11"/>
        <v>168</v>
      </c>
      <c r="AA15" s="49">
        <f t="shared" si="26"/>
        <v>168</v>
      </c>
      <c r="AB15" s="49">
        <f t="shared" si="12"/>
        <v>168</v>
      </c>
      <c r="AC15" s="49">
        <f t="shared" ref="AC15:AC24" si="29">C15+C3</f>
        <v>21</v>
      </c>
      <c r="AG15">
        <v>0.25</v>
      </c>
      <c r="AH15">
        <f t="shared" ref="AH15:AH72" si="30">MIN(AK5*2,0.86)</f>
        <v>0.86</v>
      </c>
      <c r="AJ15" s="26">
        <f t="shared" si="15"/>
        <v>0.25</v>
      </c>
      <c r="AK15">
        <v>0.18622432034298486</v>
      </c>
      <c r="AL15">
        <v>0.25</v>
      </c>
      <c r="AN15" s="65">
        <f t="shared" si="16"/>
        <v>0</v>
      </c>
      <c r="AO15" s="65">
        <f t="shared" si="17"/>
        <v>19</v>
      </c>
      <c r="AP15" s="65">
        <f t="shared" si="18"/>
        <v>149</v>
      </c>
      <c r="AQ15" s="65">
        <f t="shared" si="19"/>
        <v>168</v>
      </c>
      <c r="AR15" s="65">
        <f t="shared" si="20"/>
        <v>168</v>
      </c>
      <c r="AS15" s="65">
        <f t="shared" si="21"/>
        <v>168</v>
      </c>
    </row>
    <row r="16" spans="1:45" ht="16.8" x14ac:dyDescent="0.3">
      <c r="A16" s="9">
        <v>15</v>
      </c>
      <c r="B16" s="1">
        <v>44247</v>
      </c>
      <c r="C16" s="58">
        <v>12</v>
      </c>
      <c r="D16" s="51">
        <f t="shared" si="0"/>
        <v>160</v>
      </c>
      <c r="E16" s="54">
        <f t="shared" si="22"/>
        <v>161</v>
      </c>
      <c r="F16" s="61">
        <v>1</v>
      </c>
      <c r="G16" s="30">
        <f t="shared" si="23"/>
        <v>22</v>
      </c>
      <c r="H16" s="34">
        <f t="shared" si="1"/>
        <v>11</v>
      </c>
      <c r="I16" s="31">
        <f t="shared" si="27"/>
        <v>1</v>
      </c>
      <c r="J16" s="34">
        <f t="shared" si="28"/>
        <v>9</v>
      </c>
      <c r="K16" s="36">
        <v>0</v>
      </c>
      <c r="L16" s="36">
        <f t="shared" si="4"/>
        <v>0</v>
      </c>
      <c r="M16" s="36">
        <f t="shared" si="5"/>
        <v>0</v>
      </c>
      <c r="N16" s="40">
        <v>0</v>
      </c>
      <c r="O16" s="41">
        <v>0</v>
      </c>
      <c r="P16" s="40">
        <f t="shared" si="6"/>
        <v>0</v>
      </c>
      <c r="Q16" s="46">
        <v>0</v>
      </c>
      <c r="R16" s="46">
        <v>0</v>
      </c>
      <c r="S16" s="46">
        <f t="shared" si="7"/>
        <v>0</v>
      </c>
      <c r="T16" s="49">
        <f t="shared" si="24"/>
        <v>1</v>
      </c>
      <c r="U16" s="49">
        <f t="shared" si="8"/>
        <v>9</v>
      </c>
      <c r="V16" s="49">
        <f t="shared" si="9"/>
        <v>12</v>
      </c>
      <c r="W16" s="49">
        <f t="shared" si="25"/>
        <v>1</v>
      </c>
      <c r="X16" s="49">
        <f t="shared" si="10"/>
        <v>28</v>
      </c>
      <c r="Y16" s="49">
        <f t="shared" si="10"/>
        <v>161</v>
      </c>
      <c r="Z16" s="49">
        <f t="shared" si="11"/>
        <v>188</v>
      </c>
      <c r="AA16" s="49">
        <f t="shared" si="26"/>
        <v>190</v>
      </c>
      <c r="AB16" s="49">
        <f t="shared" si="12"/>
        <v>189</v>
      </c>
      <c r="AC16" s="49">
        <f t="shared" si="29"/>
        <v>22</v>
      </c>
      <c r="AG16">
        <v>8.3333333333333329E-2</v>
      </c>
      <c r="AH16">
        <f t="shared" si="30"/>
        <v>0.67919359919002553</v>
      </c>
      <c r="AJ16" s="26">
        <f t="shared" si="15"/>
        <v>8.3333333333333329E-2</v>
      </c>
      <c r="AK16">
        <v>0.38862477695987996</v>
      </c>
      <c r="AL16">
        <v>8.3333333333333329E-2</v>
      </c>
      <c r="AN16" s="65">
        <f t="shared" si="16"/>
        <v>1</v>
      </c>
      <c r="AO16" s="65">
        <f t="shared" si="17"/>
        <v>28</v>
      </c>
      <c r="AP16" s="65">
        <f t="shared" si="18"/>
        <v>161</v>
      </c>
      <c r="AQ16" s="65">
        <f t="shared" si="19"/>
        <v>188</v>
      </c>
      <c r="AR16" s="65">
        <f t="shared" si="20"/>
        <v>190</v>
      </c>
      <c r="AS16" s="65">
        <f t="shared" si="21"/>
        <v>189</v>
      </c>
    </row>
    <row r="17" spans="1:45" ht="16.8" x14ac:dyDescent="0.3">
      <c r="A17" s="9">
        <v>16</v>
      </c>
      <c r="B17" s="1">
        <v>44277</v>
      </c>
      <c r="C17" s="58">
        <v>10</v>
      </c>
      <c r="D17" s="51">
        <f t="shared" si="0"/>
        <v>170</v>
      </c>
      <c r="E17" s="54">
        <f t="shared" si="22"/>
        <v>171</v>
      </c>
      <c r="F17" s="61">
        <v>2</v>
      </c>
      <c r="G17" s="30">
        <f t="shared" si="23"/>
        <v>24</v>
      </c>
      <c r="H17" s="34">
        <f t="shared" si="1"/>
        <v>8</v>
      </c>
      <c r="I17" s="31">
        <f t="shared" si="27"/>
        <v>1</v>
      </c>
      <c r="J17" s="34">
        <f t="shared" si="28"/>
        <v>6</v>
      </c>
      <c r="K17" s="36">
        <v>0</v>
      </c>
      <c r="L17" s="36">
        <f t="shared" si="4"/>
        <v>0</v>
      </c>
      <c r="M17" s="36">
        <f t="shared" si="5"/>
        <v>0</v>
      </c>
      <c r="N17" s="40">
        <v>0</v>
      </c>
      <c r="O17" s="41">
        <v>0</v>
      </c>
      <c r="P17" s="40">
        <f t="shared" si="6"/>
        <v>0</v>
      </c>
      <c r="Q17" s="46">
        <v>0</v>
      </c>
      <c r="R17" s="46">
        <v>0</v>
      </c>
      <c r="S17" s="46">
        <f t="shared" si="7"/>
        <v>0</v>
      </c>
      <c r="T17" s="49">
        <f t="shared" si="24"/>
        <v>1</v>
      </c>
      <c r="U17" s="49">
        <f t="shared" si="8"/>
        <v>6</v>
      </c>
      <c r="V17" s="49">
        <f t="shared" si="9"/>
        <v>10</v>
      </c>
      <c r="W17" s="49">
        <f t="shared" si="25"/>
        <v>2</v>
      </c>
      <c r="X17" s="49">
        <f t="shared" si="10"/>
        <v>34</v>
      </c>
      <c r="Y17" s="49">
        <f t="shared" si="10"/>
        <v>171</v>
      </c>
      <c r="Z17" s="49">
        <f t="shared" si="11"/>
        <v>203</v>
      </c>
      <c r="AA17" s="49">
        <f t="shared" si="26"/>
        <v>207</v>
      </c>
      <c r="AB17" s="49">
        <f t="shared" si="12"/>
        <v>205</v>
      </c>
      <c r="AC17" s="49">
        <f t="shared" si="29"/>
        <v>17</v>
      </c>
      <c r="AG17">
        <v>0.2</v>
      </c>
      <c r="AH17">
        <f t="shared" si="30"/>
        <v>0.86</v>
      </c>
      <c r="AJ17" s="26">
        <f t="shared" si="15"/>
        <v>0.2</v>
      </c>
      <c r="AK17">
        <v>0.20628670689375905</v>
      </c>
      <c r="AL17">
        <v>0.2</v>
      </c>
      <c r="AN17" s="65">
        <f t="shared" si="16"/>
        <v>2</v>
      </c>
      <c r="AO17" s="65">
        <f t="shared" si="17"/>
        <v>34</v>
      </c>
      <c r="AP17" s="65">
        <f t="shared" si="18"/>
        <v>171</v>
      </c>
      <c r="AQ17" s="65">
        <f t="shared" si="19"/>
        <v>203</v>
      </c>
      <c r="AR17" s="65">
        <f t="shared" si="20"/>
        <v>207</v>
      </c>
      <c r="AS17" s="65">
        <f t="shared" si="21"/>
        <v>205</v>
      </c>
    </row>
    <row r="18" spans="1:45" ht="16.8" x14ac:dyDescent="0.3">
      <c r="A18" s="9">
        <v>17</v>
      </c>
      <c r="B18" s="1">
        <v>44307</v>
      </c>
      <c r="C18" s="58">
        <v>10</v>
      </c>
      <c r="D18" s="51">
        <f t="shared" si="0"/>
        <v>179</v>
      </c>
      <c r="E18" s="54">
        <f t="shared" si="22"/>
        <v>181</v>
      </c>
      <c r="F18" s="61">
        <v>3</v>
      </c>
      <c r="G18" s="30">
        <f t="shared" si="23"/>
        <v>27</v>
      </c>
      <c r="H18" s="34">
        <f t="shared" si="1"/>
        <v>7</v>
      </c>
      <c r="I18" s="31">
        <f t="shared" si="27"/>
        <v>2</v>
      </c>
      <c r="J18" s="34">
        <f t="shared" si="28"/>
        <v>6</v>
      </c>
      <c r="K18" s="36">
        <v>0</v>
      </c>
      <c r="L18" s="36">
        <f t="shared" si="4"/>
        <v>0</v>
      </c>
      <c r="M18" s="36">
        <f t="shared" si="5"/>
        <v>0</v>
      </c>
      <c r="N18" s="40">
        <v>0</v>
      </c>
      <c r="O18" s="41">
        <v>0</v>
      </c>
      <c r="P18" s="40">
        <f t="shared" si="6"/>
        <v>0</v>
      </c>
      <c r="Q18" s="46">
        <v>0</v>
      </c>
      <c r="R18" s="46">
        <v>0</v>
      </c>
      <c r="S18" s="46">
        <f t="shared" si="7"/>
        <v>0</v>
      </c>
      <c r="T18" s="49">
        <f t="shared" si="24"/>
        <v>2</v>
      </c>
      <c r="U18" s="49">
        <f t="shared" si="8"/>
        <v>6</v>
      </c>
      <c r="V18" s="49">
        <f t="shared" si="9"/>
        <v>10</v>
      </c>
      <c r="W18" s="49">
        <f t="shared" si="25"/>
        <v>4</v>
      </c>
      <c r="X18" s="49">
        <f t="shared" si="10"/>
        <v>40</v>
      </c>
      <c r="Y18" s="49">
        <f t="shared" si="10"/>
        <v>181</v>
      </c>
      <c r="Z18" s="49">
        <f t="shared" si="11"/>
        <v>217</v>
      </c>
      <c r="AA18" s="49">
        <f t="shared" si="26"/>
        <v>225</v>
      </c>
      <c r="AB18" s="49">
        <f t="shared" si="12"/>
        <v>221</v>
      </c>
      <c r="AC18" s="49">
        <f t="shared" si="29"/>
        <v>18</v>
      </c>
      <c r="AG18">
        <v>0.3</v>
      </c>
      <c r="AH18">
        <f t="shared" si="30"/>
        <v>0.86</v>
      </c>
      <c r="AJ18" s="26">
        <f t="shared" si="15"/>
        <v>0.3</v>
      </c>
      <c r="AK18">
        <v>0.26502414410244135</v>
      </c>
      <c r="AL18">
        <v>0.3</v>
      </c>
      <c r="AN18" s="65">
        <f t="shared" si="16"/>
        <v>4</v>
      </c>
      <c r="AO18" s="65">
        <f t="shared" si="17"/>
        <v>40</v>
      </c>
      <c r="AP18" s="65">
        <f t="shared" si="18"/>
        <v>181</v>
      </c>
      <c r="AQ18" s="65">
        <f t="shared" si="19"/>
        <v>217</v>
      </c>
      <c r="AR18" s="65">
        <f t="shared" si="20"/>
        <v>225</v>
      </c>
      <c r="AS18" s="65">
        <f t="shared" si="21"/>
        <v>221</v>
      </c>
    </row>
    <row r="19" spans="1:45" ht="16.8" x14ac:dyDescent="0.3">
      <c r="A19" s="9">
        <v>18</v>
      </c>
      <c r="B19" s="1">
        <v>44337</v>
      </c>
      <c r="C19" s="58">
        <v>14</v>
      </c>
      <c r="D19" s="51">
        <f t="shared" si="0"/>
        <v>193</v>
      </c>
      <c r="E19" s="54">
        <f t="shared" si="22"/>
        <v>195</v>
      </c>
      <c r="F19" s="61">
        <v>2</v>
      </c>
      <c r="G19" s="30">
        <f t="shared" si="23"/>
        <v>29</v>
      </c>
      <c r="H19" s="34">
        <f t="shared" si="1"/>
        <v>12</v>
      </c>
      <c r="I19" s="31">
        <f t="shared" si="27"/>
        <v>2</v>
      </c>
      <c r="J19" s="34">
        <f t="shared" si="28"/>
        <v>8</v>
      </c>
      <c r="K19" s="36">
        <v>0</v>
      </c>
      <c r="L19" s="36">
        <f t="shared" si="4"/>
        <v>0</v>
      </c>
      <c r="M19" s="36">
        <f t="shared" si="5"/>
        <v>0</v>
      </c>
      <c r="N19" s="40">
        <v>0</v>
      </c>
      <c r="O19" s="41">
        <v>0</v>
      </c>
      <c r="P19" s="40">
        <f t="shared" si="6"/>
        <v>0</v>
      </c>
      <c r="Q19" s="46">
        <v>0</v>
      </c>
      <c r="R19" s="46">
        <v>0</v>
      </c>
      <c r="S19" s="46">
        <f t="shared" si="7"/>
        <v>0</v>
      </c>
      <c r="T19" s="49">
        <f t="shared" si="24"/>
        <v>2</v>
      </c>
      <c r="U19" s="49">
        <f t="shared" si="8"/>
        <v>8</v>
      </c>
      <c r="V19" s="49">
        <f t="shared" si="9"/>
        <v>14</v>
      </c>
      <c r="W19" s="49">
        <f t="shared" si="25"/>
        <v>6</v>
      </c>
      <c r="X19" s="49">
        <f t="shared" si="25"/>
        <v>48</v>
      </c>
      <c r="Y19" s="49">
        <f t="shared" si="25"/>
        <v>195</v>
      </c>
      <c r="Z19" s="49">
        <f t="shared" si="11"/>
        <v>237</v>
      </c>
      <c r="AA19" s="49">
        <f t="shared" si="26"/>
        <v>249</v>
      </c>
      <c r="AB19" s="49">
        <f t="shared" si="12"/>
        <v>243</v>
      </c>
      <c r="AC19" s="49">
        <f t="shared" si="29"/>
        <v>24</v>
      </c>
      <c r="AG19">
        <v>0.14285714285714285</v>
      </c>
      <c r="AH19">
        <f t="shared" si="30"/>
        <v>0.69412562741807315</v>
      </c>
      <c r="AJ19" s="26">
        <f t="shared" si="15"/>
        <v>0.14285714285714285</v>
      </c>
      <c r="AK19">
        <v>0.5443937620000503</v>
      </c>
      <c r="AL19">
        <v>0.14285714285714285</v>
      </c>
      <c r="AN19" s="65">
        <f t="shared" si="16"/>
        <v>6</v>
      </c>
      <c r="AO19" s="65">
        <f t="shared" si="17"/>
        <v>48</v>
      </c>
      <c r="AP19" s="65">
        <f t="shared" si="18"/>
        <v>195</v>
      </c>
      <c r="AQ19" s="65">
        <f t="shared" si="19"/>
        <v>237</v>
      </c>
      <c r="AR19" s="65">
        <f t="shared" si="20"/>
        <v>249</v>
      </c>
      <c r="AS19" s="65">
        <f t="shared" si="21"/>
        <v>243</v>
      </c>
    </row>
    <row r="20" spans="1:45" ht="16.8" x14ac:dyDescent="0.3">
      <c r="A20" s="9">
        <v>19</v>
      </c>
      <c r="B20" s="1">
        <v>44367</v>
      </c>
      <c r="C20" s="58">
        <v>18</v>
      </c>
      <c r="D20" s="51">
        <f t="shared" si="0"/>
        <v>212</v>
      </c>
      <c r="E20" s="54">
        <f t="shared" si="22"/>
        <v>213</v>
      </c>
      <c r="F20" s="61">
        <v>3</v>
      </c>
      <c r="G20" s="30">
        <f t="shared" si="23"/>
        <v>32</v>
      </c>
      <c r="H20" s="34">
        <f t="shared" si="1"/>
        <v>15</v>
      </c>
      <c r="I20" s="31">
        <f t="shared" si="27"/>
        <v>1</v>
      </c>
      <c r="J20" s="34">
        <f t="shared" si="28"/>
        <v>9</v>
      </c>
      <c r="K20" s="36">
        <v>0</v>
      </c>
      <c r="L20" s="36">
        <f t="shared" si="4"/>
        <v>0</v>
      </c>
      <c r="M20" s="36">
        <f t="shared" si="5"/>
        <v>0</v>
      </c>
      <c r="N20" s="40">
        <v>0</v>
      </c>
      <c r="O20" s="41">
        <v>0</v>
      </c>
      <c r="P20" s="40">
        <f t="shared" si="6"/>
        <v>0</v>
      </c>
      <c r="Q20" s="46">
        <v>0</v>
      </c>
      <c r="R20" s="46">
        <v>0</v>
      </c>
      <c r="S20" s="46">
        <f t="shared" si="7"/>
        <v>0</v>
      </c>
      <c r="T20" s="49">
        <f t="shared" si="24"/>
        <v>1</v>
      </c>
      <c r="U20" s="49">
        <f t="shared" si="8"/>
        <v>9</v>
      </c>
      <c r="V20" s="49">
        <f t="shared" si="9"/>
        <v>18</v>
      </c>
      <c r="W20" s="49">
        <f t="shared" si="25"/>
        <v>7</v>
      </c>
      <c r="X20" s="49">
        <f t="shared" si="25"/>
        <v>57</v>
      </c>
      <c r="Y20" s="49">
        <f t="shared" si="25"/>
        <v>213</v>
      </c>
      <c r="Z20" s="49">
        <f t="shared" si="11"/>
        <v>263</v>
      </c>
      <c r="AA20" s="49">
        <f t="shared" si="26"/>
        <v>277</v>
      </c>
      <c r="AB20" s="49">
        <f t="shared" si="12"/>
        <v>270</v>
      </c>
      <c r="AC20" s="49">
        <f t="shared" si="29"/>
        <v>28</v>
      </c>
      <c r="AG20">
        <v>0.16666666666666666</v>
      </c>
      <c r="AH20">
        <f t="shared" si="30"/>
        <v>0.54874408384901785</v>
      </c>
      <c r="AJ20" s="26">
        <f t="shared" si="15"/>
        <v>0.16666666666666666</v>
      </c>
      <c r="AK20">
        <v>0.80452616263423116</v>
      </c>
      <c r="AL20">
        <v>0.16666666666666666</v>
      </c>
      <c r="AN20" s="65">
        <f t="shared" si="16"/>
        <v>7</v>
      </c>
      <c r="AO20" s="65">
        <f t="shared" si="17"/>
        <v>57</v>
      </c>
      <c r="AP20" s="65">
        <f t="shared" si="18"/>
        <v>213</v>
      </c>
      <c r="AQ20" s="65">
        <f t="shared" si="19"/>
        <v>263</v>
      </c>
      <c r="AR20" s="65">
        <f t="shared" si="20"/>
        <v>277</v>
      </c>
      <c r="AS20" s="65">
        <f t="shared" si="21"/>
        <v>270</v>
      </c>
    </row>
    <row r="21" spans="1:45" ht="16.8" x14ac:dyDescent="0.3">
      <c r="A21" s="9">
        <v>20</v>
      </c>
      <c r="B21" s="1">
        <v>44397</v>
      </c>
      <c r="C21" s="58">
        <v>17</v>
      </c>
      <c r="D21" s="51">
        <f t="shared" si="0"/>
        <v>228</v>
      </c>
      <c r="E21" s="54">
        <f t="shared" si="22"/>
        <v>230</v>
      </c>
      <c r="F21" s="61">
        <v>2</v>
      </c>
      <c r="G21" s="30">
        <f t="shared" si="23"/>
        <v>34</v>
      </c>
      <c r="H21" s="34">
        <f t="shared" si="1"/>
        <v>15</v>
      </c>
      <c r="I21" s="31">
        <f t="shared" si="27"/>
        <v>2</v>
      </c>
      <c r="J21" s="34">
        <f t="shared" si="28"/>
        <v>10</v>
      </c>
      <c r="K21" s="36">
        <v>0</v>
      </c>
      <c r="L21" s="36">
        <f t="shared" si="4"/>
        <v>0</v>
      </c>
      <c r="M21" s="36">
        <f t="shared" si="5"/>
        <v>0</v>
      </c>
      <c r="N21" s="40">
        <v>0</v>
      </c>
      <c r="O21" s="41">
        <v>0</v>
      </c>
      <c r="P21" s="40">
        <f t="shared" si="6"/>
        <v>0</v>
      </c>
      <c r="Q21" s="46">
        <v>0</v>
      </c>
      <c r="R21" s="46">
        <v>0</v>
      </c>
      <c r="S21" s="46">
        <f t="shared" si="7"/>
        <v>0</v>
      </c>
      <c r="T21" s="49">
        <f t="shared" si="24"/>
        <v>2</v>
      </c>
      <c r="U21" s="49">
        <f t="shared" si="8"/>
        <v>10</v>
      </c>
      <c r="V21" s="49">
        <f t="shared" si="9"/>
        <v>17</v>
      </c>
      <c r="W21" s="49">
        <f t="shared" si="25"/>
        <v>9</v>
      </c>
      <c r="X21" s="49">
        <f t="shared" si="25"/>
        <v>67</v>
      </c>
      <c r="Y21" s="49">
        <f t="shared" si="25"/>
        <v>230</v>
      </c>
      <c r="Z21" s="49">
        <f t="shared" si="11"/>
        <v>288</v>
      </c>
      <c r="AA21" s="49">
        <f t="shared" si="26"/>
        <v>306</v>
      </c>
      <c r="AB21" s="49">
        <f t="shared" si="12"/>
        <v>297</v>
      </c>
      <c r="AC21" s="49">
        <f t="shared" si="29"/>
        <v>29</v>
      </c>
      <c r="AG21">
        <v>0.11764705882352941</v>
      </c>
      <c r="AH21">
        <f t="shared" si="30"/>
        <v>0.86</v>
      </c>
      <c r="AJ21" s="26">
        <f t="shared" si="15"/>
        <v>0.11764705882352941</v>
      </c>
      <c r="AK21">
        <v>0.54820269006583289</v>
      </c>
      <c r="AL21">
        <v>0.11764705882352941</v>
      </c>
      <c r="AN21" s="65">
        <f t="shared" si="16"/>
        <v>9</v>
      </c>
      <c r="AO21" s="65">
        <f t="shared" si="17"/>
        <v>67</v>
      </c>
      <c r="AP21" s="65">
        <f t="shared" si="18"/>
        <v>230</v>
      </c>
      <c r="AQ21" s="65">
        <f t="shared" si="19"/>
        <v>288</v>
      </c>
      <c r="AR21" s="65">
        <f t="shared" si="20"/>
        <v>306</v>
      </c>
      <c r="AS21" s="65">
        <f t="shared" si="21"/>
        <v>297</v>
      </c>
    </row>
    <row r="22" spans="1:45" ht="16.8" x14ac:dyDescent="0.3">
      <c r="A22" s="9">
        <v>21</v>
      </c>
      <c r="B22" s="1">
        <v>44427</v>
      </c>
      <c r="C22" s="58">
        <v>15</v>
      </c>
      <c r="D22" s="51">
        <f t="shared" si="0"/>
        <v>244</v>
      </c>
      <c r="E22" s="54">
        <f t="shared" si="22"/>
        <v>245</v>
      </c>
      <c r="F22" s="61">
        <v>4</v>
      </c>
      <c r="G22" s="30">
        <f t="shared" si="23"/>
        <v>38</v>
      </c>
      <c r="H22" s="34">
        <f t="shared" si="1"/>
        <v>11</v>
      </c>
      <c r="I22" s="31">
        <f t="shared" si="27"/>
        <v>1</v>
      </c>
      <c r="J22" s="34">
        <f t="shared" si="28"/>
        <v>11</v>
      </c>
      <c r="K22" s="36">
        <v>0</v>
      </c>
      <c r="L22" s="36">
        <f t="shared" si="4"/>
        <v>0</v>
      </c>
      <c r="M22" s="36">
        <f t="shared" si="5"/>
        <v>0</v>
      </c>
      <c r="N22" s="40">
        <v>0</v>
      </c>
      <c r="O22" s="41">
        <v>0</v>
      </c>
      <c r="P22" s="40">
        <f t="shared" si="6"/>
        <v>0</v>
      </c>
      <c r="Q22" s="46">
        <v>0</v>
      </c>
      <c r="R22" s="46">
        <v>0</v>
      </c>
      <c r="S22" s="46">
        <f t="shared" si="7"/>
        <v>0</v>
      </c>
      <c r="T22" s="49">
        <f t="shared" si="24"/>
        <v>1</v>
      </c>
      <c r="U22" s="49">
        <f t="shared" si="8"/>
        <v>11</v>
      </c>
      <c r="V22" s="49">
        <f t="shared" si="9"/>
        <v>15</v>
      </c>
      <c r="W22" s="49">
        <f t="shared" si="25"/>
        <v>10</v>
      </c>
      <c r="X22" s="49">
        <f t="shared" si="25"/>
        <v>78</v>
      </c>
      <c r="Y22" s="49">
        <f t="shared" si="25"/>
        <v>245</v>
      </c>
      <c r="Z22" s="49">
        <f t="shared" si="11"/>
        <v>313</v>
      </c>
      <c r="AA22" s="49">
        <f t="shared" si="26"/>
        <v>333</v>
      </c>
      <c r="AB22" s="49">
        <f t="shared" si="12"/>
        <v>323</v>
      </c>
      <c r="AC22" s="49">
        <f t="shared" si="29"/>
        <v>27</v>
      </c>
      <c r="AG22">
        <v>0.26666666666666666</v>
      </c>
      <c r="AH22">
        <f t="shared" si="30"/>
        <v>0.39182391793302251</v>
      </c>
      <c r="AJ22" s="26">
        <f t="shared" si="15"/>
        <v>0.26666666666666666</v>
      </c>
      <c r="AK22">
        <v>0.16025263363212117</v>
      </c>
      <c r="AL22">
        <v>0.26666666666666666</v>
      </c>
      <c r="AN22" s="65">
        <f t="shared" si="16"/>
        <v>10</v>
      </c>
      <c r="AO22" s="65">
        <f t="shared" si="17"/>
        <v>78</v>
      </c>
      <c r="AP22" s="65">
        <f t="shared" si="18"/>
        <v>245</v>
      </c>
      <c r="AQ22" s="65">
        <f t="shared" si="19"/>
        <v>313</v>
      </c>
      <c r="AR22" s="65">
        <f t="shared" si="20"/>
        <v>333</v>
      </c>
      <c r="AS22" s="65">
        <f t="shared" si="21"/>
        <v>323</v>
      </c>
    </row>
    <row r="23" spans="1:45" ht="16.8" x14ac:dyDescent="0.3">
      <c r="A23" s="9">
        <v>22</v>
      </c>
      <c r="B23" s="1">
        <v>44457</v>
      </c>
      <c r="C23" s="58">
        <v>18</v>
      </c>
      <c r="D23" s="51">
        <f t="shared" si="0"/>
        <v>262</v>
      </c>
      <c r="E23" s="54">
        <f t="shared" si="22"/>
        <v>263</v>
      </c>
      <c r="F23" s="61">
        <v>4</v>
      </c>
      <c r="G23" s="30">
        <f t="shared" si="23"/>
        <v>42</v>
      </c>
      <c r="H23" s="34">
        <f t="shared" si="1"/>
        <v>14</v>
      </c>
      <c r="I23" s="31">
        <f t="shared" si="27"/>
        <v>1</v>
      </c>
      <c r="J23" s="34">
        <f t="shared" si="28"/>
        <v>10</v>
      </c>
      <c r="K23" s="36">
        <v>0</v>
      </c>
      <c r="L23" s="36">
        <f t="shared" si="4"/>
        <v>0</v>
      </c>
      <c r="M23" s="36">
        <f t="shared" si="5"/>
        <v>0</v>
      </c>
      <c r="N23" s="40">
        <v>0</v>
      </c>
      <c r="O23" s="41">
        <v>0</v>
      </c>
      <c r="P23" s="40">
        <f t="shared" si="6"/>
        <v>0</v>
      </c>
      <c r="Q23" s="46">
        <v>0</v>
      </c>
      <c r="R23" s="46">
        <v>0</v>
      </c>
      <c r="S23" s="46">
        <f t="shared" si="7"/>
        <v>0</v>
      </c>
      <c r="T23" s="49">
        <f t="shared" si="24"/>
        <v>1</v>
      </c>
      <c r="U23" s="49">
        <f t="shared" si="8"/>
        <v>10</v>
      </c>
      <c r="V23" s="49">
        <f t="shared" si="9"/>
        <v>18</v>
      </c>
      <c r="W23" s="49">
        <f t="shared" si="25"/>
        <v>11</v>
      </c>
      <c r="X23" s="49">
        <f t="shared" si="25"/>
        <v>88</v>
      </c>
      <c r="Y23" s="49">
        <f t="shared" si="25"/>
        <v>263</v>
      </c>
      <c r="Z23" s="49">
        <f t="shared" si="11"/>
        <v>340</v>
      </c>
      <c r="AA23" s="49">
        <f t="shared" si="26"/>
        <v>362</v>
      </c>
      <c r="AB23" s="49">
        <f t="shared" si="12"/>
        <v>351</v>
      </c>
      <c r="AC23" s="49">
        <f t="shared" si="29"/>
        <v>29</v>
      </c>
      <c r="AG23">
        <v>0.22222222222222221</v>
      </c>
      <c r="AH23">
        <f t="shared" si="30"/>
        <v>0.86</v>
      </c>
      <c r="AJ23" s="26">
        <f t="shared" si="15"/>
        <v>0.22222222222222221</v>
      </c>
      <c r="AK23">
        <v>9.2926197212558681E-2</v>
      </c>
      <c r="AL23">
        <v>0.22222222222222221</v>
      </c>
      <c r="AN23" s="65">
        <f t="shared" si="16"/>
        <v>11</v>
      </c>
      <c r="AO23" s="65">
        <f t="shared" si="17"/>
        <v>88</v>
      </c>
      <c r="AP23" s="65">
        <f t="shared" si="18"/>
        <v>263</v>
      </c>
      <c r="AQ23" s="65">
        <f t="shared" si="19"/>
        <v>340</v>
      </c>
      <c r="AR23" s="65">
        <f t="shared" si="20"/>
        <v>362</v>
      </c>
      <c r="AS23" s="65">
        <f t="shared" si="21"/>
        <v>351</v>
      </c>
    </row>
    <row r="24" spans="1:45" ht="16.8" x14ac:dyDescent="0.3">
      <c r="A24" s="9">
        <v>23</v>
      </c>
      <c r="B24" s="1">
        <v>44487</v>
      </c>
      <c r="C24" s="58">
        <v>15</v>
      </c>
      <c r="D24" s="51">
        <f t="shared" si="0"/>
        <v>276</v>
      </c>
      <c r="E24" s="54">
        <f t="shared" si="22"/>
        <v>278</v>
      </c>
      <c r="F24" s="61">
        <v>3</v>
      </c>
      <c r="G24" s="30">
        <f t="shared" si="23"/>
        <v>45</v>
      </c>
      <c r="H24" s="34">
        <f t="shared" si="1"/>
        <v>12</v>
      </c>
      <c r="I24" s="31">
        <f t="shared" si="27"/>
        <v>2</v>
      </c>
      <c r="J24" s="34">
        <f t="shared" si="28"/>
        <v>11</v>
      </c>
      <c r="K24" s="36">
        <v>0</v>
      </c>
      <c r="L24" s="36">
        <f t="shared" si="4"/>
        <v>0</v>
      </c>
      <c r="M24" s="36">
        <f t="shared" si="5"/>
        <v>0</v>
      </c>
      <c r="N24" s="40">
        <v>0</v>
      </c>
      <c r="O24" s="41">
        <v>0</v>
      </c>
      <c r="P24" s="40">
        <f t="shared" si="6"/>
        <v>0</v>
      </c>
      <c r="Q24" s="46">
        <v>0</v>
      </c>
      <c r="R24" s="46">
        <v>0</v>
      </c>
      <c r="S24" s="46">
        <f t="shared" si="7"/>
        <v>0</v>
      </c>
      <c r="T24" s="49">
        <f t="shared" si="24"/>
        <v>2</v>
      </c>
      <c r="U24" s="49">
        <f t="shared" si="8"/>
        <v>11</v>
      </c>
      <c r="V24" s="49">
        <f t="shared" si="9"/>
        <v>15</v>
      </c>
      <c r="W24" s="49">
        <f t="shared" si="25"/>
        <v>13</v>
      </c>
      <c r="X24" s="49">
        <f t="shared" si="25"/>
        <v>99</v>
      </c>
      <c r="Y24" s="49">
        <f t="shared" si="25"/>
        <v>278</v>
      </c>
      <c r="Z24" s="49">
        <f t="shared" si="11"/>
        <v>364</v>
      </c>
      <c r="AA24" s="49">
        <f t="shared" si="26"/>
        <v>390</v>
      </c>
      <c r="AB24" s="49">
        <f t="shared" si="12"/>
        <v>377</v>
      </c>
      <c r="AC24" s="49">
        <f t="shared" si="29"/>
        <v>28</v>
      </c>
      <c r="AG24">
        <v>0.2</v>
      </c>
      <c r="AH24">
        <f t="shared" si="30"/>
        <v>0.86</v>
      </c>
      <c r="AJ24" s="26">
        <f t="shared" si="15"/>
        <v>0.2</v>
      </c>
      <c r="AK24">
        <v>0.81703524124930171</v>
      </c>
      <c r="AL24">
        <v>0.2</v>
      </c>
      <c r="AN24" s="65">
        <f t="shared" si="16"/>
        <v>13</v>
      </c>
      <c r="AO24" s="65">
        <f t="shared" si="17"/>
        <v>99</v>
      </c>
      <c r="AP24" s="65">
        <f t="shared" si="18"/>
        <v>278</v>
      </c>
      <c r="AQ24" s="65">
        <f t="shared" si="19"/>
        <v>364</v>
      </c>
      <c r="AR24" s="65">
        <f t="shared" si="20"/>
        <v>390</v>
      </c>
      <c r="AS24" s="65">
        <f t="shared" si="21"/>
        <v>377</v>
      </c>
    </row>
    <row r="25" spans="1:45" ht="16.8" x14ac:dyDescent="0.3">
      <c r="A25" s="9">
        <v>24</v>
      </c>
      <c r="B25" s="1">
        <v>44517</v>
      </c>
      <c r="C25" s="58">
        <v>17</v>
      </c>
      <c r="D25" s="51">
        <f t="shared" si="0"/>
        <v>293</v>
      </c>
      <c r="E25" s="54">
        <f t="shared" si="22"/>
        <v>295</v>
      </c>
      <c r="F25" s="61">
        <v>5</v>
      </c>
      <c r="G25" s="30">
        <f t="shared" si="23"/>
        <v>50</v>
      </c>
      <c r="H25" s="34">
        <f t="shared" si="1"/>
        <v>12</v>
      </c>
      <c r="I25" s="31">
        <f t="shared" si="27"/>
        <v>2</v>
      </c>
      <c r="J25" s="34">
        <f t="shared" si="28"/>
        <v>9</v>
      </c>
      <c r="K25" s="36">
        <v>0</v>
      </c>
      <c r="L25" s="36">
        <f t="shared" si="4"/>
        <v>0</v>
      </c>
      <c r="M25" s="36">
        <f t="shared" si="5"/>
        <v>0</v>
      </c>
      <c r="N25" s="40">
        <v>0</v>
      </c>
      <c r="O25" s="41">
        <v>0</v>
      </c>
      <c r="P25" s="40">
        <f t="shared" si="6"/>
        <v>0</v>
      </c>
      <c r="Q25" s="46">
        <v>0</v>
      </c>
      <c r="R25" s="46">
        <v>0</v>
      </c>
      <c r="S25" s="46">
        <f t="shared" si="7"/>
        <v>0</v>
      </c>
      <c r="T25" s="49">
        <f t="shared" si="24"/>
        <v>2</v>
      </c>
      <c r="U25" s="49">
        <f t="shared" si="8"/>
        <v>9</v>
      </c>
      <c r="V25" s="49">
        <f t="shared" si="9"/>
        <v>17</v>
      </c>
      <c r="W25" s="49">
        <f t="shared" si="25"/>
        <v>15</v>
      </c>
      <c r="X25" s="49">
        <f t="shared" si="25"/>
        <v>108</v>
      </c>
      <c r="Y25" s="49">
        <f t="shared" si="25"/>
        <v>295</v>
      </c>
      <c r="Z25" s="49">
        <f t="shared" si="11"/>
        <v>388</v>
      </c>
      <c r="AA25" s="49">
        <f t="shared" si="26"/>
        <v>418</v>
      </c>
      <c r="AB25" s="49">
        <f t="shared" si="12"/>
        <v>403</v>
      </c>
      <c r="AC25" s="49">
        <f>C25+C13</f>
        <v>28</v>
      </c>
      <c r="AG25">
        <v>0.29411764705882354</v>
      </c>
      <c r="AH25">
        <f t="shared" si="30"/>
        <v>0.37244864068596972</v>
      </c>
      <c r="AJ25" s="26">
        <f t="shared" si="15"/>
        <v>0.29411764705882354</v>
      </c>
      <c r="AK25">
        <v>8.9000812532359475E-2</v>
      </c>
      <c r="AL25">
        <v>0.29411764705882354</v>
      </c>
      <c r="AN25" s="65">
        <f t="shared" si="16"/>
        <v>15</v>
      </c>
      <c r="AO25" s="65">
        <f t="shared" si="17"/>
        <v>108</v>
      </c>
      <c r="AP25" s="65">
        <f t="shared" si="18"/>
        <v>295</v>
      </c>
      <c r="AQ25" s="65">
        <f t="shared" si="19"/>
        <v>388</v>
      </c>
      <c r="AR25" s="65">
        <f t="shared" si="20"/>
        <v>418</v>
      </c>
      <c r="AS25" s="65">
        <f t="shared" si="21"/>
        <v>403</v>
      </c>
    </row>
    <row r="26" spans="1:45" ht="16.8" x14ac:dyDescent="0.3">
      <c r="A26" s="9">
        <v>25</v>
      </c>
      <c r="B26" s="1">
        <v>44547</v>
      </c>
      <c r="C26" s="58">
        <v>15</v>
      </c>
      <c r="D26" s="51">
        <f t="shared" si="0"/>
        <v>307</v>
      </c>
      <c r="E26" s="54">
        <f t="shared" si="22"/>
        <v>310</v>
      </c>
      <c r="F26" s="61">
        <v>6</v>
      </c>
      <c r="G26" s="30">
        <f t="shared" si="23"/>
        <v>56</v>
      </c>
      <c r="H26" s="34">
        <f t="shared" si="1"/>
        <v>9</v>
      </c>
      <c r="I26" s="31">
        <f t="shared" si="27"/>
        <v>3</v>
      </c>
      <c r="J26" s="34">
        <f t="shared" si="28"/>
        <v>11</v>
      </c>
      <c r="K26" s="37">
        <f>J14</f>
        <v>10</v>
      </c>
      <c r="L26" s="36">
        <f>ROUND(K26*AG26,0)</f>
        <v>4</v>
      </c>
      <c r="M26" s="36">
        <f t="shared" si="5"/>
        <v>6</v>
      </c>
      <c r="N26" s="40">
        <v>0</v>
      </c>
      <c r="O26" s="41">
        <v>0</v>
      </c>
      <c r="P26" s="40">
        <f t="shared" si="6"/>
        <v>0</v>
      </c>
      <c r="Q26" s="46">
        <v>0</v>
      </c>
      <c r="R26" s="46">
        <v>0</v>
      </c>
      <c r="S26" s="46">
        <f t="shared" si="7"/>
        <v>0</v>
      </c>
      <c r="T26" s="49">
        <f t="shared" si="24"/>
        <v>7</v>
      </c>
      <c r="U26" s="49">
        <f t="shared" si="8"/>
        <v>17</v>
      </c>
      <c r="V26" s="49">
        <f t="shared" si="9"/>
        <v>15</v>
      </c>
      <c r="W26" s="49">
        <f t="shared" si="25"/>
        <v>22</v>
      </c>
      <c r="X26" s="49">
        <f t="shared" si="25"/>
        <v>125</v>
      </c>
      <c r="Y26" s="49">
        <f t="shared" si="25"/>
        <v>310</v>
      </c>
      <c r="Z26" s="49">
        <f t="shared" si="11"/>
        <v>413</v>
      </c>
      <c r="AA26" s="49">
        <f t="shared" si="26"/>
        <v>457</v>
      </c>
      <c r="AB26" s="49">
        <f t="shared" si="12"/>
        <v>435</v>
      </c>
      <c r="AC26" s="49">
        <f>C26+C14+C2</f>
        <v>39</v>
      </c>
      <c r="AG26">
        <v>0.4</v>
      </c>
      <c r="AH26">
        <f t="shared" si="30"/>
        <v>0.77724955391975992</v>
      </c>
      <c r="AJ26" s="26">
        <f t="shared" si="15"/>
        <v>0.4</v>
      </c>
      <c r="AK26">
        <v>0.19626059730173406</v>
      </c>
      <c r="AL26">
        <v>0.4</v>
      </c>
      <c r="AN26" s="65">
        <f t="shared" si="16"/>
        <v>22</v>
      </c>
      <c r="AO26" s="65">
        <f t="shared" si="17"/>
        <v>125</v>
      </c>
      <c r="AP26" s="65">
        <f t="shared" si="18"/>
        <v>310</v>
      </c>
      <c r="AQ26" s="65">
        <f t="shared" si="19"/>
        <v>413</v>
      </c>
      <c r="AR26" s="65">
        <f t="shared" si="20"/>
        <v>457</v>
      </c>
      <c r="AS26" s="65">
        <f t="shared" si="21"/>
        <v>435</v>
      </c>
    </row>
    <row r="27" spans="1:45" ht="16.8" x14ac:dyDescent="0.3">
      <c r="A27" s="9">
        <v>26</v>
      </c>
      <c r="B27" s="1">
        <v>44577</v>
      </c>
      <c r="C27" s="58">
        <v>11</v>
      </c>
      <c r="D27" s="51">
        <f t="shared" si="0"/>
        <v>318</v>
      </c>
      <c r="E27" s="54">
        <f t="shared" si="22"/>
        <v>321</v>
      </c>
      <c r="F27" s="61">
        <v>4.5</v>
      </c>
      <c r="G27" s="30">
        <f t="shared" si="23"/>
        <v>60.5</v>
      </c>
      <c r="H27" s="34">
        <f t="shared" si="1"/>
        <v>6.5</v>
      </c>
      <c r="I27" s="31">
        <f t="shared" si="27"/>
        <v>3</v>
      </c>
      <c r="J27" s="34">
        <f t="shared" si="28"/>
        <v>9</v>
      </c>
      <c r="K27" s="37">
        <f t="shared" ref="K27:K72" si="31">J15</f>
        <v>9</v>
      </c>
      <c r="L27" s="36">
        <f t="shared" ref="L27:L49" si="32">ROUND(K27*AG27,0)</f>
        <v>4</v>
      </c>
      <c r="M27" s="36">
        <f t="shared" si="5"/>
        <v>5</v>
      </c>
      <c r="N27" s="40">
        <v>0</v>
      </c>
      <c r="O27" s="41">
        <v>0</v>
      </c>
      <c r="P27" s="40">
        <f t="shared" si="6"/>
        <v>0</v>
      </c>
      <c r="Q27" s="46">
        <v>0</v>
      </c>
      <c r="R27" s="46">
        <v>0</v>
      </c>
      <c r="S27" s="46">
        <f t="shared" si="7"/>
        <v>0</v>
      </c>
      <c r="T27" s="49">
        <f t="shared" si="24"/>
        <v>7</v>
      </c>
      <c r="U27" s="49">
        <f t="shared" si="8"/>
        <v>14</v>
      </c>
      <c r="V27" s="49">
        <f t="shared" si="9"/>
        <v>11</v>
      </c>
      <c r="W27" s="49">
        <f t="shared" si="25"/>
        <v>29</v>
      </c>
      <c r="X27" s="49">
        <f t="shared" si="25"/>
        <v>139</v>
      </c>
      <c r="Y27" s="49">
        <f t="shared" si="25"/>
        <v>321</v>
      </c>
      <c r="Z27" s="49">
        <f t="shared" si="11"/>
        <v>431</v>
      </c>
      <c r="AA27" s="49">
        <f t="shared" si="26"/>
        <v>489</v>
      </c>
      <c r="AB27" s="49">
        <f t="shared" si="12"/>
        <v>460</v>
      </c>
      <c r="AC27" s="49">
        <f t="shared" ref="AC27:AC37" si="33">C27+C15+C3</f>
        <v>32</v>
      </c>
      <c r="AG27">
        <v>0.40909090909090912</v>
      </c>
      <c r="AH27">
        <f t="shared" si="30"/>
        <v>0.41257341378751811</v>
      </c>
      <c r="AJ27" s="26">
        <f t="shared" si="15"/>
        <v>0.40909090909090912</v>
      </c>
      <c r="AK27">
        <v>0.26429107374980587</v>
      </c>
      <c r="AL27">
        <v>0.40909090909090912</v>
      </c>
      <c r="AN27" s="65">
        <f t="shared" si="16"/>
        <v>29</v>
      </c>
      <c r="AO27" s="65">
        <f t="shared" si="17"/>
        <v>139</v>
      </c>
      <c r="AP27" s="65">
        <f t="shared" si="18"/>
        <v>321</v>
      </c>
      <c r="AQ27" s="65">
        <f t="shared" si="19"/>
        <v>431</v>
      </c>
      <c r="AR27" s="65">
        <f t="shared" si="20"/>
        <v>489</v>
      </c>
      <c r="AS27" s="65">
        <f t="shared" si="21"/>
        <v>460</v>
      </c>
    </row>
    <row r="28" spans="1:45" ht="16.8" x14ac:dyDescent="0.3">
      <c r="A28" s="9">
        <v>27</v>
      </c>
      <c r="B28" s="1">
        <v>44607</v>
      </c>
      <c r="C28" s="58">
        <v>14</v>
      </c>
      <c r="D28" s="51">
        <f t="shared" si="0"/>
        <v>334</v>
      </c>
      <c r="E28" s="54">
        <f t="shared" si="22"/>
        <v>335</v>
      </c>
      <c r="F28" s="61">
        <v>7</v>
      </c>
      <c r="G28" s="30">
        <f t="shared" si="23"/>
        <v>67.5</v>
      </c>
      <c r="H28" s="34">
        <f t="shared" si="1"/>
        <v>7</v>
      </c>
      <c r="I28" s="31">
        <f t="shared" si="27"/>
        <v>1</v>
      </c>
      <c r="J28" s="34">
        <f t="shared" si="28"/>
        <v>11</v>
      </c>
      <c r="K28" s="37">
        <f t="shared" si="31"/>
        <v>9</v>
      </c>
      <c r="L28" s="36">
        <f t="shared" si="32"/>
        <v>5</v>
      </c>
      <c r="M28" s="36">
        <f t="shared" si="5"/>
        <v>4</v>
      </c>
      <c r="N28" s="40">
        <v>0</v>
      </c>
      <c r="O28" s="41">
        <v>0</v>
      </c>
      <c r="P28" s="40">
        <f t="shared" si="6"/>
        <v>0</v>
      </c>
      <c r="Q28" s="46">
        <v>0</v>
      </c>
      <c r="R28" s="46">
        <v>0</v>
      </c>
      <c r="S28" s="46">
        <f t="shared" si="7"/>
        <v>0</v>
      </c>
      <c r="T28" s="49">
        <f t="shared" si="24"/>
        <v>6</v>
      </c>
      <c r="U28" s="49">
        <f t="shared" si="8"/>
        <v>15</v>
      </c>
      <c r="V28" s="49">
        <f t="shared" si="9"/>
        <v>14</v>
      </c>
      <c r="W28" s="49">
        <f t="shared" si="25"/>
        <v>35</v>
      </c>
      <c r="X28" s="49">
        <f t="shared" si="25"/>
        <v>154</v>
      </c>
      <c r="Y28" s="49">
        <f t="shared" si="25"/>
        <v>335</v>
      </c>
      <c r="Z28" s="49">
        <f t="shared" si="11"/>
        <v>454</v>
      </c>
      <c r="AA28" s="49">
        <f t="shared" si="26"/>
        <v>525</v>
      </c>
      <c r="AB28" s="49">
        <f t="shared" si="12"/>
        <v>489</v>
      </c>
      <c r="AC28" s="49">
        <f t="shared" si="33"/>
        <v>36</v>
      </c>
      <c r="AG28">
        <v>0.5</v>
      </c>
      <c r="AH28">
        <f t="shared" si="30"/>
        <v>0.5300482882048827</v>
      </c>
      <c r="AJ28" s="26">
        <f t="shared" si="15"/>
        <v>0.5</v>
      </c>
      <c r="AK28">
        <v>6.008084694643101E-2</v>
      </c>
      <c r="AL28">
        <v>0.5</v>
      </c>
      <c r="AN28" s="65">
        <f t="shared" si="16"/>
        <v>35</v>
      </c>
      <c r="AO28" s="65">
        <f t="shared" si="17"/>
        <v>154</v>
      </c>
      <c r="AP28" s="65">
        <f t="shared" si="18"/>
        <v>335</v>
      </c>
      <c r="AQ28" s="65">
        <f t="shared" si="19"/>
        <v>454</v>
      </c>
      <c r="AR28" s="65">
        <f t="shared" si="20"/>
        <v>525</v>
      </c>
      <c r="AS28" s="65">
        <f t="shared" si="21"/>
        <v>489</v>
      </c>
    </row>
    <row r="29" spans="1:45" ht="16.8" x14ac:dyDescent="0.3">
      <c r="A29" s="9">
        <v>28</v>
      </c>
      <c r="B29" s="1">
        <v>44637</v>
      </c>
      <c r="C29" s="58">
        <v>17</v>
      </c>
      <c r="D29" s="51">
        <f t="shared" si="0"/>
        <v>350</v>
      </c>
      <c r="E29" s="54">
        <f t="shared" si="22"/>
        <v>352</v>
      </c>
      <c r="F29" s="61">
        <v>7</v>
      </c>
      <c r="G29" s="30">
        <f t="shared" si="23"/>
        <v>74.5</v>
      </c>
      <c r="H29" s="34">
        <f t="shared" si="1"/>
        <v>10</v>
      </c>
      <c r="I29" s="31">
        <f t="shared" si="27"/>
        <v>2</v>
      </c>
      <c r="J29" s="34">
        <f t="shared" si="28"/>
        <v>8</v>
      </c>
      <c r="K29" s="37">
        <f t="shared" si="31"/>
        <v>6</v>
      </c>
      <c r="L29" s="36">
        <f t="shared" si="32"/>
        <v>2</v>
      </c>
      <c r="M29" s="36">
        <f t="shared" si="5"/>
        <v>4</v>
      </c>
      <c r="N29" s="40">
        <v>0</v>
      </c>
      <c r="O29" s="41">
        <v>0</v>
      </c>
      <c r="P29" s="40">
        <f t="shared" si="6"/>
        <v>0</v>
      </c>
      <c r="Q29" s="46">
        <v>0</v>
      </c>
      <c r="R29" s="46">
        <v>0</v>
      </c>
      <c r="S29" s="46">
        <f t="shared" si="7"/>
        <v>0</v>
      </c>
      <c r="T29" s="49">
        <f t="shared" si="24"/>
        <v>4</v>
      </c>
      <c r="U29" s="49">
        <f t="shared" si="8"/>
        <v>12</v>
      </c>
      <c r="V29" s="49">
        <f t="shared" si="9"/>
        <v>17</v>
      </c>
      <c r="W29" s="49">
        <f t="shared" si="25"/>
        <v>39</v>
      </c>
      <c r="X29" s="49">
        <f t="shared" si="25"/>
        <v>166</v>
      </c>
      <c r="Y29" s="49">
        <f t="shared" si="25"/>
        <v>352</v>
      </c>
      <c r="Z29" s="49">
        <f t="shared" si="11"/>
        <v>479</v>
      </c>
      <c r="AA29" s="49">
        <f t="shared" si="26"/>
        <v>559</v>
      </c>
      <c r="AB29" s="49">
        <f t="shared" si="12"/>
        <v>518</v>
      </c>
      <c r="AC29" s="49">
        <f t="shared" si="33"/>
        <v>34</v>
      </c>
      <c r="AG29">
        <v>0.41176470588235292</v>
      </c>
      <c r="AH29">
        <f t="shared" si="30"/>
        <v>0.86</v>
      </c>
      <c r="AJ29" s="26">
        <f t="shared" si="15"/>
        <v>0.41176470588235292</v>
      </c>
      <c r="AK29">
        <v>8.5303255970610503E-2</v>
      </c>
      <c r="AL29">
        <v>0.41176470588235292</v>
      </c>
      <c r="AN29" s="65">
        <f t="shared" si="16"/>
        <v>39</v>
      </c>
      <c r="AO29" s="65">
        <f t="shared" si="17"/>
        <v>166</v>
      </c>
      <c r="AP29" s="65">
        <f t="shared" si="18"/>
        <v>352</v>
      </c>
      <c r="AQ29" s="65">
        <f t="shared" si="19"/>
        <v>479</v>
      </c>
      <c r="AR29" s="65">
        <f t="shared" si="20"/>
        <v>559</v>
      </c>
      <c r="AS29" s="65">
        <f t="shared" si="21"/>
        <v>518</v>
      </c>
    </row>
    <row r="30" spans="1:45" ht="16.8" x14ac:dyDescent="0.3">
      <c r="A30" s="9">
        <v>29</v>
      </c>
      <c r="B30" s="1">
        <v>44667</v>
      </c>
      <c r="C30" s="58">
        <v>16</v>
      </c>
      <c r="D30" s="51">
        <f t="shared" si="0"/>
        <v>365</v>
      </c>
      <c r="E30" s="54">
        <f t="shared" si="22"/>
        <v>368</v>
      </c>
      <c r="F30" s="61">
        <v>6</v>
      </c>
      <c r="G30" s="30">
        <f t="shared" si="23"/>
        <v>80.5</v>
      </c>
      <c r="H30" s="34">
        <f t="shared" si="1"/>
        <v>10</v>
      </c>
      <c r="I30" s="31">
        <f t="shared" si="27"/>
        <v>3</v>
      </c>
      <c r="J30" s="34">
        <f t="shared" si="28"/>
        <v>7</v>
      </c>
      <c r="K30" s="37">
        <f t="shared" si="31"/>
        <v>6</v>
      </c>
      <c r="L30" s="36">
        <f t="shared" si="32"/>
        <v>2</v>
      </c>
      <c r="M30" s="36">
        <f t="shared" si="5"/>
        <v>4</v>
      </c>
      <c r="N30" s="40">
        <v>0</v>
      </c>
      <c r="O30" s="41">
        <v>0</v>
      </c>
      <c r="P30" s="40">
        <f t="shared" si="6"/>
        <v>0</v>
      </c>
      <c r="Q30" s="46">
        <v>0</v>
      </c>
      <c r="R30" s="46">
        <v>0</v>
      </c>
      <c r="S30" s="46">
        <f t="shared" si="7"/>
        <v>0</v>
      </c>
      <c r="T30" s="49">
        <f t="shared" si="24"/>
        <v>5</v>
      </c>
      <c r="U30" s="49">
        <f t="shared" si="8"/>
        <v>11</v>
      </c>
      <c r="V30" s="49">
        <f t="shared" si="9"/>
        <v>16</v>
      </c>
      <c r="W30" s="49">
        <f t="shared" si="25"/>
        <v>44</v>
      </c>
      <c r="X30" s="49">
        <f t="shared" si="25"/>
        <v>177</v>
      </c>
      <c r="Y30" s="49">
        <f t="shared" si="25"/>
        <v>368</v>
      </c>
      <c r="Z30" s="49">
        <f t="shared" si="11"/>
        <v>501</v>
      </c>
      <c r="AA30" s="49">
        <f t="shared" si="26"/>
        <v>593</v>
      </c>
      <c r="AB30" s="49">
        <f t="shared" si="12"/>
        <v>545</v>
      </c>
      <c r="AC30" s="49">
        <f t="shared" si="33"/>
        <v>34</v>
      </c>
      <c r="AG30">
        <v>0.375</v>
      </c>
      <c r="AH30">
        <f t="shared" si="30"/>
        <v>0.86</v>
      </c>
      <c r="AJ30" s="26">
        <f t="shared" si="15"/>
        <v>0.375</v>
      </c>
      <c r="AK30">
        <v>0.4305614165048719</v>
      </c>
      <c r="AL30">
        <v>0.375</v>
      </c>
      <c r="AN30" s="65">
        <f t="shared" si="16"/>
        <v>44</v>
      </c>
      <c r="AO30" s="65">
        <f t="shared" si="17"/>
        <v>177</v>
      </c>
      <c r="AP30" s="65">
        <f t="shared" si="18"/>
        <v>368</v>
      </c>
      <c r="AQ30" s="65">
        <f t="shared" si="19"/>
        <v>501</v>
      </c>
      <c r="AR30" s="65">
        <f t="shared" si="20"/>
        <v>593</v>
      </c>
      <c r="AS30" s="65">
        <f t="shared" si="21"/>
        <v>545</v>
      </c>
    </row>
    <row r="31" spans="1:45" ht="16.8" x14ac:dyDescent="0.3">
      <c r="A31" s="9">
        <v>30</v>
      </c>
      <c r="B31" s="1">
        <v>44697</v>
      </c>
      <c r="C31" s="58">
        <v>15</v>
      </c>
      <c r="D31" s="51">
        <f t="shared" si="0"/>
        <v>381</v>
      </c>
      <c r="E31" s="54">
        <f t="shared" si="22"/>
        <v>383</v>
      </c>
      <c r="F31" s="61">
        <v>8</v>
      </c>
      <c r="G31" s="30">
        <f t="shared" si="23"/>
        <v>88.5</v>
      </c>
      <c r="H31" s="34">
        <f t="shared" si="1"/>
        <v>7</v>
      </c>
      <c r="I31" s="31">
        <f t="shared" si="27"/>
        <v>2</v>
      </c>
      <c r="J31" s="34">
        <f t="shared" si="28"/>
        <v>12</v>
      </c>
      <c r="K31" s="37">
        <f t="shared" si="31"/>
        <v>8</v>
      </c>
      <c r="L31" s="36">
        <f t="shared" si="32"/>
        <v>4</v>
      </c>
      <c r="M31" s="36">
        <f t="shared" si="5"/>
        <v>4</v>
      </c>
      <c r="N31" s="40">
        <v>0</v>
      </c>
      <c r="O31" s="41">
        <v>0</v>
      </c>
      <c r="P31" s="40">
        <f t="shared" si="6"/>
        <v>0</v>
      </c>
      <c r="Q31" s="46">
        <v>0</v>
      </c>
      <c r="R31" s="46">
        <v>0</v>
      </c>
      <c r="S31" s="46">
        <f t="shared" si="7"/>
        <v>0</v>
      </c>
      <c r="T31" s="49">
        <f t="shared" si="24"/>
        <v>6</v>
      </c>
      <c r="U31" s="49">
        <f t="shared" si="8"/>
        <v>16</v>
      </c>
      <c r="V31" s="49">
        <f t="shared" si="9"/>
        <v>15</v>
      </c>
      <c r="W31" s="49">
        <f t="shared" si="25"/>
        <v>50</v>
      </c>
      <c r="X31" s="49">
        <f t="shared" si="25"/>
        <v>193</v>
      </c>
      <c r="Y31" s="49">
        <f t="shared" si="25"/>
        <v>383</v>
      </c>
      <c r="Z31" s="49">
        <f t="shared" si="11"/>
        <v>526</v>
      </c>
      <c r="AA31" s="49">
        <f t="shared" si="26"/>
        <v>632</v>
      </c>
      <c r="AB31" s="49">
        <f t="shared" si="12"/>
        <v>576</v>
      </c>
      <c r="AC31" s="49">
        <f t="shared" si="33"/>
        <v>39</v>
      </c>
      <c r="AG31">
        <v>0.53333333333333333</v>
      </c>
      <c r="AH31">
        <f t="shared" si="30"/>
        <v>0.86</v>
      </c>
      <c r="AJ31" s="26">
        <f t="shared" si="15"/>
        <v>0.53333333333333333</v>
      </c>
      <c r="AK31">
        <v>4.6788446848955889E-2</v>
      </c>
      <c r="AL31">
        <v>0.53333333333333333</v>
      </c>
      <c r="AN31" s="65">
        <f t="shared" si="16"/>
        <v>50</v>
      </c>
      <c r="AO31" s="65">
        <f t="shared" si="17"/>
        <v>193</v>
      </c>
      <c r="AP31" s="65">
        <f t="shared" si="18"/>
        <v>383</v>
      </c>
      <c r="AQ31" s="65">
        <f t="shared" si="19"/>
        <v>526</v>
      </c>
      <c r="AR31" s="65">
        <f t="shared" si="20"/>
        <v>632</v>
      </c>
      <c r="AS31" s="65">
        <f t="shared" si="21"/>
        <v>576</v>
      </c>
    </row>
    <row r="32" spans="1:45" ht="16.8" x14ac:dyDescent="0.3">
      <c r="A32" s="9">
        <v>31</v>
      </c>
      <c r="B32" s="1">
        <v>44727</v>
      </c>
      <c r="C32" s="58">
        <v>17</v>
      </c>
      <c r="D32" s="51">
        <f t="shared" si="0"/>
        <v>397</v>
      </c>
      <c r="E32" s="54">
        <f t="shared" si="22"/>
        <v>400</v>
      </c>
      <c r="F32" s="61">
        <v>6</v>
      </c>
      <c r="G32" s="30">
        <f t="shared" si="23"/>
        <v>94.5</v>
      </c>
      <c r="H32" s="34">
        <f t="shared" si="1"/>
        <v>11</v>
      </c>
      <c r="I32" s="31">
        <f t="shared" si="27"/>
        <v>3</v>
      </c>
      <c r="J32" s="34">
        <f t="shared" si="28"/>
        <v>15</v>
      </c>
      <c r="K32" s="37">
        <f t="shared" si="31"/>
        <v>9</v>
      </c>
      <c r="L32" s="36">
        <f t="shared" si="32"/>
        <v>3</v>
      </c>
      <c r="M32" s="36">
        <f t="shared" si="5"/>
        <v>6</v>
      </c>
      <c r="N32" s="40">
        <v>0</v>
      </c>
      <c r="O32" s="41">
        <v>0</v>
      </c>
      <c r="P32" s="40">
        <f t="shared" si="6"/>
        <v>0</v>
      </c>
      <c r="Q32" s="46">
        <v>0</v>
      </c>
      <c r="R32" s="46">
        <v>0</v>
      </c>
      <c r="S32" s="46">
        <f t="shared" si="7"/>
        <v>0</v>
      </c>
      <c r="T32" s="49">
        <f t="shared" si="24"/>
        <v>6</v>
      </c>
      <c r="U32" s="49">
        <f t="shared" si="8"/>
        <v>21</v>
      </c>
      <c r="V32" s="49">
        <f t="shared" si="9"/>
        <v>17</v>
      </c>
      <c r="W32" s="49">
        <f t="shared" si="25"/>
        <v>56</v>
      </c>
      <c r="X32" s="49">
        <f t="shared" si="25"/>
        <v>214</v>
      </c>
      <c r="Y32" s="49">
        <f t="shared" si="25"/>
        <v>400</v>
      </c>
      <c r="Z32" s="49">
        <f t="shared" si="11"/>
        <v>558</v>
      </c>
      <c r="AA32" s="49">
        <f t="shared" si="26"/>
        <v>677</v>
      </c>
      <c r="AB32" s="49">
        <f t="shared" si="12"/>
        <v>614</v>
      </c>
      <c r="AC32" s="49">
        <f t="shared" si="33"/>
        <v>45</v>
      </c>
      <c r="AG32">
        <v>0.35294117647058826</v>
      </c>
      <c r="AH32">
        <f t="shared" si="30"/>
        <v>0.32050526726424233</v>
      </c>
      <c r="AJ32" s="26">
        <f t="shared" si="15"/>
        <v>0.35294117647058826</v>
      </c>
      <c r="AK32">
        <v>0.94262586697268536</v>
      </c>
      <c r="AL32">
        <v>0.35294117647058826</v>
      </c>
      <c r="AN32" s="65">
        <f t="shared" si="16"/>
        <v>56</v>
      </c>
      <c r="AO32" s="65">
        <f t="shared" si="17"/>
        <v>214</v>
      </c>
      <c r="AP32" s="65">
        <f t="shared" si="18"/>
        <v>400</v>
      </c>
      <c r="AQ32" s="65">
        <f t="shared" si="19"/>
        <v>558</v>
      </c>
      <c r="AR32" s="65">
        <f t="shared" si="20"/>
        <v>677</v>
      </c>
      <c r="AS32" s="65">
        <f t="shared" si="21"/>
        <v>614</v>
      </c>
    </row>
    <row r="33" spans="1:45" ht="16.8" x14ac:dyDescent="0.3">
      <c r="A33" s="9">
        <v>32</v>
      </c>
      <c r="B33" s="1">
        <v>44757</v>
      </c>
      <c r="C33" s="58">
        <v>16</v>
      </c>
      <c r="D33" s="51">
        <f t="shared" si="0"/>
        <v>414</v>
      </c>
      <c r="E33" s="54">
        <f t="shared" si="22"/>
        <v>416</v>
      </c>
      <c r="F33" s="61">
        <v>4.5</v>
      </c>
      <c r="G33" s="30">
        <f t="shared" si="23"/>
        <v>99</v>
      </c>
      <c r="H33" s="34">
        <f t="shared" si="1"/>
        <v>11.5</v>
      </c>
      <c r="I33" s="31">
        <f t="shared" si="27"/>
        <v>2</v>
      </c>
      <c r="J33" s="34">
        <f t="shared" si="28"/>
        <v>15</v>
      </c>
      <c r="K33" s="37">
        <f t="shared" si="31"/>
        <v>10</v>
      </c>
      <c r="L33" s="36">
        <f t="shared" si="32"/>
        <v>3</v>
      </c>
      <c r="M33" s="36">
        <f t="shared" si="5"/>
        <v>7</v>
      </c>
      <c r="N33" s="40">
        <v>0</v>
      </c>
      <c r="O33" s="41">
        <v>0</v>
      </c>
      <c r="P33" s="40">
        <f t="shared" si="6"/>
        <v>0</v>
      </c>
      <c r="Q33" s="46">
        <v>0</v>
      </c>
      <c r="R33" s="46">
        <v>0</v>
      </c>
      <c r="S33" s="46">
        <f t="shared" si="7"/>
        <v>0</v>
      </c>
      <c r="T33" s="49">
        <f t="shared" si="24"/>
        <v>5</v>
      </c>
      <c r="U33" s="49">
        <f t="shared" si="8"/>
        <v>22</v>
      </c>
      <c r="V33" s="49">
        <f t="shared" si="9"/>
        <v>16</v>
      </c>
      <c r="W33" s="49">
        <f t="shared" si="25"/>
        <v>61</v>
      </c>
      <c r="X33" s="49">
        <f t="shared" si="25"/>
        <v>236</v>
      </c>
      <c r="Y33" s="49">
        <f t="shared" si="25"/>
        <v>416</v>
      </c>
      <c r="Z33" s="49">
        <f t="shared" si="11"/>
        <v>591</v>
      </c>
      <c r="AA33" s="49">
        <f t="shared" si="26"/>
        <v>722</v>
      </c>
      <c r="AB33" s="49">
        <f t="shared" si="12"/>
        <v>652</v>
      </c>
      <c r="AC33" s="49">
        <f t="shared" si="33"/>
        <v>45</v>
      </c>
      <c r="AG33">
        <v>0.28125</v>
      </c>
      <c r="AH33">
        <f t="shared" si="30"/>
        <v>0.18585239442511736</v>
      </c>
      <c r="AJ33" s="26">
        <f t="shared" si="15"/>
        <v>0.28125</v>
      </c>
      <c r="AK33">
        <v>0.69275850098076353</v>
      </c>
      <c r="AL33">
        <v>0.28125</v>
      </c>
      <c r="AN33" s="65">
        <f t="shared" si="16"/>
        <v>61</v>
      </c>
      <c r="AO33" s="65">
        <f t="shared" si="17"/>
        <v>236</v>
      </c>
      <c r="AP33" s="65">
        <f t="shared" si="18"/>
        <v>416</v>
      </c>
      <c r="AQ33" s="65">
        <f t="shared" si="19"/>
        <v>591</v>
      </c>
      <c r="AR33" s="65">
        <f t="shared" si="20"/>
        <v>722</v>
      </c>
      <c r="AS33" s="65">
        <f t="shared" si="21"/>
        <v>652</v>
      </c>
    </row>
    <row r="34" spans="1:45" ht="16.8" x14ac:dyDescent="0.3">
      <c r="A34" s="9">
        <v>33</v>
      </c>
      <c r="B34" s="1">
        <v>44787</v>
      </c>
      <c r="C34" s="58">
        <v>17</v>
      </c>
      <c r="D34" s="51">
        <f t="shared" ref="D34:D65" si="34">E34-I34</f>
        <v>429</v>
      </c>
      <c r="E34" s="54">
        <f t="shared" si="22"/>
        <v>433</v>
      </c>
      <c r="F34" s="61">
        <v>7.5</v>
      </c>
      <c r="G34" s="30">
        <f t="shared" si="23"/>
        <v>106.5</v>
      </c>
      <c r="H34" s="34">
        <f t="shared" ref="H34:H61" si="35">C34-F34</f>
        <v>9.5</v>
      </c>
      <c r="I34" s="31">
        <f t="shared" si="27"/>
        <v>4</v>
      </c>
      <c r="J34" s="34">
        <f t="shared" si="28"/>
        <v>11</v>
      </c>
      <c r="K34" s="37">
        <f t="shared" si="31"/>
        <v>11</v>
      </c>
      <c r="L34" s="36">
        <f t="shared" si="32"/>
        <v>5</v>
      </c>
      <c r="M34" s="36">
        <f t="shared" si="5"/>
        <v>6</v>
      </c>
      <c r="N34" s="40">
        <v>0</v>
      </c>
      <c r="O34" s="41">
        <v>0</v>
      </c>
      <c r="P34" s="40">
        <f t="shared" si="6"/>
        <v>0</v>
      </c>
      <c r="Q34" s="46">
        <v>0</v>
      </c>
      <c r="R34" s="46">
        <v>0</v>
      </c>
      <c r="S34" s="46">
        <f t="shared" si="7"/>
        <v>0</v>
      </c>
      <c r="T34" s="49">
        <f t="shared" si="24"/>
        <v>9</v>
      </c>
      <c r="U34" s="49">
        <f t="shared" si="8"/>
        <v>17</v>
      </c>
      <c r="V34" s="49">
        <f t="shared" si="9"/>
        <v>17</v>
      </c>
      <c r="W34" s="49">
        <f t="shared" si="25"/>
        <v>70</v>
      </c>
      <c r="X34" s="49">
        <f t="shared" si="25"/>
        <v>253</v>
      </c>
      <c r="Y34" s="49">
        <f t="shared" si="25"/>
        <v>433</v>
      </c>
      <c r="Z34" s="49">
        <f t="shared" si="11"/>
        <v>616</v>
      </c>
      <c r="AA34" s="49">
        <f t="shared" si="26"/>
        <v>766</v>
      </c>
      <c r="AB34" s="49">
        <f t="shared" si="12"/>
        <v>686</v>
      </c>
      <c r="AC34" s="49">
        <f t="shared" si="33"/>
        <v>44</v>
      </c>
      <c r="AG34">
        <v>0.44117647058823528</v>
      </c>
      <c r="AH34">
        <f t="shared" si="30"/>
        <v>0.86</v>
      </c>
      <c r="AJ34" s="26">
        <f t="shared" si="15"/>
        <v>0.44117647058823528</v>
      </c>
      <c r="AK34">
        <v>0.12164204471365858</v>
      </c>
      <c r="AL34">
        <v>0.44117647058823528</v>
      </c>
      <c r="AN34" s="65">
        <f t="shared" si="16"/>
        <v>70</v>
      </c>
      <c r="AO34" s="65">
        <f t="shared" si="17"/>
        <v>253</v>
      </c>
      <c r="AP34" s="65">
        <f t="shared" si="18"/>
        <v>433</v>
      </c>
      <c r="AQ34" s="65">
        <f t="shared" si="19"/>
        <v>616</v>
      </c>
      <c r="AR34" s="65">
        <f t="shared" si="20"/>
        <v>766</v>
      </c>
      <c r="AS34" s="65">
        <f t="shared" si="21"/>
        <v>686</v>
      </c>
    </row>
    <row r="35" spans="1:45" ht="16.8" x14ac:dyDescent="0.3">
      <c r="A35" s="9">
        <v>34</v>
      </c>
      <c r="B35" s="1">
        <v>44817</v>
      </c>
      <c r="C35" s="59">
        <v>15</v>
      </c>
      <c r="D35" s="51">
        <f t="shared" si="34"/>
        <v>444</v>
      </c>
      <c r="E35" s="54">
        <f t="shared" si="22"/>
        <v>448</v>
      </c>
      <c r="F35" s="61">
        <v>9</v>
      </c>
      <c r="G35" s="30">
        <f t="shared" si="23"/>
        <v>115.5</v>
      </c>
      <c r="H35" s="34">
        <f t="shared" si="35"/>
        <v>6</v>
      </c>
      <c r="I35" s="31">
        <f t="shared" si="27"/>
        <v>4</v>
      </c>
      <c r="J35" s="34">
        <f t="shared" si="28"/>
        <v>14</v>
      </c>
      <c r="K35" s="37">
        <f t="shared" si="31"/>
        <v>10</v>
      </c>
      <c r="L35" s="36">
        <f t="shared" si="32"/>
        <v>6</v>
      </c>
      <c r="M35" s="36">
        <f t="shared" si="5"/>
        <v>4</v>
      </c>
      <c r="N35" s="40">
        <v>0</v>
      </c>
      <c r="O35" s="41">
        <v>0</v>
      </c>
      <c r="P35" s="40">
        <f t="shared" si="6"/>
        <v>0</v>
      </c>
      <c r="Q35" s="46">
        <v>0</v>
      </c>
      <c r="R35" s="46">
        <v>0</v>
      </c>
      <c r="S35" s="46">
        <f t="shared" si="7"/>
        <v>0</v>
      </c>
      <c r="T35" s="49">
        <f t="shared" si="24"/>
        <v>10</v>
      </c>
      <c r="U35" s="49">
        <f t="shared" si="8"/>
        <v>18</v>
      </c>
      <c r="V35" s="49">
        <f t="shared" si="9"/>
        <v>15</v>
      </c>
      <c r="W35" s="49">
        <f t="shared" si="25"/>
        <v>80</v>
      </c>
      <c r="X35" s="49">
        <f t="shared" si="25"/>
        <v>271</v>
      </c>
      <c r="Y35" s="49">
        <f t="shared" si="25"/>
        <v>448</v>
      </c>
      <c r="Z35" s="49">
        <f t="shared" si="11"/>
        <v>639</v>
      </c>
      <c r="AA35" s="49">
        <f t="shared" si="26"/>
        <v>810</v>
      </c>
      <c r="AB35" s="49">
        <f t="shared" si="12"/>
        <v>719</v>
      </c>
      <c r="AC35" s="49">
        <f t="shared" si="33"/>
        <v>44</v>
      </c>
      <c r="AG35">
        <v>0.6</v>
      </c>
      <c r="AH35">
        <f t="shared" si="30"/>
        <v>0.17800162506471895</v>
      </c>
      <c r="AJ35" s="26">
        <f t="shared" si="15"/>
        <v>0.6</v>
      </c>
      <c r="AK35">
        <v>0.90775571191720794</v>
      </c>
      <c r="AL35">
        <v>0.6</v>
      </c>
      <c r="AN35" s="65">
        <f t="shared" si="16"/>
        <v>80</v>
      </c>
      <c r="AO35" s="65">
        <f t="shared" si="17"/>
        <v>271</v>
      </c>
      <c r="AP35" s="65">
        <f t="shared" si="18"/>
        <v>448</v>
      </c>
      <c r="AQ35" s="65">
        <f t="shared" si="19"/>
        <v>639</v>
      </c>
      <c r="AR35" s="65">
        <f t="shared" si="20"/>
        <v>810</v>
      </c>
      <c r="AS35" s="65">
        <f t="shared" si="21"/>
        <v>719</v>
      </c>
    </row>
    <row r="36" spans="1:45" ht="16.8" x14ac:dyDescent="0.3">
      <c r="A36" s="9">
        <v>35</v>
      </c>
      <c r="B36" s="1">
        <v>44847</v>
      </c>
      <c r="C36" s="59">
        <v>18</v>
      </c>
      <c r="D36" s="51">
        <f t="shared" si="34"/>
        <v>463</v>
      </c>
      <c r="E36" s="54">
        <f t="shared" si="22"/>
        <v>466</v>
      </c>
      <c r="F36" s="61">
        <v>4.5</v>
      </c>
      <c r="G36" s="30">
        <f t="shared" si="23"/>
        <v>120</v>
      </c>
      <c r="H36" s="34">
        <f t="shared" si="35"/>
        <v>13.5</v>
      </c>
      <c r="I36" s="31">
        <f t="shared" si="27"/>
        <v>3</v>
      </c>
      <c r="J36" s="34">
        <f t="shared" si="28"/>
        <v>12</v>
      </c>
      <c r="K36" s="37">
        <f t="shared" si="31"/>
        <v>11</v>
      </c>
      <c r="L36" s="36">
        <f t="shared" si="32"/>
        <v>3</v>
      </c>
      <c r="M36" s="36">
        <f t="shared" si="5"/>
        <v>8</v>
      </c>
      <c r="N36" s="40">
        <v>0</v>
      </c>
      <c r="O36" s="41">
        <v>0</v>
      </c>
      <c r="P36" s="40">
        <f t="shared" si="6"/>
        <v>0</v>
      </c>
      <c r="Q36" s="46">
        <v>0</v>
      </c>
      <c r="R36" s="46">
        <v>0</v>
      </c>
      <c r="S36" s="46">
        <f t="shared" si="7"/>
        <v>0</v>
      </c>
      <c r="T36" s="49">
        <f t="shared" si="24"/>
        <v>6</v>
      </c>
      <c r="U36" s="49">
        <f t="shared" si="8"/>
        <v>20</v>
      </c>
      <c r="V36" s="49">
        <f t="shared" si="9"/>
        <v>18</v>
      </c>
      <c r="W36" s="49">
        <f t="shared" si="25"/>
        <v>86</v>
      </c>
      <c r="X36" s="49">
        <f t="shared" si="25"/>
        <v>291</v>
      </c>
      <c r="Y36" s="49">
        <f t="shared" si="25"/>
        <v>466</v>
      </c>
      <c r="Z36" s="49">
        <f t="shared" si="11"/>
        <v>671</v>
      </c>
      <c r="AA36" s="49">
        <f t="shared" si="26"/>
        <v>856</v>
      </c>
      <c r="AB36" s="49">
        <f t="shared" si="12"/>
        <v>757</v>
      </c>
      <c r="AC36" s="49">
        <f>C36+C24+C12</f>
        <v>46</v>
      </c>
      <c r="AG36">
        <v>0.25</v>
      </c>
      <c r="AH36">
        <f t="shared" si="30"/>
        <v>0.39252119460346813</v>
      </c>
      <c r="AJ36" s="26">
        <f t="shared" si="15"/>
        <v>0.25</v>
      </c>
      <c r="AK36">
        <v>0.42213244950711937</v>
      </c>
      <c r="AL36">
        <v>0.25</v>
      </c>
      <c r="AN36" s="65">
        <f t="shared" si="16"/>
        <v>86</v>
      </c>
      <c r="AO36" s="65">
        <f t="shared" si="17"/>
        <v>291</v>
      </c>
      <c r="AP36" s="65">
        <f t="shared" si="18"/>
        <v>466</v>
      </c>
      <c r="AQ36" s="65">
        <f t="shared" si="19"/>
        <v>671</v>
      </c>
      <c r="AR36" s="65">
        <f t="shared" si="20"/>
        <v>856</v>
      </c>
      <c r="AS36" s="65">
        <f t="shared" si="21"/>
        <v>757</v>
      </c>
    </row>
    <row r="37" spans="1:45" ht="16.8" x14ac:dyDescent="0.3">
      <c r="A37" s="9">
        <v>36</v>
      </c>
      <c r="B37" s="1">
        <v>44877</v>
      </c>
      <c r="C37" s="59">
        <v>16</v>
      </c>
      <c r="D37" s="51">
        <f t="shared" si="34"/>
        <v>477</v>
      </c>
      <c r="E37" s="54">
        <f t="shared" si="22"/>
        <v>482</v>
      </c>
      <c r="F37" s="61">
        <v>10.5</v>
      </c>
      <c r="G37" s="30">
        <f t="shared" si="23"/>
        <v>130.5</v>
      </c>
      <c r="H37" s="34">
        <f t="shared" si="35"/>
        <v>5.5</v>
      </c>
      <c r="I37" s="31">
        <f t="shared" si="27"/>
        <v>5</v>
      </c>
      <c r="J37" s="34">
        <f t="shared" si="28"/>
        <v>12</v>
      </c>
      <c r="K37" s="37">
        <f t="shared" si="31"/>
        <v>9</v>
      </c>
      <c r="L37" s="36">
        <f t="shared" si="32"/>
        <v>6</v>
      </c>
      <c r="M37" s="36">
        <f t="shared" si="5"/>
        <v>3</v>
      </c>
      <c r="N37" s="40">
        <v>0</v>
      </c>
      <c r="O37" s="41">
        <v>0</v>
      </c>
      <c r="P37" s="40">
        <f t="shared" si="6"/>
        <v>0</v>
      </c>
      <c r="Q37" s="46">
        <v>0</v>
      </c>
      <c r="R37" s="46">
        <v>0</v>
      </c>
      <c r="S37" s="46">
        <f t="shared" si="7"/>
        <v>0</v>
      </c>
      <c r="T37" s="49">
        <f t="shared" si="24"/>
        <v>11</v>
      </c>
      <c r="U37" s="49">
        <f t="shared" si="8"/>
        <v>15</v>
      </c>
      <c r="V37" s="49">
        <f t="shared" si="9"/>
        <v>16</v>
      </c>
      <c r="W37" s="49">
        <f t="shared" si="25"/>
        <v>97</v>
      </c>
      <c r="X37" s="49">
        <f t="shared" si="25"/>
        <v>306</v>
      </c>
      <c r="Y37" s="49">
        <f t="shared" si="25"/>
        <v>482</v>
      </c>
      <c r="Z37" s="49">
        <f t="shared" si="11"/>
        <v>691</v>
      </c>
      <c r="AA37" s="49">
        <f t="shared" si="26"/>
        <v>900</v>
      </c>
      <c r="AB37" s="49">
        <f t="shared" si="12"/>
        <v>788</v>
      </c>
      <c r="AC37" s="49">
        <f t="shared" si="33"/>
        <v>44</v>
      </c>
      <c r="AG37">
        <v>0.65625</v>
      </c>
      <c r="AH37">
        <f t="shared" si="30"/>
        <v>0.52858214749961174</v>
      </c>
      <c r="AJ37" s="26">
        <f t="shared" si="15"/>
        <v>0.65625</v>
      </c>
      <c r="AK37">
        <v>0.73934121157517518</v>
      </c>
      <c r="AL37">
        <v>0.65625</v>
      </c>
      <c r="AN37" s="65">
        <f t="shared" si="16"/>
        <v>97</v>
      </c>
      <c r="AO37" s="65">
        <f t="shared" si="17"/>
        <v>306</v>
      </c>
      <c r="AP37" s="65">
        <f t="shared" si="18"/>
        <v>482</v>
      </c>
      <c r="AQ37" s="65">
        <f t="shared" si="19"/>
        <v>691</v>
      </c>
      <c r="AR37" s="65">
        <f t="shared" si="20"/>
        <v>900</v>
      </c>
      <c r="AS37" s="65">
        <f t="shared" si="21"/>
        <v>788</v>
      </c>
    </row>
    <row r="38" spans="1:45" ht="16.8" x14ac:dyDescent="0.3">
      <c r="A38" s="9">
        <v>37</v>
      </c>
      <c r="B38" s="1">
        <v>44907</v>
      </c>
      <c r="C38" s="59">
        <v>14</v>
      </c>
      <c r="D38" s="51">
        <f t="shared" si="34"/>
        <v>490</v>
      </c>
      <c r="E38" s="54">
        <f t="shared" si="22"/>
        <v>496</v>
      </c>
      <c r="F38" s="61">
        <v>7</v>
      </c>
      <c r="G38" s="30">
        <f t="shared" si="23"/>
        <v>137.5</v>
      </c>
      <c r="H38" s="34">
        <f t="shared" si="35"/>
        <v>7</v>
      </c>
      <c r="I38" s="31">
        <f t="shared" si="27"/>
        <v>6</v>
      </c>
      <c r="J38" s="34">
        <f t="shared" si="28"/>
        <v>9</v>
      </c>
      <c r="K38" s="37">
        <f t="shared" si="31"/>
        <v>11</v>
      </c>
      <c r="L38" s="36">
        <f t="shared" si="32"/>
        <v>6</v>
      </c>
      <c r="M38" s="36">
        <f t="shared" si="5"/>
        <v>5</v>
      </c>
      <c r="N38" s="42">
        <f>K26</f>
        <v>10</v>
      </c>
      <c r="O38" s="43">
        <f>ROUND(N38*AG38*0.9,0)</f>
        <v>5</v>
      </c>
      <c r="P38" s="40">
        <f t="shared" si="6"/>
        <v>5</v>
      </c>
      <c r="Q38" s="46">
        <v>0</v>
      </c>
      <c r="R38" s="46">
        <v>0</v>
      </c>
      <c r="S38" s="46">
        <f t="shared" si="7"/>
        <v>0</v>
      </c>
      <c r="T38" s="49">
        <f t="shared" si="24"/>
        <v>17</v>
      </c>
      <c r="U38" s="49">
        <f t="shared" si="8"/>
        <v>19</v>
      </c>
      <c r="V38" s="49">
        <f t="shared" si="9"/>
        <v>14</v>
      </c>
      <c r="W38" s="49">
        <f t="shared" si="25"/>
        <v>114</v>
      </c>
      <c r="X38" s="49">
        <f t="shared" si="25"/>
        <v>325</v>
      </c>
      <c r="Y38" s="49">
        <f t="shared" si="25"/>
        <v>496</v>
      </c>
      <c r="Z38" s="49">
        <f t="shared" si="11"/>
        <v>707</v>
      </c>
      <c r="AA38" s="49">
        <f t="shared" si="26"/>
        <v>953</v>
      </c>
      <c r="AB38" s="49">
        <f t="shared" si="12"/>
        <v>821</v>
      </c>
      <c r="AC38" s="49">
        <f>C38+C26+C14+C2</f>
        <v>53</v>
      </c>
      <c r="AG38">
        <v>0.5</v>
      </c>
      <c r="AH38">
        <f t="shared" si="30"/>
        <v>0.12016169389286202</v>
      </c>
      <c r="AJ38" s="26">
        <f t="shared" si="15"/>
        <v>0.5</v>
      </c>
      <c r="AK38">
        <v>0.15633677686093139</v>
      </c>
      <c r="AL38">
        <v>0.5</v>
      </c>
      <c r="AN38" s="65">
        <f t="shared" si="16"/>
        <v>114</v>
      </c>
      <c r="AO38" s="65">
        <f t="shared" si="17"/>
        <v>325</v>
      </c>
      <c r="AP38" s="65">
        <f t="shared" si="18"/>
        <v>496</v>
      </c>
      <c r="AQ38" s="65">
        <f t="shared" si="19"/>
        <v>707</v>
      </c>
      <c r="AR38" s="65">
        <f t="shared" si="20"/>
        <v>953</v>
      </c>
      <c r="AS38" s="65">
        <f t="shared" si="21"/>
        <v>821</v>
      </c>
    </row>
    <row r="39" spans="1:45" ht="16.8" x14ac:dyDescent="0.3">
      <c r="A39" s="9">
        <v>38</v>
      </c>
      <c r="B39" s="1">
        <v>44937</v>
      </c>
      <c r="C39" s="59">
        <v>18</v>
      </c>
      <c r="D39" s="51">
        <f t="shared" si="34"/>
        <v>509.5</v>
      </c>
      <c r="E39" s="54">
        <f t="shared" si="22"/>
        <v>514</v>
      </c>
      <c r="F39" s="61">
        <v>10</v>
      </c>
      <c r="G39" s="30">
        <f t="shared" si="23"/>
        <v>147.5</v>
      </c>
      <c r="H39" s="34">
        <f t="shared" si="35"/>
        <v>8</v>
      </c>
      <c r="I39" s="31">
        <f t="shared" si="27"/>
        <v>4.5</v>
      </c>
      <c r="J39" s="34">
        <f t="shared" si="28"/>
        <v>6.5</v>
      </c>
      <c r="K39" s="37">
        <f t="shared" si="31"/>
        <v>9</v>
      </c>
      <c r="L39" s="36">
        <f t="shared" si="32"/>
        <v>5</v>
      </c>
      <c r="M39" s="36">
        <f t="shared" si="5"/>
        <v>4</v>
      </c>
      <c r="N39" s="42">
        <f t="shared" ref="N39:N72" si="36">K27</f>
        <v>9</v>
      </c>
      <c r="O39" s="43">
        <f t="shared" ref="O39:O49" si="37">ROUND(N39*AG39*0.9,0)</f>
        <v>5</v>
      </c>
      <c r="P39" s="40">
        <f t="shared" si="6"/>
        <v>4</v>
      </c>
      <c r="Q39" s="46">
        <v>0</v>
      </c>
      <c r="R39" s="46">
        <v>0</v>
      </c>
      <c r="S39" s="46">
        <f t="shared" si="7"/>
        <v>0</v>
      </c>
      <c r="T39" s="49">
        <f t="shared" si="24"/>
        <v>14.5</v>
      </c>
      <c r="U39" s="49">
        <f t="shared" si="8"/>
        <v>14.5</v>
      </c>
      <c r="V39" s="49">
        <f t="shared" si="9"/>
        <v>18</v>
      </c>
      <c r="W39" s="49">
        <f t="shared" si="25"/>
        <v>128.5</v>
      </c>
      <c r="X39" s="49">
        <f t="shared" si="25"/>
        <v>339.5</v>
      </c>
      <c r="Y39" s="49">
        <f t="shared" si="25"/>
        <v>514</v>
      </c>
      <c r="Z39" s="49">
        <f t="shared" si="11"/>
        <v>725</v>
      </c>
      <c r="AA39" s="49">
        <f t="shared" si="26"/>
        <v>1003</v>
      </c>
      <c r="AB39" s="49">
        <f t="shared" si="12"/>
        <v>853.5</v>
      </c>
      <c r="AC39" s="49">
        <f t="shared" ref="AC39:AC49" si="38">C39+C27+C15+C3</f>
        <v>50</v>
      </c>
      <c r="AG39">
        <v>0.55555555555555558</v>
      </c>
      <c r="AH39">
        <f t="shared" si="30"/>
        <v>0.17060651194122101</v>
      </c>
      <c r="AJ39" s="26">
        <f t="shared" si="15"/>
        <v>0.55555555555555558</v>
      </c>
      <c r="AK39">
        <v>7.0499351780713093E-2</v>
      </c>
      <c r="AL39">
        <v>0.55555555555555558</v>
      </c>
      <c r="AN39" s="65">
        <f t="shared" si="16"/>
        <v>128.5</v>
      </c>
      <c r="AO39" s="65">
        <f t="shared" si="17"/>
        <v>339.5</v>
      </c>
      <c r="AP39" s="65">
        <f t="shared" si="18"/>
        <v>514</v>
      </c>
      <c r="AQ39" s="65">
        <f t="shared" si="19"/>
        <v>725</v>
      </c>
      <c r="AR39" s="65">
        <f t="shared" si="20"/>
        <v>1003</v>
      </c>
      <c r="AS39" s="65">
        <f t="shared" si="21"/>
        <v>853.5</v>
      </c>
    </row>
    <row r="40" spans="1:45" ht="16.8" x14ac:dyDescent="0.3">
      <c r="A40" s="9">
        <v>39</v>
      </c>
      <c r="B40" s="1">
        <v>44967</v>
      </c>
      <c r="C40" s="59">
        <v>16</v>
      </c>
      <c r="D40" s="51">
        <f t="shared" si="34"/>
        <v>523</v>
      </c>
      <c r="E40" s="54">
        <f t="shared" si="22"/>
        <v>530</v>
      </c>
      <c r="F40" s="61">
        <v>10.5</v>
      </c>
      <c r="G40" s="30">
        <f t="shared" si="23"/>
        <v>158</v>
      </c>
      <c r="H40" s="34">
        <f t="shared" si="35"/>
        <v>5.5</v>
      </c>
      <c r="I40" s="31">
        <f t="shared" si="27"/>
        <v>7</v>
      </c>
      <c r="J40" s="34">
        <f t="shared" si="28"/>
        <v>7</v>
      </c>
      <c r="K40" s="37">
        <f t="shared" si="31"/>
        <v>11</v>
      </c>
      <c r="L40" s="36">
        <f t="shared" si="32"/>
        <v>7</v>
      </c>
      <c r="M40" s="36">
        <f t="shared" si="5"/>
        <v>4</v>
      </c>
      <c r="N40" s="42">
        <f t="shared" si="36"/>
        <v>9</v>
      </c>
      <c r="O40" s="43">
        <f t="shared" si="37"/>
        <v>5</v>
      </c>
      <c r="P40" s="40">
        <f t="shared" si="6"/>
        <v>4</v>
      </c>
      <c r="Q40" s="46">
        <v>0</v>
      </c>
      <c r="R40" s="46">
        <v>0</v>
      </c>
      <c r="S40" s="46">
        <f t="shared" si="7"/>
        <v>0</v>
      </c>
      <c r="T40" s="49">
        <f t="shared" si="24"/>
        <v>19</v>
      </c>
      <c r="U40" s="49">
        <f t="shared" si="8"/>
        <v>15</v>
      </c>
      <c r="V40" s="49">
        <f t="shared" si="9"/>
        <v>16</v>
      </c>
      <c r="W40" s="49">
        <f t="shared" si="25"/>
        <v>147.5</v>
      </c>
      <c r="X40" s="49">
        <f t="shared" si="25"/>
        <v>354.5</v>
      </c>
      <c r="Y40" s="49">
        <f t="shared" si="25"/>
        <v>530</v>
      </c>
      <c r="Z40" s="49">
        <f t="shared" si="11"/>
        <v>737</v>
      </c>
      <c r="AA40" s="49">
        <f t="shared" si="26"/>
        <v>1055</v>
      </c>
      <c r="AB40" s="49">
        <f t="shared" si="12"/>
        <v>884.5</v>
      </c>
      <c r="AC40" s="49">
        <f t="shared" si="38"/>
        <v>52</v>
      </c>
      <c r="AG40">
        <v>0.65625</v>
      </c>
      <c r="AH40">
        <f t="shared" si="30"/>
        <v>0.86</v>
      </c>
      <c r="AJ40" s="26">
        <f t="shared" si="15"/>
        <v>0.65625</v>
      </c>
      <c r="AK40">
        <v>6.2835542139820677E-2</v>
      </c>
      <c r="AL40">
        <v>0.65625</v>
      </c>
      <c r="AN40" s="65">
        <f t="shared" si="16"/>
        <v>147.5</v>
      </c>
      <c r="AO40" s="65">
        <f t="shared" si="17"/>
        <v>354.5</v>
      </c>
      <c r="AP40" s="65">
        <f t="shared" si="18"/>
        <v>530</v>
      </c>
      <c r="AQ40" s="65">
        <f t="shared" si="19"/>
        <v>737</v>
      </c>
      <c r="AR40" s="65">
        <f t="shared" si="20"/>
        <v>1055</v>
      </c>
      <c r="AS40" s="65">
        <f t="shared" si="21"/>
        <v>884.5</v>
      </c>
    </row>
    <row r="41" spans="1:45" ht="16.8" x14ac:dyDescent="0.3">
      <c r="A41" s="9">
        <v>40</v>
      </c>
      <c r="B41" s="1">
        <v>44997</v>
      </c>
      <c r="C41" s="59">
        <v>19</v>
      </c>
      <c r="D41" s="51">
        <f t="shared" si="34"/>
        <v>542</v>
      </c>
      <c r="E41" s="54">
        <f t="shared" si="22"/>
        <v>549</v>
      </c>
      <c r="F41" s="61">
        <v>14</v>
      </c>
      <c r="G41" s="30">
        <f t="shared" si="23"/>
        <v>172</v>
      </c>
      <c r="H41" s="34">
        <f t="shared" si="35"/>
        <v>5</v>
      </c>
      <c r="I41" s="31">
        <f t="shared" si="27"/>
        <v>7</v>
      </c>
      <c r="J41" s="34">
        <f t="shared" si="28"/>
        <v>10</v>
      </c>
      <c r="K41" s="37">
        <f t="shared" si="31"/>
        <v>8</v>
      </c>
      <c r="L41" s="36">
        <f t="shared" si="32"/>
        <v>3</v>
      </c>
      <c r="M41" s="36">
        <f t="shared" si="5"/>
        <v>5</v>
      </c>
      <c r="N41" s="42">
        <f t="shared" si="36"/>
        <v>6</v>
      </c>
      <c r="O41" s="43">
        <f t="shared" si="37"/>
        <v>2</v>
      </c>
      <c r="P41" s="40">
        <f t="shared" si="6"/>
        <v>4</v>
      </c>
      <c r="Q41" s="46">
        <v>0</v>
      </c>
      <c r="R41" s="46">
        <v>0</v>
      </c>
      <c r="S41" s="46">
        <f t="shared" si="7"/>
        <v>0</v>
      </c>
      <c r="T41" s="49">
        <f t="shared" si="24"/>
        <v>12</v>
      </c>
      <c r="U41" s="49">
        <f t="shared" si="8"/>
        <v>19</v>
      </c>
      <c r="V41" s="49">
        <f t="shared" si="9"/>
        <v>19</v>
      </c>
      <c r="W41" s="49">
        <f t="shared" si="25"/>
        <v>159.5</v>
      </c>
      <c r="X41" s="49">
        <f t="shared" si="25"/>
        <v>373.5</v>
      </c>
      <c r="Y41" s="49">
        <f t="shared" si="25"/>
        <v>549</v>
      </c>
      <c r="Z41" s="49">
        <f t="shared" si="11"/>
        <v>763</v>
      </c>
      <c r="AA41" s="49">
        <f t="shared" si="26"/>
        <v>1108</v>
      </c>
      <c r="AB41" s="49">
        <f t="shared" si="12"/>
        <v>922.5</v>
      </c>
      <c r="AC41" s="49">
        <f t="shared" si="38"/>
        <v>53</v>
      </c>
      <c r="AG41">
        <v>0.39473684210526316</v>
      </c>
      <c r="AH41">
        <f t="shared" si="30"/>
        <v>9.3576893697911778E-2</v>
      </c>
      <c r="AJ41" s="26">
        <f t="shared" si="15"/>
        <v>0.73684210526315785</v>
      </c>
      <c r="AK41">
        <v>0.69557601321801132</v>
      </c>
      <c r="AL41">
        <v>0.39473684210526316</v>
      </c>
      <c r="AN41" s="65">
        <f t="shared" si="16"/>
        <v>159.5</v>
      </c>
      <c r="AO41" s="65">
        <f t="shared" si="17"/>
        <v>373.5</v>
      </c>
      <c r="AP41" s="65">
        <f t="shared" si="18"/>
        <v>549</v>
      </c>
      <c r="AQ41" s="65">
        <f t="shared" si="19"/>
        <v>763</v>
      </c>
      <c r="AR41" s="65">
        <f t="shared" si="20"/>
        <v>1108</v>
      </c>
      <c r="AS41" s="65">
        <f t="shared" si="21"/>
        <v>922.5</v>
      </c>
    </row>
    <row r="42" spans="1:45" ht="16.8" x14ac:dyDescent="0.3">
      <c r="A42" s="9">
        <v>41</v>
      </c>
      <c r="B42" s="1">
        <v>45027</v>
      </c>
      <c r="C42" s="59">
        <v>17</v>
      </c>
      <c r="D42" s="51">
        <f t="shared" si="34"/>
        <v>560</v>
      </c>
      <c r="E42" s="54">
        <f t="shared" si="22"/>
        <v>566</v>
      </c>
      <c r="F42" s="61">
        <v>13</v>
      </c>
      <c r="G42" s="30">
        <f t="shared" si="23"/>
        <v>185</v>
      </c>
      <c r="H42" s="34">
        <f t="shared" si="35"/>
        <v>4</v>
      </c>
      <c r="I42" s="31">
        <f t="shared" si="27"/>
        <v>6</v>
      </c>
      <c r="J42" s="34">
        <f t="shared" si="28"/>
        <v>10</v>
      </c>
      <c r="K42" s="37">
        <f t="shared" si="31"/>
        <v>7</v>
      </c>
      <c r="L42" s="36">
        <f t="shared" si="32"/>
        <v>4</v>
      </c>
      <c r="M42" s="36">
        <f t="shared" si="5"/>
        <v>3</v>
      </c>
      <c r="N42" s="42">
        <f t="shared" si="36"/>
        <v>6</v>
      </c>
      <c r="O42" s="43">
        <f t="shared" si="37"/>
        <v>3</v>
      </c>
      <c r="P42" s="40">
        <f t="shared" si="6"/>
        <v>3</v>
      </c>
      <c r="Q42" s="46">
        <v>0</v>
      </c>
      <c r="R42" s="46">
        <v>0</v>
      </c>
      <c r="S42" s="46">
        <f t="shared" si="7"/>
        <v>0</v>
      </c>
      <c r="T42" s="49">
        <f t="shared" si="24"/>
        <v>13</v>
      </c>
      <c r="U42" s="49">
        <f t="shared" si="8"/>
        <v>16</v>
      </c>
      <c r="V42" s="49">
        <f t="shared" si="9"/>
        <v>17</v>
      </c>
      <c r="W42" s="49">
        <f t="shared" si="25"/>
        <v>172.5</v>
      </c>
      <c r="X42" s="49">
        <f t="shared" si="25"/>
        <v>389.5</v>
      </c>
      <c r="Y42" s="49">
        <f t="shared" si="25"/>
        <v>566</v>
      </c>
      <c r="Z42" s="49">
        <f t="shared" si="11"/>
        <v>783</v>
      </c>
      <c r="AA42" s="49">
        <f t="shared" si="26"/>
        <v>1159</v>
      </c>
      <c r="AB42" s="49">
        <f t="shared" si="12"/>
        <v>955.5</v>
      </c>
      <c r="AC42" s="49">
        <f t="shared" si="38"/>
        <v>51</v>
      </c>
      <c r="AG42">
        <v>0.61764705882352944</v>
      </c>
      <c r="AH42">
        <f t="shared" si="30"/>
        <v>0.86</v>
      </c>
      <c r="AJ42" s="26">
        <f t="shared" si="15"/>
        <v>0.76470588235294112</v>
      </c>
      <c r="AK42">
        <v>0.59100716246813922</v>
      </c>
      <c r="AL42">
        <v>0.61764705882352944</v>
      </c>
      <c r="AN42" s="65">
        <f t="shared" si="16"/>
        <v>172.5</v>
      </c>
      <c r="AO42" s="65">
        <f t="shared" si="17"/>
        <v>389.5</v>
      </c>
      <c r="AP42" s="65">
        <f t="shared" si="18"/>
        <v>566</v>
      </c>
      <c r="AQ42" s="65">
        <f t="shared" si="19"/>
        <v>783</v>
      </c>
      <c r="AR42" s="65">
        <f t="shared" si="20"/>
        <v>1159</v>
      </c>
      <c r="AS42" s="65">
        <f t="shared" si="21"/>
        <v>955.5</v>
      </c>
    </row>
    <row r="43" spans="1:45" ht="16.8" x14ac:dyDescent="0.3">
      <c r="A43" s="9">
        <v>42</v>
      </c>
      <c r="B43" s="1">
        <v>45057</v>
      </c>
      <c r="C43" s="59">
        <v>16</v>
      </c>
      <c r="D43" s="51">
        <f t="shared" si="34"/>
        <v>574</v>
      </c>
      <c r="E43" s="54">
        <f t="shared" si="22"/>
        <v>582</v>
      </c>
      <c r="F43" s="61">
        <v>12</v>
      </c>
      <c r="G43" s="30">
        <f t="shared" si="23"/>
        <v>197</v>
      </c>
      <c r="H43" s="34">
        <f t="shared" si="35"/>
        <v>4</v>
      </c>
      <c r="I43" s="31">
        <f t="shared" si="27"/>
        <v>8</v>
      </c>
      <c r="J43" s="34">
        <f t="shared" si="28"/>
        <v>7</v>
      </c>
      <c r="K43" s="37">
        <f t="shared" si="31"/>
        <v>12</v>
      </c>
      <c r="L43" s="36">
        <f t="shared" si="32"/>
        <v>5</v>
      </c>
      <c r="M43" s="36">
        <f t="shared" si="5"/>
        <v>7</v>
      </c>
      <c r="N43" s="42">
        <f t="shared" si="36"/>
        <v>8</v>
      </c>
      <c r="O43" s="43">
        <f t="shared" si="37"/>
        <v>3</v>
      </c>
      <c r="P43" s="40">
        <f t="shared" si="6"/>
        <v>5</v>
      </c>
      <c r="Q43" s="46">
        <v>0</v>
      </c>
      <c r="R43" s="46">
        <v>0</v>
      </c>
      <c r="S43" s="46">
        <f t="shared" si="7"/>
        <v>0</v>
      </c>
      <c r="T43" s="49">
        <f t="shared" si="24"/>
        <v>16</v>
      </c>
      <c r="U43" s="49">
        <f t="shared" si="8"/>
        <v>19</v>
      </c>
      <c r="V43" s="49">
        <f t="shared" si="9"/>
        <v>16</v>
      </c>
      <c r="W43" s="49">
        <f t="shared" si="25"/>
        <v>188.5</v>
      </c>
      <c r="X43" s="49">
        <f t="shared" si="25"/>
        <v>408.5</v>
      </c>
      <c r="Y43" s="49">
        <f t="shared" si="25"/>
        <v>582</v>
      </c>
      <c r="Z43" s="49">
        <f t="shared" si="11"/>
        <v>802</v>
      </c>
      <c r="AA43" s="49">
        <f t="shared" si="26"/>
        <v>1214</v>
      </c>
      <c r="AB43" s="49">
        <f t="shared" si="12"/>
        <v>990.5</v>
      </c>
      <c r="AC43" s="49">
        <f t="shared" si="38"/>
        <v>55</v>
      </c>
      <c r="AG43">
        <v>0.4375</v>
      </c>
      <c r="AH43">
        <f t="shared" si="30"/>
        <v>0.86</v>
      </c>
      <c r="AJ43" s="26">
        <f t="shared" si="15"/>
        <v>0.75</v>
      </c>
      <c r="AK43">
        <v>0.31631303851973802</v>
      </c>
      <c r="AL43">
        <v>0.4375</v>
      </c>
      <c r="AN43" s="65">
        <f t="shared" si="16"/>
        <v>188.5</v>
      </c>
      <c r="AO43" s="65">
        <f t="shared" si="17"/>
        <v>408.5</v>
      </c>
      <c r="AP43" s="65">
        <f t="shared" si="18"/>
        <v>582</v>
      </c>
      <c r="AQ43" s="65">
        <f t="shared" si="19"/>
        <v>802</v>
      </c>
      <c r="AR43" s="65">
        <f t="shared" si="20"/>
        <v>1214</v>
      </c>
      <c r="AS43" s="65">
        <f t="shared" si="21"/>
        <v>990.5</v>
      </c>
    </row>
    <row r="44" spans="1:45" ht="16.8" x14ac:dyDescent="0.3">
      <c r="A44" s="9">
        <v>43</v>
      </c>
      <c r="B44" s="1">
        <v>45087</v>
      </c>
      <c r="C44" s="59">
        <v>18</v>
      </c>
      <c r="D44" s="51">
        <f t="shared" si="34"/>
        <v>594</v>
      </c>
      <c r="E44" s="54">
        <f t="shared" si="22"/>
        <v>600</v>
      </c>
      <c r="F44" s="61">
        <v>15</v>
      </c>
      <c r="G44" s="30">
        <f t="shared" si="23"/>
        <v>212</v>
      </c>
      <c r="H44" s="34">
        <f t="shared" si="35"/>
        <v>3</v>
      </c>
      <c r="I44" s="31">
        <f t="shared" si="27"/>
        <v>6</v>
      </c>
      <c r="J44" s="34">
        <f t="shared" si="28"/>
        <v>11</v>
      </c>
      <c r="K44" s="37">
        <f t="shared" si="31"/>
        <v>15</v>
      </c>
      <c r="L44" s="36">
        <f t="shared" si="32"/>
        <v>8</v>
      </c>
      <c r="M44" s="36">
        <f t="shared" si="5"/>
        <v>7</v>
      </c>
      <c r="N44" s="42">
        <f t="shared" si="36"/>
        <v>9</v>
      </c>
      <c r="O44" s="43">
        <f t="shared" si="37"/>
        <v>4</v>
      </c>
      <c r="P44" s="40">
        <f t="shared" si="6"/>
        <v>5</v>
      </c>
      <c r="Q44" s="46">
        <v>0</v>
      </c>
      <c r="R44" s="46">
        <v>0</v>
      </c>
      <c r="S44" s="46">
        <f t="shared" si="7"/>
        <v>0</v>
      </c>
      <c r="T44" s="49">
        <f t="shared" si="24"/>
        <v>18</v>
      </c>
      <c r="U44" s="49">
        <f t="shared" si="8"/>
        <v>23</v>
      </c>
      <c r="V44" s="49">
        <f t="shared" si="9"/>
        <v>18</v>
      </c>
      <c r="W44" s="49">
        <f t="shared" si="25"/>
        <v>206.5</v>
      </c>
      <c r="X44" s="49">
        <f t="shared" si="25"/>
        <v>431.5</v>
      </c>
      <c r="Y44" s="49">
        <f t="shared" si="25"/>
        <v>600</v>
      </c>
      <c r="Z44" s="49">
        <f t="shared" si="11"/>
        <v>825</v>
      </c>
      <c r="AA44" s="49">
        <f t="shared" si="26"/>
        <v>1277</v>
      </c>
      <c r="AB44" s="49">
        <f t="shared" si="12"/>
        <v>1031.5</v>
      </c>
      <c r="AC44" s="49">
        <f t="shared" si="38"/>
        <v>63</v>
      </c>
      <c r="AG44">
        <v>0.5</v>
      </c>
      <c r="AH44">
        <f t="shared" si="30"/>
        <v>0.24328408942731716</v>
      </c>
      <c r="AJ44" s="26">
        <f t="shared" si="15"/>
        <v>0.83333333333333337</v>
      </c>
      <c r="AK44">
        <v>0.19085565664506199</v>
      </c>
      <c r="AL44">
        <v>0.5</v>
      </c>
      <c r="AN44" s="65">
        <f t="shared" si="16"/>
        <v>206.5</v>
      </c>
      <c r="AO44" s="65">
        <f t="shared" si="17"/>
        <v>431.5</v>
      </c>
      <c r="AP44" s="65">
        <f t="shared" si="18"/>
        <v>600</v>
      </c>
      <c r="AQ44" s="65">
        <f t="shared" si="19"/>
        <v>825</v>
      </c>
      <c r="AR44" s="65">
        <f t="shared" si="20"/>
        <v>1277</v>
      </c>
      <c r="AS44" s="65">
        <f t="shared" si="21"/>
        <v>1031.5</v>
      </c>
    </row>
    <row r="45" spans="1:45" ht="16.8" x14ac:dyDescent="0.3">
      <c r="A45" s="9">
        <v>44</v>
      </c>
      <c r="B45" s="1">
        <v>45117</v>
      </c>
      <c r="C45" s="59">
        <v>17</v>
      </c>
      <c r="D45" s="51">
        <f t="shared" si="34"/>
        <v>612.5</v>
      </c>
      <c r="E45" s="55">
        <f>C45+E44</f>
        <v>617</v>
      </c>
      <c r="F45" s="61">
        <v>12</v>
      </c>
      <c r="G45" s="30">
        <f t="shared" si="23"/>
        <v>224</v>
      </c>
      <c r="H45" s="34">
        <f t="shared" si="35"/>
        <v>5</v>
      </c>
      <c r="I45" s="31">
        <f t="shared" si="27"/>
        <v>4.5</v>
      </c>
      <c r="J45" s="34">
        <f t="shared" si="28"/>
        <v>11.5</v>
      </c>
      <c r="K45" s="37">
        <f t="shared" si="31"/>
        <v>15</v>
      </c>
      <c r="L45" s="36">
        <f t="shared" si="32"/>
        <v>7</v>
      </c>
      <c r="M45" s="36">
        <f t="shared" si="5"/>
        <v>8</v>
      </c>
      <c r="N45" s="42">
        <f t="shared" si="36"/>
        <v>10</v>
      </c>
      <c r="O45" s="43">
        <f t="shared" si="37"/>
        <v>4</v>
      </c>
      <c r="P45" s="40">
        <f t="shared" si="6"/>
        <v>6</v>
      </c>
      <c r="Q45" s="46">
        <v>0</v>
      </c>
      <c r="R45" s="46">
        <v>0</v>
      </c>
      <c r="S45" s="46">
        <f t="shared" si="7"/>
        <v>0</v>
      </c>
      <c r="T45" s="49">
        <f t="shared" si="24"/>
        <v>15.5</v>
      </c>
      <c r="U45" s="49">
        <f t="shared" si="8"/>
        <v>25.5</v>
      </c>
      <c r="V45" s="49">
        <f t="shared" si="9"/>
        <v>17</v>
      </c>
      <c r="W45" s="49">
        <f t="shared" si="25"/>
        <v>222</v>
      </c>
      <c r="X45" s="49">
        <f t="shared" si="25"/>
        <v>457</v>
      </c>
      <c r="Y45" s="49">
        <f t="shared" si="25"/>
        <v>617</v>
      </c>
      <c r="Z45" s="49">
        <f t="shared" si="11"/>
        <v>852</v>
      </c>
      <c r="AA45" s="49">
        <f t="shared" si="26"/>
        <v>1339</v>
      </c>
      <c r="AB45" s="49">
        <f t="shared" si="12"/>
        <v>1074</v>
      </c>
      <c r="AC45" s="49">
        <f t="shared" si="38"/>
        <v>62</v>
      </c>
      <c r="AG45">
        <v>0.47058823529411764</v>
      </c>
      <c r="AH45">
        <f t="shared" si="30"/>
        <v>0.86</v>
      </c>
      <c r="AJ45" s="26">
        <f t="shared" si="15"/>
        <v>0.70588235294117652</v>
      </c>
      <c r="AK45">
        <v>0.19930199920896199</v>
      </c>
      <c r="AL45">
        <v>0.47058823529411764</v>
      </c>
      <c r="AN45" s="65">
        <f t="shared" si="16"/>
        <v>222</v>
      </c>
      <c r="AO45" s="65">
        <f t="shared" si="17"/>
        <v>457</v>
      </c>
      <c r="AP45" s="65">
        <f t="shared" si="18"/>
        <v>617</v>
      </c>
      <c r="AQ45" s="65">
        <f t="shared" si="19"/>
        <v>852</v>
      </c>
      <c r="AR45" s="65">
        <f t="shared" si="20"/>
        <v>1339</v>
      </c>
      <c r="AS45" s="65">
        <f t="shared" si="21"/>
        <v>1074</v>
      </c>
    </row>
    <row r="46" spans="1:45" ht="16.8" x14ac:dyDescent="0.3">
      <c r="A46" s="9">
        <v>45</v>
      </c>
      <c r="B46" s="1">
        <v>45147</v>
      </c>
      <c r="C46" s="59">
        <v>16</v>
      </c>
      <c r="D46" s="51">
        <f t="shared" si="34"/>
        <v>625.5</v>
      </c>
      <c r="E46" s="54">
        <f t="shared" si="22"/>
        <v>633</v>
      </c>
      <c r="F46" s="61">
        <v>12</v>
      </c>
      <c r="G46" s="30">
        <f t="shared" si="23"/>
        <v>236</v>
      </c>
      <c r="H46" s="34">
        <f t="shared" si="35"/>
        <v>4</v>
      </c>
      <c r="I46" s="31">
        <f t="shared" si="27"/>
        <v>7.5</v>
      </c>
      <c r="J46" s="34">
        <f t="shared" ref="J46:J77" si="39">H34</f>
        <v>9.5</v>
      </c>
      <c r="K46" s="37">
        <f t="shared" si="31"/>
        <v>11</v>
      </c>
      <c r="L46" s="36">
        <f t="shared" si="32"/>
        <v>5</v>
      </c>
      <c r="M46" s="36">
        <f t="shared" si="5"/>
        <v>6</v>
      </c>
      <c r="N46" s="42">
        <f t="shared" si="36"/>
        <v>11</v>
      </c>
      <c r="O46" s="43">
        <f t="shared" si="37"/>
        <v>4</v>
      </c>
      <c r="P46" s="40">
        <f t="shared" si="6"/>
        <v>7</v>
      </c>
      <c r="Q46" s="46">
        <v>0</v>
      </c>
      <c r="R46" s="46">
        <v>0</v>
      </c>
      <c r="S46" s="46">
        <f t="shared" si="7"/>
        <v>0</v>
      </c>
      <c r="T46" s="49">
        <f t="shared" si="24"/>
        <v>16.5</v>
      </c>
      <c r="U46" s="49">
        <f t="shared" si="8"/>
        <v>22.5</v>
      </c>
      <c r="V46" s="49">
        <f t="shared" si="9"/>
        <v>16</v>
      </c>
      <c r="W46" s="49">
        <f t="shared" si="25"/>
        <v>238.5</v>
      </c>
      <c r="X46" s="49">
        <f t="shared" si="25"/>
        <v>479.5</v>
      </c>
      <c r="Y46" s="49">
        <f t="shared" si="25"/>
        <v>633</v>
      </c>
      <c r="Z46" s="49">
        <f t="shared" si="11"/>
        <v>874</v>
      </c>
      <c r="AA46" s="49">
        <f t="shared" si="26"/>
        <v>1399</v>
      </c>
      <c r="AB46" s="49">
        <f t="shared" si="12"/>
        <v>1112.5</v>
      </c>
      <c r="AC46" s="49">
        <f t="shared" si="38"/>
        <v>60</v>
      </c>
      <c r="AG46">
        <v>0.4375</v>
      </c>
      <c r="AH46">
        <f t="shared" si="30"/>
        <v>0.84426489901423873</v>
      </c>
      <c r="AJ46" s="26">
        <f t="shared" si="15"/>
        <v>0.75</v>
      </c>
      <c r="AK46">
        <v>0.36112757796899198</v>
      </c>
      <c r="AL46">
        <v>0.4375</v>
      </c>
      <c r="AN46" s="65">
        <f t="shared" si="16"/>
        <v>238.5</v>
      </c>
      <c r="AO46" s="65">
        <f t="shared" si="17"/>
        <v>479.5</v>
      </c>
      <c r="AP46" s="65">
        <f t="shared" si="18"/>
        <v>633</v>
      </c>
      <c r="AQ46" s="65">
        <f t="shared" si="19"/>
        <v>874</v>
      </c>
      <c r="AR46" s="65">
        <f t="shared" si="20"/>
        <v>1399</v>
      </c>
      <c r="AS46" s="65">
        <f t="shared" si="21"/>
        <v>1112.5</v>
      </c>
    </row>
    <row r="47" spans="1:45" ht="16.8" x14ac:dyDescent="0.3">
      <c r="A47" s="9">
        <v>46</v>
      </c>
      <c r="B47" s="1">
        <v>45177</v>
      </c>
      <c r="C47" s="59">
        <v>15</v>
      </c>
      <c r="D47" s="51">
        <f t="shared" si="34"/>
        <v>639</v>
      </c>
      <c r="E47" s="54">
        <f t="shared" si="22"/>
        <v>648</v>
      </c>
      <c r="F47" s="61">
        <v>14</v>
      </c>
      <c r="G47" s="30">
        <f t="shared" si="23"/>
        <v>250</v>
      </c>
      <c r="H47" s="34">
        <f t="shared" si="35"/>
        <v>1</v>
      </c>
      <c r="I47" s="31">
        <f t="shared" si="27"/>
        <v>9</v>
      </c>
      <c r="J47" s="34">
        <f t="shared" si="39"/>
        <v>6</v>
      </c>
      <c r="K47" s="37">
        <f t="shared" si="31"/>
        <v>14</v>
      </c>
      <c r="L47" s="36">
        <f t="shared" si="32"/>
        <v>8</v>
      </c>
      <c r="M47" s="36">
        <f t="shared" si="5"/>
        <v>6</v>
      </c>
      <c r="N47" s="42">
        <f t="shared" si="36"/>
        <v>10</v>
      </c>
      <c r="O47" s="43">
        <f t="shared" si="37"/>
        <v>5</v>
      </c>
      <c r="P47" s="40">
        <f t="shared" si="6"/>
        <v>5</v>
      </c>
      <c r="Q47" s="46">
        <v>0</v>
      </c>
      <c r="R47" s="46">
        <v>0</v>
      </c>
      <c r="S47" s="46">
        <f t="shared" si="7"/>
        <v>0</v>
      </c>
      <c r="T47" s="49">
        <f t="shared" si="24"/>
        <v>22</v>
      </c>
      <c r="U47" s="49">
        <f t="shared" si="8"/>
        <v>17</v>
      </c>
      <c r="V47" s="49">
        <f t="shared" si="9"/>
        <v>15</v>
      </c>
      <c r="W47" s="49">
        <f t="shared" si="25"/>
        <v>260.5</v>
      </c>
      <c r="X47" s="49">
        <f t="shared" si="25"/>
        <v>496.5</v>
      </c>
      <c r="Y47" s="49">
        <f t="shared" si="25"/>
        <v>648</v>
      </c>
      <c r="Z47" s="49">
        <f t="shared" si="11"/>
        <v>884</v>
      </c>
      <c r="AA47" s="49">
        <f t="shared" si="26"/>
        <v>1458</v>
      </c>
      <c r="AB47" s="49">
        <f t="shared" si="12"/>
        <v>1144.5</v>
      </c>
      <c r="AC47" s="49">
        <f t="shared" si="38"/>
        <v>59</v>
      </c>
      <c r="AG47">
        <v>0.6</v>
      </c>
      <c r="AH47">
        <f t="shared" si="30"/>
        <v>0.86</v>
      </c>
      <c r="AJ47" s="26">
        <f t="shared" si="15"/>
        <v>0.93333333333333335</v>
      </c>
      <c r="AK47">
        <v>0.5391706541513841</v>
      </c>
      <c r="AL47">
        <v>0.6</v>
      </c>
      <c r="AN47" s="65">
        <f t="shared" si="16"/>
        <v>260.5</v>
      </c>
      <c r="AO47" s="65">
        <f t="shared" si="17"/>
        <v>496.5</v>
      </c>
      <c r="AP47" s="65">
        <f t="shared" si="18"/>
        <v>648</v>
      </c>
      <c r="AQ47" s="65">
        <f t="shared" si="19"/>
        <v>884</v>
      </c>
      <c r="AR47" s="65">
        <f t="shared" si="20"/>
        <v>1458</v>
      </c>
      <c r="AS47" s="65">
        <f t="shared" si="21"/>
        <v>1144.5</v>
      </c>
    </row>
    <row r="48" spans="1:45" ht="16.8" x14ac:dyDescent="0.3">
      <c r="A48" s="9">
        <v>47</v>
      </c>
      <c r="B48" s="1">
        <v>45207</v>
      </c>
      <c r="C48" s="59">
        <v>13</v>
      </c>
      <c r="D48" s="51">
        <f t="shared" si="34"/>
        <v>656.5</v>
      </c>
      <c r="E48" s="54">
        <f t="shared" si="22"/>
        <v>661</v>
      </c>
      <c r="F48" s="61">
        <v>12</v>
      </c>
      <c r="G48" s="30">
        <f t="shared" si="23"/>
        <v>262</v>
      </c>
      <c r="H48" s="34">
        <f t="shared" si="35"/>
        <v>1</v>
      </c>
      <c r="I48" s="31">
        <f t="shared" si="27"/>
        <v>4.5</v>
      </c>
      <c r="J48" s="34">
        <f t="shared" si="39"/>
        <v>13.5</v>
      </c>
      <c r="K48" s="37">
        <f t="shared" si="31"/>
        <v>12</v>
      </c>
      <c r="L48" s="36">
        <f t="shared" si="32"/>
        <v>10</v>
      </c>
      <c r="M48" s="36">
        <f t="shared" si="5"/>
        <v>2</v>
      </c>
      <c r="N48" s="42">
        <f t="shared" si="36"/>
        <v>11</v>
      </c>
      <c r="O48" s="43">
        <f t="shared" si="37"/>
        <v>8</v>
      </c>
      <c r="P48" s="40">
        <f t="shared" si="6"/>
        <v>3</v>
      </c>
      <c r="Q48" s="46">
        <v>0</v>
      </c>
      <c r="R48" s="46">
        <v>0</v>
      </c>
      <c r="S48" s="46">
        <f t="shared" si="7"/>
        <v>0</v>
      </c>
      <c r="T48" s="49">
        <f t="shared" si="24"/>
        <v>22.5</v>
      </c>
      <c r="U48" s="49">
        <f t="shared" si="8"/>
        <v>18.5</v>
      </c>
      <c r="V48" s="49">
        <f t="shared" si="9"/>
        <v>13</v>
      </c>
      <c r="W48" s="49">
        <f t="shared" si="25"/>
        <v>283</v>
      </c>
      <c r="X48" s="49">
        <f t="shared" si="25"/>
        <v>515</v>
      </c>
      <c r="Y48" s="49">
        <f t="shared" si="25"/>
        <v>661</v>
      </c>
      <c r="Z48" s="49">
        <f t="shared" si="11"/>
        <v>893</v>
      </c>
      <c r="AA48" s="49">
        <f t="shared" si="26"/>
        <v>1517</v>
      </c>
      <c r="AB48" s="49">
        <f t="shared" si="12"/>
        <v>1176</v>
      </c>
      <c r="AC48" s="49">
        <f>C48+C36+C24+C12</f>
        <v>59</v>
      </c>
      <c r="AG48">
        <v>0.8</v>
      </c>
      <c r="AH48">
        <f t="shared" si="30"/>
        <v>0.31267355372186278</v>
      </c>
      <c r="AJ48" s="26">
        <f t="shared" si="15"/>
        <v>0.92307692307692313</v>
      </c>
      <c r="AK48">
        <v>0.45141263837240087</v>
      </c>
      <c r="AL48">
        <v>0.8</v>
      </c>
      <c r="AN48" s="65">
        <f t="shared" si="16"/>
        <v>283</v>
      </c>
      <c r="AO48" s="65">
        <f t="shared" si="17"/>
        <v>515</v>
      </c>
      <c r="AP48" s="65">
        <f t="shared" si="18"/>
        <v>661</v>
      </c>
      <c r="AQ48" s="65">
        <f t="shared" si="19"/>
        <v>893</v>
      </c>
      <c r="AR48" s="65">
        <f t="shared" si="20"/>
        <v>1517</v>
      </c>
      <c r="AS48" s="65">
        <f t="shared" si="21"/>
        <v>1176</v>
      </c>
    </row>
    <row r="49" spans="1:45" ht="16.8" x14ac:dyDescent="0.3">
      <c r="A49" s="9">
        <v>48</v>
      </c>
      <c r="B49" s="1">
        <v>45237</v>
      </c>
      <c r="C49" s="59">
        <v>11</v>
      </c>
      <c r="D49" s="51">
        <f t="shared" si="34"/>
        <v>661.5</v>
      </c>
      <c r="E49" s="54">
        <f t="shared" si="22"/>
        <v>672</v>
      </c>
      <c r="F49" s="61">
        <v>11</v>
      </c>
      <c r="G49" s="30">
        <f t="shared" si="23"/>
        <v>273</v>
      </c>
      <c r="H49" s="34">
        <f t="shared" si="35"/>
        <v>0</v>
      </c>
      <c r="I49" s="31">
        <f t="shared" si="27"/>
        <v>10.5</v>
      </c>
      <c r="J49" s="34">
        <f t="shared" si="39"/>
        <v>5.5</v>
      </c>
      <c r="K49" s="37">
        <f t="shared" si="31"/>
        <v>12</v>
      </c>
      <c r="L49" s="36">
        <f t="shared" si="32"/>
        <v>9</v>
      </c>
      <c r="M49" s="36">
        <f t="shared" si="5"/>
        <v>3</v>
      </c>
      <c r="N49" s="42">
        <f t="shared" si="36"/>
        <v>9</v>
      </c>
      <c r="O49" s="43">
        <f t="shared" si="37"/>
        <v>6</v>
      </c>
      <c r="P49" s="40">
        <f t="shared" si="6"/>
        <v>3</v>
      </c>
      <c r="Q49" s="46">
        <v>0</v>
      </c>
      <c r="R49" s="46">
        <v>0</v>
      </c>
      <c r="S49" s="46">
        <f t="shared" si="7"/>
        <v>0</v>
      </c>
      <c r="T49" s="49">
        <f t="shared" si="24"/>
        <v>25.5</v>
      </c>
      <c r="U49" s="49">
        <f t="shared" si="8"/>
        <v>11.5</v>
      </c>
      <c r="V49" s="49">
        <f t="shared" si="9"/>
        <v>11</v>
      </c>
      <c r="W49" s="49">
        <f t="shared" si="25"/>
        <v>308.5</v>
      </c>
      <c r="X49" s="49">
        <f t="shared" si="25"/>
        <v>526.5</v>
      </c>
      <c r="Y49" s="49">
        <f t="shared" si="25"/>
        <v>672</v>
      </c>
      <c r="Z49" s="49">
        <f t="shared" si="11"/>
        <v>890</v>
      </c>
      <c r="AA49" s="49">
        <f t="shared" si="26"/>
        <v>1572</v>
      </c>
      <c r="AB49" s="49">
        <f t="shared" si="12"/>
        <v>1198.5</v>
      </c>
      <c r="AC49" s="49">
        <f t="shared" si="38"/>
        <v>55</v>
      </c>
      <c r="AG49">
        <v>0.7142857142857143</v>
      </c>
      <c r="AH49">
        <f t="shared" si="30"/>
        <v>0.14099870356142619</v>
      </c>
      <c r="AJ49" s="26">
        <f t="shared" si="15"/>
        <v>1</v>
      </c>
      <c r="AK49">
        <v>0.1704843960546838</v>
      </c>
      <c r="AL49">
        <v>0.7142857142857143</v>
      </c>
      <c r="AN49" s="65">
        <f t="shared" si="16"/>
        <v>308.5</v>
      </c>
      <c r="AO49" s="65">
        <f t="shared" si="17"/>
        <v>526.5</v>
      </c>
      <c r="AP49" s="65">
        <f t="shared" si="18"/>
        <v>672</v>
      </c>
      <c r="AQ49" s="65">
        <f t="shared" si="19"/>
        <v>890</v>
      </c>
      <c r="AR49" s="65">
        <f t="shared" si="20"/>
        <v>1572</v>
      </c>
      <c r="AS49" s="65">
        <f t="shared" si="21"/>
        <v>1198.5</v>
      </c>
    </row>
    <row r="50" spans="1:45" ht="16.8" x14ac:dyDescent="0.3">
      <c r="A50" s="9">
        <v>49</v>
      </c>
      <c r="B50" s="1">
        <v>45267</v>
      </c>
      <c r="C50" s="59">
        <v>8</v>
      </c>
      <c r="D50" s="51">
        <f t="shared" si="34"/>
        <v>673</v>
      </c>
      <c r="E50" s="54">
        <f t="shared" si="22"/>
        <v>680</v>
      </c>
      <c r="F50" s="61">
        <v>8</v>
      </c>
      <c r="G50" s="30">
        <f t="shared" si="23"/>
        <v>281</v>
      </c>
      <c r="H50" s="34">
        <f t="shared" si="35"/>
        <v>0</v>
      </c>
      <c r="I50" s="31">
        <f t="shared" si="27"/>
        <v>7</v>
      </c>
      <c r="J50" s="34">
        <f t="shared" si="39"/>
        <v>7</v>
      </c>
      <c r="K50" s="37">
        <f t="shared" si="31"/>
        <v>9</v>
      </c>
      <c r="L50" s="36">
        <f>ROUND(K50*AG50*1.1,0)</f>
        <v>7</v>
      </c>
      <c r="M50" s="36">
        <f t="shared" si="5"/>
        <v>2</v>
      </c>
      <c r="N50" s="42">
        <f t="shared" si="36"/>
        <v>11</v>
      </c>
      <c r="O50" s="43">
        <f>ROUND(N50*AG50,0)</f>
        <v>8</v>
      </c>
      <c r="P50" s="40">
        <f t="shared" si="6"/>
        <v>3</v>
      </c>
      <c r="Q50" s="46">
        <f>P38</f>
        <v>5</v>
      </c>
      <c r="R50" s="46">
        <f>ROUND(Q50*AG50,0)</f>
        <v>4</v>
      </c>
      <c r="S50" s="46">
        <f t="shared" si="7"/>
        <v>1</v>
      </c>
      <c r="T50" s="49">
        <f t="shared" si="24"/>
        <v>26</v>
      </c>
      <c r="U50" s="49">
        <f t="shared" si="8"/>
        <v>13</v>
      </c>
      <c r="V50" s="49">
        <f t="shared" si="9"/>
        <v>8</v>
      </c>
      <c r="W50" s="49">
        <f t="shared" si="25"/>
        <v>334.5</v>
      </c>
      <c r="X50" s="49">
        <f t="shared" si="25"/>
        <v>539.5</v>
      </c>
      <c r="Y50" s="49">
        <f t="shared" si="25"/>
        <v>680</v>
      </c>
      <c r="Z50" s="49">
        <f>Y50+X50-W50</f>
        <v>885</v>
      </c>
      <c r="AA50" s="49">
        <f t="shared" si="26"/>
        <v>1633</v>
      </c>
      <c r="AB50" s="49">
        <f t="shared" si="12"/>
        <v>1219.5</v>
      </c>
      <c r="AC50" s="49">
        <f>C50+C38+C26+C14+C2</f>
        <v>61</v>
      </c>
      <c r="AG50">
        <v>0.7</v>
      </c>
      <c r="AH50">
        <f t="shared" si="30"/>
        <v>0.12567108427964135</v>
      </c>
      <c r="AJ50" s="26">
        <f t="shared" si="15"/>
        <v>1</v>
      </c>
      <c r="AK50">
        <v>2.6129750002856222E-2</v>
      </c>
      <c r="AL50">
        <v>0.7</v>
      </c>
      <c r="AN50" s="65">
        <f t="shared" si="16"/>
        <v>334.5</v>
      </c>
      <c r="AO50" s="65">
        <f t="shared" si="17"/>
        <v>539.5</v>
      </c>
      <c r="AP50" s="65">
        <f t="shared" si="18"/>
        <v>680</v>
      </c>
      <c r="AQ50" s="65">
        <f t="shared" si="19"/>
        <v>885</v>
      </c>
      <c r="AR50" s="65">
        <f t="shared" si="20"/>
        <v>1633</v>
      </c>
      <c r="AS50" s="65">
        <f t="shared" si="21"/>
        <v>1219.5</v>
      </c>
    </row>
    <row r="51" spans="1:45" ht="16.8" x14ac:dyDescent="0.3">
      <c r="A51" s="9">
        <v>50</v>
      </c>
      <c r="B51" s="1">
        <v>45297</v>
      </c>
      <c r="C51" s="59">
        <v>10</v>
      </c>
      <c r="D51" s="51">
        <f t="shared" si="34"/>
        <v>680</v>
      </c>
      <c r="E51" s="54">
        <f t="shared" si="22"/>
        <v>690</v>
      </c>
      <c r="F51" s="61">
        <v>7</v>
      </c>
      <c r="G51" s="30">
        <f t="shared" si="23"/>
        <v>288</v>
      </c>
      <c r="H51" s="34">
        <f t="shared" si="35"/>
        <v>3</v>
      </c>
      <c r="I51" s="31">
        <f t="shared" si="27"/>
        <v>10</v>
      </c>
      <c r="J51" s="34">
        <f t="shared" si="39"/>
        <v>8</v>
      </c>
      <c r="K51" s="37">
        <f t="shared" si="31"/>
        <v>6.5</v>
      </c>
      <c r="L51" s="36">
        <f t="shared" ref="L51:L61" si="40">ROUND(K51*AG51*1.1,0)</f>
        <v>6</v>
      </c>
      <c r="M51" s="36">
        <f t="shared" si="5"/>
        <v>1</v>
      </c>
      <c r="N51" s="42">
        <f t="shared" si="36"/>
        <v>9</v>
      </c>
      <c r="O51" s="43">
        <f t="shared" ref="O51:O61" si="41">ROUND(N51*AG51,0)</f>
        <v>7</v>
      </c>
      <c r="P51" s="40">
        <f t="shared" si="6"/>
        <v>2</v>
      </c>
      <c r="Q51" s="46">
        <f t="shared" ref="Q51:Q72" si="42">P39</f>
        <v>4</v>
      </c>
      <c r="R51" s="46">
        <f t="shared" ref="R51:R61" si="43">ROUND(Q51*AG51,0)</f>
        <v>3</v>
      </c>
      <c r="S51" s="46">
        <f t="shared" si="7"/>
        <v>1</v>
      </c>
      <c r="T51" s="49">
        <f>I51+L51+O51+R51</f>
        <v>26</v>
      </c>
      <c r="U51" s="49">
        <f t="shared" si="8"/>
        <v>12</v>
      </c>
      <c r="V51" s="49">
        <f t="shared" si="9"/>
        <v>10</v>
      </c>
      <c r="W51" s="49">
        <f t="shared" si="25"/>
        <v>360.5</v>
      </c>
      <c r="X51" s="49">
        <f t="shared" si="25"/>
        <v>551.5</v>
      </c>
      <c r="Y51" s="49">
        <f t="shared" si="25"/>
        <v>690</v>
      </c>
      <c r="Z51" s="49">
        <f t="shared" si="11"/>
        <v>881</v>
      </c>
      <c r="AA51" s="49">
        <f t="shared" si="26"/>
        <v>1693</v>
      </c>
      <c r="AB51" s="49">
        <f t="shared" si="12"/>
        <v>1241.5</v>
      </c>
      <c r="AC51" s="49">
        <f t="shared" ref="AC51:AC72" si="44">C51+C39+C27+C15+C3</f>
        <v>60</v>
      </c>
      <c r="AG51">
        <v>0.8</v>
      </c>
      <c r="AH51">
        <f t="shared" si="30"/>
        <v>0.86</v>
      </c>
      <c r="AJ51" s="26">
        <f t="shared" si="15"/>
        <v>0.7</v>
      </c>
      <c r="AK51">
        <v>0.60689912297196191</v>
      </c>
      <c r="AL51">
        <v>0.8</v>
      </c>
      <c r="AN51" s="65">
        <f t="shared" si="16"/>
        <v>360.5</v>
      </c>
      <c r="AO51" s="65">
        <f t="shared" si="17"/>
        <v>551.5</v>
      </c>
      <c r="AP51" s="65">
        <f t="shared" si="18"/>
        <v>690</v>
      </c>
      <c r="AQ51" s="65">
        <f t="shared" si="19"/>
        <v>881</v>
      </c>
      <c r="AR51" s="65">
        <f t="shared" si="20"/>
        <v>1693</v>
      </c>
      <c r="AS51" s="65">
        <f t="shared" si="21"/>
        <v>1241.5</v>
      </c>
    </row>
    <row r="52" spans="1:45" ht="16.8" x14ac:dyDescent="0.3">
      <c r="A52" s="9">
        <v>51</v>
      </c>
      <c r="B52" s="1">
        <v>45327</v>
      </c>
      <c r="C52" s="59">
        <v>11</v>
      </c>
      <c r="D52" s="51">
        <f t="shared" si="34"/>
        <v>690.5</v>
      </c>
      <c r="E52" s="54">
        <f t="shared" si="22"/>
        <v>701</v>
      </c>
      <c r="F52" s="61">
        <v>9</v>
      </c>
      <c r="G52" s="30">
        <f t="shared" si="23"/>
        <v>297</v>
      </c>
      <c r="H52" s="34">
        <f t="shared" si="35"/>
        <v>2</v>
      </c>
      <c r="I52" s="31">
        <f t="shared" si="27"/>
        <v>10.5</v>
      </c>
      <c r="J52" s="34">
        <f t="shared" si="39"/>
        <v>5.5</v>
      </c>
      <c r="K52" s="37">
        <f t="shared" si="31"/>
        <v>7</v>
      </c>
      <c r="L52" s="36">
        <f t="shared" si="40"/>
        <v>5</v>
      </c>
      <c r="M52" s="36">
        <f t="shared" si="5"/>
        <v>2</v>
      </c>
      <c r="N52" s="42">
        <f t="shared" si="36"/>
        <v>11</v>
      </c>
      <c r="O52" s="43">
        <f t="shared" si="41"/>
        <v>8</v>
      </c>
      <c r="P52" s="40">
        <f t="shared" si="6"/>
        <v>3</v>
      </c>
      <c r="Q52" s="46">
        <f t="shared" si="42"/>
        <v>4</v>
      </c>
      <c r="R52" s="46">
        <f t="shared" si="43"/>
        <v>3</v>
      </c>
      <c r="S52" s="46">
        <f t="shared" si="7"/>
        <v>1</v>
      </c>
      <c r="T52" s="49">
        <f t="shared" si="24"/>
        <v>26.5</v>
      </c>
      <c r="U52" s="49">
        <f t="shared" si="8"/>
        <v>11.5</v>
      </c>
      <c r="V52" s="49">
        <f t="shared" si="9"/>
        <v>11</v>
      </c>
      <c r="W52" s="49">
        <f t="shared" si="25"/>
        <v>387</v>
      </c>
      <c r="X52" s="49">
        <f t="shared" si="25"/>
        <v>563</v>
      </c>
      <c r="Y52" s="49">
        <f t="shared" si="25"/>
        <v>701</v>
      </c>
      <c r="Z52" s="49">
        <f t="shared" si="11"/>
        <v>877</v>
      </c>
      <c r="AA52" s="49">
        <f t="shared" si="26"/>
        <v>1756</v>
      </c>
      <c r="AB52" s="49">
        <f t="shared" si="12"/>
        <v>1264</v>
      </c>
      <c r="AC52" s="49">
        <f t="shared" si="44"/>
        <v>63</v>
      </c>
      <c r="AG52">
        <v>0.7</v>
      </c>
      <c r="AH52">
        <f t="shared" si="30"/>
        <v>0.86</v>
      </c>
      <c r="AJ52" s="26">
        <f t="shared" si="15"/>
        <v>0.81818181818181823</v>
      </c>
      <c r="AK52">
        <v>0.46533122710135399</v>
      </c>
      <c r="AL52">
        <v>0.7</v>
      </c>
      <c r="AN52" s="65">
        <f t="shared" si="16"/>
        <v>387</v>
      </c>
      <c r="AO52" s="65">
        <f t="shared" si="17"/>
        <v>563</v>
      </c>
      <c r="AP52" s="65">
        <f t="shared" si="18"/>
        <v>701</v>
      </c>
      <c r="AQ52" s="65">
        <f t="shared" si="19"/>
        <v>877</v>
      </c>
      <c r="AR52" s="65">
        <f t="shared" si="20"/>
        <v>1756</v>
      </c>
      <c r="AS52" s="65">
        <f t="shared" si="21"/>
        <v>1264</v>
      </c>
    </row>
    <row r="53" spans="1:45" ht="16.8" x14ac:dyDescent="0.3">
      <c r="A53" s="9">
        <v>52</v>
      </c>
      <c r="B53" s="1">
        <v>45357</v>
      </c>
      <c r="C53" s="59">
        <v>9</v>
      </c>
      <c r="D53" s="51">
        <f t="shared" si="34"/>
        <v>696</v>
      </c>
      <c r="E53" s="54">
        <f t="shared" si="22"/>
        <v>710</v>
      </c>
      <c r="F53" s="61">
        <v>7</v>
      </c>
      <c r="G53" s="30">
        <f t="shared" si="23"/>
        <v>304</v>
      </c>
      <c r="H53" s="34">
        <f t="shared" si="35"/>
        <v>2</v>
      </c>
      <c r="I53" s="31">
        <f t="shared" si="27"/>
        <v>14</v>
      </c>
      <c r="J53" s="34">
        <f t="shared" si="39"/>
        <v>5</v>
      </c>
      <c r="K53" s="37">
        <f t="shared" si="31"/>
        <v>10</v>
      </c>
      <c r="L53" s="36">
        <f t="shared" si="40"/>
        <v>9</v>
      </c>
      <c r="M53" s="36">
        <f t="shared" si="5"/>
        <v>1</v>
      </c>
      <c r="N53" s="42">
        <f t="shared" si="36"/>
        <v>8</v>
      </c>
      <c r="O53" s="43">
        <f t="shared" si="41"/>
        <v>6</v>
      </c>
      <c r="P53" s="40">
        <f t="shared" si="6"/>
        <v>2</v>
      </c>
      <c r="Q53" s="46">
        <f t="shared" si="42"/>
        <v>4</v>
      </c>
      <c r="R53" s="46">
        <f t="shared" si="43"/>
        <v>3</v>
      </c>
      <c r="S53" s="46">
        <f t="shared" si="7"/>
        <v>1</v>
      </c>
      <c r="T53" s="49">
        <f t="shared" si="24"/>
        <v>32</v>
      </c>
      <c r="U53" s="49">
        <f t="shared" si="8"/>
        <v>9</v>
      </c>
      <c r="V53" s="49">
        <f t="shared" si="9"/>
        <v>9</v>
      </c>
      <c r="W53" s="49">
        <f t="shared" si="25"/>
        <v>419</v>
      </c>
      <c r="X53" s="49">
        <f t="shared" si="25"/>
        <v>572</v>
      </c>
      <c r="Y53" s="49">
        <f t="shared" si="25"/>
        <v>710</v>
      </c>
      <c r="Z53" s="49">
        <f t="shared" si="11"/>
        <v>863</v>
      </c>
      <c r="AA53" s="49">
        <f t="shared" si="26"/>
        <v>1818</v>
      </c>
      <c r="AB53" s="49">
        <f t="shared" si="12"/>
        <v>1282</v>
      </c>
      <c r="AC53" s="49">
        <f t="shared" si="44"/>
        <v>62</v>
      </c>
      <c r="AG53">
        <v>0.8</v>
      </c>
      <c r="AH53">
        <f t="shared" si="30"/>
        <v>0.63262607703947604</v>
      </c>
      <c r="AJ53" s="26">
        <f t="shared" si="15"/>
        <v>0.77777777777777779</v>
      </c>
      <c r="AK53">
        <v>0.37494002811038374</v>
      </c>
      <c r="AL53">
        <v>0.8</v>
      </c>
      <c r="AN53" s="65">
        <f t="shared" si="16"/>
        <v>419</v>
      </c>
      <c r="AO53" s="65">
        <f t="shared" si="17"/>
        <v>572</v>
      </c>
      <c r="AP53" s="65">
        <f t="shared" si="18"/>
        <v>710</v>
      </c>
      <c r="AQ53" s="65">
        <f t="shared" si="19"/>
        <v>863</v>
      </c>
      <c r="AR53" s="65">
        <f t="shared" si="20"/>
        <v>1818</v>
      </c>
      <c r="AS53" s="65">
        <f t="shared" si="21"/>
        <v>1282</v>
      </c>
    </row>
    <row r="54" spans="1:45" ht="16.8" x14ac:dyDescent="0.3">
      <c r="A54" s="9">
        <v>53</v>
      </c>
      <c r="B54" s="1">
        <v>45387</v>
      </c>
      <c r="C54" s="59">
        <v>10</v>
      </c>
      <c r="D54" s="51">
        <f t="shared" si="34"/>
        <v>707</v>
      </c>
      <c r="E54" s="54">
        <f t="shared" si="22"/>
        <v>720</v>
      </c>
      <c r="F54" s="61">
        <v>7.5</v>
      </c>
      <c r="G54" s="30">
        <f t="shared" si="23"/>
        <v>311.5</v>
      </c>
      <c r="H54" s="34">
        <f t="shared" si="35"/>
        <v>2.5</v>
      </c>
      <c r="I54" s="31">
        <f t="shared" si="27"/>
        <v>13</v>
      </c>
      <c r="J54" s="34">
        <f t="shared" si="39"/>
        <v>4</v>
      </c>
      <c r="K54" s="37">
        <f t="shared" si="31"/>
        <v>10</v>
      </c>
      <c r="L54" s="36">
        <f t="shared" si="40"/>
        <v>9</v>
      </c>
      <c r="M54" s="36">
        <f t="shared" si="5"/>
        <v>1</v>
      </c>
      <c r="N54" s="42">
        <f t="shared" si="36"/>
        <v>7</v>
      </c>
      <c r="O54" s="43">
        <f t="shared" si="41"/>
        <v>6</v>
      </c>
      <c r="P54" s="40">
        <f t="shared" si="6"/>
        <v>1</v>
      </c>
      <c r="Q54" s="46">
        <f t="shared" si="42"/>
        <v>3</v>
      </c>
      <c r="R54" s="46">
        <f t="shared" si="43"/>
        <v>3</v>
      </c>
      <c r="S54" s="46">
        <f t="shared" si="7"/>
        <v>0</v>
      </c>
      <c r="T54" s="49">
        <f t="shared" si="24"/>
        <v>31</v>
      </c>
      <c r="U54" s="49">
        <f t="shared" si="8"/>
        <v>6</v>
      </c>
      <c r="V54" s="49">
        <f t="shared" si="9"/>
        <v>10</v>
      </c>
      <c r="W54" s="49">
        <f t="shared" si="25"/>
        <v>450</v>
      </c>
      <c r="X54" s="49">
        <f t="shared" si="25"/>
        <v>578</v>
      </c>
      <c r="Y54" s="49">
        <f t="shared" si="25"/>
        <v>720</v>
      </c>
      <c r="Z54" s="49">
        <f t="shared" si="11"/>
        <v>848</v>
      </c>
      <c r="AA54" s="49">
        <f t="shared" si="26"/>
        <v>1879</v>
      </c>
      <c r="AB54" s="49">
        <f t="shared" si="12"/>
        <v>1298</v>
      </c>
      <c r="AC54" s="49">
        <f t="shared" si="44"/>
        <v>61</v>
      </c>
      <c r="AG54">
        <v>0.83333333333333337</v>
      </c>
      <c r="AH54">
        <f t="shared" si="30"/>
        <v>0.38171131329012398</v>
      </c>
      <c r="AJ54" s="26">
        <f t="shared" si="15"/>
        <v>0.75</v>
      </c>
      <c r="AK54">
        <v>0.51783240245778417</v>
      </c>
      <c r="AL54">
        <v>0.83333333333333337</v>
      </c>
      <c r="AN54" s="65">
        <f t="shared" si="16"/>
        <v>450</v>
      </c>
      <c r="AO54" s="65">
        <f t="shared" si="17"/>
        <v>578</v>
      </c>
      <c r="AP54" s="65">
        <f t="shared" si="18"/>
        <v>720</v>
      </c>
      <c r="AQ54" s="65">
        <f t="shared" si="19"/>
        <v>848</v>
      </c>
      <c r="AR54" s="65">
        <f t="shared" si="20"/>
        <v>1879</v>
      </c>
      <c r="AS54" s="65">
        <f t="shared" si="21"/>
        <v>1298</v>
      </c>
    </row>
    <row r="55" spans="1:45" ht="16.8" x14ac:dyDescent="0.3">
      <c r="A55" s="9">
        <v>54</v>
      </c>
      <c r="B55" s="1">
        <v>45417</v>
      </c>
      <c r="C55" s="59">
        <v>8</v>
      </c>
      <c r="D55" s="51">
        <f t="shared" si="34"/>
        <v>716</v>
      </c>
      <c r="E55" s="54">
        <f t="shared" si="22"/>
        <v>728</v>
      </c>
      <c r="F55" s="61">
        <v>7</v>
      </c>
      <c r="G55" s="30">
        <f t="shared" si="23"/>
        <v>318.5</v>
      </c>
      <c r="H55" s="34">
        <f t="shared" si="35"/>
        <v>1</v>
      </c>
      <c r="I55" s="31">
        <f t="shared" si="27"/>
        <v>12</v>
      </c>
      <c r="J55" s="34">
        <f t="shared" si="39"/>
        <v>4</v>
      </c>
      <c r="K55" s="37">
        <f t="shared" si="31"/>
        <v>7</v>
      </c>
      <c r="L55" s="36">
        <f t="shared" si="40"/>
        <v>7</v>
      </c>
      <c r="M55" s="36">
        <f t="shared" si="5"/>
        <v>0</v>
      </c>
      <c r="N55" s="42">
        <f t="shared" si="36"/>
        <v>12</v>
      </c>
      <c r="O55" s="43">
        <f t="shared" si="41"/>
        <v>11</v>
      </c>
      <c r="P55" s="40">
        <f t="shared" si="6"/>
        <v>1</v>
      </c>
      <c r="Q55" s="46">
        <f t="shared" si="42"/>
        <v>5</v>
      </c>
      <c r="R55" s="46">
        <f t="shared" si="43"/>
        <v>5</v>
      </c>
      <c r="S55" s="46">
        <f t="shared" si="7"/>
        <v>0</v>
      </c>
      <c r="T55" s="49">
        <f t="shared" si="24"/>
        <v>35</v>
      </c>
      <c r="U55" s="49">
        <f t="shared" si="8"/>
        <v>5</v>
      </c>
      <c r="V55" s="49">
        <f t="shared" si="9"/>
        <v>8</v>
      </c>
      <c r="W55" s="49">
        <f t="shared" si="25"/>
        <v>485</v>
      </c>
      <c r="X55" s="49">
        <f t="shared" si="25"/>
        <v>583</v>
      </c>
      <c r="Y55" s="49">
        <f t="shared" si="25"/>
        <v>728</v>
      </c>
      <c r="Z55" s="49">
        <f t="shared" si="11"/>
        <v>826</v>
      </c>
      <c r="AA55" s="49">
        <f t="shared" si="26"/>
        <v>1942</v>
      </c>
      <c r="AB55" s="49">
        <f t="shared" si="12"/>
        <v>1311</v>
      </c>
      <c r="AC55" s="49">
        <f t="shared" si="44"/>
        <v>63</v>
      </c>
      <c r="AG55">
        <v>0.9</v>
      </c>
      <c r="AH55">
        <f t="shared" si="30"/>
        <v>0.39860399841792399</v>
      </c>
      <c r="AJ55" s="26">
        <f t="shared" si="15"/>
        <v>0.875</v>
      </c>
      <c r="AK55">
        <v>0.27489189974643524</v>
      </c>
      <c r="AL55">
        <v>0.9</v>
      </c>
      <c r="AN55" s="65">
        <f t="shared" si="16"/>
        <v>485</v>
      </c>
      <c r="AO55" s="65">
        <f t="shared" si="17"/>
        <v>583</v>
      </c>
      <c r="AP55" s="65">
        <f t="shared" si="18"/>
        <v>728</v>
      </c>
      <c r="AQ55" s="65">
        <f t="shared" si="19"/>
        <v>826</v>
      </c>
      <c r="AR55" s="65">
        <f t="shared" si="20"/>
        <v>1942</v>
      </c>
      <c r="AS55" s="65">
        <f t="shared" si="21"/>
        <v>1311</v>
      </c>
    </row>
    <row r="56" spans="1:45" ht="16.8" x14ac:dyDescent="0.3">
      <c r="A56" s="9">
        <v>55</v>
      </c>
      <c r="B56" s="1">
        <v>45447</v>
      </c>
      <c r="C56" s="59">
        <v>7</v>
      </c>
      <c r="D56" s="51">
        <f t="shared" si="34"/>
        <v>720</v>
      </c>
      <c r="E56" s="54">
        <f t="shared" si="22"/>
        <v>735</v>
      </c>
      <c r="F56" s="61">
        <v>5</v>
      </c>
      <c r="G56" s="30">
        <f t="shared" si="23"/>
        <v>323.5</v>
      </c>
      <c r="H56" s="34">
        <f t="shared" si="35"/>
        <v>2</v>
      </c>
      <c r="I56" s="31">
        <f t="shared" si="27"/>
        <v>15</v>
      </c>
      <c r="J56" s="34">
        <f t="shared" si="39"/>
        <v>3</v>
      </c>
      <c r="K56" s="37">
        <f t="shared" si="31"/>
        <v>11</v>
      </c>
      <c r="L56" s="36">
        <f t="shared" si="40"/>
        <v>8</v>
      </c>
      <c r="M56" s="36">
        <f t="shared" si="5"/>
        <v>3</v>
      </c>
      <c r="N56" s="42">
        <f t="shared" si="36"/>
        <v>15</v>
      </c>
      <c r="O56" s="43">
        <f t="shared" si="41"/>
        <v>11</v>
      </c>
      <c r="P56" s="40">
        <f t="shared" si="6"/>
        <v>4</v>
      </c>
      <c r="Q56" s="46">
        <f t="shared" si="42"/>
        <v>5</v>
      </c>
      <c r="R56" s="46">
        <f t="shared" si="43"/>
        <v>4</v>
      </c>
      <c r="S56" s="46">
        <f t="shared" si="7"/>
        <v>1</v>
      </c>
      <c r="T56" s="49">
        <f t="shared" si="24"/>
        <v>38</v>
      </c>
      <c r="U56" s="49">
        <f t="shared" si="8"/>
        <v>11</v>
      </c>
      <c r="V56" s="49">
        <f t="shared" si="9"/>
        <v>7</v>
      </c>
      <c r="W56" s="49">
        <f t="shared" si="25"/>
        <v>523</v>
      </c>
      <c r="X56" s="49">
        <f t="shared" si="25"/>
        <v>594</v>
      </c>
      <c r="Y56" s="49">
        <f t="shared" si="25"/>
        <v>735</v>
      </c>
      <c r="Z56" s="49">
        <f t="shared" si="11"/>
        <v>806</v>
      </c>
      <c r="AA56" s="49">
        <f t="shared" si="26"/>
        <v>2012</v>
      </c>
      <c r="AB56" s="49">
        <f t="shared" si="12"/>
        <v>1329</v>
      </c>
      <c r="AC56" s="49">
        <f t="shared" si="44"/>
        <v>70</v>
      </c>
      <c r="AG56">
        <v>0.7</v>
      </c>
      <c r="AH56">
        <f t="shared" si="30"/>
        <v>0.72225515593798395</v>
      </c>
      <c r="AJ56" s="26">
        <f t="shared" si="15"/>
        <v>0.7142857142857143</v>
      </c>
      <c r="AK56">
        <v>0.34023574733174899</v>
      </c>
      <c r="AL56">
        <v>0.7</v>
      </c>
      <c r="AN56" s="65">
        <f t="shared" si="16"/>
        <v>523</v>
      </c>
      <c r="AO56" s="65">
        <f t="shared" si="17"/>
        <v>594</v>
      </c>
      <c r="AP56" s="65">
        <f t="shared" si="18"/>
        <v>735</v>
      </c>
      <c r="AQ56" s="65">
        <f t="shared" si="19"/>
        <v>806</v>
      </c>
      <c r="AR56" s="65">
        <f t="shared" si="20"/>
        <v>2012</v>
      </c>
      <c r="AS56" s="65">
        <f t="shared" si="21"/>
        <v>1329</v>
      </c>
    </row>
    <row r="57" spans="1:45" ht="16.8" x14ac:dyDescent="0.3">
      <c r="A57" s="9">
        <v>56</v>
      </c>
      <c r="B57" s="1">
        <v>45477</v>
      </c>
      <c r="C57" s="59">
        <v>6</v>
      </c>
      <c r="D57" s="51">
        <f t="shared" si="34"/>
        <v>729</v>
      </c>
      <c r="E57" s="54">
        <f t="shared" si="22"/>
        <v>741</v>
      </c>
      <c r="F57" s="61">
        <v>6</v>
      </c>
      <c r="G57" s="30">
        <f t="shared" si="23"/>
        <v>329.5</v>
      </c>
      <c r="H57" s="34">
        <f t="shared" si="35"/>
        <v>0</v>
      </c>
      <c r="I57" s="31">
        <f t="shared" si="27"/>
        <v>12</v>
      </c>
      <c r="J57" s="34">
        <f t="shared" si="39"/>
        <v>5</v>
      </c>
      <c r="K57" s="37">
        <f t="shared" si="31"/>
        <v>11.5</v>
      </c>
      <c r="L57" s="36">
        <f t="shared" si="40"/>
        <v>11</v>
      </c>
      <c r="M57" s="36">
        <f t="shared" si="5"/>
        <v>1</v>
      </c>
      <c r="N57" s="42">
        <f t="shared" si="36"/>
        <v>15</v>
      </c>
      <c r="O57" s="43">
        <f t="shared" si="41"/>
        <v>13</v>
      </c>
      <c r="P57" s="40">
        <f t="shared" si="6"/>
        <v>2</v>
      </c>
      <c r="Q57" s="46">
        <f t="shared" si="42"/>
        <v>6</v>
      </c>
      <c r="R57" s="46">
        <f t="shared" si="43"/>
        <v>5</v>
      </c>
      <c r="S57" s="46">
        <f t="shared" si="7"/>
        <v>1</v>
      </c>
      <c r="T57" s="49">
        <f t="shared" si="24"/>
        <v>41</v>
      </c>
      <c r="U57" s="49">
        <f t="shared" si="8"/>
        <v>9</v>
      </c>
      <c r="V57" s="49">
        <f t="shared" si="9"/>
        <v>6</v>
      </c>
      <c r="W57" s="49">
        <f t="shared" si="25"/>
        <v>564</v>
      </c>
      <c r="X57" s="49">
        <f t="shared" si="25"/>
        <v>603</v>
      </c>
      <c r="Y57" s="49">
        <f t="shared" si="25"/>
        <v>741</v>
      </c>
      <c r="Z57" s="49">
        <f t="shared" si="11"/>
        <v>780</v>
      </c>
      <c r="AA57" s="49">
        <f t="shared" si="26"/>
        <v>2080</v>
      </c>
      <c r="AB57" s="49">
        <f t="shared" si="12"/>
        <v>1344</v>
      </c>
      <c r="AC57" s="49">
        <f t="shared" si="44"/>
        <v>68</v>
      </c>
      <c r="AG57">
        <v>0.8571428571428571</v>
      </c>
      <c r="AH57">
        <f t="shared" si="30"/>
        <v>0.86</v>
      </c>
      <c r="AJ57" s="26">
        <f t="shared" si="15"/>
        <v>1</v>
      </c>
      <c r="AK57">
        <v>0.27870423257958465</v>
      </c>
      <c r="AL57">
        <v>0.8571428571428571</v>
      </c>
      <c r="AN57" s="65">
        <f t="shared" si="16"/>
        <v>564</v>
      </c>
      <c r="AO57" s="65">
        <f t="shared" si="17"/>
        <v>603</v>
      </c>
      <c r="AP57" s="65">
        <f t="shared" si="18"/>
        <v>741</v>
      </c>
      <c r="AQ57" s="65">
        <f t="shared" si="19"/>
        <v>780</v>
      </c>
      <c r="AR57" s="65">
        <f t="shared" si="20"/>
        <v>2080</v>
      </c>
      <c r="AS57" s="65">
        <f t="shared" si="21"/>
        <v>1344</v>
      </c>
    </row>
    <row r="58" spans="1:45" ht="16.8" x14ac:dyDescent="0.3">
      <c r="A58" s="9">
        <v>57</v>
      </c>
      <c r="B58" s="1">
        <v>45507</v>
      </c>
      <c r="C58" s="59">
        <v>5</v>
      </c>
      <c r="D58" s="51">
        <f t="shared" si="34"/>
        <v>734</v>
      </c>
      <c r="E58" s="54">
        <f t="shared" si="22"/>
        <v>746</v>
      </c>
      <c r="F58" s="61">
        <v>5</v>
      </c>
      <c r="G58" s="30">
        <f t="shared" si="23"/>
        <v>334.5</v>
      </c>
      <c r="H58" s="34">
        <f t="shared" si="35"/>
        <v>0</v>
      </c>
      <c r="I58" s="31">
        <f t="shared" si="27"/>
        <v>12</v>
      </c>
      <c r="J58" s="34">
        <f t="shared" si="39"/>
        <v>4</v>
      </c>
      <c r="K58" s="37">
        <f t="shared" si="31"/>
        <v>9.5</v>
      </c>
      <c r="L58" s="36">
        <f t="shared" si="40"/>
        <v>8</v>
      </c>
      <c r="M58" s="36">
        <f t="shared" si="5"/>
        <v>2</v>
      </c>
      <c r="N58" s="42">
        <f t="shared" si="36"/>
        <v>11</v>
      </c>
      <c r="O58" s="43">
        <f t="shared" si="41"/>
        <v>9</v>
      </c>
      <c r="P58" s="40">
        <f t="shared" si="6"/>
        <v>2</v>
      </c>
      <c r="Q58" s="46">
        <f t="shared" si="42"/>
        <v>7</v>
      </c>
      <c r="R58" s="46">
        <f t="shared" si="43"/>
        <v>6</v>
      </c>
      <c r="S58" s="46">
        <f t="shared" si="7"/>
        <v>1</v>
      </c>
      <c r="T58" s="49">
        <f t="shared" si="24"/>
        <v>35</v>
      </c>
      <c r="U58" s="49">
        <f t="shared" si="8"/>
        <v>9</v>
      </c>
      <c r="V58" s="49">
        <f t="shared" si="9"/>
        <v>5</v>
      </c>
      <c r="W58" s="49">
        <f t="shared" si="25"/>
        <v>599</v>
      </c>
      <c r="X58" s="49">
        <f t="shared" si="25"/>
        <v>612</v>
      </c>
      <c r="Y58" s="49">
        <f t="shared" si="25"/>
        <v>746</v>
      </c>
      <c r="Z58" s="49">
        <f t="shared" si="11"/>
        <v>759</v>
      </c>
      <c r="AA58" s="49">
        <f t="shared" si="26"/>
        <v>2145</v>
      </c>
      <c r="AB58" s="49">
        <f t="shared" si="12"/>
        <v>1358</v>
      </c>
      <c r="AC58" s="49">
        <f t="shared" si="44"/>
        <v>65</v>
      </c>
      <c r="AG58">
        <v>0.8</v>
      </c>
      <c r="AH58">
        <f t="shared" si="30"/>
        <v>0.86</v>
      </c>
      <c r="AJ58" s="26">
        <f t="shared" si="15"/>
        <v>1</v>
      </c>
      <c r="AK58">
        <v>0.53152761460860454</v>
      </c>
      <c r="AL58">
        <v>0.8</v>
      </c>
      <c r="AN58" s="65">
        <f t="shared" si="16"/>
        <v>599</v>
      </c>
      <c r="AO58" s="65">
        <f t="shared" si="17"/>
        <v>612</v>
      </c>
      <c r="AP58" s="65">
        <f t="shared" si="18"/>
        <v>746</v>
      </c>
      <c r="AQ58" s="65">
        <f t="shared" si="19"/>
        <v>759</v>
      </c>
      <c r="AR58" s="65">
        <f t="shared" si="20"/>
        <v>2145</v>
      </c>
      <c r="AS58" s="65">
        <f t="shared" si="21"/>
        <v>1358</v>
      </c>
    </row>
    <row r="59" spans="1:45" ht="16.8" x14ac:dyDescent="0.3">
      <c r="A59" s="9">
        <v>58</v>
      </c>
      <c r="B59" s="1">
        <v>45537</v>
      </c>
      <c r="C59" s="59">
        <v>7</v>
      </c>
      <c r="D59" s="51">
        <f t="shared" si="34"/>
        <v>739</v>
      </c>
      <c r="E59" s="54">
        <f t="shared" si="22"/>
        <v>753</v>
      </c>
      <c r="F59" s="61">
        <v>4</v>
      </c>
      <c r="G59" s="30">
        <f t="shared" si="23"/>
        <v>338.5</v>
      </c>
      <c r="H59" s="34">
        <f t="shared" si="35"/>
        <v>3</v>
      </c>
      <c r="I59" s="31">
        <f t="shared" si="27"/>
        <v>14</v>
      </c>
      <c r="J59" s="34">
        <f t="shared" si="39"/>
        <v>1</v>
      </c>
      <c r="K59" s="37">
        <f t="shared" si="31"/>
        <v>6</v>
      </c>
      <c r="L59" s="36">
        <f t="shared" si="40"/>
        <v>6</v>
      </c>
      <c r="M59" s="36">
        <f t="shared" si="5"/>
        <v>0</v>
      </c>
      <c r="N59" s="42">
        <f t="shared" si="36"/>
        <v>14</v>
      </c>
      <c r="O59" s="43">
        <f t="shared" si="41"/>
        <v>13</v>
      </c>
      <c r="P59" s="40">
        <f t="shared" si="6"/>
        <v>1</v>
      </c>
      <c r="Q59" s="46">
        <f t="shared" si="42"/>
        <v>5</v>
      </c>
      <c r="R59" s="46">
        <f t="shared" si="43"/>
        <v>5</v>
      </c>
      <c r="S59" s="46">
        <f t="shared" si="7"/>
        <v>0</v>
      </c>
      <c r="T59" s="49">
        <f t="shared" si="24"/>
        <v>38</v>
      </c>
      <c r="U59" s="49">
        <f t="shared" si="8"/>
        <v>2</v>
      </c>
      <c r="V59" s="49">
        <f t="shared" si="9"/>
        <v>7</v>
      </c>
      <c r="W59" s="49">
        <f t="shared" si="25"/>
        <v>637</v>
      </c>
      <c r="X59" s="49">
        <f t="shared" si="25"/>
        <v>614</v>
      </c>
      <c r="Y59" s="49">
        <f t="shared" si="25"/>
        <v>753</v>
      </c>
      <c r="Z59" s="49">
        <f t="shared" si="11"/>
        <v>730</v>
      </c>
      <c r="AA59" s="49">
        <f t="shared" si="26"/>
        <v>2211</v>
      </c>
      <c r="AB59" s="49">
        <f t="shared" si="12"/>
        <v>1367</v>
      </c>
      <c r="AC59" s="49">
        <f t="shared" si="44"/>
        <v>66</v>
      </c>
      <c r="AG59">
        <v>0.9</v>
      </c>
      <c r="AH59">
        <f t="shared" si="30"/>
        <v>0.34096879210936759</v>
      </c>
      <c r="AJ59" s="26">
        <f t="shared" si="15"/>
        <v>0.5714285714285714</v>
      </c>
      <c r="AK59">
        <v>0.24188944955800601</v>
      </c>
      <c r="AL59">
        <v>0.9</v>
      </c>
      <c r="AN59" s="65">
        <f t="shared" si="16"/>
        <v>637</v>
      </c>
      <c r="AO59" s="65">
        <f t="shared" si="17"/>
        <v>614</v>
      </c>
      <c r="AP59" s="65">
        <f t="shared" si="18"/>
        <v>753</v>
      </c>
      <c r="AQ59" s="65">
        <f t="shared" si="19"/>
        <v>730</v>
      </c>
      <c r="AR59" s="65">
        <f t="shared" si="20"/>
        <v>2211</v>
      </c>
      <c r="AS59" s="65">
        <f t="shared" si="21"/>
        <v>1367</v>
      </c>
    </row>
    <row r="60" spans="1:45" ht="16.8" x14ac:dyDescent="0.3">
      <c r="A60" s="9">
        <v>59</v>
      </c>
      <c r="B60" s="1">
        <v>45567</v>
      </c>
      <c r="C60" s="59">
        <v>6</v>
      </c>
      <c r="D60" s="51">
        <f t="shared" si="34"/>
        <v>747</v>
      </c>
      <c r="E60" s="54">
        <f t="shared" si="22"/>
        <v>759</v>
      </c>
      <c r="F60" s="61">
        <v>3</v>
      </c>
      <c r="G60" s="30">
        <f t="shared" si="23"/>
        <v>341.5</v>
      </c>
      <c r="H60" s="34">
        <f t="shared" si="35"/>
        <v>3</v>
      </c>
      <c r="I60" s="31">
        <f t="shared" si="27"/>
        <v>12</v>
      </c>
      <c r="J60" s="34">
        <f t="shared" si="39"/>
        <v>1</v>
      </c>
      <c r="K60" s="37">
        <f t="shared" si="31"/>
        <v>13.5</v>
      </c>
      <c r="L60" s="36">
        <f t="shared" si="40"/>
        <v>7</v>
      </c>
      <c r="M60" s="36">
        <f t="shared" si="5"/>
        <v>7</v>
      </c>
      <c r="N60" s="42">
        <f t="shared" si="36"/>
        <v>12</v>
      </c>
      <c r="O60" s="43">
        <f t="shared" si="41"/>
        <v>6</v>
      </c>
      <c r="P60" s="40">
        <f t="shared" si="6"/>
        <v>6</v>
      </c>
      <c r="Q60" s="46">
        <f t="shared" si="42"/>
        <v>3</v>
      </c>
      <c r="R60" s="46">
        <f t="shared" si="43"/>
        <v>2</v>
      </c>
      <c r="S60" s="46">
        <f t="shared" si="7"/>
        <v>1</v>
      </c>
      <c r="T60" s="49">
        <f t="shared" si="24"/>
        <v>27</v>
      </c>
      <c r="U60" s="49">
        <f t="shared" si="8"/>
        <v>15</v>
      </c>
      <c r="V60" s="49">
        <f t="shared" si="9"/>
        <v>6</v>
      </c>
      <c r="W60" s="49">
        <f t="shared" si="25"/>
        <v>664</v>
      </c>
      <c r="X60" s="49">
        <f t="shared" si="25"/>
        <v>629</v>
      </c>
      <c r="Y60" s="49">
        <f t="shared" si="25"/>
        <v>759</v>
      </c>
      <c r="Z60" s="49">
        <f t="shared" si="11"/>
        <v>724</v>
      </c>
      <c r="AA60" s="49">
        <f t="shared" si="26"/>
        <v>2276</v>
      </c>
      <c r="AB60" s="49">
        <f t="shared" si="12"/>
        <v>1388</v>
      </c>
      <c r="AC60" s="49">
        <f t="shared" si="44"/>
        <v>65</v>
      </c>
      <c r="AG60" s="62">
        <f>AJ60</f>
        <v>0.5</v>
      </c>
      <c r="AH60">
        <f t="shared" si="30"/>
        <v>5.2259500005712445E-2</v>
      </c>
      <c r="AJ60" s="26">
        <f t="shared" si="15"/>
        <v>0.5</v>
      </c>
      <c r="AK60">
        <v>0.37971298942497411</v>
      </c>
      <c r="AL60" s="62">
        <f>AO60*3</f>
        <v>1887</v>
      </c>
      <c r="AN60" s="65">
        <f t="shared" si="16"/>
        <v>664</v>
      </c>
      <c r="AO60" s="65">
        <f t="shared" si="17"/>
        <v>629</v>
      </c>
      <c r="AP60" s="65">
        <f t="shared" si="18"/>
        <v>759</v>
      </c>
      <c r="AQ60" s="65">
        <f t="shared" si="19"/>
        <v>724</v>
      </c>
      <c r="AR60" s="65">
        <f t="shared" si="20"/>
        <v>2276</v>
      </c>
      <c r="AS60" s="65">
        <f t="shared" si="21"/>
        <v>1388</v>
      </c>
    </row>
    <row r="61" spans="1:45" ht="16.8" x14ac:dyDescent="0.3">
      <c r="A61" s="9">
        <v>60</v>
      </c>
      <c r="B61" s="1">
        <v>45597</v>
      </c>
      <c r="C61" s="59">
        <v>6</v>
      </c>
      <c r="D61" s="51">
        <f t="shared" si="34"/>
        <v>754</v>
      </c>
      <c r="E61" s="54">
        <f t="shared" si="22"/>
        <v>765</v>
      </c>
      <c r="F61" s="61">
        <v>6</v>
      </c>
      <c r="G61" s="30">
        <f t="shared" si="23"/>
        <v>347.5</v>
      </c>
      <c r="H61" s="34">
        <f t="shared" si="35"/>
        <v>0</v>
      </c>
      <c r="I61" s="31">
        <f t="shared" si="27"/>
        <v>11</v>
      </c>
      <c r="J61" s="34">
        <f t="shared" si="39"/>
        <v>0</v>
      </c>
      <c r="K61" s="37">
        <f t="shared" si="31"/>
        <v>5.5</v>
      </c>
      <c r="L61" s="36">
        <f t="shared" si="40"/>
        <v>6</v>
      </c>
      <c r="M61" s="36">
        <f t="shared" si="5"/>
        <v>-1</v>
      </c>
      <c r="N61" s="42">
        <f t="shared" si="36"/>
        <v>12</v>
      </c>
      <c r="O61" s="43">
        <f t="shared" si="41"/>
        <v>12</v>
      </c>
      <c r="P61" s="40">
        <f t="shared" si="6"/>
        <v>0</v>
      </c>
      <c r="Q61" s="46">
        <f t="shared" si="42"/>
        <v>3</v>
      </c>
      <c r="R61" s="46">
        <f t="shared" si="43"/>
        <v>3</v>
      </c>
      <c r="S61" s="46">
        <f t="shared" si="7"/>
        <v>0</v>
      </c>
      <c r="T61" s="49">
        <f t="shared" si="24"/>
        <v>32</v>
      </c>
      <c r="U61" s="49">
        <f>J61+M61+P61+S61</f>
        <v>-1</v>
      </c>
      <c r="V61" s="49">
        <f t="shared" si="9"/>
        <v>6</v>
      </c>
      <c r="W61" s="49">
        <f t="shared" si="25"/>
        <v>696</v>
      </c>
      <c r="X61" s="49">
        <f t="shared" si="25"/>
        <v>628</v>
      </c>
      <c r="Y61" s="49">
        <f t="shared" si="25"/>
        <v>765</v>
      </c>
      <c r="Z61" s="49">
        <f t="shared" si="11"/>
        <v>697</v>
      </c>
      <c r="AA61" s="49">
        <f t="shared" si="26"/>
        <v>2337</v>
      </c>
      <c r="AB61" s="49">
        <f t="shared" si="12"/>
        <v>1393</v>
      </c>
      <c r="AC61" s="49">
        <f t="shared" si="44"/>
        <v>61</v>
      </c>
      <c r="AG61" s="62">
        <f t="shared" ref="AG61:AG72" si="45">AJ61</f>
        <v>1</v>
      </c>
      <c r="AH61">
        <f t="shared" si="30"/>
        <v>0.86</v>
      </c>
      <c r="AJ61" s="26">
        <f t="shared" si="15"/>
        <v>1</v>
      </c>
      <c r="AK61">
        <v>0.52326016080283977</v>
      </c>
      <c r="AL61">
        <v>0.7</v>
      </c>
      <c r="AN61" s="65">
        <f t="shared" si="16"/>
        <v>696</v>
      </c>
      <c r="AO61" s="65">
        <f t="shared" si="17"/>
        <v>628</v>
      </c>
      <c r="AP61" s="65">
        <f t="shared" si="18"/>
        <v>765</v>
      </c>
      <c r="AQ61" s="65">
        <f t="shared" si="19"/>
        <v>697</v>
      </c>
      <c r="AR61" s="65">
        <f t="shared" si="20"/>
        <v>2337</v>
      </c>
      <c r="AS61" s="65">
        <f t="shared" si="21"/>
        <v>1393</v>
      </c>
    </row>
    <row r="62" spans="1:45" ht="16.8" x14ac:dyDescent="0.3">
      <c r="A62" s="9">
        <v>61</v>
      </c>
      <c r="C62" s="59">
        <v>7</v>
      </c>
      <c r="D62" s="51">
        <f t="shared" ref="D62:D72" si="46">E62-I62</f>
        <v>764</v>
      </c>
      <c r="E62" s="54">
        <f t="shared" si="22"/>
        <v>772</v>
      </c>
      <c r="F62" s="61">
        <f>C62*0.42</f>
        <v>2.94</v>
      </c>
      <c r="G62" s="30">
        <f t="shared" si="23"/>
        <v>350.44</v>
      </c>
      <c r="H62" s="34">
        <f t="shared" ref="H62:H72" si="47">C62-F62</f>
        <v>4.0600000000000005</v>
      </c>
      <c r="I62" s="31">
        <f t="shared" ref="I62:I72" si="48">F50</f>
        <v>8</v>
      </c>
      <c r="J62" s="34">
        <f t="shared" si="39"/>
        <v>0</v>
      </c>
      <c r="K62" s="37">
        <f t="shared" si="31"/>
        <v>7</v>
      </c>
      <c r="L62" s="63">
        <f>ROUND(K62*0.69,0)</f>
        <v>5</v>
      </c>
      <c r="M62" s="36">
        <f t="shared" si="5"/>
        <v>2</v>
      </c>
      <c r="N62" s="42">
        <f t="shared" si="36"/>
        <v>9</v>
      </c>
      <c r="O62" s="43">
        <f>ROUND(N62*0.71,0)</f>
        <v>6</v>
      </c>
      <c r="P62" s="40">
        <f t="shared" si="6"/>
        <v>3</v>
      </c>
      <c r="Q62" s="46">
        <f t="shared" si="42"/>
        <v>3</v>
      </c>
      <c r="R62" s="46">
        <f>ROUND(Q62*0.89,0)</f>
        <v>3</v>
      </c>
      <c r="S62" s="46">
        <f t="shared" si="7"/>
        <v>0</v>
      </c>
      <c r="T62" s="49">
        <f t="shared" si="24"/>
        <v>22</v>
      </c>
      <c r="U62" s="49">
        <f>J62+M62+P62+S62</f>
        <v>5</v>
      </c>
      <c r="V62" s="49">
        <f t="shared" si="9"/>
        <v>7</v>
      </c>
      <c r="W62" s="49">
        <f t="shared" ref="W62:Y72" si="49">T62+W61</f>
        <v>718</v>
      </c>
      <c r="X62" s="49">
        <f t="shared" si="49"/>
        <v>633</v>
      </c>
      <c r="Y62" s="49">
        <f t="shared" si="49"/>
        <v>772</v>
      </c>
      <c r="Z62" s="49">
        <f t="shared" si="11"/>
        <v>687</v>
      </c>
      <c r="AA62" s="49">
        <f t="shared" si="26"/>
        <v>2395</v>
      </c>
      <c r="AB62" s="49">
        <f t="shared" si="12"/>
        <v>1405</v>
      </c>
      <c r="AC62" s="49">
        <f t="shared" si="44"/>
        <v>58</v>
      </c>
      <c r="AG62" s="62">
        <f t="shared" si="45"/>
        <v>0.42</v>
      </c>
      <c r="AH62">
        <f t="shared" si="30"/>
        <v>0.86</v>
      </c>
      <c r="AJ62" s="26">
        <f t="shared" si="15"/>
        <v>0.42</v>
      </c>
      <c r="AK62">
        <v>1.52326016080284</v>
      </c>
      <c r="AL62">
        <v>0.8</v>
      </c>
      <c r="AN62" s="66">
        <f>0.3304*(A62+1.5)^2+57.286-10.227*(A62+1)+8</f>
        <v>721.83699999999999</v>
      </c>
      <c r="AO62" s="65">
        <f t="shared" ref="AO62:AO72" si="50">X62</f>
        <v>633</v>
      </c>
      <c r="AP62" s="65">
        <f t="shared" ref="AP62:AP72" si="51">Y62</f>
        <v>772</v>
      </c>
      <c r="AQ62" s="65">
        <f>AP62+AO62-AN62</f>
        <v>683.16300000000001</v>
      </c>
      <c r="AR62" s="65">
        <f t="shared" ref="AR62:AR72" si="52">AA62</f>
        <v>2395</v>
      </c>
      <c r="AS62" s="65">
        <f t="shared" ref="AS62:AS72" si="53">AB62</f>
        <v>1405</v>
      </c>
    </row>
    <row r="63" spans="1:45" ht="16.8" x14ac:dyDescent="0.3">
      <c r="A63" s="9">
        <v>62</v>
      </c>
      <c r="C63" s="59">
        <v>8</v>
      </c>
      <c r="D63" s="51">
        <f t="shared" si="46"/>
        <v>773</v>
      </c>
      <c r="E63" s="54">
        <f t="shared" si="22"/>
        <v>780</v>
      </c>
      <c r="F63" s="61">
        <f t="shared" ref="F63:F72" si="54">C63*0.42</f>
        <v>3.36</v>
      </c>
      <c r="G63" s="30">
        <f t="shared" si="23"/>
        <v>353.8</v>
      </c>
      <c r="H63" s="34">
        <f t="shared" si="47"/>
        <v>4.6400000000000006</v>
      </c>
      <c r="I63" s="31">
        <f t="shared" si="48"/>
        <v>7</v>
      </c>
      <c r="J63" s="34">
        <f t="shared" ref="J63:J72" si="55">H51</f>
        <v>3</v>
      </c>
      <c r="K63" s="37">
        <f t="shared" si="31"/>
        <v>8</v>
      </c>
      <c r="L63" s="63">
        <f t="shared" ref="L63:L72" si="56">ROUND(K63*0.69,0)</f>
        <v>6</v>
      </c>
      <c r="M63" s="36">
        <f t="shared" si="5"/>
        <v>2</v>
      </c>
      <c r="N63" s="42">
        <f t="shared" si="36"/>
        <v>6.5</v>
      </c>
      <c r="O63" s="43">
        <f t="shared" ref="O63:O72" si="57">ROUND(N63*0.71,0)</f>
        <v>5</v>
      </c>
      <c r="P63" s="40">
        <f t="shared" si="6"/>
        <v>1.5</v>
      </c>
      <c r="Q63" s="46">
        <f t="shared" si="42"/>
        <v>2</v>
      </c>
      <c r="R63" s="46">
        <f t="shared" ref="R63:R72" si="58">ROUND(Q63*0.89,0)</f>
        <v>2</v>
      </c>
      <c r="S63" s="46">
        <f t="shared" si="7"/>
        <v>0</v>
      </c>
      <c r="T63" s="49">
        <f t="shared" si="24"/>
        <v>20</v>
      </c>
      <c r="U63" s="49">
        <f t="shared" si="24"/>
        <v>6.5</v>
      </c>
      <c r="V63" s="49">
        <f t="shared" si="9"/>
        <v>8</v>
      </c>
      <c r="W63" s="49">
        <f t="shared" si="49"/>
        <v>738</v>
      </c>
      <c r="X63" s="49">
        <f t="shared" si="49"/>
        <v>639.5</v>
      </c>
      <c r="Y63" s="49">
        <f t="shared" si="49"/>
        <v>780</v>
      </c>
      <c r="Z63" s="49">
        <f t="shared" si="11"/>
        <v>681.5</v>
      </c>
      <c r="AA63" s="49">
        <f t="shared" si="26"/>
        <v>2454</v>
      </c>
      <c r="AB63" s="49">
        <f t="shared" si="12"/>
        <v>1419.5</v>
      </c>
      <c r="AC63" s="49">
        <f t="shared" si="44"/>
        <v>59</v>
      </c>
      <c r="AG63" s="62">
        <f t="shared" si="45"/>
        <v>0.42</v>
      </c>
      <c r="AH63">
        <f t="shared" si="30"/>
        <v>0.74988005622076748</v>
      </c>
      <c r="AJ63" s="26">
        <f t="shared" si="15"/>
        <v>0.42</v>
      </c>
      <c r="AK63">
        <v>2.52326016080284</v>
      </c>
      <c r="AL63">
        <v>0.7</v>
      </c>
      <c r="AN63" s="66">
        <f t="shared" ref="AN63:AN72" si="59">0.3304*(A63+1.5)^2+57.286-10.227*(A63+1)+30</f>
        <v>775.24040000000002</v>
      </c>
      <c r="AO63" s="65">
        <f t="shared" si="50"/>
        <v>639.5</v>
      </c>
      <c r="AP63" s="65">
        <f t="shared" si="51"/>
        <v>780</v>
      </c>
      <c r="AQ63" s="65">
        <f t="shared" ref="AQ63:AQ72" si="60">Z63</f>
        <v>681.5</v>
      </c>
      <c r="AR63" s="65">
        <f t="shared" si="52"/>
        <v>2454</v>
      </c>
      <c r="AS63" s="65">
        <f t="shared" si="53"/>
        <v>1419.5</v>
      </c>
    </row>
    <row r="64" spans="1:45" ht="16.8" x14ac:dyDescent="0.3">
      <c r="A64" s="9">
        <v>63</v>
      </c>
      <c r="C64" s="59">
        <v>6</v>
      </c>
      <c r="D64" s="51">
        <f t="shared" si="46"/>
        <v>777</v>
      </c>
      <c r="E64" s="54">
        <f t="shared" si="22"/>
        <v>786</v>
      </c>
      <c r="F64" s="61">
        <f t="shared" si="54"/>
        <v>2.52</v>
      </c>
      <c r="G64" s="30">
        <f t="shared" si="23"/>
        <v>356.32</v>
      </c>
      <c r="H64" s="34">
        <f t="shared" si="47"/>
        <v>3.48</v>
      </c>
      <c r="I64" s="31">
        <f t="shared" si="48"/>
        <v>9</v>
      </c>
      <c r="J64" s="34">
        <f t="shared" si="55"/>
        <v>2</v>
      </c>
      <c r="K64" s="37">
        <f t="shared" si="31"/>
        <v>5.5</v>
      </c>
      <c r="L64" s="63">
        <f t="shared" si="56"/>
        <v>4</v>
      </c>
      <c r="M64" s="36">
        <f t="shared" si="5"/>
        <v>2</v>
      </c>
      <c r="N64" s="42">
        <f t="shared" si="36"/>
        <v>7</v>
      </c>
      <c r="O64" s="43">
        <f t="shared" si="57"/>
        <v>5</v>
      </c>
      <c r="P64" s="40">
        <f t="shared" si="6"/>
        <v>2</v>
      </c>
      <c r="Q64" s="46">
        <f t="shared" si="42"/>
        <v>3</v>
      </c>
      <c r="R64" s="46">
        <f t="shared" si="58"/>
        <v>3</v>
      </c>
      <c r="S64" s="46">
        <f t="shared" si="7"/>
        <v>0</v>
      </c>
      <c r="T64" s="49">
        <f t="shared" ref="T64:U72" si="61">I64+L64+O64+R64</f>
        <v>21</v>
      </c>
      <c r="U64" s="49">
        <f t="shared" si="61"/>
        <v>6</v>
      </c>
      <c r="V64" s="49">
        <f t="shared" si="9"/>
        <v>6</v>
      </c>
      <c r="W64" s="49">
        <f t="shared" si="49"/>
        <v>759</v>
      </c>
      <c r="X64" s="49">
        <f t="shared" si="49"/>
        <v>645.5</v>
      </c>
      <c r="Y64" s="49">
        <f t="shared" si="49"/>
        <v>786</v>
      </c>
      <c r="Z64" s="49">
        <f t="shared" si="11"/>
        <v>672.5</v>
      </c>
      <c r="AA64" s="49">
        <f t="shared" si="26"/>
        <v>2513</v>
      </c>
      <c r="AB64" s="49">
        <f t="shared" si="12"/>
        <v>1431.5</v>
      </c>
      <c r="AC64" s="49">
        <f t="shared" si="44"/>
        <v>59</v>
      </c>
      <c r="AG64" s="62">
        <f t="shared" si="45"/>
        <v>0.42</v>
      </c>
      <c r="AH64">
        <f t="shared" si="30"/>
        <v>0.86</v>
      </c>
      <c r="AJ64" s="26">
        <f t="shared" si="15"/>
        <v>0.42</v>
      </c>
      <c r="AK64">
        <v>3.52326016080284</v>
      </c>
      <c r="AL64">
        <v>0.8</v>
      </c>
      <c r="AN64" s="66">
        <f t="shared" si="59"/>
        <v>807.30460000000016</v>
      </c>
      <c r="AO64" s="65">
        <f t="shared" si="50"/>
        <v>645.5</v>
      </c>
      <c r="AP64" s="65">
        <f t="shared" si="51"/>
        <v>786</v>
      </c>
      <c r="AQ64" s="65">
        <f t="shared" si="60"/>
        <v>672.5</v>
      </c>
      <c r="AR64" s="65">
        <f t="shared" si="52"/>
        <v>2513</v>
      </c>
      <c r="AS64" s="65">
        <f t="shared" si="53"/>
        <v>1431.5</v>
      </c>
    </row>
    <row r="65" spans="1:45" ht="16.8" x14ac:dyDescent="0.3">
      <c r="A65" s="9">
        <v>64</v>
      </c>
      <c r="C65" s="59">
        <v>5</v>
      </c>
      <c r="D65" s="51">
        <f t="shared" si="46"/>
        <v>784</v>
      </c>
      <c r="E65" s="54">
        <f t="shared" si="22"/>
        <v>791</v>
      </c>
      <c r="F65" s="61">
        <f t="shared" si="54"/>
        <v>2.1</v>
      </c>
      <c r="G65" s="30">
        <f t="shared" si="23"/>
        <v>358.42</v>
      </c>
      <c r="H65" s="34">
        <f t="shared" si="47"/>
        <v>2.9</v>
      </c>
      <c r="I65" s="31">
        <f t="shared" si="48"/>
        <v>7</v>
      </c>
      <c r="J65" s="34">
        <f t="shared" si="55"/>
        <v>2</v>
      </c>
      <c r="K65" s="37">
        <f t="shared" si="31"/>
        <v>5</v>
      </c>
      <c r="L65" s="63">
        <f t="shared" si="56"/>
        <v>3</v>
      </c>
      <c r="M65" s="36">
        <f t="shared" si="5"/>
        <v>2</v>
      </c>
      <c r="N65" s="42">
        <f t="shared" si="36"/>
        <v>10</v>
      </c>
      <c r="O65" s="43">
        <f t="shared" si="57"/>
        <v>7</v>
      </c>
      <c r="P65" s="40">
        <f t="shared" si="6"/>
        <v>3</v>
      </c>
      <c r="Q65" s="46">
        <f t="shared" si="42"/>
        <v>2</v>
      </c>
      <c r="R65" s="46">
        <f t="shared" si="58"/>
        <v>2</v>
      </c>
      <c r="S65" s="46">
        <f t="shared" si="7"/>
        <v>0</v>
      </c>
      <c r="T65" s="49">
        <f t="shared" si="61"/>
        <v>19</v>
      </c>
      <c r="U65" s="49">
        <f t="shared" si="61"/>
        <v>7</v>
      </c>
      <c r="V65" s="49">
        <f t="shared" si="9"/>
        <v>5</v>
      </c>
      <c r="W65" s="49">
        <f t="shared" si="49"/>
        <v>778</v>
      </c>
      <c r="X65" s="49">
        <f t="shared" si="49"/>
        <v>652.5</v>
      </c>
      <c r="Y65" s="49">
        <f t="shared" si="49"/>
        <v>791</v>
      </c>
      <c r="Z65" s="49">
        <f t="shared" si="11"/>
        <v>665.5</v>
      </c>
      <c r="AA65" s="49">
        <f t="shared" si="26"/>
        <v>2573</v>
      </c>
      <c r="AB65" s="49">
        <f t="shared" si="12"/>
        <v>1443.5</v>
      </c>
      <c r="AC65" s="49">
        <f t="shared" si="44"/>
        <v>60</v>
      </c>
      <c r="AG65" s="62">
        <f t="shared" si="45"/>
        <v>0.42000000000000004</v>
      </c>
      <c r="AH65">
        <f t="shared" si="30"/>
        <v>0.54978379949287048</v>
      </c>
      <c r="AJ65" s="26">
        <f t="shared" si="15"/>
        <v>0.42000000000000004</v>
      </c>
      <c r="AK65">
        <v>4.52326016080284</v>
      </c>
      <c r="AL65">
        <v>0.83333333333333337</v>
      </c>
      <c r="AN65" s="66">
        <f t="shared" si="59"/>
        <v>840.02960000000019</v>
      </c>
      <c r="AO65" s="65">
        <f t="shared" si="50"/>
        <v>652.5</v>
      </c>
      <c r="AP65" s="65">
        <f t="shared" si="51"/>
        <v>791</v>
      </c>
      <c r="AQ65" s="65">
        <f t="shared" si="60"/>
        <v>665.5</v>
      </c>
      <c r="AR65" s="65">
        <f t="shared" si="52"/>
        <v>2573</v>
      </c>
      <c r="AS65" s="65">
        <f t="shared" si="53"/>
        <v>1443.5</v>
      </c>
    </row>
    <row r="66" spans="1:45" ht="16.8" x14ac:dyDescent="0.3">
      <c r="A66" s="9">
        <v>65</v>
      </c>
      <c r="C66" s="59">
        <v>6</v>
      </c>
      <c r="D66" s="51">
        <f t="shared" si="46"/>
        <v>789.5</v>
      </c>
      <c r="E66" s="54">
        <f t="shared" si="22"/>
        <v>797</v>
      </c>
      <c r="F66" s="61">
        <f t="shared" si="54"/>
        <v>2.52</v>
      </c>
      <c r="G66" s="30">
        <f t="shared" si="23"/>
        <v>360.94</v>
      </c>
      <c r="H66" s="34">
        <f t="shared" si="47"/>
        <v>3.48</v>
      </c>
      <c r="I66" s="31">
        <f t="shared" si="48"/>
        <v>7.5</v>
      </c>
      <c r="J66" s="34">
        <f t="shared" si="55"/>
        <v>2.5</v>
      </c>
      <c r="K66" s="37">
        <f t="shared" si="31"/>
        <v>4</v>
      </c>
      <c r="L66" s="63">
        <f t="shared" si="56"/>
        <v>3</v>
      </c>
      <c r="M66" s="36">
        <f t="shared" si="5"/>
        <v>1</v>
      </c>
      <c r="N66" s="42">
        <f t="shared" si="36"/>
        <v>10</v>
      </c>
      <c r="O66" s="43">
        <f t="shared" si="57"/>
        <v>7</v>
      </c>
      <c r="P66" s="40">
        <f t="shared" si="6"/>
        <v>3</v>
      </c>
      <c r="Q66" s="46">
        <f t="shared" si="42"/>
        <v>1</v>
      </c>
      <c r="R66" s="46">
        <f t="shared" si="58"/>
        <v>1</v>
      </c>
      <c r="S66" s="46">
        <f t="shared" si="7"/>
        <v>0</v>
      </c>
      <c r="T66" s="49">
        <f t="shared" si="61"/>
        <v>18.5</v>
      </c>
      <c r="U66" s="49">
        <f t="shared" si="61"/>
        <v>6.5</v>
      </c>
      <c r="V66" s="49">
        <f t="shared" si="9"/>
        <v>6</v>
      </c>
      <c r="W66" s="49">
        <f t="shared" si="49"/>
        <v>796.5</v>
      </c>
      <c r="X66" s="49">
        <f t="shared" si="49"/>
        <v>659</v>
      </c>
      <c r="Y66" s="49">
        <f t="shared" si="49"/>
        <v>797</v>
      </c>
      <c r="Z66" s="49">
        <f t="shared" si="11"/>
        <v>659.5</v>
      </c>
      <c r="AA66" s="49">
        <f t="shared" si="26"/>
        <v>2632</v>
      </c>
      <c r="AB66" s="49">
        <f t="shared" si="12"/>
        <v>1456</v>
      </c>
      <c r="AC66" s="49">
        <f t="shared" si="44"/>
        <v>59</v>
      </c>
      <c r="AG66" s="62">
        <f t="shared" si="45"/>
        <v>0.42</v>
      </c>
      <c r="AH66">
        <f t="shared" si="30"/>
        <v>0.68047149466349799</v>
      </c>
      <c r="AJ66" s="26">
        <f t="shared" si="15"/>
        <v>0.42</v>
      </c>
      <c r="AK66">
        <v>5.52326016080284</v>
      </c>
      <c r="AL66">
        <v>0.9</v>
      </c>
      <c r="AN66" s="66">
        <f t="shared" si="59"/>
        <v>873.41540000000032</v>
      </c>
      <c r="AO66" s="65">
        <f t="shared" si="50"/>
        <v>659</v>
      </c>
      <c r="AP66" s="65">
        <f t="shared" si="51"/>
        <v>797</v>
      </c>
      <c r="AQ66" s="65">
        <f t="shared" si="60"/>
        <v>659.5</v>
      </c>
      <c r="AR66" s="65">
        <f t="shared" si="52"/>
        <v>2632</v>
      </c>
      <c r="AS66" s="65">
        <f t="shared" si="53"/>
        <v>1456</v>
      </c>
    </row>
    <row r="67" spans="1:45" ht="16.8" x14ac:dyDescent="0.3">
      <c r="A67" s="9">
        <v>66</v>
      </c>
      <c r="C67" s="59">
        <v>7</v>
      </c>
      <c r="D67" s="51">
        <f t="shared" si="46"/>
        <v>797</v>
      </c>
      <c r="E67" s="54">
        <f t="shared" si="22"/>
        <v>804</v>
      </c>
      <c r="F67" s="61">
        <f t="shared" si="54"/>
        <v>2.94</v>
      </c>
      <c r="G67" s="30">
        <f t="shared" si="23"/>
        <v>363.88</v>
      </c>
      <c r="H67" s="34">
        <f t="shared" si="47"/>
        <v>4.0600000000000005</v>
      </c>
      <c r="I67" s="31">
        <f t="shared" si="48"/>
        <v>7</v>
      </c>
      <c r="J67" s="34">
        <f t="shared" si="55"/>
        <v>1</v>
      </c>
      <c r="K67" s="37">
        <f t="shared" si="31"/>
        <v>4</v>
      </c>
      <c r="L67" s="63">
        <f t="shared" si="56"/>
        <v>3</v>
      </c>
      <c r="M67" s="36">
        <f t="shared" ref="M67:M72" si="62">ROUND(K67-L67,0)</f>
        <v>1</v>
      </c>
      <c r="N67" s="42">
        <f t="shared" si="36"/>
        <v>7</v>
      </c>
      <c r="O67" s="43">
        <f t="shared" si="57"/>
        <v>5</v>
      </c>
      <c r="P67" s="40">
        <f t="shared" ref="P67:P72" si="63">N67-O67</f>
        <v>2</v>
      </c>
      <c r="Q67" s="46">
        <f t="shared" si="42"/>
        <v>1</v>
      </c>
      <c r="R67" s="46">
        <f t="shared" si="58"/>
        <v>1</v>
      </c>
      <c r="S67" s="46">
        <f t="shared" ref="S67:S72" si="64">Q67-R67</f>
        <v>0</v>
      </c>
      <c r="T67" s="49">
        <f t="shared" si="61"/>
        <v>16</v>
      </c>
      <c r="U67" s="49">
        <f t="shared" si="61"/>
        <v>4</v>
      </c>
      <c r="V67" s="49">
        <f t="shared" ref="V67:V72" si="65">C67</f>
        <v>7</v>
      </c>
      <c r="W67" s="49">
        <f t="shared" si="49"/>
        <v>812.5</v>
      </c>
      <c r="X67" s="49">
        <f t="shared" si="49"/>
        <v>663</v>
      </c>
      <c r="Y67" s="49">
        <f t="shared" si="49"/>
        <v>804</v>
      </c>
      <c r="Z67" s="49">
        <f t="shared" ref="Z67:Z72" si="66">Y67+X67-W67</f>
        <v>654.5</v>
      </c>
      <c r="AA67" s="49">
        <f t="shared" si="26"/>
        <v>2692</v>
      </c>
      <c r="AB67" s="49">
        <f t="shared" ref="AB67:AB72" si="67">Y67+X67</f>
        <v>1467</v>
      </c>
      <c r="AC67" s="49">
        <f t="shared" si="44"/>
        <v>60</v>
      </c>
      <c r="AG67" s="62">
        <f t="shared" si="45"/>
        <v>0.42</v>
      </c>
      <c r="AH67">
        <f t="shared" si="30"/>
        <v>0.55740846515916931</v>
      </c>
      <c r="AJ67" s="26">
        <f t="shared" ref="AJ67:AJ72" si="68">F67/C67</f>
        <v>0.42</v>
      </c>
      <c r="AK67">
        <v>6.52326016080284</v>
      </c>
      <c r="AL67">
        <v>0.7</v>
      </c>
      <c r="AN67" s="66">
        <f t="shared" si="59"/>
        <v>907.46200000000022</v>
      </c>
      <c r="AO67" s="65">
        <f t="shared" si="50"/>
        <v>663</v>
      </c>
      <c r="AP67" s="65">
        <f t="shared" si="51"/>
        <v>804</v>
      </c>
      <c r="AQ67" s="65">
        <f t="shared" si="60"/>
        <v>654.5</v>
      </c>
      <c r="AR67" s="65">
        <f t="shared" si="52"/>
        <v>2692</v>
      </c>
      <c r="AS67" s="65">
        <f t="shared" si="53"/>
        <v>1467</v>
      </c>
    </row>
    <row r="68" spans="1:45" ht="16.8" x14ac:dyDescent="0.3">
      <c r="A68" s="9">
        <v>67</v>
      </c>
      <c r="C68" s="59">
        <v>5</v>
      </c>
      <c r="D68" s="51">
        <f t="shared" si="46"/>
        <v>804</v>
      </c>
      <c r="E68" s="54">
        <f t="shared" ref="E68:E72" si="69">C68+E67</f>
        <v>809</v>
      </c>
      <c r="F68" s="61">
        <f t="shared" si="54"/>
        <v>2.1</v>
      </c>
      <c r="G68" s="30">
        <f t="shared" ref="G68:G71" si="70">F68+G67</f>
        <v>365.98</v>
      </c>
      <c r="H68" s="34">
        <f t="shared" si="47"/>
        <v>2.9</v>
      </c>
      <c r="I68" s="31">
        <f t="shared" si="48"/>
        <v>5</v>
      </c>
      <c r="J68" s="34">
        <f t="shared" si="55"/>
        <v>2</v>
      </c>
      <c r="K68" s="37">
        <f t="shared" si="31"/>
        <v>3</v>
      </c>
      <c r="L68" s="63">
        <f t="shared" si="56"/>
        <v>2</v>
      </c>
      <c r="M68" s="36">
        <f t="shared" si="62"/>
        <v>1</v>
      </c>
      <c r="N68" s="42">
        <f t="shared" si="36"/>
        <v>11</v>
      </c>
      <c r="O68" s="43">
        <f t="shared" si="57"/>
        <v>8</v>
      </c>
      <c r="P68" s="40">
        <f t="shared" si="63"/>
        <v>3</v>
      </c>
      <c r="Q68" s="46">
        <f t="shared" si="42"/>
        <v>4</v>
      </c>
      <c r="R68" s="46">
        <f t="shared" si="58"/>
        <v>4</v>
      </c>
      <c r="S68" s="46">
        <f t="shared" si="64"/>
        <v>0</v>
      </c>
      <c r="T68" s="49">
        <f t="shared" si="61"/>
        <v>19</v>
      </c>
      <c r="U68" s="49">
        <f t="shared" si="61"/>
        <v>6</v>
      </c>
      <c r="V68" s="49">
        <f t="shared" si="65"/>
        <v>5</v>
      </c>
      <c r="W68" s="49">
        <f t="shared" si="49"/>
        <v>831.5</v>
      </c>
      <c r="X68" s="49">
        <f t="shared" si="49"/>
        <v>669</v>
      </c>
      <c r="Y68" s="49">
        <f t="shared" si="49"/>
        <v>809</v>
      </c>
      <c r="Z68" s="49">
        <f t="shared" si="66"/>
        <v>646.5</v>
      </c>
      <c r="AA68" s="49">
        <f t="shared" ref="AA68:AA72" si="71">AA67+AC68</f>
        <v>2757</v>
      </c>
      <c r="AB68" s="49">
        <f t="shared" si="67"/>
        <v>1478</v>
      </c>
      <c r="AC68" s="49">
        <f t="shared" si="44"/>
        <v>65</v>
      </c>
      <c r="AG68" s="62">
        <f t="shared" si="45"/>
        <v>0.42000000000000004</v>
      </c>
      <c r="AH68">
        <f t="shared" si="30"/>
        <v>0.86</v>
      </c>
      <c r="AJ68" s="26">
        <f t="shared" si="68"/>
        <v>0.42000000000000004</v>
      </c>
      <c r="AK68">
        <v>7.52326016080284</v>
      </c>
      <c r="AL68">
        <v>0.8571428571428571</v>
      </c>
      <c r="AN68" s="66">
        <f>0.3304*(A68+1.5)^2+57.286-10.227*(A68+1)+30</f>
        <v>942.16940000000011</v>
      </c>
      <c r="AO68" s="65">
        <f t="shared" si="50"/>
        <v>669</v>
      </c>
      <c r="AP68" s="65">
        <f t="shared" si="51"/>
        <v>809</v>
      </c>
      <c r="AQ68" s="65">
        <f t="shared" si="60"/>
        <v>646.5</v>
      </c>
      <c r="AR68" s="65">
        <f t="shared" si="52"/>
        <v>2757</v>
      </c>
      <c r="AS68" s="65">
        <f t="shared" si="53"/>
        <v>1478</v>
      </c>
    </row>
    <row r="69" spans="1:45" ht="16.8" x14ac:dyDescent="0.3">
      <c r="A69" s="9">
        <v>68</v>
      </c>
      <c r="C69" s="59">
        <v>4</v>
      </c>
      <c r="D69" s="51">
        <f t="shared" si="46"/>
        <v>807</v>
      </c>
      <c r="E69" s="54">
        <f t="shared" si="69"/>
        <v>813</v>
      </c>
      <c r="F69" s="61">
        <f t="shared" si="54"/>
        <v>1.68</v>
      </c>
      <c r="G69" s="30">
        <f t="shared" si="70"/>
        <v>367.66</v>
      </c>
      <c r="H69" s="34">
        <f t="shared" si="47"/>
        <v>2.3200000000000003</v>
      </c>
      <c r="I69" s="31">
        <f t="shared" si="48"/>
        <v>6</v>
      </c>
      <c r="J69" s="34">
        <f t="shared" si="55"/>
        <v>0</v>
      </c>
      <c r="K69" s="37">
        <f t="shared" si="31"/>
        <v>5</v>
      </c>
      <c r="L69" s="63">
        <f t="shared" si="56"/>
        <v>3</v>
      </c>
      <c r="M69" s="36">
        <f t="shared" si="62"/>
        <v>2</v>
      </c>
      <c r="N69" s="42">
        <f t="shared" si="36"/>
        <v>11.5</v>
      </c>
      <c r="O69" s="43">
        <f t="shared" si="57"/>
        <v>8</v>
      </c>
      <c r="P69" s="40">
        <f t="shared" si="63"/>
        <v>3.5</v>
      </c>
      <c r="Q69" s="46">
        <f t="shared" si="42"/>
        <v>2</v>
      </c>
      <c r="R69" s="46">
        <f t="shared" si="58"/>
        <v>2</v>
      </c>
      <c r="S69" s="46">
        <f t="shared" si="64"/>
        <v>0</v>
      </c>
      <c r="T69" s="49">
        <f t="shared" si="61"/>
        <v>19</v>
      </c>
      <c r="U69" s="49">
        <f t="shared" si="61"/>
        <v>5.5</v>
      </c>
      <c r="V69" s="49">
        <f t="shared" si="65"/>
        <v>4</v>
      </c>
      <c r="W69" s="49">
        <f t="shared" si="49"/>
        <v>850.5</v>
      </c>
      <c r="X69" s="49">
        <f t="shared" si="49"/>
        <v>674.5</v>
      </c>
      <c r="Y69" s="49">
        <f t="shared" si="49"/>
        <v>813</v>
      </c>
      <c r="Z69" s="49">
        <f t="shared" si="66"/>
        <v>637</v>
      </c>
      <c r="AA69" s="49">
        <f t="shared" si="71"/>
        <v>2817</v>
      </c>
      <c r="AB69" s="49">
        <f t="shared" si="67"/>
        <v>1487.5</v>
      </c>
      <c r="AC69" s="49">
        <f t="shared" si="44"/>
        <v>60</v>
      </c>
      <c r="AG69" s="62">
        <f t="shared" si="45"/>
        <v>0.42</v>
      </c>
      <c r="AH69">
        <f t="shared" si="30"/>
        <v>0.48377889911601202</v>
      </c>
      <c r="AJ69" s="26">
        <f t="shared" si="68"/>
        <v>0.42</v>
      </c>
      <c r="AK69">
        <v>8.52326016080284</v>
      </c>
      <c r="AL69">
        <v>0.8</v>
      </c>
      <c r="AN69" s="66">
        <f t="shared" si="59"/>
        <v>977.53760000000011</v>
      </c>
      <c r="AO69" s="65">
        <f t="shared" si="50"/>
        <v>674.5</v>
      </c>
      <c r="AP69" s="65">
        <f t="shared" si="51"/>
        <v>813</v>
      </c>
      <c r="AQ69" s="65">
        <f t="shared" si="60"/>
        <v>637</v>
      </c>
      <c r="AR69" s="65">
        <f t="shared" si="52"/>
        <v>2817</v>
      </c>
      <c r="AS69" s="65">
        <f t="shared" si="53"/>
        <v>1487.5</v>
      </c>
    </row>
    <row r="70" spans="1:45" ht="16.8" x14ac:dyDescent="0.3">
      <c r="A70" s="9">
        <v>69</v>
      </c>
      <c r="C70" s="59">
        <v>5</v>
      </c>
      <c r="D70" s="51">
        <f t="shared" si="46"/>
        <v>813</v>
      </c>
      <c r="E70" s="54">
        <f t="shared" si="69"/>
        <v>818</v>
      </c>
      <c r="F70" s="61">
        <f t="shared" si="54"/>
        <v>2.1</v>
      </c>
      <c r="G70" s="30">
        <f t="shared" si="70"/>
        <v>369.76000000000005</v>
      </c>
      <c r="H70" s="34">
        <f t="shared" si="47"/>
        <v>2.9</v>
      </c>
      <c r="I70" s="31">
        <f t="shared" si="48"/>
        <v>5</v>
      </c>
      <c r="J70" s="34">
        <f t="shared" si="55"/>
        <v>0</v>
      </c>
      <c r="K70" s="37">
        <f t="shared" si="31"/>
        <v>4</v>
      </c>
      <c r="L70" s="63">
        <f t="shared" si="56"/>
        <v>3</v>
      </c>
      <c r="M70" s="36">
        <f t="shared" si="62"/>
        <v>1</v>
      </c>
      <c r="N70" s="42">
        <f t="shared" si="36"/>
        <v>9.5</v>
      </c>
      <c r="O70" s="43">
        <f t="shared" si="57"/>
        <v>7</v>
      </c>
      <c r="P70" s="40">
        <f t="shared" si="63"/>
        <v>2.5</v>
      </c>
      <c r="Q70" s="46">
        <f t="shared" si="42"/>
        <v>2</v>
      </c>
      <c r="R70" s="46">
        <f t="shared" si="58"/>
        <v>2</v>
      </c>
      <c r="S70" s="46">
        <f t="shared" si="64"/>
        <v>0</v>
      </c>
      <c r="T70" s="49">
        <f t="shared" si="61"/>
        <v>17</v>
      </c>
      <c r="U70" s="49">
        <f t="shared" si="61"/>
        <v>3.5</v>
      </c>
      <c r="V70" s="49">
        <f t="shared" si="65"/>
        <v>5</v>
      </c>
      <c r="W70" s="49">
        <f t="shared" si="49"/>
        <v>867.5</v>
      </c>
      <c r="X70" s="49">
        <f t="shared" si="49"/>
        <v>678</v>
      </c>
      <c r="Y70" s="49">
        <f t="shared" si="49"/>
        <v>818</v>
      </c>
      <c r="Z70" s="49">
        <f t="shared" si="66"/>
        <v>628.5</v>
      </c>
      <c r="AA70" s="49">
        <f t="shared" si="71"/>
        <v>2875</v>
      </c>
      <c r="AB70" s="49">
        <f t="shared" si="67"/>
        <v>1496</v>
      </c>
      <c r="AC70" s="49">
        <f t="shared" si="44"/>
        <v>58</v>
      </c>
      <c r="AG70" s="62">
        <f t="shared" si="45"/>
        <v>0.42000000000000004</v>
      </c>
      <c r="AH70">
        <f t="shared" si="30"/>
        <v>0.75942597884994822</v>
      </c>
      <c r="AJ70" s="26">
        <f t="shared" si="68"/>
        <v>0.42000000000000004</v>
      </c>
      <c r="AK70">
        <v>9.52326016080284</v>
      </c>
      <c r="AL70">
        <v>0.9</v>
      </c>
      <c r="AN70" s="66">
        <f t="shared" si="59"/>
        <v>1013.5666000000002</v>
      </c>
      <c r="AO70" s="65">
        <f t="shared" si="50"/>
        <v>678</v>
      </c>
      <c r="AP70" s="65">
        <f t="shared" si="51"/>
        <v>818</v>
      </c>
      <c r="AQ70" s="65">
        <f t="shared" si="60"/>
        <v>628.5</v>
      </c>
      <c r="AR70" s="65">
        <f t="shared" si="52"/>
        <v>2875</v>
      </c>
      <c r="AS70" s="65">
        <f t="shared" si="53"/>
        <v>1496</v>
      </c>
    </row>
    <row r="71" spans="1:45" ht="16.8" x14ac:dyDescent="0.3">
      <c r="A71" s="9">
        <v>70</v>
      </c>
      <c r="C71" s="59">
        <v>3</v>
      </c>
      <c r="D71" s="51">
        <f t="shared" si="46"/>
        <v>817</v>
      </c>
      <c r="E71" s="54">
        <f t="shared" si="69"/>
        <v>821</v>
      </c>
      <c r="F71" s="61">
        <f t="shared" si="54"/>
        <v>1.26</v>
      </c>
      <c r="G71" s="30">
        <f t="shared" si="70"/>
        <v>371.02000000000004</v>
      </c>
      <c r="H71" s="34">
        <f t="shared" si="47"/>
        <v>1.74</v>
      </c>
      <c r="I71" s="31">
        <f t="shared" si="48"/>
        <v>4</v>
      </c>
      <c r="J71" s="34">
        <f t="shared" si="55"/>
        <v>3</v>
      </c>
      <c r="K71" s="37">
        <f t="shared" si="31"/>
        <v>1</v>
      </c>
      <c r="L71" s="63">
        <f t="shared" si="56"/>
        <v>1</v>
      </c>
      <c r="M71" s="36">
        <f t="shared" si="62"/>
        <v>0</v>
      </c>
      <c r="N71" s="42">
        <f t="shared" si="36"/>
        <v>6</v>
      </c>
      <c r="O71" s="43">
        <f t="shared" si="57"/>
        <v>4</v>
      </c>
      <c r="P71" s="40">
        <f t="shared" si="63"/>
        <v>2</v>
      </c>
      <c r="Q71" s="46">
        <f t="shared" si="42"/>
        <v>1</v>
      </c>
      <c r="R71" s="46">
        <f t="shared" si="58"/>
        <v>1</v>
      </c>
      <c r="S71" s="46">
        <f t="shared" si="64"/>
        <v>0</v>
      </c>
      <c r="T71" s="49">
        <f>I71+L71+O71+R71</f>
        <v>10</v>
      </c>
      <c r="U71" s="49">
        <f t="shared" si="61"/>
        <v>5</v>
      </c>
      <c r="V71" s="49">
        <f t="shared" si="65"/>
        <v>3</v>
      </c>
      <c r="W71" s="49">
        <f t="shared" si="49"/>
        <v>877.5</v>
      </c>
      <c r="X71" s="49">
        <f t="shared" si="49"/>
        <v>683</v>
      </c>
      <c r="Y71" s="49">
        <f t="shared" si="49"/>
        <v>821</v>
      </c>
      <c r="Z71" s="49">
        <f t="shared" si="66"/>
        <v>626.5</v>
      </c>
      <c r="AA71" s="49">
        <f t="shared" si="71"/>
        <v>2933</v>
      </c>
      <c r="AB71" s="49">
        <f t="shared" si="67"/>
        <v>1504</v>
      </c>
      <c r="AC71" s="49">
        <f t="shared" si="44"/>
        <v>58</v>
      </c>
      <c r="AG71" s="62">
        <f t="shared" si="45"/>
        <v>0.42</v>
      </c>
      <c r="AH71">
        <f t="shared" si="30"/>
        <v>0.86</v>
      </c>
      <c r="AJ71" s="26">
        <f t="shared" si="68"/>
        <v>0.42</v>
      </c>
      <c r="AK71">
        <v>10.523260160802799</v>
      </c>
      <c r="AL71">
        <v>0.875</v>
      </c>
      <c r="AN71" s="66">
        <f t="shared" si="59"/>
        <v>1050.2564000000002</v>
      </c>
      <c r="AO71" s="65">
        <f t="shared" si="50"/>
        <v>683</v>
      </c>
      <c r="AP71" s="65">
        <f t="shared" si="51"/>
        <v>821</v>
      </c>
      <c r="AQ71" s="65">
        <f t="shared" si="60"/>
        <v>626.5</v>
      </c>
      <c r="AR71" s="65">
        <f t="shared" si="52"/>
        <v>2933</v>
      </c>
      <c r="AS71" s="65">
        <f t="shared" si="53"/>
        <v>1504</v>
      </c>
    </row>
    <row r="72" spans="1:45" ht="16.8" x14ac:dyDescent="0.3">
      <c r="A72" s="9">
        <v>71</v>
      </c>
      <c r="C72" s="59">
        <v>3</v>
      </c>
      <c r="D72" s="51">
        <f t="shared" si="46"/>
        <v>821</v>
      </c>
      <c r="E72" s="54">
        <f t="shared" si="69"/>
        <v>824</v>
      </c>
      <c r="F72" s="61">
        <f t="shared" si="54"/>
        <v>1.26</v>
      </c>
      <c r="G72" s="30">
        <f>F72+G71</f>
        <v>372.28000000000003</v>
      </c>
      <c r="H72" s="34">
        <f t="shared" si="47"/>
        <v>1.74</v>
      </c>
      <c r="I72" s="31">
        <f t="shared" si="48"/>
        <v>3</v>
      </c>
      <c r="J72" s="34">
        <f t="shared" si="55"/>
        <v>3</v>
      </c>
      <c r="K72" s="37">
        <f t="shared" si="31"/>
        <v>1</v>
      </c>
      <c r="L72" s="63">
        <f t="shared" si="56"/>
        <v>1</v>
      </c>
      <c r="M72" s="36">
        <f t="shared" si="62"/>
        <v>0</v>
      </c>
      <c r="N72" s="42">
        <f t="shared" si="36"/>
        <v>13.5</v>
      </c>
      <c r="O72" s="43">
        <f t="shared" si="57"/>
        <v>10</v>
      </c>
      <c r="P72" s="40">
        <f t="shared" si="63"/>
        <v>3.5</v>
      </c>
      <c r="Q72" s="46">
        <f t="shared" si="42"/>
        <v>6</v>
      </c>
      <c r="R72" s="46">
        <f t="shared" si="58"/>
        <v>5</v>
      </c>
      <c r="S72" s="46">
        <f t="shared" si="64"/>
        <v>1</v>
      </c>
      <c r="T72" s="49">
        <f t="shared" si="61"/>
        <v>19</v>
      </c>
      <c r="U72" s="49">
        <f t="shared" si="61"/>
        <v>7.5</v>
      </c>
      <c r="V72" s="49">
        <f t="shared" si="65"/>
        <v>3</v>
      </c>
      <c r="W72" s="49">
        <f t="shared" si="49"/>
        <v>896.5</v>
      </c>
      <c r="X72" s="49">
        <f t="shared" si="49"/>
        <v>690.5</v>
      </c>
      <c r="Y72" s="49">
        <f t="shared" si="49"/>
        <v>824</v>
      </c>
      <c r="Z72" s="49">
        <f t="shared" si="66"/>
        <v>618</v>
      </c>
      <c r="AA72" s="49">
        <f t="shared" si="71"/>
        <v>2988</v>
      </c>
      <c r="AB72" s="49">
        <f t="shared" si="67"/>
        <v>1514.5</v>
      </c>
      <c r="AC72" s="49">
        <f t="shared" si="44"/>
        <v>55</v>
      </c>
      <c r="AG72" s="62">
        <f t="shared" si="45"/>
        <v>0.42</v>
      </c>
      <c r="AH72">
        <f t="shared" si="30"/>
        <v>0.86</v>
      </c>
      <c r="AJ72" s="26">
        <f t="shared" si="68"/>
        <v>0.42</v>
      </c>
      <c r="AK72">
        <v>11.523260160802799</v>
      </c>
      <c r="AL72">
        <v>0.9</v>
      </c>
      <c r="AN72" s="66">
        <f t="shared" si="59"/>
        <v>1087.6070000000002</v>
      </c>
      <c r="AO72" s="65">
        <f t="shared" si="50"/>
        <v>690.5</v>
      </c>
      <c r="AP72" s="65">
        <f t="shared" si="51"/>
        <v>824</v>
      </c>
      <c r="AQ72" s="65">
        <f t="shared" si="60"/>
        <v>618</v>
      </c>
      <c r="AR72" s="65">
        <f t="shared" si="52"/>
        <v>2988</v>
      </c>
      <c r="AS72" s="65">
        <f t="shared" si="53"/>
        <v>1514.5</v>
      </c>
    </row>
    <row r="73" spans="1:45" ht="16.8" x14ac:dyDescent="0.3">
      <c r="A73" s="9">
        <v>72</v>
      </c>
    </row>
    <row r="75" spans="1:45" x14ac:dyDescent="0.3">
      <c r="AQ75">
        <f>690-661</f>
        <v>29</v>
      </c>
    </row>
    <row r="80" spans="1:45" x14ac:dyDescent="0.3">
      <c r="A80">
        <f>SUM(C2:C61)</f>
        <v>765</v>
      </c>
      <c r="B80" s="63">
        <f>SUM(L26:L61)/SUM(K26:K61)</f>
        <v>0.60597439544807963</v>
      </c>
      <c r="C80" s="60">
        <f>SUM(N38:N61)/SUM(O38:O61)</f>
        <v>1.4939024390243902</v>
      </c>
      <c r="D80" s="64">
        <f>SUM(R50:R61)/SUM(Q50:Q61)</f>
        <v>0.85185185185185186</v>
      </c>
    </row>
    <row r="81" spans="1:8" x14ac:dyDescent="0.3">
      <c r="A81">
        <f>SUM(F2:F61)</f>
        <v>347.5</v>
      </c>
      <c r="C81" s="60">
        <f>1/C80</f>
        <v>0.66938775510204085</v>
      </c>
    </row>
    <row r="82" spans="1:8" x14ac:dyDescent="0.3">
      <c r="A82">
        <f>A81/A80</f>
        <v>0.45424836601307189</v>
      </c>
      <c r="H82">
        <f>308/827</f>
        <v>0.37243047158403869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</vt:i4>
      </vt:variant>
    </vt:vector>
  </HeadingPairs>
  <TitlesOfParts>
    <vt:vector size="11" baseType="lpstr">
      <vt:lpstr>final</vt:lpstr>
      <vt:lpstr>Sheet10</vt:lpstr>
      <vt:lpstr>simulation</vt:lpstr>
      <vt:lpstr>Sheet1</vt:lpstr>
      <vt:lpstr>Sheet2</vt:lpstr>
      <vt:lpstr>Sheet3</vt:lpstr>
      <vt:lpstr>Sheet5</vt:lpstr>
      <vt:lpstr>Sheet7</vt:lpstr>
      <vt:lpstr>Sheet6</vt:lpstr>
      <vt:lpstr>Sheet4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 Golsefid</dc:creator>
  <cp:lastModifiedBy>Samira Golsefid</cp:lastModifiedBy>
  <dcterms:created xsi:type="dcterms:W3CDTF">2025-03-05T01:24:51Z</dcterms:created>
  <dcterms:modified xsi:type="dcterms:W3CDTF">2025-04-21T17:19:52Z</dcterms:modified>
</cp:coreProperties>
</file>