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va/Downloads/"/>
    </mc:Choice>
  </mc:AlternateContent>
  <xr:revisionPtr revIDLastSave="0" documentId="13_ncr:1_{8F859A66-95A2-6F49-9171-4C023C1D245E}" xr6:coauthVersionLast="40" xr6:coauthVersionMax="47" xr10:uidLastSave="{00000000-0000-0000-0000-000000000000}"/>
  <bookViews>
    <workbookView xWindow="0" yWindow="0" windowWidth="28800" windowHeight="18000" activeTab="1" xr2:uid="{38F09F7D-01E6-4EDD-9781-4C54CF24A222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5" i="2"/>
  <c r="B4" i="2"/>
  <c r="B10" i="2" s="1"/>
  <c r="B11" i="2"/>
  <c r="E3" i="2" l="1"/>
  <c r="B8" i="2"/>
  <c r="B9" i="2" s="1"/>
  <c r="B14" i="2" l="1"/>
  <c r="E2" i="2" s="1"/>
  <c r="E4" i="2" s="1"/>
  <c r="E10" i="2" l="1"/>
  <c r="E9" i="2"/>
  <c r="B19" i="2" s="1"/>
  <c r="E8" i="2"/>
  <c r="B18" i="2" s="1"/>
  <c r="E6" i="2"/>
  <c r="B16" i="2" s="1"/>
  <c r="E5" i="2"/>
  <c r="B15" i="2" s="1"/>
  <c r="E7" i="2"/>
  <c r="B17" i="2" s="1"/>
  <c r="B21" i="2" l="1"/>
  <c r="B5" i="1" l="1"/>
  <c r="B4" i="1"/>
  <c r="E3" i="1" s="1"/>
  <c r="B7" i="1" l="1"/>
  <c r="B8" i="1" s="1"/>
  <c r="B9" i="1"/>
  <c r="B10" i="1" s="1"/>
  <c r="B13" i="1" s="1"/>
  <c r="E2" i="1" s="1"/>
  <c r="E4" i="1" s="1"/>
  <c r="E8" i="1" l="1"/>
  <c r="E5" i="1" l="1"/>
  <c r="B14" i="1" s="1"/>
  <c r="B17" i="1"/>
  <c r="E7" i="1"/>
  <c r="B16" i="1" s="1"/>
  <c r="E6" i="1"/>
  <c r="B15" i="1" s="1"/>
  <c r="E9" i="1"/>
  <c r="B18" i="1" s="1"/>
  <c r="B19" i="1" l="1"/>
</calcChain>
</file>

<file path=xl/sharedStrings.xml><?xml version="1.0" encoding="utf-8"?>
<sst xmlns="http://schemas.openxmlformats.org/spreadsheetml/2006/main" count="107" uniqueCount="51">
  <si>
    <t>Basic</t>
  </si>
  <si>
    <t>Allowance</t>
  </si>
  <si>
    <t>Gross Salary</t>
  </si>
  <si>
    <t>Pf &amp; Gratuity</t>
  </si>
  <si>
    <t>CTC</t>
  </si>
  <si>
    <t>Taxable Salary</t>
  </si>
  <si>
    <t>Annual Salary</t>
  </si>
  <si>
    <t>SST 1%</t>
  </si>
  <si>
    <t>Salary Payable</t>
  </si>
  <si>
    <t>CIT</t>
  </si>
  <si>
    <t>Married</t>
  </si>
  <si>
    <t>Single</t>
  </si>
  <si>
    <t>Staff Name</t>
  </si>
  <si>
    <t>Marital Status</t>
  </si>
  <si>
    <t>For automatic Calculation Please input amount in Gross salary and select martial status from the drop down menu</t>
  </si>
  <si>
    <t>Annual Income</t>
  </si>
  <si>
    <t>Tax Rate</t>
  </si>
  <si>
    <t>Total Tax</t>
  </si>
  <si>
    <t>Up to Rs. 5,00,000</t>
  </si>
  <si>
    <t>Rs. 5,000</t>
  </si>
  <si>
    <t>From Rs. 5,00,000 to 7,00,000</t>
  </si>
  <si>
    <t>Rs. 5,000 + 20,000</t>
  </si>
  <si>
    <t>From Rs. 7,00,000 to 10,00,000</t>
  </si>
  <si>
    <t>Rs. 25,000 + 60,000</t>
  </si>
  <si>
    <t>From Rs. 10,00,000 to 20,00,000</t>
  </si>
  <si>
    <t>Rs. 85,000 + 3,00,000</t>
  </si>
  <si>
    <t>More than Rs. 20,00,000</t>
  </si>
  <si>
    <t>Rs. 3,85,000 + X1</t>
  </si>
  <si>
    <t>For Single</t>
  </si>
  <si>
    <t>Up to Rs. 6,00,000</t>
  </si>
  <si>
    <t>Rs. 6,000</t>
  </si>
  <si>
    <t>From Rs. 6,00,000 to 8,00,000</t>
  </si>
  <si>
    <t>Rs. 6,000 + 20,000</t>
  </si>
  <si>
    <t>From Rs. 8,00,000 to 11,00,000</t>
  </si>
  <si>
    <t>Rs. 26,000 + 60,000</t>
  </si>
  <si>
    <t>From Rs. 11,00,000 to 20,00,000</t>
  </si>
  <si>
    <t>Rs. 86,000 + 2,70,000</t>
  </si>
  <si>
    <t>Rs. 2,70,000 + X2</t>
  </si>
  <si>
    <t>For Couple</t>
  </si>
  <si>
    <t>Deduct CIT</t>
  </si>
  <si>
    <t>Life Insurance</t>
  </si>
  <si>
    <t>Health Insurance</t>
  </si>
  <si>
    <t>Dashain Bonus</t>
  </si>
  <si>
    <t>Annual Taxable Salary</t>
  </si>
  <si>
    <t>Shree Pratap Shrestha</t>
  </si>
  <si>
    <t>No</t>
  </si>
  <si>
    <t>Other Allowance</t>
  </si>
  <si>
    <t>For automatic Calculation Please input amount in Gross salary and select marital status from the drop down menu</t>
  </si>
  <si>
    <t>From Rs. 20,00,000 to 50,00,000</t>
  </si>
  <si>
    <t>More than Rs. 50,00,000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</si>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</sst>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43" fontId="0" fillId="0" borderId="1" xfId="1" applyFont="1" applyBorder="1"/>
    <xf numFmtId="9" fontId="0" fillId="0" borderId="1" xfId="0" applyNumberFormat="1" applyBorder="1"/>
    <xf numFmtId="0" fontId="0" fillId="0" borderId="1" xfId="0" applyBorder="1" applyAlignment="1">
      <alignment horizontal="right"/>
    </xf>
    <xf numFmtId="43" fontId="0" fillId="0" borderId="0" xfId="0" applyNumberFormat="1"/>
    <xf numFmtId="43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0" xfId="0" applyBorder="1"/>
    <xf numFmtId="43" fontId="0" fillId="0" borderId="0" xfId="1" applyFont="1" applyBorder="1"/>
    <xf numFmtId="0" fontId="0" fillId="2" borderId="1" xfId="0" applyFill="1" applyBorder="1" applyAlignment="1">
      <alignment horizontal="center"/>
    </xf>
    <xf numFmtId="0" fontId="0" fillId="0" borderId="1" xfId="0" applyFill="1" applyBorder="1"/>
    <xf numFmtId="0" fontId="0" fillId="2" borderId="0" xfId="0" applyFill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2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5972D-B378-4E22-8567-0EDCB0A74F61}">
  <dimension ref="A1:O23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5" bestFit="1" customWidth="1"/>
    <col min="2" max="2" width="19.5" bestFit="1" customWidth="1"/>
    <col min="3" max="3" width="12.5" bestFit="1" customWidth="1"/>
    <col min="4" max="4" width="20.5" bestFit="1" customWidth="1"/>
    <col min="5" max="5" width="13.33203125" bestFit="1" customWidth="1"/>
    <col min="6" max="6" width="10.1640625" bestFit="1" customWidth="1"/>
    <col min="10" max="10" width="27.5" bestFit="1" customWidth="1"/>
    <col min="11" max="11" width="11.1640625" bestFit="1" customWidth="1"/>
    <col min="12" max="12" width="0" hidden="1" customWidth="1"/>
    <col min="15" max="15" width="0" hidden="1" customWidth="1"/>
  </cols>
  <sheetData>
    <row r="1" spans="1:15" x14ac:dyDescent="0.2">
      <c r="A1" s="1" t="s">
        <v>12</v>
      </c>
      <c r="B1" s="1" t="s">
        <v>44</v>
      </c>
    </row>
    <row r="2" spans="1:15" x14ac:dyDescent="0.2">
      <c r="A2" s="1" t="s">
        <v>13</v>
      </c>
      <c r="B2" s="1" t="s">
        <v>11</v>
      </c>
      <c r="D2" s="1" t="s">
        <v>6</v>
      </c>
      <c r="E2" s="6">
        <f>B13*12</f>
        <v>2723544.8</v>
      </c>
      <c r="J2" s="13" t="s">
        <v>28</v>
      </c>
      <c r="K2" s="13"/>
      <c r="L2" s="13"/>
    </row>
    <row r="3" spans="1:15" x14ac:dyDescent="0.2">
      <c r="A3" s="1" t="s">
        <v>39</v>
      </c>
      <c r="B3" s="1" t="s">
        <v>45</v>
      </c>
      <c r="D3" s="1" t="s">
        <v>42</v>
      </c>
      <c r="E3" s="6">
        <f>B4*0</f>
        <v>0</v>
      </c>
      <c r="J3" s="1" t="s">
        <v>15</v>
      </c>
      <c r="K3" s="1" t="s">
        <v>16</v>
      </c>
      <c r="L3" s="1" t="s">
        <v>17</v>
      </c>
    </row>
    <row r="4" spans="1:15" x14ac:dyDescent="0.2">
      <c r="A4" s="1" t="s">
        <v>0</v>
      </c>
      <c r="B4" s="2">
        <f>B6*60%</f>
        <v>138000</v>
      </c>
      <c r="D4" s="1" t="s">
        <v>43</v>
      </c>
      <c r="E4" s="2">
        <f>SUM(E2:E3)</f>
        <v>2723544.8</v>
      </c>
      <c r="J4" s="1" t="s">
        <v>18</v>
      </c>
      <c r="K4" s="3">
        <v>0.01</v>
      </c>
      <c r="L4" s="1" t="s">
        <v>19</v>
      </c>
      <c r="O4" t="s">
        <v>10</v>
      </c>
    </row>
    <row r="5" spans="1:15" x14ac:dyDescent="0.2">
      <c r="A5" s="1" t="s">
        <v>1</v>
      </c>
      <c r="B5" s="2">
        <f>B6*40%</f>
        <v>92000</v>
      </c>
      <c r="D5" s="4" t="s">
        <v>7</v>
      </c>
      <c r="E5" s="2">
        <f>IF(B2="Married",IF(E4&gt;600000,6000,E4*1%),IF(E4&gt;500000,5000,E4*1%))</f>
        <v>5000</v>
      </c>
      <c r="J5" s="1" t="s">
        <v>20</v>
      </c>
      <c r="K5" s="3">
        <v>0.1</v>
      </c>
      <c r="L5" s="1" t="s">
        <v>21</v>
      </c>
      <c r="O5" t="s">
        <v>11</v>
      </c>
    </row>
    <row r="6" spans="1:15" x14ac:dyDescent="0.2">
      <c r="A6" s="1" t="s">
        <v>2</v>
      </c>
      <c r="B6" s="2">
        <v>230000</v>
      </c>
      <c r="D6" s="3">
        <v>0.1</v>
      </c>
      <c r="E6" s="2">
        <f>IF(B2="Married",IF(E4&gt;800000,20000,IF(E4&lt;600000,0,(E4-600000)*10%)),IF(E4&gt;700000,20000,IF(E4&lt;500000,0,(E4-500000)*10%)))</f>
        <v>20000</v>
      </c>
      <c r="J6" s="6" t="s">
        <v>22</v>
      </c>
      <c r="K6" s="3">
        <v>0.2</v>
      </c>
      <c r="L6" s="1" t="s">
        <v>23</v>
      </c>
    </row>
    <row r="7" spans="1:15" x14ac:dyDescent="0.2">
      <c r="A7" s="1" t="s">
        <v>3</v>
      </c>
      <c r="B7" s="2">
        <f>B4*18.33%</f>
        <v>25295.399999999998</v>
      </c>
      <c r="D7" s="3">
        <v>0.2</v>
      </c>
      <c r="E7" s="2">
        <f>IF(B2="Married",IF(E4&gt;1100000,60000,IF(E4&lt;800000,0,(E4-800000)*20%)),IF(E4&gt;1000000,60000,IF(E4&lt;700000,0,(E4-700000)*20%)))</f>
        <v>60000</v>
      </c>
      <c r="J7" s="1" t="s">
        <v>24</v>
      </c>
      <c r="K7" s="3">
        <v>0.3</v>
      </c>
      <c r="L7" s="1" t="s">
        <v>25</v>
      </c>
    </row>
    <row r="8" spans="1:15" x14ac:dyDescent="0.2">
      <c r="A8" s="1" t="s">
        <v>4</v>
      </c>
      <c r="B8" s="2">
        <f>B6+B7</f>
        <v>255295.4</v>
      </c>
      <c r="D8" s="3">
        <v>0.3</v>
      </c>
      <c r="E8" s="2">
        <f>IF(B2="Married",IF(E4&gt;2000000,270000,IF(E4&lt;1100000,0,(E4-1100000)*30%)),IF(E4&gt;2000000,300000,IF(E4&lt;1000000,0,(E4-1000000)*30%)))</f>
        <v>300000</v>
      </c>
      <c r="J8" s="1" t="s">
        <v>26</v>
      </c>
      <c r="K8" s="3">
        <v>0.36</v>
      </c>
      <c r="L8" s="1" t="s">
        <v>27</v>
      </c>
    </row>
    <row r="9" spans="1:15" x14ac:dyDescent="0.2">
      <c r="A9" s="1" t="s">
        <v>3</v>
      </c>
      <c r="B9" s="2">
        <f>B4*28.33%</f>
        <v>39095.4</v>
      </c>
      <c r="D9" s="3">
        <v>0.36</v>
      </c>
      <c r="E9" s="2">
        <f>IF(E4&gt;0,IF(E4&gt;2000000,(E4-2000000)*36%,0),0)</f>
        <v>260476.12799999991</v>
      </c>
      <c r="J9" s="5"/>
      <c r="K9" s="5"/>
    </row>
    <row r="10" spans="1:15" x14ac:dyDescent="0.2">
      <c r="A10" s="1" t="s">
        <v>9</v>
      </c>
      <c r="B10" s="2">
        <f>IF(B3="Yes",IF((B9*12)&gt;300000,0,300000-(B9*12)),0)</f>
        <v>0</v>
      </c>
      <c r="C10" s="5"/>
      <c r="J10" s="13" t="s">
        <v>38</v>
      </c>
      <c r="K10" s="13"/>
      <c r="L10" s="13"/>
    </row>
    <row r="11" spans="1:15" x14ac:dyDescent="0.2">
      <c r="A11" s="1" t="s">
        <v>40</v>
      </c>
      <c r="B11" s="2">
        <v>40000</v>
      </c>
      <c r="J11" s="1" t="s">
        <v>15</v>
      </c>
      <c r="K11" s="1" t="s">
        <v>16</v>
      </c>
      <c r="L11" s="7"/>
    </row>
    <row r="12" spans="1:15" x14ac:dyDescent="0.2">
      <c r="A12" s="1" t="s">
        <v>41</v>
      </c>
      <c r="B12" s="2">
        <v>0</v>
      </c>
      <c r="D12" s="5"/>
      <c r="E12" s="5"/>
      <c r="F12" s="5"/>
      <c r="J12" s="1" t="s">
        <v>29</v>
      </c>
      <c r="K12" s="3">
        <v>0.01</v>
      </c>
      <c r="L12" s="7"/>
    </row>
    <row r="13" spans="1:15" x14ac:dyDescent="0.2">
      <c r="A13" s="1" t="s">
        <v>5</v>
      </c>
      <c r="B13" s="2">
        <f>IF((SUM(B9:B10)*12)&gt;300000,B8-(300000/12),B8-SUM(B9:B10))-IF(B11&gt;40000,(40000/12),(B11/12))-IF(B12&gt;20000,(20000/12),(B12/12))</f>
        <v>226962.06666666665</v>
      </c>
      <c r="C13" s="5"/>
      <c r="D13" s="5"/>
      <c r="J13" s="1" t="s">
        <v>31</v>
      </c>
      <c r="K13" s="3">
        <v>0.1</v>
      </c>
      <c r="L13" s="1" t="s">
        <v>17</v>
      </c>
    </row>
    <row r="14" spans="1:15" x14ac:dyDescent="0.2">
      <c r="A14" s="1" t="s">
        <v>7</v>
      </c>
      <c r="B14" s="2">
        <f>E5/12</f>
        <v>416.66666666666669</v>
      </c>
      <c r="D14" s="5"/>
      <c r="J14" s="1" t="s">
        <v>33</v>
      </c>
      <c r="K14" s="3">
        <v>0.2</v>
      </c>
      <c r="L14" s="1" t="s">
        <v>30</v>
      </c>
    </row>
    <row r="15" spans="1:15" x14ac:dyDescent="0.2">
      <c r="A15" s="3">
        <v>0.1</v>
      </c>
      <c r="B15" s="2">
        <f>E6/12</f>
        <v>1666.6666666666667</v>
      </c>
      <c r="J15" s="1" t="s">
        <v>35</v>
      </c>
      <c r="K15" s="3">
        <v>0.3</v>
      </c>
      <c r="L15" s="1" t="s">
        <v>32</v>
      </c>
    </row>
    <row r="16" spans="1:15" x14ac:dyDescent="0.2">
      <c r="A16" s="3">
        <v>0.2</v>
      </c>
      <c r="B16" s="2">
        <f>E7/12</f>
        <v>5000</v>
      </c>
      <c r="J16" s="1" t="s">
        <v>26</v>
      </c>
      <c r="K16" s="3">
        <v>0.36</v>
      </c>
      <c r="L16" s="1" t="s">
        <v>34</v>
      </c>
    </row>
    <row r="17" spans="1:12" x14ac:dyDescent="0.2">
      <c r="A17" s="3">
        <v>0.3</v>
      </c>
      <c r="B17" s="2">
        <f>E8/12</f>
        <v>25000</v>
      </c>
      <c r="L17" s="1" t="s">
        <v>36</v>
      </c>
    </row>
    <row r="18" spans="1:12" x14ac:dyDescent="0.2">
      <c r="A18" s="3">
        <v>0.36</v>
      </c>
      <c r="B18" s="2">
        <f>E9/12</f>
        <v>21706.343999999994</v>
      </c>
      <c r="L18" s="1" t="s">
        <v>37</v>
      </c>
    </row>
    <row r="19" spans="1:12" x14ac:dyDescent="0.2">
      <c r="A19" s="1" t="s">
        <v>8</v>
      </c>
      <c r="B19" s="2">
        <f>B8-SUM(B14:B18)-B9-(B10/12)</f>
        <v>162410.32266666667</v>
      </c>
    </row>
    <row r="21" spans="1:12" x14ac:dyDescent="0.2">
      <c r="A21" s="8"/>
      <c r="B21" s="9"/>
    </row>
    <row r="22" spans="1:12" x14ac:dyDescent="0.2">
      <c r="A22" s="8"/>
      <c r="B22" s="9"/>
    </row>
    <row r="23" spans="1:12" ht="26.5" customHeight="1" x14ac:dyDescent="0.2">
      <c r="A23" s="12" t="s">
        <v>14</v>
      </c>
      <c r="B23" s="12"/>
      <c r="C23" s="12"/>
      <c r="D23" s="12"/>
      <c r="E23" s="12"/>
    </row>
  </sheetData>
  <mergeCells count="3">
    <mergeCell ref="A23:E23"/>
    <mergeCell ref="J2:L2"/>
    <mergeCell ref="J10:L10"/>
  </mergeCells>
  <dataValidations count="2">
    <dataValidation type="list" allowBlank="1" showInputMessage="1" showErrorMessage="1" sqref="B2" xr:uid="{74D82DAB-1584-4C18-8E99-E4E28202D412}">
      <formula1>$O$4:$O$5</formula1>
    </dataValidation>
    <dataValidation type="list" allowBlank="1" showInputMessage="1" showErrorMessage="1" sqref="B3" xr:uid="{9F2E02BD-57BF-498A-ACD1-4C161C90A020}">
      <formula1>"Yes,No"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1B789-FE17-4F41-A2CF-C5CA1ADACF6B}">
  <dimension ref="A1:O25"/>
  <sheetViews>
    <sheetView tabSelected="1" workbookViewId="0">
      <selection activeCell="E30" sqref="E30"/>
    </sheetView>
  </sheetViews>
  <sheetFormatPr baseColWidth="10" defaultColWidth="8.83203125" defaultRowHeight="15" x14ac:dyDescent="0.2"/>
  <cols>
    <col min="1" max="1" width="16" bestFit="1" customWidth="1"/>
    <col min="2" max="2" width="19.5" bestFit="1" customWidth="1"/>
    <col min="3" max="3" width="12.5" bestFit="1" customWidth="1"/>
    <col min="4" max="4" width="20.5" bestFit="1" customWidth="1"/>
    <col min="5" max="5" width="13.33203125" bestFit="1" customWidth="1"/>
    <col min="6" max="6" width="10.1640625" bestFit="1" customWidth="1"/>
    <col min="10" max="10" width="27.5" bestFit="1" customWidth="1"/>
    <col min="11" max="11" width="11.1640625" bestFit="1" customWidth="1"/>
    <col min="12" max="12" width="0" hidden="1" customWidth="1"/>
    <col min="15" max="15" width="0" hidden="1" customWidth="1"/>
  </cols>
  <sheetData>
    <row r="1" spans="1:15" x14ac:dyDescent="0.2">
      <c r="A1" s="1" t="s">
        <v>12</v>
      </c>
      <c r="B1" s="1" t="s">
        <v>44</v>
      </c>
    </row>
    <row r="2" spans="1:15" x14ac:dyDescent="0.2">
      <c r="A2" s="1" t="s">
        <v>13</v>
      </c>
      <c r="B2" s="1" t="s">
        <v>10</v>
      </c>
      <c r="D2" s="1" t="s">
        <v>6</v>
      </c>
      <c r="E2" s="6">
        <f>B14*12</f>
        <v>925988</v>
      </c>
      <c r="J2" s="13" t="s">
        <v>28</v>
      </c>
      <c r="K2" s="13"/>
      <c r="L2" s="13"/>
    </row>
    <row r="3" spans="1:15" x14ac:dyDescent="0.2">
      <c r="A3" s="1" t="s">
        <v>39</v>
      </c>
      <c r="B3" s="1" t="s">
        <v>50</v>
      </c>
      <c r="D3" s="1" t="s">
        <v>42</v>
      </c>
      <c r="E3" s="6">
        <f>B4</f>
        <v>30000</v>
      </c>
      <c r="J3" s="1" t="s">
        <v>15</v>
      </c>
      <c r="K3" s="1" t="s">
        <v>16</v>
      </c>
      <c r="L3" s="1" t="s">
        <v>17</v>
      </c>
    </row>
    <row r="4" spans="1:15" x14ac:dyDescent="0.2">
      <c r="A4" s="1" t="s">
        <v>0</v>
      </c>
      <c r="B4" s="2">
        <f>(B7*50%)*60%</f>
        <v>30000</v>
      </c>
      <c r="D4" s="1" t="s">
        <v>43</v>
      </c>
      <c r="E4" s="2">
        <f>SUM(E2:E3)</f>
        <v>955988</v>
      </c>
      <c r="J4" s="1" t="s">
        <v>18</v>
      </c>
      <c r="K4" s="3">
        <v>0.01</v>
      </c>
      <c r="L4" s="1" t="s">
        <v>19</v>
      </c>
      <c r="O4" t="s">
        <v>10</v>
      </c>
    </row>
    <row r="5" spans="1:15" x14ac:dyDescent="0.2">
      <c r="A5" s="1" t="s">
        <v>1</v>
      </c>
      <c r="B5" s="2">
        <f>(B7*50%)*40%</f>
        <v>20000</v>
      </c>
      <c r="D5" s="4" t="s">
        <v>7</v>
      </c>
      <c r="E5" s="2">
        <f>IF(B2="Married",IF(E4&gt;600000,6000,E4*1%),IF(E4&gt;500000,5000,E4*1%))</f>
        <v>6000</v>
      </c>
      <c r="J5" s="1" t="s">
        <v>20</v>
      </c>
      <c r="K5" s="3">
        <v>0.1</v>
      </c>
      <c r="L5" s="1" t="s">
        <v>21</v>
      </c>
      <c r="O5" t="s">
        <v>11</v>
      </c>
    </row>
    <row r="6" spans="1:15" x14ac:dyDescent="0.2">
      <c r="A6" s="11" t="s">
        <v>46</v>
      </c>
      <c r="B6" s="6">
        <f>(B7)*50%</f>
        <v>50000</v>
      </c>
      <c r="D6" s="3">
        <v>0.1</v>
      </c>
      <c r="E6" s="2">
        <f>IF(B2="Married",IF(E4&gt;800000,20000,IF(E4&lt;600000,0,(E4-600000)*10%)),IF(E4&gt;700000,20000,IF(E4&lt;500000,0,(E4-500000)*10%)))</f>
        <v>20000</v>
      </c>
      <c r="J6" s="6" t="s">
        <v>22</v>
      </c>
      <c r="K6" s="3">
        <v>0.2</v>
      </c>
      <c r="L6" s="1" t="s">
        <v>23</v>
      </c>
    </row>
    <row r="7" spans="1:15" x14ac:dyDescent="0.2">
      <c r="A7" s="1" t="s">
        <v>2</v>
      </c>
      <c r="B7" s="2">
        <v>100000</v>
      </c>
      <c r="D7" s="3">
        <v>0.2</v>
      </c>
      <c r="E7" s="2">
        <f>IF(B2="Married",IF(E4&gt;1100000,60000,IF(E4&lt;800000,0,(E4-800000)*20%)),IF(E4&gt;1000000,60000,IF(E4&lt;700000,0,(E4-700000)*20%)))</f>
        <v>31197.600000000002</v>
      </c>
      <c r="J7" s="1" t="s">
        <v>24</v>
      </c>
      <c r="K7" s="3">
        <v>0.3</v>
      </c>
      <c r="L7" s="1" t="s">
        <v>25</v>
      </c>
    </row>
    <row r="8" spans="1:15" x14ac:dyDescent="0.2">
      <c r="A8" s="1" t="s">
        <v>3</v>
      </c>
      <c r="B8" s="2">
        <f>B4*18.33%</f>
        <v>5499</v>
      </c>
      <c r="D8" s="3">
        <v>0.3</v>
      </c>
      <c r="E8" s="2">
        <f>IF(B2="Married",IF(E4&gt;2000000,270000,IF(E4&lt;1100000,0,(E4-1100000)*30%)),IF(E4&gt;2000000,300000,IF(E4&lt;1000000,0,(E4-1000000)*30%)))</f>
        <v>0</v>
      </c>
      <c r="J8" s="1" t="s">
        <v>48</v>
      </c>
      <c r="K8" s="3">
        <v>0.36</v>
      </c>
      <c r="L8" s="14" t="s">
        <v>27</v>
      </c>
    </row>
    <row r="9" spans="1:15" x14ac:dyDescent="0.2">
      <c r="A9" s="1" t="s">
        <v>4</v>
      </c>
      <c r="B9" s="2">
        <f>B7+B8</f>
        <v>105499</v>
      </c>
      <c r="D9" s="3">
        <v>0.36</v>
      </c>
      <c r="E9" s="2">
        <f>IF(B2="Married",IF(E4&gt;5000000,1080000,IF(E4&lt;2000000,0,(E4-2000000)*36%)),IF(E4&gt;5000000,1080000,IF(E4&lt;2000000,0,(E4-2000000)*36%)))</f>
        <v>0</v>
      </c>
      <c r="J9" s="1" t="s">
        <v>49</v>
      </c>
      <c r="K9" s="3">
        <v>0.39</v>
      </c>
    </row>
    <row r="10" spans="1:15" x14ac:dyDescent="0.2">
      <c r="A10" s="1" t="s">
        <v>3</v>
      </c>
      <c r="B10" s="2">
        <f>B4*28.33%</f>
        <v>8499</v>
      </c>
      <c r="C10" s="5"/>
      <c r="D10" s="3">
        <v>0.39</v>
      </c>
      <c r="E10" s="2">
        <f>IF(E4&gt;0,IF(E4&gt;5000000,(E4-5000000)*39%,0),0)</f>
        <v>0</v>
      </c>
    </row>
    <row r="11" spans="1:15" x14ac:dyDescent="0.2">
      <c r="A11" s="1" t="s">
        <v>9</v>
      </c>
      <c r="B11" s="2">
        <f>IF(B3="Yes",IF((B10*12)&gt;300000,0,300000-(B10*12)),0)</f>
        <v>198012</v>
      </c>
    </row>
    <row r="12" spans="1:15" x14ac:dyDescent="0.2">
      <c r="A12" s="1" t="s">
        <v>40</v>
      </c>
      <c r="B12" s="2">
        <v>40000</v>
      </c>
      <c r="D12" s="5"/>
      <c r="E12" s="5"/>
      <c r="F12" s="5"/>
      <c r="J12" s="13" t="s">
        <v>38</v>
      </c>
      <c r="K12" s="13"/>
      <c r="L12" s="13"/>
    </row>
    <row r="13" spans="1:15" x14ac:dyDescent="0.2">
      <c r="A13" s="1" t="s">
        <v>41</v>
      </c>
      <c r="B13" s="2">
        <v>0</v>
      </c>
      <c r="C13" s="5"/>
      <c r="D13" s="5"/>
      <c r="J13" s="1" t="s">
        <v>15</v>
      </c>
      <c r="K13" s="1" t="s">
        <v>16</v>
      </c>
      <c r="L13" s="10"/>
    </row>
    <row r="14" spans="1:15" x14ac:dyDescent="0.2">
      <c r="A14" s="1" t="s">
        <v>5</v>
      </c>
      <c r="B14" s="2">
        <f>IF((SUM(B10:B11)*12)&gt;300000,B9-(300000/12),B9-SUM(B10:B11))-IF(B12&gt;40000,(40000/12),(B12/12))-IF(B13&gt;20000,(20000/12),(B13/12))</f>
        <v>77165.666666666672</v>
      </c>
      <c r="D14" s="5"/>
      <c r="J14" s="1" t="s">
        <v>29</v>
      </c>
      <c r="K14" s="3">
        <v>0.01</v>
      </c>
      <c r="L14" s="10"/>
    </row>
    <row r="15" spans="1:15" x14ac:dyDescent="0.2">
      <c r="A15" s="1" t="s">
        <v>7</v>
      </c>
      <c r="B15" s="2">
        <f>E5/12</f>
        <v>500</v>
      </c>
      <c r="J15" s="1" t="s">
        <v>31</v>
      </c>
      <c r="K15" s="3">
        <v>0.1</v>
      </c>
      <c r="L15" s="1" t="s">
        <v>17</v>
      </c>
    </row>
    <row r="16" spans="1:15" x14ac:dyDescent="0.2">
      <c r="A16" s="3">
        <v>0.1</v>
      </c>
      <c r="B16" s="2">
        <f>E6/12</f>
        <v>1666.6666666666667</v>
      </c>
      <c r="J16" s="1" t="s">
        <v>33</v>
      </c>
      <c r="K16" s="3">
        <v>0.2</v>
      </c>
      <c r="L16" s="1" t="s">
        <v>30</v>
      </c>
    </row>
    <row r="17" spans="1:12" x14ac:dyDescent="0.2">
      <c r="A17" s="3">
        <v>0.2</v>
      </c>
      <c r="B17" s="2">
        <f>E7/12</f>
        <v>2599.8000000000002</v>
      </c>
      <c r="J17" s="1" t="s">
        <v>35</v>
      </c>
      <c r="K17" s="3">
        <v>0.3</v>
      </c>
      <c r="L17" s="1" t="s">
        <v>32</v>
      </c>
    </row>
    <row r="18" spans="1:12" x14ac:dyDescent="0.2">
      <c r="A18" s="3">
        <v>0.3</v>
      </c>
      <c r="B18" s="2">
        <f>E8/12</f>
        <v>0</v>
      </c>
      <c r="J18" s="1" t="s">
        <v>48</v>
      </c>
      <c r="K18" s="3">
        <v>0.36</v>
      </c>
      <c r="L18" s="1" t="s">
        <v>34</v>
      </c>
    </row>
    <row r="19" spans="1:12" x14ac:dyDescent="0.2">
      <c r="A19" s="3">
        <v>0.36</v>
      </c>
      <c r="B19" s="2">
        <f>E9/12</f>
        <v>0</v>
      </c>
      <c r="J19" s="1" t="s">
        <v>49</v>
      </c>
      <c r="K19" s="3">
        <v>0.39</v>
      </c>
    </row>
    <row r="20" spans="1:12" x14ac:dyDescent="0.2">
      <c r="A20" s="3">
        <v>0.39</v>
      </c>
      <c r="B20" s="2"/>
    </row>
    <row r="21" spans="1:12" x14ac:dyDescent="0.2">
      <c r="A21" s="1" t="s">
        <v>8</v>
      </c>
      <c r="B21" s="2">
        <f>B9-SUM(B15:B19)-B10-(B11/12)</f>
        <v>75732.533333333326</v>
      </c>
    </row>
    <row r="23" spans="1:12" x14ac:dyDescent="0.2">
      <c r="A23" s="8"/>
      <c r="B23" s="9"/>
    </row>
    <row r="24" spans="1:12" x14ac:dyDescent="0.2">
      <c r="A24" s="8"/>
      <c r="B24" s="9"/>
    </row>
    <row r="25" spans="1:12" ht="26.5" customHeight="1" x14ac:dyDescent="0.2">
      <c r="A25" s="12" t="s">
        <v>47</v>
      </c>
      <c r="B25" s="12"/>
      <c r="C25" s="12"/>
      <c r="D25" s="12"/>
      <c r="E25" s="12"/>
    </row>
  </sheetData>
  <mergeCells count="3">
    <mergeCell ref="J2:L2"/>
    <mergeCell ref="J12:L12"/>
    <mergeCell ref="A25:E25"/>
  </mergeCells>
  <dataValidations count="2">
    <dataValidation type="list" allowBlank="1" showInputMessage="1" showErrorMessage="1" sqref="B3" xr:uid="{FC9D795D-CFAC-48DD-B8F3-01B0D2C76A7A}">
      <formula1>"Yes,No"</formula1>
    </dataValidation>
    <dataValidation type="list" allowBlank="1" showInputMessage="1" showErrorMessage="1" sqref="B2" xr:uid="{12D1ED97-6339-4F89-86E0-2A3383903AD3}">
      <formula1>$O$4:$O$5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Microsoft Office User</cp:lastModifiedBy>
  <dcterms:created xsi:type="dcterms:W3CDTF">2022-03-31T08:50:22Z</dcterms:created>
  <dcterms:modified xsi:type="dcterms:W3CDTF">2025-06-25T08:53:57Z</dcterms:modified>
</cp:coreProperties>
</file>