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ikshasarda/Documents/Financial Modelling/"/>
    </mc:Choice>
  </mc:AlternateContent>
  <xr:revisionPtr revIDLastSave="0" documentId="8_{E5633DC8-10E1-1442-984F-7B39B5DB75BA}" xr6:coauthVersionLast="47" xr6:coauthVersionMax="47" xr10:uidLastSave="{00000000-0000-0000-0000-000000000000}"/>
  <bookViews>
    <workbookView xWindow="160" yWindow="660" windowWidth="14280" windowHeight="16240" xr2:uid="{4A8350AE-2C31-7A41-B4B0-D5FE625DD4AD}"/>
  </bookViews>
  <sheets>
    <sheet name="Comps Val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K10" i="1"/>
  <c r="K8" i="1" s="1"/>
  <c r="L10" i="1"/>
  <c r="L8" i="1" s="1"/>
  <c r="M10" i="1"/>
  <c r="M8" i="1" s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L9" i="1"/>
  <c r="M9" i="1"/>
  <c r="K9" i="1"/>
  <c r="G10" i="1"/>
  <c r="G8" i="1" s="1"/>
  <c r="O30" i="1" s="1"/>
  <c r="G11" i="1"/>
  <c r="G12" i="1"/>
  <c r="G13" i="1"/>
  <c r="G14" i="1"/>
  <c r="G15" i="1"/>
  <c r="G16" i="1"/>
  <c r="G17" i="1"/>
  <c r="G18" i="1"/>
  <c r="G9" i="1"/>
  <c r="I4" i="2"/>
  <c r="I5" i="2"/>
  <c r="I6" i="2"/>
  <c r="I7" i="2"/>
  <c r="I8" i="2"/>
  <c r="I9" i="2"/>
  <c r="I10" i="2"/>
  <c r="I11" i="2"/>
  <c r="I12" i="2"/>
  <c r="I3" i="2"/>
  <c r="D10" i="1"/>
  <c r="D8" i="1" s="1"/>
  <c r="E10" i="1"/>
  <c r="E8" i="1" s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F17" i="1" s="1"/>
  <c r="Q17" i="1" s="1"/>
  <c r="D18" i="1"/>
  <c r="E18" i="1"/>
  <c r="E9" i="1"/>
  <c r="D9" i="1"/>
  <c r="B10" i="1"/>
  <c r="B8" i="1" s="1"/>
  <c r="B11" i="1"/>
  <c r="B12" i="1"/>
  <c r="B13" i="1"/>
  <c r="B14" i="1"/>
  <c r="B15" i="1"/>
  <c r="B16" i="1"/>
  <c r="B17" i="1"/>
  <c r="B18" i="1"/>
  <c r="B9" i="1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9" i="2"/>
  <c r="J19" i="2" s="1"/>
  <c r="F20" i="2"/>
  <c r="J20" i="2" s="1"/>
  <c r="F21" i="2"/>
  <c r="J21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F32" i="2"/>
  <c r="J32" i="2" s="1"/>
  <c r="F33" i="2"/>
  <c r="J33" i="2" s="1"/>
  <c r="F34" i="2"/>
  <c r="J34" i="2" s="1"/>
  <c r="F35" i="2"/>
  <c r="J35" i="2" s="1"/>
  <c r="F36" i="2"/>
  <c r="J36" i="2" s="1"/>
  <c r="F37" i="2"/>
  <c r="J37" i="2" s="1"/>
  <c r="F38" i="2"/>
  <c r="J38" i="2" s="1"/>
  <c r="F3" i="2"/>
  <c r="J3" i="2" s="1"/>
  <c r="P32" i="1" l="1"/>
  <c r="Q32" i="1"/>
  <c r="O32" i="1"/>
  <c r="F9" i="1"/>
  <c r="F15" i="1"/>
  <c r="Q15" i="1" s="1"/>
  <c r="F14" i="1"/>
  <c r="F13" i="1"/>
  <c r="F18" i="1"/>
  <c r="F10" i="1"/>
  <c r="H17" i="1"/>
  <c r="F16" i="1"/>
  <c r="F12" i="1"/>
  <c r="F11" i="1"/>
  <c r="H15" i="1" l="1"/>
  <c r="H13" i="1"/>
  <c r="Q13" i="1"/>
  <c r="H14" i="1"/>
  <c r="Q14" i="1"/>
  <c r="H11" i="1"/>
  <c r="Q11" i="1"/>
  <c r="H12" i="1"/>
  <c r="Q12" i="1"/>
  <c r="P15" i="1"/>
  <c r="O15" i="1"/>
  <c r="H16" i="1"/>
  <c r="Q16" i="1"/>
  <c r="H9" i="1"/>
  <c r="Q9" i="1"/>
  <c r="O17" i="1"/>
  <c r="P17" i="1"/>
  <c r="H10" i="1"/>
  <c r="Q10" i="1"/>
  <c r="F8" i="1"/>
  <c r="Q8" i="1" s="1"/>
  <c r="H18" i="1"/>
  <c r="Q18" i="1"/>
  <c r="O12" i="1" l="1"/>
  <c r="P12" i="1"/>
  <c r="O9" i="1"/>
  <c r="P9" i="1"/>
  <c r="P18" i="1"/>
  <c r="O18" i="1"/>
  <c r="Q20" i="1"/>
  <c r="Q24" i="1"/>
  <c r="Q21" i="1"/>
  <c r="Q25" i="1"/>
  <c r="Q22" i="1"/>
  <c r="Q23" i="1"/>
  <c r="Q31" i="1" s="1"/>
  <c r="P11" i="1"/>
  <c r="O11" i="1"/>
  <c r="O16" i="1"/>
  <c r="P16" i="1"/>
  <c r="P14" i="1"/>
  <c r="O14" i="1"/>
  <c r="H8" i="1"/>
  <c r="P10" i="1"/>
  <c r="O10" i="1"/>
  <c r="O13" i="1"/>
  <c r="P13" i="1"/>
  <c r="Q29" i="1" l="1"/>
  <c r="Q33" i="1"/>
  <c r="Q35" i="1" s="1"/>
  <c r="O8" i="1"/>
  <c r="P8" i="1"/>
  <c r="P20" i="1" l="1"/>
  <c r="P24" i="1"/>
  <c r="P21" i="1"/>
  <c r="P25" i="1"/>
  <c r="P22" i="1"/>
  <c r="P23" i="1"/>
  <c r="P29" i="1" s="1"/>
  <c r="P31" i="1" s="1"/>
  <c r="P33" i="1" s="1"/>
  <c r="P35" i="1" s="1"/>
  <c r="O20" i="1"/>
  <c r="O25" i="1"/>
  <c r="O23" i="1"/>
  <c r="O29" i="1" s="1"/>
  <c r="O31" i="1" s="1"/>
  <c r="O33" i="1" s="1"/>
  <c r="O35" i="1" s="1"/>
  <c r="O24" i="1"/>
  <c r="O22" i="1"/>
  <c r="O21" i="1"/>
</calcChain>
</file>

<file path=xl/sharedStrings.xml><?xml version="1.0" encoding="utf-8"?>
<sst xmlns="http://schemas.openxmlformats.org/spreadsheetml/2006/main" count="86" uniqueCount="80">
  <si>
    <t>Comparabe Company Valuation</t>
  </si>
  <si>
    <t>Company</t>
  </si>
  <si>
    <t>Ticker</t>
  </si>
  <si>
    <t>Share Price</t>
  </si>
  <si>
    <t>Shares Outstanding</t>
  </si>
  <si>
    <t>Equity Value</t>
  </si>
  <si>
    <t>Net Debt</t>
  </si>
  <si>
    <t>Enterprise Value</t>
  </si>
  <si>
    <t>Market Data</t>
  </si>
  <si>
    <t>Revenue</t>
  </si>
  <si>
    <t>EBITDA</t>
  </si>
  <si>
    <t>Net Income</t>
  </si>
  <si>
    <t>Valuation</t>
  </si>
  <si>
    <t>Financials</t>
  </si>
  <si>
    <t>S.No.</t>
  </si>
  <si>
    <t>Name</t>
  </si>
  <si>
    <t>Sun Pharma.Inds.</t>
  </si>
  <si>
    <t>Cipla</t>
  </si>
  <si>
    <t>Mankind Pharma</t>
  </si>
  <si>
    <t>Dr Reddy's Labs</t>
  </si>
  <si>
    <t>Lupin</t>
  </si>
  <si>
    <t>Zydus Lifesci.</t>
  </si>
  <si>
    <t>Aurobindo Pharma</t>
  </si>
  <si>
    <t>Alkem Lab</t>
  </si>
  <si>
    <t>Glenmark Pharma.</t>
  </si>
  <si>
    <t>Biocon</t>
  </si>
  <si>
    <t>Ipca Labs.</t>
  </si>
  <si>
    <t>Piramal Pharma</t>
  </si>
  <si>
    <t>Laurus Labs</t>
  </si>
  <si>
    <t>J B Chemicals &amp;</t>
  </si>
  <si>
    <t>Suven Pharma</t>
  </si>
  <si>
    <t>Emcure Pharma</t>
  </si>
  <si>
    <t>Natco Pharma</t>
  </si>
  <si>
    <t>Wockhardt</t>
  </si>
  <si>
    <t>Concord Biotech</t>
  </si>
  <si>
    <t>Alembic Pharma</t>
  </si>
  <si>
    <t>Granules India</t>
  </si>
  <si>
    <t>Glenmark Life</t>
  </si>
  <si>
    <t>Blue Jet Health</t>
  </si>
  <si>
    <t>Akums Drugs</t>
  </si>
  <si>
    <t>Orchid Pharma</t>
  </si>
  <si>
    <t>FDC</t>
  </si>
  <si>
    <t>Strides Pharma</t>
  </si>
  <si>
    <t>Innova Captab</t>
  </si>
  <si>
    <t>Aarti Pharma</t>
  </si>
  <si>
    <t>Supriya Lifesci.</t>
  </si>
  <si>
    <t>CMP Rs.</t>
  </si>
  <si>
    <t>No. Eq. Shares Cr.</t>
  </si>
  <si>
    <t>Debt Rs.Cr.</t>
  </si>
  <si>
    <t>Cash End Rs.Cr.</t>
  </si>
  <si>
    <t>Sales Rs.Cr.</t>
  </si>
  <si>
    <t>EBIT 12M Rs.Cr.</t>
  </si>
  <si>
    <t>NP 12M Rs.Cr.</t>
  </si>
  <si>
    <t>Market Capital</t>
  </si>
  <si>
    <t>EV</t>
  </si>
  <si>
    <t>SUNPHARMA</t>
  </si>
  <si>
    <t>CIPLA</t>
  </si>
  <si>
    <t>DRREDDY</t>
  </si>
  <si>
    <t>LUPIN</t>
  </si>
  <si>
    <t>ZYDUSLIFE</t>
  </si>
  <si>
    <t>AUROPHARMA</t>
  </si>
  <si>
    <t>ALKEM</t>
  </si>
  <si>
    <t>GLENMARK</t>
  </si>
  <si>
    <t>BIOCON</t>
  </si>
  <si>
    <t>MANKIND</t>
  </si>
  <si>
    <t>EV/Revenue</t>
  </si>
  <si>
    <t>EV/EBITDA</t>
  </si>
  <si>
    <t>P/E</t>
  </si>
  <si>
    <t>High</t>
  </si>
  <si>
    <t>75th Percentile</t>
  </si>
  <si>
    <t>Median</t>
  </si>
  <si>
    <t>25th Percentile</t>
  </si>
  <si>
    <t>Low</t>
  </si>
  <si>
    <t>Average</t>
  </si>
  <si>
    <t>Cipla Comparabe Valuation</t>
  </si>
  <si>
    <t>Implied Enterprise Value</t>
  </si>
  <si>
    <t>Implied Market Value</t>
  </si>
  <si>
    <t>Implied Value Per Share</t>
  </si>
  <si>
    <t>Source: Screener.in</t>
  </si>
  <si>
    <t>Amount in Crores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</si>
</sst>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_);\(0.00\)"/>
    <numFmt numFmtId="169" formatCode="#,##0.0"/>
    <numFmt numFmtId="170" formatCode="0.0\x"/>
  </numFmts>
  <fonts count="7" x14ac:knownFonts="1"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rgb="FF002060"/>
      <name val="Calibri"/>
      <family val="2"/>
    </font>
    <font>
      <i/>
      <sz val="11"/>
      <color theme="1"/>
      <name val="Calibri"/>
      <family val="2"/>
    </font>
    <font>
      <i/>
      <sz val="11"/>
      <color theme="0" tint="-0.3499862666707357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theme="0"/>
      </bottom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2" fillId="0" borderId="1" xfId="0" applyNumberFormat="1" applyFont="1" applyBorder="1"/>
    <xf numFmtId="0" fontId="3" fillId="2" borderId="0" xfId="0" applyFont="1" applyFill="1"/>
    <xf numFmtId="0" fontId="3" fillId="2" borderId="2" xfId="0" applyFont="1" applyFill="1" applyBorder="1" applyAlignment="1">
      <alignment horizontal="center"/>
    </xf>
    <xf numFmtId="2" fontId="4" fillId="0" borderId="1" xfId="0" applyNumberFormat="1" applyFont="1" applyBorder="1"/>
    <xf numFmtId="168" fontId="0" fillId="0" borderId="0" xfId="0" applyNumberFormat="1"/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/>
    <xf numFmtId="169" fontId="0" fillId="0" borderId="0" xfId="0" applyNumberFormat="1"/>
    <xf numFmtId="0" fontId="0" fillId="0" borderId="3" xfId="0" applyBorder="1" applyAlignment="1">
      <alignment horizontal="left"/>
    </xf>
    <xf numFmtId="169" fontId="0" fillId="0" borderId="3" xfId="0" applyNumberFormat="1" applyBorder="1"/>
    <xf numFmtId="0" fontId="0" fillId="0" borderId="3" xfId="0" applyBorder="1"/>
    <xf numFmtId="170" fontId="0" fillId="0" borderId="3" xfId="0" applyNumberFormat="1" applyFont="1" applyFill="1" applyBorder="1"/>
    <xf numFmtId="0" fontId="0" fillId="3" borderId="3" xfId="0" applyFont="1" applyFill="1" applyBorder="1"/>
    <xf numFmtId="169" fontId="0" fillId="3" borderId="3" xfId="0" applyNumberFormat="1" applyFont="1" applyFill="1" applyBorder="1"/>
    <xf numFmtId="0" fontId="3" fillId="3" borderId="3" xfId="0" applyFont="1" applyFill="1" applyBorder="1"/>
    <xf numFmtId="170" fontId="0" fillId="3" borderId="3" xfId="0" applyNumberFormat="1" applyFont="1" applyFill="1" applyBorder="1"/>
    <xf numFmtId="0" fontId="2" fillId="0" borderId="0" xfId="0" applyFont="1"/>
    <xf numFmtId="2" fontId="1" fillId="2" borderId="1" xfId="0" applyNumberFormat="1" applyFont="1" applyFill="1" applyBorder="1"/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/>
    </xf>
    <xf numFmtId="0" fontId="0" fillId="3" borderId="4" xfId="0" applyFill="1" applyBorder="1"/>
    <xf numFmtId="0" fontId="0" fillId="3" borderId="3" xfId="0" applyFill="1" applyBorder="1"/>
    <xf numFmtId="170" fontId="0" fillId="3" borderId="3" xfId="0" applyNumberFormat="1" applyFill="1" applyBorder="1"/>
    <xf numFmtId="0" fontId="2" fillId="3" borderId="3" xfId="0" applyFont="1" applyFill="1" applyBorder="1"/>
    <xf numFmtId="170" fontId="2" fillId="3" borderId="3" xfId="0" applyNumberFormat="1" applyFont="1" applyFill="1" applyBorder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5A0E-9B1A-6E44-AD4E-A0E0F1073CF6}">
  <sheetPr>
    <pageSetUpPr fitToPage="1"/>
  </sheetPr>
  <dimension ref="B2:Q35"/>
  <sheetViews>
    <sheetView showGridLines="0" tabSelected="1" zoomScale="64" zoomScaleNormal="90" workbookViewId="0">
      <selection activeCell="R38" sqref="R38"/>
    </sheetView>
  </sheetViews>
  <sheetFormatPr baseColWidth="10" defaultRowHeight="15" x14ac:dyDescent="0.2"/>
  <cols>
    <col min="1" max="1" width="2" customWidth="1"/>
    <col min="2" max="2" width="15.1640625" customWidth="1"/>
    <col min="3" max="3" width="12.1640625" bestFit="1" customWidth="1"/>
    <col min="4" max="4" width="9" customWidth="1"/>
    <col min="6" max="6" width="9.1640625" bestFit="1" customWidth="1"/>
    <col min="8" max="8" width="10" customWidth="1"/>
    <col min="9" max="9" width="6" customWidth="1"/>
    <col min="10" max="10" width="2" customWidth="1"/>
    <col min="14" max="14" width="2" customWidth="1"/>
    <col min="15" max="15" width="10" bestFit="1" customWidth="1"/>
    <col min="16" max="16" width="9" bestFit="1" customWidth="1"/>
    <col min="17" max="17" width="9.1640625" bestFit="1" customWidth="1"/>
  </cols>
  <sheetData>
    <row r="2" spans="2:17" x14ac:dyDescent="0.2">
      <c r="B2" s="28" t="s">
        <v>79</v>
      </c>
    </row>
    <row r="3" spans="2:17" x14ac:dyDescent="0.2">
      <c r="B3" s="4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2:17" ht="6" customHeight="1" x14ac:dyDescent="0.2"/>
    <row r="5" spans="2:17" x14ac:dyDescent="0.2">
      <c r="B5" s="2"/>
      <c r="C5" s="2"/>
      <c r="D5" s="3" t="s">
        <v>8</v>
      </c>
      <c r="E5" s="3"/>
      <c r="F5" s="3"/>
      <c r="G5" s="3"/>
      <c r="H5" s="3"/>
      <c r="I5" s="3"/>
      <c r="J5" s="2"/>
      <c r="K5" s="3" t="s">
        <v>13</v>
      </c>
      <c r="L5" s="3"/>
      <c r="M5" s="3"/>
      <c r="N5" s="2"/>
      <c r="O5" s="3" t="s">
        <v>12</v>
      </c>
      <c r="P5" s="3"/>
      <c r="Q5" s="3"/>
    </row>
    <row r="6" spans="2:17" ht="42" customHeight="1" x14ac:dyDescent="0.2">
      <c r="B6" s="2" t="s">
        <v>1</v>
      </c>
      <c r="C6" s="2" t="s">
        <v>2</v>
      </c>
      <c r="D6" s="20" t="s">
        <v>3</v>
      </c>
      <c r="E6" s="20" t="s">
        <v>4</v>
      </c>
      <c r="F6" s="20" t="s">
        <v>5</v>
      </c>
      <c r="G6" s="21" t="s">
        <v>6</v>
      </c>
      <c r="H6" s="20" t="s">
        <v>7</v>
      </c>
      <c r="I6" s="21"/>
      <c r="J6" s="21"/>
      <c r="K6" s="21" t="s">
        <v>9</v>
      </c>
      <c r="L6" s="21" t="s">
        <v>10</v>
      </c>
      <c r="M6" s="21" t="s">
        <v>11</v>
      </c>
      <c r="N6" s="21"/>
      <c r="O6" s="21" t="s">
        <v>65</v>
      </c>
      <c r="P6" s="21" t="s">
        <v>66</v>
      </c>
      <c r="Q6" s="21" t="s">
        <v>67</v>
      </c>
    </row>
    <row r="7" spans="2:17" s="8" customFormat="1" ht="6" customHeight="1" x14ac:dyDescent="0.2">
      <c r="B7" s="6"/>
      <c r="C7" s="6"/>
      <c r="D7" s="7"/>
      <c r="E7" s="7"/>
      <c r="F7" s="7"/>
      <c r="G7" s="6"/>
      <c r="H7" s="7"/>
      <c r="I7" s="6"/>
      <c r="J7" s="6"/>
      <c r="K7" s="6"/>
      <c r="L7" s="6"/>
      <c r="M7" s="6"/>
      <c r="N7" s="6"/>
      <c r="O7" s="6"/>
      <c r="P7" s="6"/>
      <c r="Q7" s="6"/>
    </row>
    <row r="8" spans="2:17" s="8" customFormat="1" ht="14" customHeight="1" x14ac:dyDescent="0.2">
      <c r="B8" s="14" t="str">
        <f>B10</f>
        <v>Cipla</v>
      </c>
      <c r="C8" s="14" t="str">
        <f t="shared" ref="C8:M8" si="0">C10</f>
        <v>CIPLA</v>
      </c>
      <c r="D8" s="15">
        <f t="shared" si="0"/>
        <v>1529.1</v>
      </c>
      <c r="E8" s="15">
        <f t="shared" si="0"/>
        <v>80.760000000000005</v>
      </c>
      <c r="F8" s="15">
        <f t="shared" si="0"/>
        <v>123490.11599999999</v>
      </c>
      <c r="G8" s="15">
        <f t="shared" si="0"/>
        <v>-413.59000000000003</v>
      </c>
      <c r="H8" s="15">
        <f t="shared" si="0"/>
        <v>123076.526</v>
      </c>
      <c r="I8" s="15"/>
      <c r="J8" s="15"/>
      <c r="K8" s="15">
        <f t="shared" si="0"/>
        <v>26512.01</v>
      </c>
      <c r="L8" s="15">
        <f t="shared" si="0"/>
        <v>6409.35</v>
      </c>
      <c r="M8" s="15">
        <f t="shared" si="0"/>
        <v>4480.75</v>
      </c>
      <c r="N8" s="16"/>
      <c r="O8" s="17">
        <f>$H8/K8</f>
        <v>4.6422932851941443</v>
      </c>
      <c r="P8" s="17">
        <f>$H8/L8</f>
        <v>19.202653311178199</v>
      </c>
      <c r="Q8" s="17">
        <f>F8/M8</f>
        <v>27.560144172292585</v>
      </c>
    </row>
    <row r="9" spans="2:17" x14ac:dyDescent="0.2">
      <c r="B9" s="10" t="str">
        <f>Data!C3</f>
        <v>Sun Pharma.Inds.</v>
      </c>
      <c r="C9" s="10" t="s">
        <v>55</v>
      </c>
      <c r="D9" s="11">
        <f>Data!D3</f>
        <v>1889.95</v>
      </c>
      <c r="E9" s="11">
        <f>Data!E3</f>
        <v>239.93</v>
      </c>
      <c r="F9" s="11">
        <f>D9*E9</f>
        <v>453455.7035</v>
      </c>
      <c r="G9" s="11">
        <f>Data!I3</f>
        <v>-7948.7300000000005</v>
      </c>
      <c r="H9" s="11">
        <f>F9+G9</f>
        <v>445506.97350000002</v>
      </c>
      <c r="I9" s="11"/>
      <c r="J9" s="11"/>
      <c r="K9" s="11">
        <f>Data!K3</f>
        <v>50307.74</v>
      </c>
      <c r="L9" s="11">
        <f>Data!L3</f>
        <v>13247.71</v>
      </c>
      <c r="M9" s="11">
        <f>Data!M3</f>
        <v>11117.12</v>
      </c>
      <c r="N9" s="12"/>
      <c r="O9" s="13">
        <f t="shared" ref="O9:O18" si="1">$H9/K9</f>
        <v>8.8556348088783157</v>
      </c>
      <c r="P9" s="13">
        <f t="shared" ref="P9:P18" si="2">$H9/L9</f>
        <v>33.628979914264434</v>
      </c>
      <c r="Q9" s="13">
        <f t="shared" ref="Q9:Q18" si="3">F9/M9</f>
        <v>40.788954648326182</v>
      </c>
    </row>
    <row r="10" spans="2:17" x14ac:dyDescent="0.2">
      <c r="B10" s="10" t="str">
        <f>Data!C4</f>
        <v>Cipla</v>
      </c>
      <c r="C10" s="10" t="s">
        <v>56</v>
      </c>
      <c r="D10" s="11">
        <f>Data!D4</f>
        <v>1529.1</v>
      </c>
      <c r="E10" s="11">
        <f>Data!E4</f>
        <v>80.760000000000005</v>
      </c>
      <c r="F10" s="11">
        <f t="shared" ref="F10:F18" si="4">D10*E10</f>
        <v>123490.11599999999</v>
      </c>
      <c r="G10" s="11">
        <f>Data!I4</f>
        <v>-413.59000000000003</v>
      </c>
      <c r="H10" s="11">
        <f t="shared" ref="H10:H18" si="5">F10+G10</f>
        <v>123076.526</v>
      </c>
      <c r="I10" s="11"/>
      <c r="J10" s="11"/>
      <c r="K10" s="11">
        <f>Data!K4</f>
        <v>26512.01</v>
      </c>
      <c r="L10" s="11">
        <f>Data!L4</f>
        <v>6409.35</v>
      </c>
      <c r="M10" s="11">
        <f>Data!M4</f>
        <v>4480.75</v>
      </c>
      <c r="N10" s="12"/>
      <c r="O10" s="13">
        <f t="shared" si="1"/>
        <v>4.6422932851941443</v>
      </c>
      <c r="P10" s="13">
        <f t="shared" si="2"/>
        <v>19.202653311178199</v>
      </c>
      <c r="Q10" s="13">
        <f t="shared" si="3"/>
        <v>27.560144172292585</v>
      </c>
    </row>
    <row r="11" spans="2:17" x14ac:dyDescent="0.2">
      <c r="B11" s="10" t="str">
        <f>Data!C5</f>
        <v>Mankind Pharma</v>
      </c>
      <c r="C11" s="10" t="s">
        <v>64</v>
      </c>
      <c r="D11" s="11">
        <f>Data!D5</f>
        <v>2881.05</v>
      </c>
      <c r="E11" s="11">
        <f>Data!E5</f>
        <v>41.26</v>
      </c>
      <c r="F11" s="11">
        <f t="shared" si="4"/>
        <v>118872.12300000001</v>
      </c>
      <c r="G11" s="11">
        <f>Data!I5</f>
        <v>-553.54999999999995</v>
      </c>
      <c r="H11" s="11">
        <f t="shared" si="5"/>
        <v>118318.573</v>
      </c>
      <c r="I11" s="11"/>
      <c r="J11" s="11"/>
      <c r="K11" s="11">
        <f>Data!K5</f>
        <v>9288.1200000000008</v>
      </c>
      <c r="L11" s="11">
        <f>Data!L5</f>
        <v>2453.38</v>
      </c>
      <c r="M11" s="11">
        <f>Data!M5</f>
        <v>2089.16</v>
      </c>
      <c r="N11" s="12"/>
      <c r="O11" s="13">
        <f t="shared" si="1"/>
        <v>12.738699866065469</v>
      </c>
      <c r="P11" s="13">
        <f t="shared" si="2"/>
        <v>48.226761855073406</v>
      </c>
      <c r="Q11" s="13">
        <f t="shared" si="3"/>
        <v>56.899482567156184</v>
      </c>
    </row>
    <row r="12" spans="2:17" x14ac:dyDescent="0.2">
      <c r="B12" s="10" t="str">
        <f>Data!C6</f>
        <v>Dr Reddy's Labs</v>
      </c>
      <c r="C12" s="10" t="s">
        <v>57</v>
      </c>
      <c r="D12" s="11">
        <f>Data!D6</f>
        <v>1369</v>
      </c>
      <c r="E12" s="11">
        <f>Data!E6</f>
        <v>83.44</v>
      </c>
      <c r="F12" s="11">
        <f t="shared" si="4"/>
        <v>114229.36</v>
      </c>
      <c r="G12" s="11">
        <f>Data!I6</f>
        <v>3126.4000000000005</v>
      </c>
      <c r="H12" s="11">
        <f t="shared" si="5"/>
        <v>117355.76</v>
      </c>
      <c r="I12" s="11"/>
      <c r="J12" s="11"/>
      <c r="K12" s="11">
        <f>Data!K6</f>
        <v>30084.9</v>
      </c>
      <c r="L12" s="11">
        <f>Data!L6</f>
        <v>7468.5</v>
      </c>
      <c r="M12" s="11">
        <f>Data!M6</f>
        <v>5425</v>
      </c>
      <c r="N12" s="12"/>
      <c r="O12" s="13">
        <f t="shared" si="1"/>
        <v>3.900819347912075</v>
      </c>
      <c r="P12" s="13">
        <f t="shared" si="2"/>
        <v>15.713431077190867</v>
      </c>
      <c r="Q12" s="13">
        <f t="shared" si="3"/>
        <v>21.056103225806453</v>
      </c>
    </row>
    <row r="13" spans="2:17" x14ac:dyDescent="0.2">
      <c r="B13" s="10" t="str">
        <f>Data!C7</f>
        <v>Lupin</v>
      </c>
      <c r="C13" s="10" t="s">
        <v>58</v>
      </c>
      <c r="D13" s="11">
        <f>Data!D7</f>
        <v>2364.9</v>
      </c>
      <c r="E13" s="11">
        <f>Data!E7</f>
        <v>45.62</v>
      </c>
      <c r="F13" s="11">
        <f t="shared" si="4"/>
        <v>107886.738</v>
      </c>
      <c r="G13" s="11">
        <f>Data!I7</f>
        <v>2239.96</v>
      </c>
      <c r="H13" s="11">
        <f t="shared" si="5"/>
        <v>110126.698</v>
      </c>
      <c r="I13" s="11"/>
      <c r="J13" s="11"/>
      <c r="K13" s="11">
        <f>Data!K7</f>
        <v>21431.26</v>
      </c>
      <c r="L13" s="11">
        <f>Data!L7</f>
        <v>3565.88</v>
      </c>
      <c r="M13" s="11">
        <f>Data!M7</f>
        <v>2651.94</v>
      </c>
      <c r="N13" s="12"/>
      <c r="O13" s="13">
        <f t="shared" si="1"/>
        <v>5.1386011835048437</v>
      </c>
      <c r="P13" s="13">
        <f t="shared" si="2"/>
        <v>30.883455977206189</v>
      </c>
      <c r="Q13" s="13">
        <f t="shared" si="3"/>
        <v>40.682194167288849</v>
      </c>
    </row>
    <row r="14" spans="2:17" x14ac:dyDescent="0.2">
      <c r="B14" s="10" t="str">
        <f>Data!C8</f>
        <v>Zydus Lifesci.</v>
      </c>
      <c r="C14" s="10" t="s">
        <v>59</v>
      </c>
      <c r="D14" s="11">
        <f>Data!D8</f>
        <v>973.8</v>
      </c>
      <c r="E14" s="11">
        <f>Data!E8</f>
        <v>100.62</v>
      </c>
      <c r="F14" s="11">
        <f t="shared" si="4"/>
        <v>97983.755999999994</v>
      </c>
      <c r="G14" s="11">
        <f>Data!I8</f>
        <v>-914.59999999999991</v>
      </c>
      <c r="H14" s="11">
        <f t="shared" si="5"/>
        <v>97069.155999999988</v>
      </c>
      <c r="I14" s="11"/>
      <c r="J14" s="11"/>
      <c r="K14" s="11">
        <f>Data!K8</f>
        <v>21483.5</v>
      </c>
      <c r="L14" s="11">
        <f>Data!L8</f>
        <v>5754.8</v>
      </c>
      <c r="M14" s="11">
        <f>Data!M8</f>
        <v>4438.7</v>
      </c>
      <c r="N14" s="12"/>
      <c r="O14" s="13">
        <f t="shared" si="1"/>
        <v>4.5183120068890075</v>
      </c>
      <c r="P14" s="13">
        <f t="shared" si="2"/>
        <v>16.867511642454993</v>
      </c>
      <c r="Q14" s="13">
        <f t="shared" si="3"/>
        <v>22.074876878365288</v>
      </c>
    </row>
    <row r="15" spans="2:17" x14ac:dyDescent="0.2">
      <c r="B15" s="10" t="str">
        <f>Data!C9</f>
        <v>Aurobindo Pharma</v>
      </c>
      <c r="C15" s="10" t="s">
        <v>60</v>
      </c>
      <c r="D15" s="11">
        <f>Data!D9</f>
        <v>1353.25</v>
      </c>
      <c r="E15" s="11">
        <f>Data!E9</f>
        <v>58.59</v>
      </c>
      <c r="F15" s="11">
        <f t="shared" si="4"/>
        <v>79286.91750000001</v>
      </c>
      <c r="G15" s="11">
        <f>Data!I9</f>
        <v>2148.9499999999998</v>
      </c>
      <c r="H15" s="11">
        <f t="shared" si="5"/>
        <v>81435.867500000008</v>
      </c>
      <c r="I15" s="11"/>
      <c r="J15" s="11"/>
      <c r="K15" s="11">
        <f>Data!K9</f>
        <v>30295.02</v>
      </c>
      <c r="L15" s="11">
        <f>Data!L9</f>
        <v>5534.5</v>
      </c>
      <c r="M15" s="11">
        <f>Data!M9</f>
        <v>3582.49</v>
      </c>
      <c r="N15" s="12"/>
      <c r="O15" s="13">
        <f t="shared" si="1"/>
        <v>2.6880941983203841</v>
      </c>
      <c r="P15" s="13">
        <f t="shared" si="2"/>
        <v>14.714223055379891</v>
      </c>
      <c r="Q15" s="13">
        <f t="shared" si="3"/>
        <v>22.131790319023924</v>
      </c>
    </row>
    <row r="16" spans="2:17" x14ac:dyDescent="0.2">
      <c r="B16" s="10" t="str">
        <f>Data!C10</f>
        <v>Alkem Lab</v>
      </c>
      <c r="C16" s="10" t="s">
        <v>61</v>
      </c>
      <c r="D16" s="11">
        <f>Data!D10</f>
        <v>5571</v>
      </c>
      <c r="E16" s="11">
        <f>Data!E10</f>
        <v>11.96</v>
      </c>
      <c r="F16" s="11">
        <f t="shared" si="4"/>
        <v>66629.16</v>
      </c>
      <c r="G16" s="11">
        <f>Data!I10</f>
        <v>-101.44999999999982</v>
      </c>
      <c r="H16" s="11">
        <f t="shared" si="5"/>
        <v>66527.710000000006</v>
      </c>
      <c r="I16" s="11"/>
      <c r="J16" s="11"/>
      <c r="K16" s="11">
        <f>Data!K10</f>
        <v>12706.18</v>
      </c>
      <c r="L16" s="11">
        <f>Data!L10</f>
        <v>2595.2600000000002</v>
      </c>
      <c r="M16" s="11">
        <f>Data!M10</f>
        <v>2160.96</v>
      </c>
      <c r="N16" s="12"/>
      <c r="O16" s="13">
        <f t="shared" si="1"/>
        <v>5.2358545211857539</v>
      </c>
      <c r="P16" s="13">
        <f t="shared" si="2"/>
        <v>25.63431409569754</v>
      </c>
      <c r="Q16" s="13">
        <f t="shared" si="3"/>
        <v>30.83312972012439</v>
      </c>
    </row>
    <row r="17" spans="2:17" x14ac:dyDescent="0.2">
      <c r="B17" s="10" t="str">
        <f>Data!C11</f>
        <v>Glenmark Pharma.</v>
      </c>
      <c r="C17" s="10" t="s">
        <v>62</v>
      </c>
      <c r="D17" s="11">
        <f>Data!D11</f>
        <v>1614.5</v>
      </c>
      <c r="E17" s="11">
        <f>Data!E11</f>
        <v>28.22</v>
      </c>
      <c r="F17" s="11">
        <f t="shared" si="4"/>
        <v>45561.189999999995</v>
      </c>
      <c r="G17" s="11">
        <f>Data!I11</f>
        <v>51.389999999999873</v>
      </c>
      <c r="H17" s="11">
        <f t="shared" si="5"/>
        <v>45612.579999999994</v>
      </c>
      <c r="I17" s="11"/>
      <c r="J17" s="11"/>
      <c r="K17" s="11">
        <f>Data!K11</f>
        <v>12247.64</v>
      </c>
      <c r="L17" s="11">
        <f>Data!L11</f>
        <v>1838.81</v>
      </c>
      <c r="M17" s="11">
        <f>Data!M11</f>
        <v>-850.36</v>
      </c>
      <c r="N17" s="12"/>
      <c r="O17" s="13">
        <f t="shared" si="1"/>
        <v>3.7241933956256061</v>
      </c>
      <c r="P17" s="13">
        <f t="shared" si="2"/>
        <v>24.80548833212784</v>
      </c>
      <c r="Q17" s="13">
        <f t="shared" si="3"/>
        <v>-53.578707841384819</v>
      </c>
    </row>
    <row r="18" spans="2:17" x14ac:dyDescent="0.2">
      <c r="B18" s="10" t="str">
        <f>Data!C12</f>
        <v>Biocon</v>
      </c>
      <c r="C18" s="10" t="s">
        <v>63</v>
      </c>
      <c r="D18" s="11">
        <f>Data!D12</f>
        <v>368.8</v>
      </c>
      <c r="E18" s="11">
        <f>Data!E12</f>
        <v>120.06</v>
      </c>
      <c r="F18" s="11">
        <f t="shared" si="4"/>
        <v>44278.128000000004</v>
      </c>
      <c r="G18" s="11">
        <f>Data!I12</f>
        <v>14512.099999999999</v>
      </c>
      <c r="H18" s="11">
        <f t="shared" si="5"/>
        <v>58790.228000000003</v>
      </c>
      <c r="I18" s="11"/>
      <c r="J18" s="11"/>
      <c r="K18" s="11">
        <f>Data!K12</f>
        <v>14894.1</v>
      </c>
      <c r="L18" s="11">
        <f>Data!L12</f>
        <v>3256</v>
      </c>
      <c r="M18" s="11">
        <f>Data!M12</f>
        <v>1865.1</v>
      </c>
      <c r="N18" s="12"/>
      <c r="O18" s="13">
        <f t="shared" si="1"/>
        <v>3.9472158774279751</v>
      </c>
      <c r="P18" s="13">
        <f t="shared" si="2"/>
        <v>18.055966830466833</v>
      </c>
      <c r="Q18" s="13">
        <f t="shared" si="3"/>
        <v>23.740350651439606</v>
      </c>
    </row>
    <row r="19" spans="2:17" ht="9" customHeight="1" x14ac:dyDescent="0.2"/>
    <row r="20" spans="2:17" x14ac:dyDescent="0.2">
      <c r="B20" s="23" t="s">
        <v>68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4">
        <f>MAX(O8:O18)</f>
        <v>12.738699866065469</v>
      </c>
      <c r="P20" s="24">
        <f t="shared" ref="P20:Q20" si="6">MAX(P8:P18)</f>
        <v>48.226761855073406</v>
      </c>
      <c r="Q20" s="24">
        <f t="shared" si="6"/>
        <v>56.899482567156184</v>
      </c>
    </row>
    <row r="21" spans="2:17" x14ac:dyDescent="0.2">
      <c r="B21" s="23" t="s">
        <v>69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4">
        <f>QUARTILE(O8:O18,3)</f>
        <v>5.1872278523452984</v>
      </c>
      <c r="P21" s="24">
        <f t="shared" ref="P21:Q21" si="7">QUARTILE(P8:P18,3)</f>
        <v>28.258885036451865</v>
      </c>
      <c r="Q21" s="24">
        <f t="shared" si="7"/>
        <v>35.757661943706623</v>
      </c>
    </row>
    <row r="22" spans="2:17" s="18" customFormat="1" x14ac:dyDescent="0.2">
      <c r="B22" s="25" t="s">
        <v>73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6">
        <f>AVERAGE(O8:O18)</f>
        <v>5.4574556160179739</v>
      </c>
      <c r="P22" s="26">
        <f t="shared" ref="P22:Q22" si="8">AVERAGE(P8:P18)</f>
        <v>24.266858127474396</v>
      </c>
      <c r="Q22" s="26">
        <f t="shared" si="8"/>
        <v>23.613496607339201</v>
      </c>
    </row>
    <row r="23" spans="2:17" s="18" customFormat="1" x14ac:dyDescent="0.2">
      <c r="B23" s="25" t="s">
        <v>70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6">
        <f>MEDIAN(O8:O18)</f>
        <v>4.6422932851941443</v>
      </c>
      <c r="P23" s="26">
        <f t="shared" ref="P23:Q23" si="9">MEDIAN(P8:P18)</f>
        <v>19.202653311178199</v>
      </c>
      <c r="Q23" s="26">
        <f t="shared" si="9"/>
        <v>27.560144172292585</v>
      </c>
    </row>
    <row r="24" spans="2:17" x14ac:dyDescent="0.2">
      <c r="B24" s="23" t="s">
        <v>71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>
        <f>QUARTILE(O8:O18,1)</f>
        <v>3.924017612670025</v>
      </c>
      <c r="P24" s="24">
        <f t="shared" ref="P24:Q24" si="10">QUARTILE(P8:P18,1)</f>
        <v>17.461739236460915</v>
      </c>
      <c r="Q24" s="24">
        <f t="shared" si="10"/>
        <v>22.103333598694604</v>
      </c>
    </row>
    <row r="25" spans="2:17" x14ac:dyDescent="0.2">
      <c r="B25" s="23" t="s">
        <v>72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>
        <f>MIN(O8:O18)</f>
        <v>2.6880941983203841</v>
      </c>
      <c r="P25" s="24">
        <f t="shared" ref="P25:Q25" si="11">MIN(P8:P18)</f>
        <v>14.714223055379891</v>
      </c>
      <c r="Q25" s="24">
        <f t="shared" si="11"/>
        <v>-53.578707841384819</v>
      </c>
    </row>
    <row r="27" spans="2:17" x14ac:dyDescent="0.2">
      <c r="B27" s="19" t="s">
        <v>74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1" t="s">
        <v>65</v>
      </c>
      <c r="P27" s="21" t="s">
        <v>66</v>
      </c>
      <c r="Q27" s="21" t="s">
        <v>67</v>
      </c>
    </row>
    <row r="28" spans="2:17" ht="5" customHeight="1" x14ac:dyDescent="0.2"/>
    <row r="29" spans="2:17" x14ac:dyDescent="0.2">
      <c r="B29" s="12" t="s">
        <v>75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1">
        <f>O23*K8</f>
        <v>123076.526</v>
      </c>
      <c r="P29" s="11">
        <f>P23*L8</f>
        <v>123076.526</v>
      </c>
      <c r="Q29" s="11">
        <f>Q31</f>
        <v>123490.11599999999</v>
      </c>
    </row>
    <row r="30" spans="2:17" x14ac:dyDescent="0.2">
      <c r="B30" s="12" t="s">
        <v>6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1">
        <f>G8</f>
        <v>-413.59000000000003</v>
      </c>
      <c r="P30" s="11">
        <v>-413.59000000000003</v>
      </c>
      <c r="Q30" s="11">
        <v>-413.59000000000003</v>
      </c>
    </row>
    <row r="31" spans="2:17" x14ac:dyDescent="0.2">
      <c r="B31" s="12" t="s">
        <v>76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1">
        <f>O29-O30</f>
        <v>123490.11599999999</v>
      </c>
      <c r="P31" s="11">
        <f t="shared" ref="P31" si="12">P29-P30</f>
        <v>123490.11599999999</v>
      </c>
      <c r="Q31" s="11">
        <f>Q23*M8</f>
        <v>123490.11599999999</v>
      </c>
    </row>
    <row r="32" spans="2:17" x14ac:dyDescent="0.2">
      <c r="B32" t="s">
        <v>4</v>
      </c>
      <c r="O32" s="9">
        <f>$E$8</f>
        <v>80.760000000000005</v>
      </c>
      <c r="P32" s="9">
        <f t="shared" ref="P32:Q32" si="13">$E$8</f>
        <v>80.760000000000005</v>
      </c>
      <c r="Q32" s="9">
        <f t="shared" si="13"/>
        <v>80.760000000000005</v>
      </c>
    </row>
    <row r="33" spans="2:17" x14ac:dyDescent="0.2">
      <c r="B33" s="22" t="s">
        <v>77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>
        <f>O31/O32</f>
        <v>1529.1</v>
      </c>
      <c r="P33" s="22">
        <f t="shared" ref="P33:Q33" si="14">P31/P32</f>
        <v>1529.1</v>
      </c>
      <c r="Q33" s="22">
        <f t="shared" si="14"/>
        <v>1529.1</v>
      </c>
    </row>
    <row r="34" spans="2:17" x14ac:dyDescent="0.2">
      <c r="B34" s="27" t="s">
        <v>78</v>
      </c>
    </row>
    <row r="35" spans="2:17" x14ac:dyDescent="0.2">
      <c r="O35" t="str">
        <f>IF(O33&gt;$D$8,"Undervalued","Overvalued")</f>
        <v>Overvalued</v>
      </c>
      <c r="P35" t="str">
        <f t="shared" ref="P35:Q35" si="15">IF(P33&gt;$D$8,"Undervalued","Overvalued")</f>
        <v>Overvalued</v>
      </c>
      <c r="Q35" t="str">
        <f t="shared" si="15"/>
        <v>Overvalued</v>
      </c>
    </row>
  </sheetData>
  <mergeCells count="3">
    <mergeCell ref="D5:I5"/>
    <mergeCell ref="K5:M5"/>
    <mergeCell ref="O5:Q5"/>
  </mergeCells>
  <pageMargins left="0.7" right="0.7" top="0.75" bottom="0.75" header="0.3" footer="0.3"/>
  <pageSetup paperSize="9" scale="5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950E-3CBB-104B-B621-4A30CD77906F}">
  <dimension ref="B2:M38"/>
  <sheetViews>
    <sheetView topLeftCell="E1" workbookViewId="0">
      <selection activeCell="I3" sqref="I3:I12"/>
    </sheetView>
  </sheetViews>
  <sheetFormatPr baseColWidth="10" defaultRowHeight="15" x14ac:dyDescent="0.2"/>
  <cols>
    <col min="2" max="2" width="5.1640625" bestFit="1" customWidth="1"/>
    <col min="3" max="3" width="15.5" bestFit="1" customWidth="1"/>
    <col min="4" max="4" width="8.1640625" bestFit="1" customWidth="1"/>
    <col min="5" max="5" width="14.1640625" bestFit="1" customWidth="1"/>
    <col min="6" max="6" width="14.1640625" customWidth="1"/>
    <col min="8" max="8" width="12.5" bestFit="1" customWidth="1"/>
    <col min="9" max="10" width="12.5" customWidth="1"/>
    <col min="12" max="12" width="12.83203125" bestFit="1" customWidth="1"/>
    <col min="13" max="13" width="11.83203125" bestFit="1" customWidth="1"/>
  </cols>
  <sheetData>
    <row r="2" spans="2:13" x14ac:dyDescent="0.2">
      <c r="B2" t="s">
        <v>14</v>
      </c>
      <c r="C2" t="s">
        <v>15</v>
      </c>
      <c r="D2" t="s">
        <v>46</v>
      </c>
      <c r="E2" t="s">
        <v>47</v>
      </c>
      <c r="F2" t="s">
        <v>53</v>
      </c>
      <c r="G2" t="s">
        <v>48</v>
      </c>
      <c r="H2" t="s">
        <v>49</v>
      </c>
      <c r="I2" t="s">
        <v>6</v>
      </c>
      <c r="J2" t="s">
        <v>54</v>
      </c>
      <c r="K2" t="s">
        <v>50</v>
      </c>
      <c r="L2" t="s">
        <v>51</v>
      </c>
      <c r="M2" t="s">
        <v>52</v>
      </c>
    </row>
    <row r="3" spans="2:13" x14ac:dyDescent="0.2">
      <c r="B3">
        <v>1</v>
      </c>
      <c r="C3" t="s">
        <v>16</v>
      </c>
      <c r="D3" s="5">
        <v>1889.95</v>
      </c>
      <c r="E3" s="5">
        <v>239.93</v>
      </c>
      <c r="F3" s="5">
        <f>D3*E3</f>
        <v>453455.7035</v>
      </c>
      <c r="G3" s="5">
        <v>2571.9499999999998</v>
      </c>
      <c r="H3" s="5">
        <v>10520.68</v>
      </c>
      <c r="I3" s="5">
        <f>G3-H3</f>
        <v>-7948.7300000000005</v>
      </c>
      <c r="J3" s="5">
        <f>F3+G3-H3</f>
        <v>445506.97350000002</v>
      </c>
      <c r="K3" s="5">
        <v>50307.74</v>
      </c>
      <c r="L3" s="5">
        <v>13247.71</v>
      </c>
      <c r="M3" s="5">
        <v>11117.12</v>
      </c>
    </row>
    <row r="4" spans="2:13" x14ac:dyDescent="0.2">
      <c r="B4">
        <v>2</v>
      </c>
      <c r="C4" t="s">
        <v>17</v>
      </c>
      <c r="D4" s="5">
        <v>1529.1</v>
      </c>
      <c r="E4" s="5">
        <v>80.760000000000005</v>
      </c>
      <c r="F4" s="5">
        <f t="shared" ref="F4:F38" si="0">D4*E4</f>
        <v>123490.11599999999</v>
      </c>
      <c r="G4" s="5">
        <v>461.38</v>
      </c>
      <c r="H4" s="5">
        <v>874.97</v>
      </c>
      <c r="I4" s="5">
        <f t="shared" ref="I4:I12" si="1">G4-H4</f>
        <v>-413.59000000000003</v>
      </c>
      <c r="J4" s="5">
        <f t="shared" ref="J4:J38" si="2">F4+G4-H4</f>
        <v>123076.526</v>
      </c>
      <c r="K4" s="5">
        <v>26512.01</v>
      </c>
      <c r="L4" s="5">
        <v>6409.35</v>
      </c>
      <c r="M4" s="5">
        <v>4480.75</v>
      </c>
    </row>
    <row r="5" spans="2:13" x14ac:dyDescent="0.2">
      <c r="B5">
        <v>3</v>
      </c>
      <c r="C5" t="s">
        <v>18</v>
      </c>
      <c r="D5" s="5">
        <v>2881.05</v>
      </c>
      <c r="E5" s="5">
        <v>41.26</v>
      </c>
      <c r="F5" s="5">
        <f t="shared" si="0"/>
        <v>118872.12300000001</v>
      </c>
      <c r="G5" s="5">
        <v>207.46</v>
      </c>
      <c r="H5" s="5">
        <v>761.01</v>
      </c>
      <c r="I5" s="5">
        <f t="shared" si="1"/>
        <v>-553.54999999999995</v>
      </c>
      <c r="J5" s="5">
        <f t="shared" si="2"/>
        <v>118318.57300000002</v>
      </c>
      <c r="K5" s="5">
        <v>9288.1200000000008</v>
      </c>
      <c r="L5" s="5">
        <v>2453.38</v>
      </c>
      <c r="M5" s="5">
        <v>2089.16</v>
      </c>
    </row>
    <row r="6" spans="2:13" x14ac:dyDescent="0.2">
      <c r="B6">
        <v>4</v>
      </c>
      <c r="C6" t="s">
        <v>19</v>
      </c>
      <c r="D6" s="5">
        <v>1369</v>
      </c>
      <c r="E6" s="5">
        <v>83.44</v>
      </c>
      <c r="F6" s="5">
        <f t="shared" si="0"/>
        <v>114229.36</v>
      </c>
      <c r="G6" s="5">
        <v>4854.1000000000004</v>
      </c>
      <c r="H6" s="5">
        <v>1727.7</v>
      </c>
      <c r="I6" s="5">
        <f t="shared" si="1"/>
        <v>3126.4000000000005</v>
      </c>
      <c r="J6" s="5">
        <f t="shared" si="2"/>
        <v>117355.76000000001</v>
      </c>
      <c r="K6" s="5">
        <v>30084.9</v>
      </c>
      <c r="L6" s="5">
        <v>7468.5</v>
      </c>
      <c r="M6" s="5">
        <v>5425</v>
      </c>
    </row>
    <row r="7" spans="2:13" x14ac:dyDescent="0.2">
      <c r="B7">
        <v>5</v>
      </c>
      <c r="C7" t="s">
        <v>20</v>
      </c>
      <c r="D7" s="5">
        <v>2364.9</v>
      </c>
      <c r="E7" s="5">
        <v>45.62</v>
      </c>
      <c r="F7" s="5">
        <f t="shared" si="0"/>
        <v>107886.738</v>
      </c>
      <c r="G7" s="5">
        <v>3442.5</v>
      </c>
      <c r="H7" s="5">
        <v>1202.54</v>
      </c>
      <c r="I7" s="5">
        <f t="shared" si="1"/>
        <v>2239.96</v>
      </c>
      <c r="J7" s="5">
        <f t="shared" si="2"/>
        <v>110126.698</v>
      </c>
      <c r="K7" s="5">
        <v>21431.26</v>
      </c>
      <c r="L7" s="5">
        <v>3565.88</v>
      </c>
      <c r="M7" s="5">
        <v>2651.94</v>
      </c>
    </row>
    <row r="8" spans="2:13" x14ac:dyDescent="0.2">
      <c r="B8">
        <v>6</v>
      </c>
      <c r="C8" t="s">
        <v>21</v>
      </c>
      <c r="D8" s="5">
        <v>973.8</v>
      </c>
      <c r="E8" s="5">
        <v>100.62</v>
      </c>
      <c r="F8" s="5">
        <f t="shared" si="0"/>
        <v>97983.755999999994</v>
      </c>
      <c r="G8" s="5">
        <v>190.5</v>
      </c>
      <c r="H8" s="5">
        <v>1105.0999999999999</v>
      </c>
      <c r="I8" s="5">
        <f t="shared" si="1"/>
        <v>-914.59999999999991</v>
      </c>
      <c r="J8" s="5">
        <f t="shared" si="2"/>
        <v>97069.155999999988</v>
      </c>
      <c r="K8" s="5">
        <v>21483.5</v>
      </c>
      <c r="L8" s="5">
        <v>5754.8</v>
      </c>
      <c r="M8" s="5">
        <v>4438.7</v>
      </c>
    </row>
    <row r="9" spans="2:13" x14ac:dyDescent="0.2">
      <c r="B9">
        <v>7</v>
      </c>
      <c r="C9" t="s">
        <v>22</v>
      </c>
      <c r="D9" s="5">
        <v>1353.25</v>
      </c>
      <c r="E9" s="5">
        <v>58.59</v>
      </c>
      <c r="F9" s="5">
        <f t="shared" si="0"/>
        <v>79286.91750000001</v>
      </c>
      <c r="G9" s="5">
        <v>8427.25</v>
      </c>
      <c r="H9" s="5">
        <v>6278.3</v>
      </c>
      <c r="I9" s="5">
        <f t="shared" si="1"/>
        <v>2148.9499999999998</v>
      </c>
      <c r="J9" s="5">
        <f t="shared" si="2"/>
        <v>81435.867500000008</v>
      </c>
      <c r="K9" s="5">
        <v>30295.02</v>
      </c>
      <c r="L9" s="5">
        <v>5534.5</v>
      </c>
      <c r="M9" s="5">
        <v>3582.49</v>
      </c>
    </row>
    <row r="10" spans="2:13" x14ac:dyDescent="0.2">
      <c r="B10">
        <v>8</v>
      </c>
      <c r="C10" t="s">
        <v>23</v>
      </c>
      <c r="D10" s="5">
        <v>5571</v>
      </c>
      <c r="E10" s="5">
        <v>11.96</v>
      </c>
      <c r="F10" s="5">
        <f t="shared" si="0"/>
        <v>66629.16</v>
      </c>
      <c r="G10" s="5">
        <v>1477.9</v>
      </c>
      <c r="H10" s="5">
        <v>1579.35</v>
      </c>
      <c r="I10" s="5">
        <f t="shared" si="1"/>
        <v>-101.44999999999982</v>
      </c>
      <c r="J10" s="5">
        <f t="shared" si="2"/>
        <v>66527.709999999992</v>
      </c>
      <c r="K10" s="5">
        <v>12706.18</v>
      </c>
      <c r="L10" s="5">
        <v>2595.2600000000002</v>
      </c>
      <c r="M10" s="5">
        <v>2160.96</v>
      </c>
    </row>
    <row r="11" spans="2:13" x14ac:dyDescent="0.2">
      <c r="B11">
        <v>9</v>
      </c>
      <c r="C11" t="s">
        <v>24</v>
      </c>
      <c r="D11" s="5">
        <v>1614.5</v>
      </c>
      <c r="E11" s="5">
        <v>28.22</v>
      </c>
      <c r="F11" s="5">
        <f t="shared" si="0"/>
        <v>45561.189999999995</v>
      </c>
      <c r="G11" s="5">
        <v>1710.85</v>
      </c>
      <c r="H11" s="5">
        <v>1659.46</v>
      </c>
      <c r="I11" s="5">
        <f t="shared" si="1"/>
        <v>51.389999999999873</v>
      </c>
      <c r="J11" s="5">
        <f t="shared" si="2"/>
        <v>45612.579999999994</v>
      </c>
      <c r="K11" s="5">
        <v>12247.64</v>
      </c>
      <c r="L11" s="5">
        <v>1838.81</v>
      </c>
      <c r="M11" s="5">
        <v>-850.36</v>
      </c>
    </row>
    <row r="12" spans="2:13" x14ac:dyDescent="0.2">
      <c r="B12">
        <v>10</v>
      </c>
      <c r="C12" t="s">
        <v>25</v>
      </c>
      <c r="D12" s="5">
        <v>368.8</v>
      </c>
      <c r="E12" s="5">
        <v>120.06</v>
      </c>
      <c r="F12" s="5">
        <f t="shared" si="0"/>
        <v>44278.128000000004</v>
      </c>
      <c r="G12" s="5">
        <v>16770.8</v>
      </c>
      <c r="H12" s="5">
        <v>2258.6999999999998</v>
      </c>
      <c r="I12" s="5">
        <f t="shared" si="1"/>
        <v>14512.099999999999</v>
      </c>
      <c r="J12" s="5">
        <f t="shared" si="2"/>
        <v>58790.228000000003</v>
      </c>
      <c r="K12" s="5">
        <v>14894.1</v>
      </c>
      <c r="L12" s="5">
        <v>3256</v>
      </c>
      <c r="M12" s="5">
        <v>1865.1</v>
      </c>
    </row>
    <row r="13" spans="2:13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2:13" x14ac:dyDescent="0.2"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13" x14ac:dyDescent="0.2"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 x14ac:dyDescent="0.2"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x14ac:dyDescent="0.2"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x14ac:dyDescent="0.2">
      <c r="B19">
        <v>11</v>
      </c>
      <c r="C19" t="s">
        <v>26</v>
      </c>
      <c r="D19" s="5">
        <v>1692.95</v>
      </c>
      <c r="E19" s="5">
        <v>25.37</v>
      </c>
      <c r="F19" s="5">
        <f t="shared" si="0"/>
        <v>42950.141500000005</v>
      </c>
      <c r="G19" s="5">
        <v>1202.18</v>
      </c>
      <c r="H19" s="5">
        <v>296.83999999999997</v>
      </c>
      <c r="I19" s="5"/>
      <c r="J19" s="5">
        <f t="shared" si="2"/>
        <v>43855.481500000009</v>
      </c>
      <c r="K19" s="5">
        <v>8533.42</v>
      </c>
      <c r="L19" s="5">
        <v>1178.3499999999999</v>
      </c>
      <c r="M19" s="5">
        <v>667.22</v>
      </c>
    </row>
    <row r="20" spans="2:13" x14ac:dyDescent="0.2">
      <c r="B20">
        <v>12</v>
      </c>
      <c r="C20" t="s">
        <v>27</v>
      </c>
      <c r="D20" s="5">
        <v>258.25</v>
      </c>
      <c r="E20" s="5">
        <v>132.57</v>
      </c>
      <c r="F20" s="5">
        <f t="shared" si="0"/>
        <v>34236.202499999999</v>
      </c>
      <c r="G20" s="5">
        <v>4786.41</v>
      </c>
      <c r="H20" s="5">
        <v>482.56</v>
      </c>
      <c r="I20" s="5"/>
      <c r="J20" s="5">
        <f t="shared" si="2"/>
        <v>38540.052500000005</v>
      </c>
      <c r="K20" s="5">
        <v>8703.82</v>
      </c>
      <c r="L20" s="5">
        <v>819.37</v>
      </c>
      <c r="M20" s="5">
        <v>45.33</v>
      </c>
    </row>
    <row r="21" spans="2:13" x14ac:dyDescent="0.2">
      <c r="B21">
        <v>13</v>
      </c>
      <c r="C21" t="s">
        <v>28</v>
      </c>
      <c r="D21" s="5">
        <v>615.65</v>
      </c>
      <c r="E21" s="5">
        <v>53.92</v>
      </c>
      <c r="F21" s="5">
        <f t="shared" si="0"/>
        <v>33195.847999999998</v>
      </c>
      <c r="G21" s="5">
        <v>2789.03</v>
      </c>
      <c r="H21" s="5">
        <v>141.65</v>
      </c>
      <c r="I21" s="5"/>
      <c r="J21" s="5">
        <f t="shared" si="2"/>
        <v>35843.227999999996</v>
      </c>
      <c r="K21" s="5">
        <v>5053.2</v>
      </c>
      <c r="L21" s="5">
        <v>386.28</v>
      </c>
      <c r="M21" s="5">
        <v>130.99</v>
      </c>
    </row>
    <row r="22" spans="2:13" x14ac:dyDescent="0.2">
      <c r="B22">
        <v>14</v>
      </c>
      <c r="C22" t="s">
        <v>29</v>
      </c>
      <c r="D22" s="5">
        <v>1878.2</v>
      </c>
      <c r="E22" s="5">
        <v>15.55</v>
      </c>
      <c r="F22" s="5">
        <f t="shared" si="0"/>
        <v>29206.010000000002</v>
      </c>
      <c r="G22" s="5">
        <v>92.75</v>
      </c>
      <c r="H22" s="5">
        <v>95.54</v>
      </c>
      <c r="I22" s="5"/>
      <c r="J22" s="5">
        <f t="shared" si="2"/>
        <v>29203.22</v>
      </c>
      <c r="K22" s="5">
        <v>3711.26</v>
      </c>
      <c r="L22" s="5">
        <v>854.52</v>
      </c>
      <c r="M22" s="5">
        <v>611.13</v>
      </c>
    </row>
    <row r="23" spans="2:13" x14ac:dyDescent="0.2">
      <c r="B23">
        <v>15</v>
      </c>
      <c r="C23" t="s">
        <v>30</v>
      </c>
      <c r="D23" s="5">
        <v>1122.5</v>
      </c>
      <c r="E23" s="5">
        <v>25.46</v>
      </c>
      <c r="F23" s="5">
        <f t="shared" si="0"/>
        <v>28578.850000000002</v>
      </c>
      <c r="G23" s="5">
        <v>39.46</v>
      </c>
      <c r="H23" s="5">
        <v>50.5</v>
      </c>
      <c r="I23" s="5"/>
      <c r="J23" s="5">
        <f t="shared" si="2"/>
        <v>28567.81</v>
      </c>
      <c r="K23" s="5">
        <v>961.16</v>
      </c>
      <c r="L23" s="5">
        <v>326.63</v>
      </c>
      <c r="M23" s="5">
        <v>242.87</v>
      </c>
    </row>
    <row r="24" spans="2:13" x14ac:dyDescent="0.2">
      <c r="B24">
        <v>16</v>
      </c>
      <c r="C24" t="s">
        <v>31</v>
      </c>
      <c r="D24" s="5">
        <v>1460.25</v>
      </c>
      <c r="E24" s="5">
        <v>18.940000000000001</v>
      </c>
      <c r="F24" s="5">
        <f t="shared" si="0"/>
        <v>27657.135000000002</v>
      </c>
      <c r="G24" s="5">
        <v>1188.77</v>
      </c>
      <c r="H24" s="5">
        <v>232.41</v>
      </c>
      <c r="I24" s="5"/>
      <c r="J24" s="5">
        <f t="shared" si="2"/>
        <v>28613.495000000003</v>
      </c>
      <c r="K24" s="5">
        <v>6658.25</v>
      </c>
      <c r="L24" s="5">
        <v>972</v>
      </c>
      <c r="M24" s="5">
        <v>527.57000000000005</v>
      </c>
    </row>
    <row r="25" spans="2:13" x14ac:dyDescent="0.2">
      <c r="B25">
        <v>17</v>
      </c>
      <c r="C25" t="s">
        <v>32</v>
      </c>
      <c r="D25" s="5">
        <v>1397.3</v>
      </c>
      <c r="E25" s="5">
        <v>17.91</v>
      </c>
      <c r="F25" s="5">
        <f t="shared" si="0"/>
        <v>25025.643</v>
      </c>
      <c r="G25" s="5">
        <v>208.4</v>
      </c>
      <c r="H25" s="5">
        <v>952.9</v>
      </c>
      <c r="I25" s="5"/>
      <c r="J25" s="5">
        <f t="shared" si="2"/>
        <v>24281.143</v>
      </c>
      <c r="K25" s="5">
        <v>4560.6000000000004</v>
      </c>
      <c r="L25" s="5">
        <v>2375.8000000000002</v>
      </c>
      <c r="M25" s="5">
        <v>1944</v>
      </c>
    </row>
    <row r="26" spans="2:13" x14ac:dyDescent="0.2">
      <c r="B26">
        <v>18</v>
      </c>
      <c r="C26" t="s">
        <v>33</v>
      </c>
      <c r="D26" s="5">
        <v>1455.7</v>
      </c>
      <c r="E26" s="5">
        <v>16.25</v>
      </c>
      <c r="F26" s="5">
        <f t="shared" si="0"/>
        <v>23655.125</v>
      </c>
      <c r="G26" s="5">
        <v>2343</v>
      </c>
      <c r="H26" s="5">
        <v>529</v>
      </c>
      <c r="I26" s="5"/>
      <c r="J26" s="5">
        <f t="shared" si="2"/>
        <v>25469.125</v>
      </c>
      <c r="K26" s="5">
        <v>2949</v>
      </c>
      <c r="L26" s="5">
        <v>58</v>
      </c>
      <c r="M26" s="5">
        <v>-295</v>
      </c>
    </row>
    <row r="27" spans="2:13" x14ac:dyDescent="0.2">
      <c r="B27">
        <v>19</v>
      </c>
      <c r="C27" t="s">
        <v>34</v>
      </c>
      <c r="D27" s="5">
        <v>2148.75</v>
      </c>
      <c r="E27" s="5">
        <v>10.46</v>
      </c>
      <c r="F27" s="5">
        <f t="shared" si="0"/>
        <v>22475.925000000003</v>
      </c>
      <c r="G27" s="5">
        <v>3.43</v>
      </c>
      <c r="H27" s="5">
        <v>47.02</v>
      </c>
      <c r="I27" s="5"/>
      <c r="J27" s="5">
        <f t="shared" si="2"/>
        <v>22432.335000000003</v>
      </c>
      <c r="K27" s="5">
        <v>1085.75</v>
      </c>
      <c r="L27" s="5">
        <v>443.77</v>
      </c>
      <c r="M27" s="5">
        <v>328.7</v>
      </c>
    </row>
    <row r="28" spans="2:13" x14ac:dyDescent="0.2">
      <c r="B28">
        <v>20</v>
      </c>
      <c r="C28" t="s">
        <v>35</v>
      </c>
      <c r="D28" s="5">
        <v>1049</v>
      </c>
      <c r="E28" s="5">
        <v>19.66</v>
      </c>
      <c r="F28" s="5">
        <f t="shared" si="0"/>
        <v>20623.34</v>
      </c>
      <c r="G28" s="5">
        <v>1066.3499999999999</v>
      </c>
      <c r="H28" s="5">
        <v>126.57</v>
      </c>
      <c r="I28" s="5"/>
      <c r="J28" s="5">
        <f t="shared" si="2"/>
        <v>21563.119999999999</v>
      </c>
      <c r="K28" s="5">
        <v>6357.26</v>
      </c>
      <c r="L28" s="5">
        <v>750.12</v>
      </c>
      <c r="M28" s="5">
        <v>646.34</v>
      </c>
    </row>
    <row r="29" spans="2:13" x14ac:dyDescent="0.2">
      <c r="B29">
        <v>21</v>
      </c>
      <c r="C29" t="s">
        <v>36</v>
      </c>
      <c r="D29" s="5">
        <v>597.4</v>
      </c>
      <c r="E29" s="5">
        <v>24.25</v>
      </c>
      <c r="F29" s="5">
        <f t="shared" si="0"/>
        <v>14486.949999999999</v>
      </c>
      <c r="G29" s="5">
        <v>1097.19</v>
      </c>
      <c r="H29" s="5">
        <v>386.39</v>
      </c>
      <c r="I29" s="5"/>
      <c r="J29" s="5">
        <f t="shared" si="2"/>
        <v>15197.75</v>
      </c>
      <c r="K29" s="5">
        <v>4477.84</v>
      </c>
      <c r="L29" s="5">
        <v>765.67</v>
      </c>
      <c r="M29" s="5">
        <v>487.18</v>
      </c>
    </row>
    <row r="30" spans="2:13" x14ac:dyDescent="0.2">
      <c r="B30">
        <v>22</v>
      </c>
      <c r="C30" t="s">
        <v>37</v>
      </c>
      <c r="D30" s="5">
        <v>1018.25</v>
      </c>
      <c r="E30" s="5">
        <v>12.25</v>
      </c>
      <c r="F30" s="5">
        <f t="shared" si="0"/>
        <v>12473.5625</v>
      </c>
      <c r="G30" s="5">
        <v>15.98</v>
      </c>
      <c r="H30" s="5">
        <v>301.58999999999997</v>
      </c>
      <c r="I30" s="5"/>
      <c r="J30" s="5">
        <f t="shared" si="2"/>
        <v>12187.952499999999</v>
      </c>
      <c r="K30" s="5">
        <v>2204.9</v>
      </c>
      <c r="L30" s="5">
        <v>569.5</v>
      </c>
      <c r="M30" s="5">
        <v>423.51</v>
      </c>
    </row>
    <row r="31" spans="2:13" x14ac:dyDescent="0.2">
      <c r="B31">
        <v>23</v>
      </c>
      <c r="C31" t="s">
        <v>38</v>
      </c>
      <c r="D31" s="5">
        <v>577.45000000000005</v>
      </c>
      <c r="E31" s="5">
        <v>17.350000000000001</v>
      </c>
      <c r="F31" s="5">
        <f t="shared" si="0"/>
        <v>10018.757500000002</v>
      </c>
      <c r="G31" s="5">
        <v>1.08</v>
      </c>
      <c r="H31" s="5">
        <v>84.71</v>
      </c>
      <c r="I31" s="5"/>
      <c r="J31" s="5">
        <f t="shared" si="2"/>
        <v>9935.1275000000023</v>
      </c>
      <c r="K31" s="5">
        <v>721.87</v>
      </c>
      <c r="L31" s="5">
        <v>234.1</v>
      </c>
      <c r="M31" s="5">
        <v>167.89</v>
      </c>
    </row>
    <row r="32" spans="2:13" x14ac:dyDescent="0.2">
      <c r="B32">
        <v>24</v>
      </c>
      <c r="C32" t="s">
        <v>39</v>
      </c>
      <c r="D32" s="5">
        <v>632.9</v>
      </c>
      <c r="E32" s="5">
        <v>15.74</v>
      </c>
      <c r="F32" s="5">
        <f t="shared" si="0"/>
        <v>9961.8459999999995</v>
      </c>
      <c r="G32" s="5">
        <v>530.46</v>
      </c>
      <c r="H32" s="5">
        <v>277.05</v>
      </c>
      <c r="I32" s="5"/>
      <c r="J32" s="5">
        <f t="shared" si="2"/>
        <v>10215.256000000001</v>
      </c>
      <c r="K32" s="5">
        <v>4178.18</v>
      </c>
      <c r="L32" s="5">
        <v>31.54</v>
      </c>
      <c r="M32" s="5">
        <v>0.79</v>
      </c>
    </row>
    <row r="33" spans="2:13" x14ac:dyDescent="0.2">
      <c r="B33">
        <v>25</v>
      </c>
      <c r="C33" t="s">
        <v>40</v>
      </c>
      <c r="D33" s="5">
        <v>1835.7</v>
      </c>
      <c r="E33" s="5">
        <v>5.07</v>
      </c>
      <c r="F33" s="5">
        <f t="shared" si="0"/>
        <v>9306.9990000000016</v>
      </c>
      <c r="G33" s="5">
        <v>164.94</v>
      </c>
      <c r="H33" s="5">
        <v>266.57</v>
      </c>
      <c r="I33" s="5"/>
      <c r="J33" s="5">
        <f t="shared" si="2"/>
        <v>9205.3690000000024</v>
      </c>
      <c r="K33" s="5">
        <v>904.8</v>
      </c>
      <c r="L33" s="5">
        <v>128.43</v>
      </c>
      <c r="M33" s="5">
        <v>118.98</v>
      </c>
    </row>
    <row r="34" spans="2:13" x14ac:dyDescent="0.2">
      <c r="B34">
        <v>26</v>
      </c>
      <c r="C34" t="s">
        <v>41</v>
      </c>
      <c r="D34" s="5">
        <v>511.1</v>
      </c>
      <c r="E34" s="5">
        <v>16.28</v>
      </c>
      <c r="F34" s="5">
        <f t="shared" si="0"/>
        <v>8320.7080000000005</v>
      </c>
      <c r="G34" s="5">
        <v>20.12</v>
      </c>
      <c r="H34" s="5">
        <v>26.29</v>
      </c>
      <c r="I34" s="5"/>
      <c r="J34" s="5">
        <f t="shared" si="2"/>
        <v>8314.5380000000005</v>
      </c>
      <c r="K34" s="5">
        <v>2072.3200000000002</v>
      </c>
      <c r="L34" s="5">
        <v>419.78</v>
      </c>
      <c r="M34" s="5">
        <v>316.52999999999997</v>
      </c>
    </row>
    <row r="35" spans="2:13" x14ac:dyDescent="0.2">
      <c r="B35">
        <v>27</v>
      </c>
      <c r="C35" t="s">
        <v>42</v>
      </c>
      <c r="D35" s="5">
        <v>704.3</v>
      </c>
      <c r="E35" s="5">
        <v>9.2200000000000006</v>
      </c>
      <c r="F35" s="5">
        <f t="shared" si="0"/>
        <v>6493.6459999999997</v>
      </c>
      <c r="G35" s="5">
        <v>2308.4899999999998</v>
      </c>
      <c r="H35" s="5">
        <v>191.17</v>
      </c>
      <c r="I35" s="5"/>
      <c r="J35" s="5">
        <f t="shared" si="2"/>
        <v>8610.9659999999985</v>
      </c>
      <c r="K35" s="5">
        <v>4410.33</v>
      </c>
      <c r="L35" s="5">
        <v>587.41</v>
      </c>
      <c r="M35" s="5">
        <v>226.48</v>
      </c>
    </row>
    <row r="36" spans="2:13" x14ac:dyDescent="0.2">
      <c r="B36">
        <v>28</v>
      </c>
      <c r="C36" t="s">
        <v>43</v>
      </c>
      <c r="D36" s="5">
        <v>1109.45</v>
      </c>
      <c r="E36" s="5">
        <v>5.72</v>
      </c>
      <c r="F36" s="5">
        <f t="shared" si="0"/>
        <v>6346.0540000000001</v>
      </c>
      <c r="G36" s="5">
        <v>261.19</v>
      </c>
      <c r="H36" s="5">
        <v>86.75</v>
      </c>
      <c r="I36" s="5"/>
      <c r="J36" s="5">
        <f t="shared" si="2"/>
        <v>6520.4939999999997</v>
      </c>
      <c r="K36" s="5">
        <v>1177.5899999999999</v>
      </c>
      <c r="L36" s="5">
        <v>168.76</v>
      </c>
      <c r="M36" s="5">
        <v>118.33</v>
      </c>
    </row>
    <row r="37" spans="2:13" x14ac:dyDescent="0.2">
      <c r="B37">
        <v>29</v>
      </c>
      <c r="C37" t="s">
        <v>44</v>
      </c>
      <c r="D37" s="5">
        <v>699.35</v>
      </c>
      <c r="E37" s="5">
        <v>9.06</v>
      </c>
      <c r="F37" s="5">
        <f t="shared" si="0"/>
        <v>6336.1110000000008</v>
      </c>
      <c r="G37" s="5">
        <v>386.47</v>
      </c>
      <c r="H37" s="5">
        <v>24.07</v>
      </c>
      <c r="I37" s="5"/>
      <c r="J37" s="5">
        <f t="shared" si="2"/>
        <v>6698.5110000000013</v>
      </c>
      <c r="K37" s="5">
        <v>1967.98</v>
      </c>
      <c r="L37" s="5">
        <v>334.51</v>
      </c>
      <c r="M37" s="5">
        <v>228.08</v>
      </c>
    </row>
    <row r="38" spans="2:13" x14ac:dyDescent="0.2">
      <c r="B38">
        <v>30</v>
      </c>
      <c r="C38" t="s">
        <v>45</v>
      </c>
      <c r="D38" s="5">
        <v>756.5</v>
      </c>
      <c r="E38" s="5">
        <v>8.0500000000000007</v>
      </c>
      <c r="F38" s="5">
        <f t="shared" si="0"/>
        <v>6089.8250000000007</v>
      </c>
      <c r="G38" s="5">
        <v>5.51</v>
      </c>
      <c r="H38" s="5">
        <v>74.959999999999994</v>
      </c>
      <c r="I38" s="5"/>
      <c r="J38" s="5">
        <f t="shared" si="2"/>
        <v>6020.3750000000009</v>
      </c>
      <c r="K38" s="5">
        <v>624.98</v>
      </c>
      <c r="L38" s="5">
        <v>216.98</v>
      </c>
      <c r="M38" s="5">
        <v>157.51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Comps Val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SAMIKSHA SARDA - 70112000093</dc:creator>
  <cp:lastModifiedBy>Samiksha Sarda</cp:lastModifiedBy>
  <cp:lastPrinted>2025-01-01T21:00:36Z</cp:lastPrinted>
  <dcterms:created xsi:type="dcterms:W3CDTF">2025-01-01T19:56:41Z</dcterms:created>
  <dcterms:modified xsi:type="dcterms:W3CDTF">2025-01-01T21:00:48Z</dcterms:modified>
</cp:coreProperties>
</file>