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amit/personal/repos/github/samitchaudhuri/ab-test-screener/"/>
    </mc:Choice>
  </mc:AlternateContent>
  <bookViews>
    <workbookView xWindow="34180" yWindow="9520" windowWidth="28140" windowHeight="17540" tabRatio="500" activeTab="3"/>
  </bookViews>
  <sheets>
    <sheet name="Baseline" sheetId="1" r:id="rId1"/>
    <sheet name="Control" sheetId="2" r:id="rId2"/>
    <sheet name="Experiment" sheetId="3" r:id="rId3"/>
    <sheet name="Calculation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4" l="1"/>
  <c r="C15" i="4"/>
  <c r="B39" i="3"/>
  <c r="H5" i="4"/>
  <c r="B39" i="2"/>
  <c r="G5" i="4"/>
  <c r="I5" i="4"/>
  <c r="H13" i="4"/>
  <c r="G13" i="4"/>
  <c r="E40" i="3"/>
  <c r="K8" i="4"/>
  <c r="C40" i="3"/>
  <c r="K6" i="4"/>
  <c r="K12" i="4"/>
  <c r="E40" i="2"/>
  <c r="J8" i="4"/>
  <c r="C40" i="2"/>
  <c r="J6" i="4"/>
  <c r="J12" i="4"/>
  <c r="Q12" i="4"/>
  <c r="L8" i="4"/>
  <c r="L6" i="4"/>
  <c r="L12" i="4"/>
  <c r="M12" i="4"/>
  <c r="N12" i="4"/>
  <c r="P12" i="4"/>
  <c r="O12" i="4"/>
  <c r="C39" i="2"/>
  <c r="G6" i="4"/>
  <c r="C39" i="3"/>
  <c r="H6" i="4"/>
  <c r="I6" i="4"/>
  <c r="I12" i="4"/>
  <c r="H12" i="4"/>
  <c r="G12" i="4"/>
  <c r="D12" i="4"/>
  <c r="E12" i="4"/>
  <c r="B5" i="4"/>
  <c r="F12" i="4"/>
  <c r="B10" i="4"/>
  <c r="B12" i="4"/>
  <c r="C12" i="4"/>
  <c r="D40" i="3"/>
  <c r="K7" i="4"/>
  <c r="K11" i="4"/>
  <c r="D40" i="2"/>
  <c r="J7" i="4"/>
  <c r="J11" i="4"/>
  <c r="Q11" i="4"/>
  <c r="L7" i="4"/>
  <c r="L11" i="4"/>
  <c r="M11" i="4"/>
  <c r="N11" i="4"/>
  <c r="P11" i="4"/>
  <c r="O11" i="4"/>
  <c r="D11" i="4"/>
  <c r="E11" i="4"/>
  <c r="C11" i="4"/>
  <c r="K10" i="4"/>
  <c r="J10" i="4"/>
  <c r="Q10" i="4"/>
  <c r="L10" i="4"/>
  <c r="M10" i="4"/>
  <c r="N10" i="4"/>
  <c r="P10" i="4"/>
  <c r="O10" i="4"/>
  <c r="D10" i="4"/>
  <c r="E10" i="4"/>
  <c r="C10" i="4"/>
  <c r="H9" i="4"/>
  <c r="G9" i="4"/>
  <c r="Q9" i="4"/>
  <c r="I9" i="4"/>
  <c r="M9" i="4"/>
  <c r="N9" i="4"/>
  <c r="P9" i="4"/>
  <c r="O9" i="4"/>
  <c r="B9" i="4"/>
  <c r="C9" i="4"/>
  <c r="Q6" i="4"/>
  <c r="M6" i="4"/>
  <c r="N6" i="4"/>
  <c r="P6" i="4"/>
  <c r="O6" i="4"/>
  <c r="Q5" i="4"/>
  <c r="M5" i="4"/>
  <c r="N5" i="4"/>
  <c r="P5" i="4"/>
  <c r="O5" i="4"/>
  <c r="B40" i="2"/>
  <c r="J5" i="4"/>
  <c r="B40" i="3"/>
  <c r="K5" i="4"/>
  <c r="L5" i="4"/>
  <c r="E39" i="3"/>
  <c r="D39" i="3"/>
  <c r="G24" i="3"/>
  <c r="G24" i="2"/>
  <c r="I24" i="3"/>
  <c r="F24" i="3"/>
  <c r="F24" i="2"/>
  <c r="H24" i="3"/>
  <c r="G23" i="3"/>
  <c r="G23" i="2"/>
  <c r="I23" i="3"/>
  <c r="F23" i="3"/>
  <c r="F23" i="2"/>
  <c r="H23" i="3"/>
  <c r="G22" i="3"/>
  <c r="G22" i="2"/>
  <c r="I22" i="3"/>
  <c r="F22" i="3"/>
  <c r="F22" i="2"/>
  <c r="H22" i="3"/>
  <c r="G21" i="3"/>
  <c r="G21" i="2"/>
  <c r="I21" i="3"/>
  <c r="F21" i="3"/>
  <c r="F21" i="2"/>
  <c r="H21" i="3"/>
  <c r="G20" i="3"/>
  <c r="G20" i="2"/>
  <c r="I20" i="3"/>
  <c r="F20" i="3"/>
  <c r="F20" i="2"/>
  <c r="H20" i="3"/>
  <c r="G19" i="3"/>
  <c r="G19" i="2"/>
  <c r="I19" i="3"/>
  <c r="F19" i="3"/>
  <c r="F19" i="2"/>
  <c r="H19" i="3"/>
  <c r="G18" i="3"/>
  <c r="G18" i="2"/>
  <c r="I18" i="3"/>
  <c r="F18" i="3"/>
  <c r="F18" i="2"/>
  <c r="H18" i="3"/>
  <c r="G17" i="3"/>
  <c r="G17" i="2"/>
  <c r="I17" i="3"/>
  <c r="F17" i="3"/>
  <c r="F17" i="2"/>
  <c r="H17" i="3"/>
  <c r="G16" i="3"/>
  <c r="G16" i="2"/>
  <c r="I16" i="3"/>
  <c r="F16" i="3"/>
  <c r="F16" i="2"/>
  <c r="H16" i="3"/>
  <c r="G15" i="3"/>
  <c r="G15" i="2"/>
  <c r="I15" i="3"/>
  <c r="F15" i="3"/>
  <c r="F15" i="2"/>
  <c r="H15" i="3"/>
  <c r="G14" i="3"/>
  <c r="G14" i="2"/>
  <c r="I14" i="3"/>
  <c r="F14" i="3"/>
  <c r="F14" i="2"/>
  <c r="H14" i="3"/>
  <c r="G13" i="3"/>
  <c r="G13" i="2"/>
  <c r="I13" i="3"/>
  <c r="F13" i="3"/>
  <c r="F13" i="2"/>
  <c r="H13" i="3"/>
  <c r="G12" i="3"/>
  <c r="G12" i="2"/>
  <c r="I12" i="3"/>
  <c r="F12" i="3"/>
  <c r="F12" i="2"/>
  <c r="H12" i="3"/>
  <c r="G11" i="3"/>
  <c r="G11" i="2"/>
  <c r="I11" i="3"/>
  <c r="F11" i="3"/>
  <c r="F11" i="2"/>
  <c r="H11" i="3"/>
  <c r="G10" i="3"/>
  <c r="G10" i="2"/>
  <c r="I10" i="3"/>
  <c r="F10" i="3"/>
  <c r="F10" i="2"/>
  <c r="H10" i="3"/>
  <c r="G9" i="3"/>
  <c r="G9" i="2"/>
  <c r="I9" i="3"/>
  <c r="F9" i="3"/>
  <c r="F9" i="2"/>
  <c r="H9" i="3"/>
  <c r="G8" i="3"/>
  <c r="G8" i="2"/>
  <c r="I8" i="3"/>
  <c r="F8" i="3"/>
  <c r="F8" i="2"/>
  <c r="H8" i="3"/>
  <c r="G7" i="3"/>
  <c r="G7" i="2"/>
  <c r="I7" i="3"/>
  <c r="F7" i="3"/>
  <c r="F7" i="2"/>
  <c r="H7" i="3"/>
  <c r="G6" i="3"/>
  <c r="G6" i="2"/>
  <c r="I6" i="3"/>
  <c r="F6" i="3"/>
  <c r="F6" i="2"/>
  <c r="H6" i="3"/>
  <c r="G5" i="3"/>
  <c r="G5" i="2"/>
  <c r="I5" i="3"/>
  <c r="F5" i="3"/>
  <c r="F5" i="2"/>
  <c r="H5" i="3"/>
  <c r="G4" i="3"/>
  <c r="G4" i="2"/>
  <c r="I4" i="3"/>
  <c r="F4" i="3"/>
  <c r="F4" i="2"/>
  <c r="H4" i="3"/>
  <c r="G3" i="3"/>
  <c r="G3" i="2"/>
  <c r="I3" i="3"/>
  <c r="F3" i="3"/>
  <c r="F3" i="2"/>
  <c r="H3" i="3"/>
  <c r="G2" i="3"/>
  <c r="G2" i="2"/>
  <c r="I2" i="3"/>
  <c r="F2" i="3"/>
  <c r="F2" i="2"/>
  <c r="H2" i="3"/>
  <c r="E39" i="2"/>
  <c r="D39" i="2"/>
  <c r="B6" i="1"/>
  <c r="B8" i="1"/>
  <c r="B2" i="1"/>
  <c r="B5" i="1"/>
</calcChain>
</file>

<file path=xl/sharedStrings.xml><?xml version="1.0" encoding="utf-8"?>
<sst xmlns="http://schemas.openxmlformats.org/spreadsheetml/2006/main" count="146" uniqueCount="86">
  <si>
    <t>Date</t>
  </si>
  <si>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</si>
  <si>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</si>
  <si>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</si>
  <si>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</si>
  <si>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 (gross conversion):</t>
  </si>
  <si>
    <t>Pageviews</t>
  </si>
  <si>
    <t>Probability of payment, given enroll (retention):</t>
  </si>
  <si>
    <t>Probability of payment, given click (net conversion):</t>
  </si>
  <si>
    <t>Clicks</t>
  </si>
  <si>
    <t>Enrollments</t>
  </si>
  <si>
    <t>Payments</t>
  </si>
  <si>
    <t>Gross Conversion Rate</t>
  </si>
  <si>
    <t>Net Conversion Rate</t>
  </si>
  <si>
    <t>Gross Sign</t>
  </si>
  <si>
    <t>Net Sign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</si>
  <si>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</si>
  <si>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</si>
  <si>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</si>
  <si>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</si>
  <si>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</si>
  <si>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</si>
  <si>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</si>
  <si>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</si>
  <si>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</si>
  <si>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Baseline Data</t>
  </si>
  <si>
    <t>Mon, Oct 20</t>
  </si>
  <si>
    <t>Tue, Oct 21</t>
  </si>
  <si>
    <t>Wed, Oct 22</t>
  </si>
  <si>
    <t>Analytical SE in sample of 5000</t>
  </si>
  <si>
    <t>Experiment size at alpha=0.05, beta=0.02</t>
  </si>
  <si>
    <t>Experiment Duration</t>
  </si>
  <si>
    <t>Experiment Data</t>
  </si>
  <si>
    <t>Thu, Oct 23</t>
  </si>
  <si>
    <t>Analysis</t>
  </si>
  <si>
    <t>Fri, Oct 24</t>
  </si>
  <si>
    <t>Sat, Oct 25</t>
  </si>
  <si>
    <t>Confidence Interval</t>
  </si>
  <si>
    <t>Observed</t>
  </si>
  <si>
    <t>Sun, Oct 26</t>
  </si>
  <si>
    <t>Mon, Oct 27</t>
  </si>
  <si>
    <t>Sanity Test Passes</t>
  </si>
  <si>
    <t>Statistically Significant</t>
  </si>
  <si>
    <t>Tue, Oct 28</t>
  </si>
  <si>
    <t>Practically Significant</t>
  </si>
  <si>
    <t>Metrics</t>
  </si>
  <si>
    <t>Unit of analysis</t>
  </si>
  <si>
    <t>Wed, Oct 29</t>
  </si>
  <si>
    <t>Unit of diversion</t>
  </si>
  <si>
    <t>Till Nov 16</t>
  </si>
  <si>
    <t>Thu, Oct 30</t>
  </si>
  <si>
    <t>Till Nov 2</t>
  </si>
  <si>
    <t>Standard Error</t>
  </si>
  <si>
    <t>m</t>
  </si>
  <si>
    <t>Fri, Oct 31</t>
  </si>
  <si>
    <t>low</t>
  </si>
  <si>
    <t>high</t>
  </si>
  <si>
    <t>Control</t>
  </si>
  <si>
    <t>Experiment</t>
  </si>
  <si>
    <t>Pool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</si>
  <si>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</si>
  <si>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</si>
  <si>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</si>
  <si>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</si>
  <si>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</si>
  <si>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</si>
  <si>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</si>
  <si>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</si>
  <si>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</si>
  <si>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</si>
  <si>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</si>
  <si>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</si>
  <si>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</si>
  <si>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</si>
  <si>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</si>
  <si>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</si>
  <si>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Sum till Nov 16</t>
  </si>
  <si>
    <t>Sum till Nov 2</t>
  </si>
  <si>
    <t>Y</t>
  </si>
  <si>
    <t>Payments per day:</t>
  </si>
  <si>
    <t>Sum till Nov 12</t>
  </si>
  <si>
    <t>N</t>
  </si>
  <si>
    <t>Probability of diversion in experiment</t>
  </si>
  <si>
    <t>alpha (false-positive probability)</t>
  </si>
  <si>
    <t>beta (false-negative probability)</t>
  </si>
  <si>
    <t>percentage of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</si>
</sst>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2" fillId="3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/>
    <xf numFmtId="0" fontId="5" fillId="5" borderId="0" xfId="0" applyFont="1" applyFill="1" applyAlignment="1"/>
    <xf numFmtId="0" fontId="5" fillId="5" borderId="0" xfId="0" applyFont="1" applyFill="1"/>
    <xf numFmtId="0" fontId="6" fillId="5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14.5" defaultRowHeight="15.75" customHeight="1" x14ac:dyDescent="0.15"/>
  <cols>
    <col min="1" max="1" width="47.6640625" customWidth="1"/>
  </cols>
  <sheetData>
    <row r="1" spans="1:2" ht="15.75" customHeight="1" x14ac:dyDescent="0.15">
      <c r="A1" s="1"/>
    </row>
    <row r="2" spans="1:2" ht="15.75" customHeight="1" x14ac:dyDescent="0.15">
      <c r="A2" s="1" t="s">
        <v>1</v>
      </c>
      <c r="B2">
        <f>40000</f>
        <v>40000</v>
      </c>
    </row>
    <row r="3" spans="1:2" ht="15.75" customHeight="1" x14ac:dyDescent="0.15">
      <c r="A3" s="1" t="s">
        <v>2</v>
      </c>
      <c r="B3" s="1">
        <v>3200</v>
      </c>
    </row>
    <row r="4" spans="1:2" ht="15.75" customHeight="1" x14ac:dyDescent="0.15">
      <c r="A4" s="1" t="s">
        <v>3</v>
      </c>
      <c r="B4" s="1">
        <v>660</v>
      </c>
    </row>
    <row r="5" spans="1:2" ht="15.75" customHeight="1" x14ac:dyDescent="0.15">
      <c r="A5" s="1" t="s">
        <v>4</v>
      </c>
      <c r="B5">
        <f t="shared" ref="B5:B6" si="0">B3/B2</f>
        <v>0.08</v>
      </c>
    </row>
    <row r="6" spans="1:2" ht="15.75" customHeight="1" x14ac:dyDescent="0.15">
      <c r="A6" s="1" t="s">
        <v>5</v>
      </c>
      <c r="B6">
        <f t="shared" si="0"/>
        <v>0.20624999999999999</v>
      </c>
    </row>
    <row r="7" spans="1:2" ht="15.75" customHeight="1" x14ac:dyDescent="0.15">
      <c r="A7" s="1" t="s">
        <v>7</v>
      </c>
      <c r="B7" s="1">
        <v>0.53</v>
      </c>
    </row>
    <row r="8" spans="1:2" ht="15.75" customHeight="1" x14ac:dyDescent="0.15">
      <c r="A8" s="1" t="s">
        <v>8</v>
      </c>
      <c r="B8">
        <f>B6*B7</f>
        <v>0.10931249999999999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0</v>
      </c>
      <c r="B1" s="2" t="s">
        <v>6</v>
      </c>
      <c r="C1" s="2" t="s">
        <v>9</v>
      </c>
      <c r="D1" s="2" t="s">
        <v>10</v>
      </c>
      <c r="E1" s="2" t="s">
        <v>11</v>
      </c>
      <c r="F1" s="4" t="s">
        <v>12</v>
      </c>
      <c r="G1" s="4" t="s">
        <v>13</v>
      </c>
    </row>
    <row r="2" spans="1:7" ht="15.75" customHeight="1" x14ac:dyDescent="0.15">
      <c r="A2" s="2" t="s">
        <v>16</v>
      </c>
      <c r="B2" s="5">
        <v>7723</v>
      </c>
      <c r="C2" s="5">
        <v>687</v>
      </c>
      <c r="D2" s="5">
        <v>134</v>
      </c>
      <c r="E2" s="5">
        <v>70</v>
      </c>
      <c r="F2">
        <f t="shared" ref="F2:F24" si="0">D2/C2</f>
        <v>0.1950509461426492</v>
      </c>
      <c r="G2">
        <f t="shared" ref="G2:G24" si="1">E2/C2</f>
        <v>0.10189228529839883</v>
      </c>
    </row>
    <row r="3" spans="1:7" ht="15.75" customHeight="1" x14ac:dyDescent="0.15">
      <c r="A3" s="2" t="s">
        <v>17</v>
      </c>
      <c r="B3" s="5">
        <v>9102</v>
      </c>
      <c r="C3" s="5">
        <v>779</v>
      </c>
      <c r="D3" s="5">
        <v>147</v>
      </c>
      <c r="E3" s="5">
        <v>70</v>
      </c>
      <c r="F3">
        <f t="shared" si="0"/>
        <v>0.18870346598202825</v>
      </c>
      <c r="G3">
        <f t="shared" si="1"/>
        <v>8.9858793324775352E-2</v>
      </c>
    </row>
    <row r="4" spans="1:7" ht="15.75" customHeight="1" x14ac:dyDescent="0.15">
      <c r="A4" s="2" t="s">
        <v>18</v>
      </c>
      <c r="B4" s="5">
        <v>10511</v>
      </c>
      <c r="C4" s="5">
        <v>909</v>
      </c>
      <c r="D4" s="5">
        <v>167</v>
      </c>
      <c r="E4" s="5">
        <v>95</v>
      </c>
      <c r="F4">
        <f t="shared" si="0"/>
        <v>0.18371837183718373</v>
      </c>
      <c r="G4">
        <f t="shared" si="1"/>
        <v>0.10451045104510451</v>
      </c>
    </row>
    <row r="5" spans="1:7" ht="15.75" customHeight="1" x14ac:dyDescent="0.15">
      <c r="A5" s="2" t="s">
        <v>19</v>
      </c>
      <c r="B5" s="5">
        <v>9871</v>
      </c>
      <c r="C5" s="5">
        <v>836</v>
      </c>
      <c r="D5" s="5">
        <v>156</v>
      </c>
      <c r="E5" s="5">
        <v>105</v>
      </c>
      <c r="F5">
        <f t="shared" si="0"/>
        <v>0.18660287081339713</v>
      </c>
      <c r="G5">
        <f t="shared" si="1"/>
        <v>0.1255980861244019</v>
      </c>
    </row>
    <row r="6" spans="1:7" ht="15.75" customHeight="1" x14ac:dyDescent="0.15">
      <c r="A6" s="2" t="s">
        <v>20</v>
      </c>
      <c r="B6" s="5">
        <v>10014</v>
      </c>
      <c r="C6" s="5">
        <v>837</v>
      </c>
      <c r="D6" s="5">
        <v>163</v>
      </c>
      <c r="E6" s="5">
        <v>64</v>
      </c>
      <c r="F6">
        <f t="shared" si="0"/>
        <v>0.19474313022700118</v>
      </c>
      <c r="G6">
        <f t="shared" si="1"/>
        <v>7.6463560334528072E-2</v>
      </c>
    </row>
    <row r="7" spans="1:7" ht="15.75" customHeight="1" x14ac:dyDescent="0.15">
      <c r="A7" s="2" t="s">
        <v>21</v>
      </c>
      <c r="B7" s="5">
        <v>9670</v>
      </c>
      <c r="C7" s="5">
        <v>823</v>
      </c>
      <c r="D7" s="5">
        <v>138</v>
      </c>
      <c r="E7" s="5">
        <v>82</v>
      </c>
      <c r="F7">
        <f t="shared" si="0"/>
        <v>0.16767922235722965</v>
      </c>
      <c r="G7">
        <f t="shared" si="1"/>
        <v>9.9635479951397321E-2</v>
      </c>
    </row>
    <row r="8" spans="1:7" ht="15.75" customHeight="1" x14ac:dyDescent="0.15">
      <c r="A8" s="2" t="s">
        <v>22</v>
      </c>
      <c r="B8" s="5">
        <v>9008</v>
      </c>
      <c r="C8" s="5">
        <v>748</v>
      </c>
      <c r="D8" s="5">
        <v>146</v>
      </c>
      <c r="E8" s="5">
        <v>76</v>
      </c>
      <c r="F8">
        <f t="shared" si="0"/>
        <v>0.19518716577540107</v>
      </c>
      <c r="G8">
        <f t="shared" si="1"/>
        <v>0.10160427807486631</v>
      </c>
    </row>
    <row r="9" spans="1:7" ht="15.75" customHeight="1" x14ac:dyDescent="0.15">
      <c r="A9" s="2" t="s">
        <v>23</v>
      </c>
      <c r="B9" s="5">
        <v>7434</v>
      </c>
      <c r="C9" s="5">
        <v>632</v>
      </c>
      <c r="D9" s="5">
        <v>110</v>
      </c>
      <c r="E9" s="5">
        <v>70</v>
      </c>
      <c r="F9">
        <f t="shared" si="0"/>
        <v>0.17405063291139242</v>
      </c>
      <c r="G9">
        <f t="shared" si="1"/>
        <v>0.11075949367088607</v>
      </c>
    </row>
    <row r="10" spans="1:7" ht="15.75" customHeight="1" x14ac:dyDescent="0.15">
      <c r="A10" s="2" t="s">
        <v>24</v>
      </c>
      <c r="B10" s="5">
        <v>8459</v>
      </c>
      <c r="C10" s="5">
        <v>691</v>
      </c>
      <c r="D10" s="5">
        <v>131</v>
      </c>
      <c r="E10" s="5">
        <v>60</v>
      </c>
      <c r="F10">
        <f t="shared" si="0"/>
        <v>0.18958031837916064</v>
      </c>
      <c r="G10">
        <f t="shared" si="1"/>
        <v>8.6830680173661356E-2</v>
      </c>
    </row>
    <row r="11" spans="1:7" ht="15.75" customHeight="1" x14ac:dyDescent="0.15">
      <c r="A11" s="2" t="s">
        <v>26</v>
      </c>
      <c r="B11" s="5">
        <v>10667</v>
      </c>
      <c r="C11" s="5">
        <v>861</v>
      </c>
      <c r="D11" s="5">
        <v>165</v>
      </c>
      <c r="E11" s="5">
        <v>97</v>
      </c>
      <c r="F11">
        <f t="shared" si="0"/>
        <v>0.19163763066202091</v>
      </c>
      <c r="G11">
        <f t="shared" si="1"/>
        <v>0.11265969802555169</v>
      </c>
    </row>
    <row r="12" spans="1:7" ht="15.75" customHeight="1" x14ac:dyDescent="0.15">
      <c r="A12" s="2" t="s">
        <v>27</v>
      </c>
      <c r="B12" s="5">
        <v>10660</v>
      </c>
      <c r="C12" s="5">
        <v>867</v>
      </c>
      <c r="D12" s="5">
        <v>196</v>
      </c>
      <c r="E12" s="5">
        <v>105</v>
      </c>
      <c r="F12">
        <f t="shared" si="0"/>
        <v>0.22606689734717417</v>
      </c>
      <c r="G12">
        <f t="shared" si="1"/>
        <v>0.12110726643598616</v>
      </c>
    </row>
    <row r="13" spans="1:7" ht="15.75" customHeight="1" x14ac:dyDescent="0.15">
      <c r="A13" s="2" t="s">
        <v>28</v>
      </c>
      <c r="B13" s="5">
        <v>9947</v>
      </c>
      <c r="C13" s="5">
        <v>838</v>
      </c>
      <c r="D13" s="5">
        <v>162</v>
      </c>
      <c r="E13" s="5">
        <v>92</v>
      </c>
      <c r="F13">
        <f t="shared" si="0"/>
        <v>0.19331742243436753</v>
      </c>
      <c r="G13">
        <f t="shared" si="1"/>
        <v>0.10978520286396182</v>
      </c>
    </row>
    <row r="14" spans="1:7" ht="15.75" customHeight="1" x14ac:dyDescent="0.15">
      <c r="A14" s="2" t="s">
        <v>33</v>
      </c>
      <c r="B14" s="5">
        <v>8324</v>
      </c>
      <c r="C14" s="5">
        <v>665</v>
      </c>
      <c r="D14" s="5">
        <v>127</v>
      </c>
      <c r="E14" s="5">
        <v>56</v>
      </c>
      <c r="F14">
        <f t="shared" si="0"/>
        <v>0.19097744360902255</v>
      </c>
      <c r="G14">
        <f t="shared" si="1"/>
        <v>8.4210526315789472E-2</v>
      </c>
    </row>
    <row r="15" spans="1:7" ht="15.75" customHeight="1" x14ac:dyDescent="0.15">
      <c r="A15" s="2" t="s">
        <v>35</v>
      </c>
      <c r="B15" s="5">
        <v>9434</v>
      </c>
      <c r="C15" s="5">
        <v>673</v>
      </c>
      <c r="D15" s="5">
        <v>220</v>
      </c>
      <c r="E15" s="5">
        <v>122</v>
      </c>
      <c r="F15">
        <f t="shared" si="0"/>
        <v>0.32689450222882616</v>
      </c>
      <c r="G15">
        <f t="shared" si="1"/>
        <v>0.1812778603268945</v>
      </c>
    </row>
    <row r="16" spans="1:7" ht="15.75" customHeight="1" x14ac:dyDescent="0.15">
      <c r="A16" s="2" t="s">
        <v>36</v>
      </c>
      <c r="B16" s="5">
        <v>8687</v>
      </c>
      <c r="C16" s="5">
        <v>691</v>
      </c>
      <c r="D16" s="5">
        <v>176</v>
      </c>
      <c r="E16" s="5">
        <v>128</v>
      </c>
      <c r="F16">
        <f t="shared" si="0"/>
        <v>0.25470332850940663</v>
      </c>
      <c r="G16">
        <f t="shared" si="1"/>
        <v>0.18523878437047755</v>
      </c>
    </row>
    <row r="17" spans="1:7" ht="15.75" customHeight="1" x14ac:dyDescent="0.15">
      <c r="A17" s="2" t="s">
        <v>39</v>
      </c>
      <c r="B17" s="5">
        <v>8896</v>
      </c>
      <c r="C17" s="5">
        <v>708</v>
      </c>
      <c r="D17" s="5">
        <v>161</v>
      </c>
      <c r="E17" s="5">
        <v>104</v>
      </c>
      <c r="F17">
        <f t="shared" si="0"/>
        <v>0.22740112994350281</v>
      </c>
      <c r="G17">
        <f t="shared" si="1"/>
        <v>0.14689265536723164</v>
      </c>
    </row>
    <row r="18" spans="1:7" ht="15.75" customHeight="1" x14ac:dyDescent="0.15">
      <c r="A18" s="2" t="s">
        <v>40</v>
      </c>
      <c r="B18" s="5">
        <v>9535</v>
      </c>
      <c r="C18" s="5">
        <v>759</v>
      </c>
      <c r="D18" s="5">
        <v>233</v>
      </c>
      <c r="E18" s="5">
        <v>124</v>
      </c>
      <c r="F18">
        <f t="shared" si="0"/>
        <v>0.30698287220026349</v>
      </c>
      <c r="G18">
        <f t="shared" si="1"/>
        <v>0.16337285902503293</v>
      </c>
    </row>
    <row r="19" spans="1:7" ht="15.75" customHeight="1" x14ac:dyDescent="0.15">
      <c r="A19" s="2" t="s">
        <v>43</v>
      </c>
      <c r="B19" s="5">
        <v>9363</v>
      </c>
      <c r="C19" s="5">
        <v>736</v>
      </c>
      <c r="D19" s="5">
        <v>154</v>
      </c>
      <c r="E19" s="5">
        <v>91</v>
      </c>
      <c r="F19">
        <f t="shared" si="0"/>
        <v>0.20923913043478262</v>
      </c>
      <c r="G19">
        <f t="shared" si="1"/>
        <v>0.12364130434782608</v>
      </c>
    </row>
    <row r="20" spans="1:7" ht="15.75" customHeight="1" x14ac:dyDescent="0.15">
      <c r="A20" s="2" t="s">
        <v>47</v>
      </c>
      <c r="B20" s="5">
        <v>9327</v>
      </c>
      <c r="C20" s="5">
        <v>739</v>
      </c>
      <c r="D20" s="5">
        <v>196</v>
      </c>
      <c r="E20" s="5">
        <v>86</v>
      </c>
      <c r="F20">
        <f t="shared" si="0"/>
        <v>0.26522327469553453</v>
      </c>
      <c r="G20">
        <f t="shared" si="1"/>
        <v>0.11637347767253045</v>
      </c>
    </row>
    <row r="21" spans="1:7" ht="15.75" customHeight="1" x14ac:dyDescent="0.15">
      <c r="A21" s="2" t="s">
        <v>50</v>
      </c>
      <c r="B21" s="5">
        <v>9345</v>
      </c>
      <c r="C21" s="5">
        <v>734</v>
      </c>
      <c r="D21" s="5">
        <v>167</v>
      </c>
      <c r="E21" s="5">
        <v>75</v>
      </c>
      <c r="F21">
        <f t="shared" si="0"/>
        <v>0.22752043596730245</v>
      </c>
      <c r="G21">
        <f t="shared" si="1"/>
        <v>0.10217983651226158</v>
      </c>
    </row>
    <row r="22" spans="1:7" ht="15.75" customHeight="1" x14ac:dyDescent="0.15">
      <c r="A22" s="2" t="s">
        <v>54</v>
      </c>
      <c r="B22" s="5">
        <v>8890</v>
      </c>
      <c r="C22" s="5">
        <v>706</v>
      </c>
      <c r="D22" s="5">
        <v>174</v>
      </c>
      <c r="E22" s="5">
        <v>101</v>
      </c>
      <c r="F22">
        <f t="shared" si="0"/>
        <v>0.24645892351274787</v>
      </c>
      <c r="G22">
        <f t="shared" si="1"/>
        <v>0.14305949008498584</v>
      </c>
    </row>
    <row r="23" spans="1:7" ht="15.75" customHeight="1" x14ac:dyDescent="0.15">
      <c r="A23" s="2" t="s">
        <v>60</v>
      </c>
      <c r="B23" s="5">
        <v>8460</v>
      </c>
      <c r="C23" s="5">
        <v>681</v>
      </c>
      <c r="D23" s="5">
        <v>156</v>
      </c>
      <c r="E23" s="5">
        <v>93</v>
      </c>
      <c r="F23">
        <f t="shared" si="0"/>
        <v>0.22907488986784141</v>
      </c>
      <c r="G23">
        <f t="shared" si="1"/>
        <v>0.13656387665198239</v>
      </c>
    </row>
    <row r="24" spans="1:7" ht="15.75" customHeight="1" x14ac:dyDescent="0.15">
      <c r="A24" s="2" t="s">
        <v>61</v>
      </c>
      <c r="B24" s="5">
        <v>8836</v>
      </c>
      <c r="C24" s="5">
        <v>693</v>
      </c>
      <c r="D24" s="5">
        <v>206</v>
      </c>
      <c r="E24" s="5">
        <v>67</v>
      </c>
      <c r="F24">
        <f t="shared" si="0"/>
        <v>0.29725829725829728</v>
      </c>
      <c r="G24">
        <f t="shared" si="1"/>
        <v>9.6681096681096687E-2</v>
      </c>
    </row>
    <row r="25" spans="1:7" ht="15.75" customHeight="1" x14ac:dyDescent="0.15">
      <c r="A25" s="2" t="s">
        <v>62</v>
      </c>
      <c r="B25" s="5">
        <v>9437</v>
      </c>
      <c r="C25" s="5">
        <v>788</v>
      </c>
      <c r="D25" s="2"/>
      <c r="E25" s="9"/>
    </row>
    <row r="26" spans="1:7" ht="15.75" customHeight="1" x14ac:dyDescent="0.15">
      <c r="A26" s="2" t="s">
        <v>63</v>
      </c>
      <c r="B26" s="5">
        <v>9420</v>
      </c>
      <c r="C26" s="5">
        <v>781</v>
      </c>
      <c r="D26" s="2"/>
      <c r="E26" s="9"/>
    </row>
    <row r="27" spans="1:7" ht="15.75" customHeight="1" x14ac:dyDescent="0.15">
      <c r="A27" s="2" t="s">
        <v>64</v>
      </c>
      <c r="B27" s="5">
        <v>9570</v>
      </c>
      <c r="C27" s="5">
        <v>805</v>
      </c>
      <c r="D27" s="2"/>
      <c r="E27" s="9"/>
    </row>
    <row r="28" spans="1:7" ht="15.75" customHeight="1" x14ac:dyDescent="0.15">
      <c r="A28" s="2" t="s">
        <v>65</v>
      </c>
      <c r="B28" s="5">
        <v>9921</v>
      </c>
      <c r="C28" s="5">
        <v>830</v>
      </c>
      <c r="D28" s="2"/>
      <c r="E28" s="9"/>
    </row>
    <row r="29" spans="1:7" ht="15.75" customHeight="1" x14ac:dyDescent="0.15">
      <c r="A29" s="2" t="s">
        <v>66</v>
      </c>
      <c r="B29" s="5">
        <v>9424</v>
      </c>
      <c r="C29" s="5">
        <v>781</v>
      </c>
      <c r="D29" s="2"/>
      <c r="E29" s="9"/>
    </row>
    <row r="30" spans="1:7" ht="15.75" customHeight="1" x14ac:dyDescent="0.15">
      <c r="A30" s="2" t="s">
        <v>67</v>
      </c>
      <c r="B30" s="5">
        <v>9010</v>
      </c>
      <c r="C30" s="5">
        <v>756</v>
      </c>
      <c r="D30" s="2"/>
      <c r="E30" s="9"/>
    </row>
    <row r="31" spans="1:7" ht="15.75" customHeight="1" x14ac:dyDescent="0.15">
      <c r="A31" s="2" t="s">
        <v>68</v>
      </c>
      <c r="B31" s="5">
        <v>9656</v>
      </c>
      <c r="C31" s="5">
        <v>825</v>
      </c>
      <c r="D31" s="2"/>
      <c r="E31" s="9"/>
    </row>
    <row r="32" spans="1:7" ht="15.75" customHeight="1" x14ac:dyDescent="0.15">
      <c r="A32" s="2" t="s">
        <v>69</v>
      </c>
      <c r="B32" s="5">
        <v>10419</v>
      </c>
      <c r="C32" s="5">
        <v>874</v>
      </c>
      <c r="D32" s="2"/>
      <c r="E32" s="9"/>
    </row>
    <row r="33" spans="1:5" ht="15.75" customHeight="1" x14ac:dyDescent="0.15">
      <c r="A33" s="2" t="s">
        <v>70</v>
      </c>
      <c r="B33" s="5">
        <v>9880</v>
      </c>
      <c r="C33" s="5">
        <v>830</v>
      </c>
      <c r="D33" s="2"/>
      <c r="E33" s="9"/>
    </row>
    <row r="34" spans="1:5" ht="15.75" customHeight="1" x14ac:dyDescent="0.15">
      <c r="A34" s="2" t="s">
        <v>71</v>
      </c>
      <c r="B34" s="5">
        <v>10134</v>
      </c>
      <c r="C34" s="5">
        <v>801</v>
      </c>
      <c r="D34" s="2"/>
      <c r="E34" s="9"/>
    </row>
    <row r="35" spans="1:5" ht="15.75" customHeight="1" x14ac:dyDescent="0.15">
      <c r="A35" s="2" t="s">
        <v>72</v>
      </c>
      <c r="B35" s="5">
        <v>9717</v>
      </c>
      <c r="C35" s="5">
        <v>814</v>
      </c>
      <c r="D35" s="2"/>
      <c r="E35" s="9"/>
    </row>
    <row r="36" spans="1:5" ht="15.75" customHeight="1" x14ac:dyDescent="0.15">
      <c r="A36" s="2" t="s">
        <v>73</v>
      </c>
      <c r="B36" s="5">
        <v>9192</v>
      </c>
      <c r="C36" s="5">
        <v>735</v>
      </c>
      <c r="D36" s="2"/>
      <c r="E36" s="9"/>
    </row>
    <row r="37" spans="1:5" ht="15.75" customHeight="1" x14ac:dyDescent="0.15">
      <c r="A37" s="2" t="s">
        <v>74</v>
      </c>
      <c r="B37" s="5">
        <v>8630</v>
      </c>
      <c r="C37" s="5">
        <v>743</v>
      </c>
      <c r="D37" s="2"/>
      <c r="E37" s="9"/>
    </row>
    <row r="38" spans="1:5" ht="15.75" customHeight="1" x14ac:dyDescent="0.15">
      <c r="A38" s="2" t="s">
        <v>75</v>
      </c>
      <c r="B38" s="5">
        <v>8970</v>
      </c>
      <c r="C38" s="5">
        <v>722</v>
      </c>
      <c r="D38" s="2"/>
      <c r="E38" s="9"/>
    </row>
    <row r="39" spans="1:5" ht="15.75" customHeight="1" x14ac:dyDescent="0.15">
      <c r="A39" s="3" t="s">
        <v>76</v>
      </c>
      <c r="B39" s="5">
        <f t="shared" ref="B39:E39" si="2">SUM(B2:B38)</f>
        <v>345543</v>
      </c>
      <c r="C39" s="5">
        <f t="shared" si="2"/>
        <v>28378</v>
      </c>
      <c r="D39" s="5">
        <f t="shared" si="2"/>
        <v>3785</v>
      </c>
      <c r="E39" s="5">
        <f t="shared" si="2"/>
        <v>2033</v>
      </c>
    </row>
    <row r="40" spans="1:5" ht="15.75" customHeight="1" x14ac:dyDescent="0.15">
      <c r="A40" s="3" t="s">
        <v>77</v>
      </c>
      <c r="B40" s="5">
        <f t="shared" ref="B40:C40" si="3">SUM(B2:B24)</f>
        <v>212163</v>
      </c>
      <c r="C40" s="5">
        <f t="shared" si="3"/>
        <v>17293</v>
      </c>
      <c r="D40" s="2">
        <f t="shared" ref="D40:E40" si="4">SUM(D2:D38)</f>
        <v>3785</v>
      </c>
      <c r="E40" s="9">
        <f t="shared" si="4"/>
        <v>2033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6" max="6" width="16.5" customWidth="1"/>
    <col min="8" max="8" width="16.5" customWidth="1"/>
  </cols>
  <sheetData>
    <row r="1" spans="1:10" ht="15.75" customHeight="1" x14ac:dyDescent="0.15">
      <c r="A1" s="2" t="s">
        <v>0</v>
      </c>
      <c r="B1" s="3" t="s">
        <v>6</v>
      </c>
      <c r="C1" s="2" t="s">
        <v>9</v>
      </c>
      <c r="D1" s="2" t="s">
        <v>10</v>
      </c>
      <c r="E1" s="2" t="s">
        <v>11</v>
      </c>
      <c r="F1" s="4" t="s">
        <v>12</v>
      </c>
      <c r="G1" s="4" t="s">
        <v>13</v>
      </c>
      <c r="H1" s="4" t="s">
        <v>14</v>
      </c>
      <c r="I1" s="1" t="s">
        <v>15</v>
      </c>
      <c r="J1" s="1"/>
    </row>
    <row r="2" spans="1:10" ht="15.75" customHeight="1" x14ac:dyDescent="0.15">
      <c r="A2" s="2" t="s">
        <v>16</v>
      </c>
      <c r="B2" s="5">
        <v>7716</v>
      </c>
      <c r="C2" s="5">
        <v>686</v>
      </c>
      <c r="D2" s="5">
        <v>105</v>
      </c>
      <c r="E2" s="5">
        <v>34</v>
      </c>
      <c r="F2">
        <f t="shared" ref="F2:F24" si="0">D2/C2</f>
        <v>0.15306122448979592</v>
      </c>
      <c r="G2">
        <f t="shared" ref="G2:G24" si="1">E2/C2</f>
        <v>4.9562682215743441E-2</v>
      </c>
      <c r="H2" t="b">
        <f>F2&lt;Control!F2</f>
        <v>1</v>
      </c>
      <c r="I2" t="b">
        <f>G2&lt;Control!G2</f>
        <v>1</v>
      </c>
    </row>
    <row r="3" spans="1:10" ht="15.75" customHeight="1" x14ac:dyDescent="0.15">
      <c r="A3" s="2" t="s">
        <v>17</v>
      </c>
      <c r="B3" s="5">
        <v>9288</v>
      </c>
      <c r="C3" s="5">
        <v>785</v>
      </c>
      <c r="D3" s="5">
        <v>116</v>
      </c>
      <c r="E3" s="5">
        <v>91</v>
      </c>
      <c r="F3">
        <f t="shared" si="0"/>
        <v>0.14777070063694267</v>
      </c>
      <c r="G3">
        <f t="shared" si="1"/>
        <v>0.11592356687898089</v>
      </c>
      <c r="H3" t="b">
        <f>F3&lt;Control!F3</f>
        <v>1</v>
      </c>
      <c r="I3" t="b">
        <f>G3&lt;Control!G3</f>
        <v>0</v>
      </c>
    </row>
    <row r="4" spans="1:10" ht="15.75" customHeight="1" x14ac:dyDescent="0.15">
      <c r="A4" s="2" t="s">
        <v>18</v>
      </c>
      <c r="B4" s="5">
        <v>10480</v>
      </c>
      <c r="C4" s="5">
        <v>884</v>
      </c>
      <c r="D4" s="5">
        <v>145</v>
      </c>
      <c r="E4" s="5">
        <v>79</v>
      </c>
      <c r="F4">
        <f t="shared" si="0"/>
        <v>0.16402714932126697</v>
      </c>
      <c r="G4">
        <f t="shared" si="1"/>
        <v>8.9366515837104074E-2</v>
      </c>
      <c r="H4" t="b">
        <f>F4&lt;Control!F4</f>
        <v>1</v>
      </c>
      <c r="I4" t="b">
        <f>G4&lt;Control!G4</f>
        <v>1</v>
      </c>
    </row>
    <row r="5" spans="1:10" ht="15.75" customHeight="1" x14ac:dyDescent="0.15">
      <c r="A5" s="2" t="s">
        <v>19</v>
      </c>
      <c r="B5" s="5">
        <v>9867</v>
      </c>
      <c r="C5" s="5">
        <v>827</v>
      </c>
      <c r="D5" s="5">
        <v>138</v>
      </c>
      <c r="E5" s="5">
        <v>92</v>
      </c>
      <c r="F5">
        <f t="shared" si="0"/>
        <v>0.16686819830713423</v>
      </c>
      <c r="G5">
        <f t="shared" si="1"/>
        <v>0.11124546553808948</v>
      </c>
      <c r="H5" t="b">
        <f>F5&lt;Control!F5</f>
        <v>1</v>
      </c>
      <c r="I5" t="b">
        <f>G5&lt;Control!G5</f>
        <v>1</v>
      </c>
    </row>
    <row r="6" spans="1:10" ht="15.75" customHeight="1" x14ac:dyDescent="0.15">
      <c r="A6" s="2" t="s">
        <v>20</v>
      </c>
      <c r="B6" s="5">
        <v>9793</v>
      </c>
      <c r="C6" s="5">
        <v>832</v>
      </c>
      <c r="D6" s="5">
        <v>140</v>
      </c>
      <c r="E6" s="5">
        <v>94</v>
      </c>
      <c r="F6">
        <f t="shared" si="0"/>
        <v>0.16826923076923078</v>
      </c>
      <c r="G6">
        <f t="shared" si="1"/>
        <v>0.11298076923076923</v>
      </c>
      <c r="H6" t="b">
        <f>F6&lt;Control!F6</f>
        <v>1</v>
      </c>
      <c r="I6" t="b">
        <f>G6&lt;Control!G6</f>
        <v>0</v>
      </c>
    </row>
    <row r="7" spans="1:10" ht="15.75" customHeight="1" x14ac:dyDescent="0.15">
      <c r="A7" s="2" t="s">
        <v>21</v>
      </c>
      <c r="B7" s="5">
        <v>9500</v>
      </c>
      <c r="C7" s="5">
        <v>788</v>
      </c>
      <c r="D7" s="5">
        <v>129</v>
      </c>
      <c r="E7" s="5">
        <v>61</v>
      </c>
      <c r="F7">
        <f t="shared" si="0"/>
        <v>0.16370558375634517</v>
      </c>
      <c r="G7">
        <f t="shared" si="1"/>
        <v>7.7411167512690351E-2</v>
      </c>
      <c r="H7" t="b">
        <f>F7&lt;Control!F7</f>
        <v>1</v>
      </c>
      <c r="I7" t="b">
        <f>G7&lt;Control!G7</f>
        <v>1</v>
      </c>
    </row>
    <row r="8" spans="1:10" ht="15.75" customHeight="1" x14ac:dyDescent="0.15">
      <c r="A8" s="2" t="s">
        <v>22</v>
      </c>
      <c r="B8" s="5">
        <v>9088</v>
      </c>
      <c r="C8" s="5">
        <v>780</v>
      </c>
      <c r="D8" s="5">
        <v>127</v>
      </c>
      <c r="E8" s="5">
        <v>44</v>
      </c>
      <c r="F8">
        <f t="shared" si="0"/>
        <v>0.16282051282051282</v>
      </c>
      <c r="G8">
        <f t="shared" si="1"/>
        <v>5.6410256410256411E-2</v>
      </c>
      <c r="H8" t="b">
        <f>F8&lt;Control!F8</f>
        <v>1</v>
      </c>
      <c r="I8" t="b">
        <f>G8&lt;Control!G8</f>
        <v>1</v>
      </c>
    </row>
    <row r="9" spans="1:10" ht="15.75" customHeight="1" x14ac:dyDescent="0.15">
      <c r="A9" s="2" t="s">
        <v>23</v>
      </c>
      <c r="B9" s="5">
        <v>7664</v>
      </c>
      <c r="C9" s="5">
        <v>652</v>
      </c>
      <c r="D9" s="5">
        <v>94</v>
      </c>
      <c r="E9" s="5">
        <v>62</v>
      </c>
      <c r="F9">
        <f t="shared" si="0"/>
        <v>0.14417177914110429</v>
      </c>
      <c r="G9">
        <f t="shared" si="1"/>
        <v>9.5092024539877307E-2</v>
      </c>
      <c r="H9" t="b">
        <f>F9&lt;Control!F9</f>
        <v>1</v>
      </c>
      <c r="I9" t="b">
        <f>G9&lt;Control!G9</f>
        <v>1</v>
      </c>
    </row>
    <row r="10" spans="1:10" ht="15.75" customHeight="1" x14ac:dyDescent="0.15">
      <c r="A10" s="2" t="s">
        <v>24</v>
      </c>
      <c r="B10" s="5">
        <v>8434</v>
      </c>
      <c r="C10" s="5">
        <v>697</v>
      </c>
      <c r="D10" s="5">
        <v>120</v>
      </c>
      <c r="E10" s="5">
        <v>77</v>
      </c>
      <c r="F10">
        <f t="shared" si="0"/>
        <v>0.17216642754662842</v>
      </c>
      <c r="G10">
        <f t="shared" si="1"/>
        <v>0.11047345767575323</v>
      </c>
      <c r="H10" t="b">
        <f>F10&lt;Control!F10</f>
        <v>1</v>
      </c>
      <c r="I10" t="b">
        <f>G10&lt;Control!G10</f>
        <v>0</v>
      </c>
    </row>
    <row r="11" spans="1:10" ht="15.75" customHeight="1" x14ac:dyDescent="0.15">
      <c r="A11" s="2" t="s">
        <v>26</v>
      </c>
      <c r="B11" s="5">
        <v>10496</v>
      </c>
      <c r="C11" s="5">
        <v>860</v>
      </c>
      <c r="D11" s="5">
        <v>153</v>
      </c>
      <c r="E11" s="5">
        <v>98</v>
      </c>
      <c r="F11">
        <f t="shared" si="0"/>
        <v>0.17790697674418604</v>
      </c>
      <c r="G11">
        <f t="shared" si="1"/>
        <v>0.11395348837209303</v>
      </c>
      <c r="H11" t="b">
        <f>F11&lt;Control!F11</f>
        <v>1</v>
      </c>
      <c r="I11" t="b">
        <f>G11&lt;Control!G11</f>
        <v>0</v>
      </c>
    </row>
    <row r="12" spans="1:10" ht="15.75" customHeight="1" x14ac:dyDescent="0.15">
      <c r="A12" s="2" t="s">
        <v>27</v>
      </c>
      <c r="B12" s="5">
        <v>10551</v>
      </c>
      <c r="C12" s="5">
        <v>864</v>
      </c>
      <c r="D12" s="5">
        <v>143</v>
      </c>
      <c r="E12" s="5">
        <v>71</v>
      </c>
      <c r="F12">
        <f t="shared" si="0"/>
        <v>0.16550925925925927</v>
      </c>
      <c r="G12">
        <f t="shared" si="1"/>
        <v>8.217592592592593E-2</v>
      </c>
      <c r="H12" t="b">
        <f>F12&lt;Control!F12</f>
        <v>1</v>
      </c>
      <c r="I12" t="b">
        <f>G12&lt;Control!G12</f>
        <v>1</v>
      </c>
    </row>
    <row r="13" spans="1:10" ht="15.75" customHeight="1" x14ac:dyDescent="0.15">
      <c r="A13" s="2" t="s">
        <v>28</v>
      </c>
      <c r="B13" s="5">
        <v>9737</v>
      </c>
      <c r="C13" s="5">
        <v>801</v>
      </c>
      <c r="D13" s="5">
        <v>128</v>
      </c>
      <c r="E13" s="5">
        <v>70</v>
      </c>
      <c r="F13">
        <f t="shared" si="0"/>
        <v>0.15980024968789014</v>
      </c>
      <c r="G13">
        <f t="shared" si="1"/>
        <v>8.7390761548064924E-2</v>
      </c>
      <c r="H13" t="b">
        <f>F13&lt;Control!F13</f>
        <v>1</v>
      </c>
      <c r="I13" t="b">
        <f>G13&lt;Control!G13</f>
        <v>1</v>
      </c>
    </row>
    <row r="14" spans="1:10" ht="15.75" customHeight="1" x14ac:dyDescent="0.15">
      <c r="A14" s="2" t="s">
        <v>33</v>
      </c>
      <c r="B14" s="5">
        <v>8176</v>
      </c>
      <c r="C14" s="5">
        <v>642</v>
      </c>
      <c r="D14" s="5">
        <v>122</v>
      </c>
      <c r="E14" s="5">
        <v>68</v>
      </c>
      <c r="F14">
        <f t="shared" si="0"/>
        <v>0.19003115264797507</v>
      </c>
      <c r="G14">
        <f t="shared" si="1"/>
        <v>0.1059190031152648</v>
      </c>
      <c r="H14" t="b">
        <f>F14&lt;Control!F14</f>
        <v>1</v>
      </c>
      <c r="I14" t="b">
        <f>G14&lt;Control!G14</f>
        <v>0</v>
      </c>
    </row>
    <row r="15" spans="1:10" ht="15.75" customHeight="1" x14ac:dyDescent="0.15">
      <c r="A15" s="2" t="s">
        <v>35</v>
      </c>
      <c r="B15" s="5">
        <v>9402</v>
      </c>
      <c r="C15" s="5">
        <v>697</v>
      </c>
      <c r="D15" s="5">
        <v>194</v>
      </c>
      <c r="E15" s="5">
        <v>94</v>
      </c>
      <c r="F15">
        <f t="shared" si="0"/>
        <v>0.27833572453371591</v>
      </c>
      <c r="G15">
        <f t="shared" si="1"/>
        <v>0.13486370157819225</v>
      </c>
      <c r="H15" t="b">
        <f>F15&lt;Control!F15</f>
        <v>1</v>
      </c>
      <c r="I15" t="b">
        <f>G15&lt;Control!G15</f>
        <v>1</v>
      </c>
    </row>
    <row r="16" spans="1:10" ht="15.75" customHeight="1" x14ac:dyDescent="0.15">
      <c r="A16" s="2" t="s">
        <v>36</v>
      </c>
      <c r="B16" s="5">
        <v>8669</v>
      </c>
      <c r="C16" s="5">
        <v>669</v>
      </c>
      <c r="D16" s="5">
        <v>127</v>
      </c>
      <c r="E16" s="5">
        <v>81</v>
      </c>
      <c r="F16">
        <f t="shared" si="0"/>
        <v>0.18983557548579971</v>
      </c>
      <c r="G16">
        <f t="shared" si="1"/>
        <v>0.1210762331838565</v>
      </c>
      <c r="H16" t="b">
        <f>F16&lt;Control!F16</f>
        <v>1</v>
      </c>
      <c r="I16" t="b">
        <f>G16&lt;Control!G16</f>
        <v>1</v>
      </c>
    </row>
    <row r="17" spans="1:9" ht="15.75" customHeight="1" x14ac:dyDescent="0.15">
      <c r="A17" s="2" t="s">
        <v>39</v>
      </c>
      <c r="B17" s="5">
        <v>8881</v>
      </c>
      <c r="C17" s="5">
        <v>693</v>
      </c>
      <c r="D17" s="5">
        <v>153</v>
      </c>
      <c r="E17" s="5">
        <v>101</v>
      </c>
      <c r="F17">
        <f t="shared" si="0"/>
        <v>0.22077922077922077</v>
      </c>
      <c r="G17">
        <f t="shared" si="1"/>
        <v>0.14574314574314573</v>
      </c>
      <c r="H17" t="b">
        <f>F17&lt;Control!F17</f>
        <v>1</v>
      </c>
      <c r="I17" t="b">
        <f>G17&lt;Control!G17</f>
        <v>1</v>
      </c>
    </row>
    <row r="18" spans="1:9" ht="15.75" customHeight="1" x14ac:dyDescent="0.15">
      <c r="A18" s="2" t="s">
        <v>40</v>
      </c>
      <c r="B18" s="5">
        <v>9655</v>
      </c>
      <c r="C18" s="5">
        <v>771</v>
      </c>
      <c r="D18" s="5">
        <v>213</v>
      </c>
      <c r="E18" s="5">
        <v>119</v>
      </c>
      <c r="F18">
        <f t="shared" si="0"/>
        <v>0.27626459143968873</v>
      </c>
      <c r="G18">
        <f t="shared" si="1"/>
        <v>0.15434500648508431</v>
      </c>
      <c r="H18" t="b">
        <f>F18&lt;Control!F18</f>
        <v>1</v>
      </c>
      <c r="I18" t="b">
        <f>G18&lt;Control!G18</f>
        <v>1</v>
      </c>
    </row>
    <row r="19" spans="1:9" ht="15.75" customHeight="1" x14ac:dyDescent="0.15">
      <c r="A19" s="2" t="s">
        <v>43</v>
      </c>
      <c r="B19" s="5">
        <v>9396</v>
      </c>
      <c r="C19" s="5">
        <v>736</v>
      </c>
      <c r="D19" s="5">
        <v>162</v>
      </c>
      <c r="E19" s="5">
        <v>120</v>
      </c>
      <c r="F19">
        <f t="shared" si="0"/>
        <v>0.22010869565217392</v>
      </c>
      <c r="G19">
        <f t="shared" si="1"/>
        <v>0.16304347826086957</v>
      </c>
      <c r="H19" t="b">
        <f>F19&lt;Control!F19</f>
        <v>0</v>
      </c>
      <c r="I19" t="b">
        <f>G19&lt;Control!G19</f>
        <v>0</v>
      </c>
    </row>
    <row r="20" spans="1:9" ht="15.75" customHeight="1" x14ac:dyDescent="0.15">
      <c r="A20" s="2" t="s">
        <v>47</v>
      </c>
      <c r="B20" s="5">
        <v>9262</v>
      </c>
      <c r="C20" s="5">
        <v>727</v>
      </c>
      <c r="D20" s="5">
        <v>201</v>
      </c>
      <c r="E20" s="5">
        <v>96</v>
      </c>
      <c r="F20">
        <f t="shared" si="0"/>
        <v>0.27647867950481431</v>
      </c>
      <c r="G20">
        <f t="shared" si="1"/>
        <v>0.13204951856946354</v>
      </c>
      <c r="H20" t="b">
        <f>F20&lt;Control!F20</f>
        <v>0</v>
      </c>
      <c r="I20" t="b">
        <f>G20&lt;Control!G20</f>
        <v>0</v>
      </c>
    </row>
    <row r="21" spans="1:9" ht="15.75" customHeight="1" x14ac:dyDescent="0.15">
      <c r="A21" s="2" t="s">
        <v>50</v>
      </c>
      <c r="B21" s="5">
        <v>9308</v>
      </c>
      <c r="C21" s="5">
        <v>728</v>
      </c>
      <c r="D21" s="5">
        <v>207</v>
      </c>
      <c r="E21" s="5">
        <v>67</v>
      </c>
      <c r="F21">
        <f t="shared" si="0"/>
        <v>0.28434065934065933</v>
      </c>
      <c r="G21">
        <f t="shared" si="1"/>
        <v>9.2032967032967039E-2</v>
      </c>
      <c r="H21" t="b">
        <f>F21&lt;Control!F21</f>
        <v>0</v>
      </c>
      <c r="I21" t="b">
        <f>G21&lt;Control!G21</f>
        <v>1</v>
      </c>
    </row>
    <row r="22" spans="1:9" ht="15.75" customHeight="1" x14ac:dyDescent="0.15">
      <c r="A22" s="2" t="s">
        <v>54</v>
      </c>
      <c r="B22" s="5">
        <v>8715</v>
      </c>
      <c r="C22" s="5">
        <v>722</v>
      </c>
      <c r="D22" s="5">
        <v>182</v>
      </c>
      <c r="E22" s="5">
        <v>123</v>
      </c>
      <c r="F22">
        <f t="shared" si="0"/>
        <v>0.25207756232686979</v>
      </c>
      <c r="G22">
        <f t="shared" si="1"/>
        <v>0.17036011080332411</v>
      </c>
      <c r="H22" t="b">
        <f>F22&lt;Control!F22</f>
        <v>0</v>
      </c>
      <c r="I22" t="b">
        <f>G22&lt;Control!G22</f>
        <v>0</v>
      </c>
    </row>
    <row r="23" spans="1:9" ht="15.75" customHeight="1" x14ac:dyDescent="0.15">
      <c r="A23" s="2" t="s">
        <v>60</v>
      </c>
      <c r="B23" s="5">
        <v>8448</v>
      </c>
      <c r="C23" s="5">
        <v>695</v>
      </c>
      <c r="D23" s="5">
        <v>142</v>
      </c>
      <c r="E23" s="5">
        <v>100</v>
      </c>
      <c r="F23">
        <f t="shared" si="0"/>
        <v>0.20431654676258992</v>
      </c>
      <c r="G23">
        <f t="shared" si="1"/>
        <v>0.14388489208633093</v>
      </c>
      <c r="H23" t="b">
        <f>F23&lt;Control!F23</f>
        <v>1</v>
      </c>
      <c r="I23" t="b">
        <f>G23&lt;Control!G23</f>
        <v>0</v>
      </c>
    </row>
    <row r="24" spans="1:9" ht="15.75" customHeight="1" x14ac:dyDescent="0.15">
      <c r="A24" s="2" t="s">
        <v>61</v>
      </c>
      <c r="B24" s="5">
        <v>8836</v>
      </c>
      <c r="C24" s="5">
        <v>724</v>
      </c>
      <c r="D24" s="5">
        <v>182</v>
      </c>
      <c r="E24" s="5">
        <v>103</v>
      </c>
      <c r="F24">
        <f t="shared" si="0"/>
        <v>0.25138121546961328</v>
      </c>
      <c r="G24">
        <f t="shared" si="1"/>
        <v>0.14226519337016574</v>
      </c>
      <c r="H24" t="b">
        <f>F24&lt;Control!F24</f>
        <v>1</v>
      </c>
      <c r="I24" t="b">
        <f>G24&lt;Control!G24</f>
        <v>0</v>
      </c>
    </row>
    <row r="25" spans="1:9" ht="15.75" customHeight="1" x14ac:dyDescent="0.15">
      <c r="A25" s="2" t="s">
        <v>62</v>
      </c>
      <c r="B25" s="5">
        <v>9359</v>
      </c>
      <c r="C25" s="5">
        <v>789</v>
      </c>
      <c r="D25" s="9"/>
      <c r="E25" s="9"/>
    </row>
    <row r="26" spans="1:9" ht="15.75" customHeight="1" x14ac:dyDescent="0.15">
      <c r="A26" s="2" t="s">
        <v>63</v>
      </c>
      <c r="B26" s="5">
        <v>9427</v>
      </c>
      <c r="C26" s="5">
        <v>743</v>
      </c>
      <c r="D26" s="9"/>
      <c r="E26" s="9"/>
    </row>
    <row r="27" spans="1:9" ht="15.75" customHeight="1" x14ac:dyDescent="0.15">
      <c r="A27" s="2" t="s">
        <v>64</v>
      </c>
      <c r="B27" s="5">
        <v>9633</v>
      </c>
      <c r="C27" s="5">
        <v>808</v>
      </c>
      <c r="D27" s="9"/>
      <c r="E27" s="9"/>
    </row>
    <row r="28" spans="1:9" ht="15.75" customHeight="1" x14ac:dyDescent="0.15">
      <c r="A28" s="2" t="s">
        <v>65</v>
      </c>
      <c r="B28" s="5">
        <v>9842</v>
      </c>
      <c r="C28" s="5">
        <v>831</v>
      </c>
      <c r="D28" s="9"/>
      <c r="E28" s="9"/>
    </row>
    <row r="29" spans="1:9" ht="15.75" customHeight="1" x14ac:dyDescent="0.15">
      <c r="A29" s="2" t="s">
        <v>66</v>
      </c>
      <c r="B29" s="5">
        <v>9272</v>
      </c>
      <c r="C29" s="5">
        <v>767</v>
      </c>
      <c r="D29" s="9"/>
      <c r="E29" s="9"/>
    </row>
    <row r="30" spans="1:9" ht="15.75" customHeight="1" x14ac:dyDescent="0.15">
      <c r="A30" s="2" t="s">
        <v>67</v>
      </c>
      <c r="B30" s="5">
        <v>8969</v>
      </c>
      <c r="C30" s="5">
        <v>760</v>
      </c>
      <c r="D30" s="9"/>
      <c r="E30" s="9"/>
    </row>
    <row r="31" spans="1:9" ht="15.75" customHeight="1" x14ac:dyDescent="0.15">
      <c r="A31" s="2" t="s">
        <v>68</v>
      </c>
      <c r="B31" s="5">
        <v>9697</v>
      </c>
      <c r="C31" s="5">
        <v>850</v>
      </c>
      <c r="D31" s="9"/>
      <c r="E31" s="9"/>
    </row>
    <row r="32" spans="1:9" ht="15.75" customHeight="1" x14ac:dyDescent="0.15">
      <c r="A32" s="2" t="s">
        <v>69</v>
      </c>
      <c r="B32" s="5">
        <v>10445</v>
      </c>
      <c r="C32" s="5">
        <v>851</v>
      </c>
      <c r="D32" s="9"/>
      <c r="E32" s="9"/>
    </row>
    <row r="33" spans="1:5" ht="15.75" customHeight="1" x14ac:dyDescent="0.15">
      <c r="A33" s="2" t="s">
        <v>70</v>
      </c>
      <c r="B33" s="5">
        <v>9931</v>
      </c>
      <c r="C33" s="5">
        <v>831</v>
      </c>
      <c r="D33" s="9"/>
      <c r="E33" s="9"/>
    </row>
    <row r="34" spans="1:5" ht="15.75" customHeight="1" x14ac:dyDescent="0.15">
      <c r="A34" s="2" t="s">
        <v>71</v>
      </c>
      <c r="B34" s="5">
        <v>10042</v>
      </c>
      <c r="C34" s="5">
        <v>802</v>
      </c>
      <c r="D34" s="9"/>
      <c r="E34" s="9"/>
    </row>
    <row r="35" spans="1:5" ht="15.75" customHeight="1" x14ac:dyDescent="0.15">
      <c r="A35" s="2" t="s">
        <v>72</v>
      </c>
      <c r="B35" s="5">
        <v>9721</v>
      </c>
      <c r="C35" s="5">
        <v>829</v>
      </c>
      <c r="D35" s="9"/>
      <c r="E35" s="9"/>
    </row>
    <row r="36" spans="1:5" ht="15.75" customHeight="1" x14ac:dyDescent="0.15">
      <c r="A36" s="2" t="s">
        <v>73</v>
      </c>
      <c r="B36" s="5">
        <v>9304</v>
      </c>
      <c r="C36" s="5">
        <v>770</v>
      </c>
      <c r="D36" s="9"/>
      <c r="E36" s="9"/>
    </row>
    <row r="37" spans="1:5" ht="15.75" customHeight="1" x14ac:dyDescent="0.15">
      <c r="A37" s="2" t="s">
        <v>74</v>
      </c>
      <c r="B37" s="5">
        <v>8668</v>
      </c>
      <c r="C37" s="5">
        <v>724</v>
      </c>
      <c r="D37" s="9"/>
      <c r="E37" s="9"/>
    </row>
    <row r="38" spans="1:5" ht="15.75" customHeight="1" x14ac:dyDescent="0.15">
      <c r="A38" s="2" t="s">
        <v>75</v>
      </c>
      <c r="B38" s="5">
        <v>8988</v>
      </c>
      <c r="C38" s="5">
        <v>710</v>
      </c>
      <c r="D38" s="9"/>
      <c r="E38" s="9"/>
    </row>
    <row r="39" spans="1:5" ht="15.75" customHeight="1" x14ac:dyDescent="0.15">
      <c r="A39" s="1" t="s">
        <v>76</v>
      </c>
      <c r="B39" s="5">
        <f t="shared" ref="B39:E39" si="2">SUM(B2:B38)</f>
        <v>344660</v>
      </c>
      <c r="C39" s="5">
        <f t="shared" si="2"/>
        <v>28325</v>
      </c>
      <c r="D39" s="5">
        <f t="shared" si="2"/>
        <v>3423</v>
      </c>
      <c r="E39" s="5">
        <f t="shared" si="2"/>
        <v>1945</v>
      </c>
    </row>
    <row r="40" spans="1:5" ht="15.75" customHeight="1" x14ac:dyDescent="0.15">
      <c r="A40" s="1" t="s">
        <v>80</v>
      </c>
      <c r="B40" s="1">
        <f t="shared" ref="B40:E40" si="3">SUM(B2:B24)</f>
        <v>211362</v>
      </c>
      <c r="C40" s="1">
        <f t="shared" si="3"/>
        <v>17260</v>
      </c>
      <c r="D40" s="1">
        <f t="shared" si="3"/>
        <v>3423</v>
      </c>
      <c r="E40" s="1">
        <f t="shared" si="3"/>
        <v>1945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workbookViewId="0">
      <selection activeCell="B12" sqref="B12"/>
    </sheetView>
  </sheetViews>
  <sheetFormatPr baseColWidth="10" defaultColWidth="14.5" defaultRowHeight="15.75" customHeight="1" x14ac:dyDescent="0.15"/>
  <cols>
    <col min="1" max="1" width="47.6640625" customWidth="1"/>
    <col min="2" max="2" width="11.1640625" customWidth="1"/>
    <col min="3" max="3" width="16" customWidth="1"/>
    <col min="4" max="4" width="10.1640625" customWidth="1"/>
    <col min="5" max="5" width="11.1640625" customWidth="1"/>
    <col min="6" max="6" width="12.33203125" customWidth="1"/>
    <col min="7" max="13" width="12.1640625" customWidth="1"/>
    <col min="14" max="14" width="15.1640625" customWidth="1"/>
    <col min="15" max="15" width="12.83203125" customWidth="1"/>
    <col min="16" max="16" width="13.33203125" customWidth="1"/>
  </cols>
  <sheetData>
    <row r="1" spans="1:34" ht="15.75" customHeight="1" x14ac:dyDescent="0.15">
      <c r="A1" s="6"/>
      <c r="B1" s="25" t="s">
        <v>25</v>
      </c>
      <c r="C1" s="25" t="s">
        <v>29</v>
      </c>
      <c r="D1" s="25" t="s">
        <v>30</v>
      </c>
      <c r="E1" s="24"/>
      <c r="F1" s="25" t="s">
        <v>31</v>
      </c>
      <c r="G1" s="25" t="s">
        <v>32</v>
      </c>
      <c r="H1" s="24"/>
      <c r="I1" s="24"/>
      <c r="J1" s="24"/>
      <c r="K1" s="24"/>
      <c r="L1" s="24"/>
      <c r="M1" s="26" t="s">
        <v>34</v>
      </c>
      <c r="N1" s="24"/>
      <c r="O1" s="24"/>
      <c r="P1" s="24"/>
      <c r="Q1" s="24"/>
      <c r="R1" s="24"/>
      <c r="S1" s="24"/>
      <c r="T1" s="24"/>
    </row>
    <row r="2" spans="1:34" ht="15.75" customHeight="1" x14ac:dyDescent="0.15">
      <c r="A2" s="6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6" t="s">
        <v>37</v>
      </c>
      <c r="N2" s="24"/>
      <c r="O2" s="24"/>
      <c r="P2" s="24"/>
      <c r="Q2" s="23" t="s">
        <v>38</v>
      </c>
      <c r="R2" s="25" t="s">
        <v>41</v>
      </c>
      <c r="S2" s="25" t="s">
        <v>42</v>
      </c>
      <c r="T2" s="25" t="s">
        <v>44</v>
      </c>
    </row>
    <row r="3" spans="1:34" ht="15.75" customHeight="1" x14ac:dyDescent="0.15">
      <c r="A3" s="6" t="s">
        <v>45</v>
      </c>
      <c r="B3" s="24"/>
      <c r="C3" s="24"/>
      <c r="D3" s="25" t="s">
        <v>46</v>
      </c>
      <c r="E3" s="25" t="s">
        <v>48</v>
      </c>
      <c r="F3" s="24"/>
      <c r="G3" s="25" t="s">
        <v>49</v>
      </c>
      <c r="H3" s="24"/>
      <c r="I3" s="24"/>
      <c r="J3" s="25" t="s">
        <v>51</v>
      </c>
      <c r="K3" s="24"/>
      <c r="L3" s="24"/>
      <c r="M3" s="25" t="s">
        <v>52</v>
      </c>
      <c r="N3" s="25" t="s">
        <v>53</v>
      </c>
      <c r="O3" s="23" t="s">
        <v>55</v>
      </c>
      <c r="P3" s="23" t="s">
        <v>56</v>
      </c>
      <c r="Q3" s="24"/>
      <c r="R3" s="24"/>
      <c r="S3" s="24"/>
      <c r="T3" s="24"/>
    </row>
    <row r="4" spans="1:34" ht="15.75" customHeight="1" x14ac:dyDescent="0.15">
      <c r="A4" s="6"/>
      <c r="B4" s="7"/>
      <c r="C4" s="24"/>
      <c r="D4" s="24"/>
      <c r="E4" s="24"/>
      <c r="F4" s="24"/>
      <c r="G4" s="7" t="s">
        <v>57</v>
      </c>
      <c r="H4" s="7" t="s">
        <v>58</v>
      </c>
      <c r="I4" s="7" t="s">
        <v>59</v>
      </c>
      <c r="J4" s="7" t="s">
        <v>57</v>
      </c>
      <c r="K4" s="7" t="s">
        <v>58</v>
      </c>
      <c r="L4" s="7" t="s">
        <v>59</v>
      </c>
      <c r="M4" s="24"/>
      <c r="N4" s="24"/>
      <c r="O4" s="24"/>
      <c r="P4" s="24"/>
      <c r="Q4" s="24"/>
      <c r="R4" s="24"/>
      <c r="S4" s="24"/>
      <c r="T4" s="24"/>
    </row>
    <row r="5" spans="1:34" ht="15.75" customHeight="1" x14ac:dyDescent="0.15">
      <c r="A5" s="8" t="s">
        <v>1</v>
      </c>
      <c r="B5" s="10">
        <f>40000</f>
        <v>40000</v>
      </c>
      <c r="C5" s="11">
        <v>5000</v>
      </c>
      <c r="D5" s="10"/>
      <c r="E5" s="10"/>
      <c r="F5" s="10"/>
      <c r="G5" s="12">
        <f>Control!B39</f>
        <v>345543</v>
      </c>
      <c r="H5" s="12">
        <f>Experiment!B39</f>
        <v>344660</v>
      </c>
      <c r="I5" s="11">
        <f t="shared" ref="I5:I6" si="0">G5+H5</f>
        <v>690203</v>
      </c>
      <c r="J5" s="13">
        <f>Control!B40</f>
        <v>212163</v>
      </c>
      <c r="K5" s="12">
        <f>Experiment!B40</f>
        <v>211362</v>
      </c>
      <c r="L5" s="11">
        <f t="shared" ref="L5:L8" si="1">J5+K5</f>
        <v>423525</v>
      </c>
      <c r="M5" s="10">
        <f>SQRT(B13 * (1-B13) /I5)</f>
        <v>6.0184074029432473E-4</v>
      </c>
      <c r="N5" s="10">
        <f t="shared" ref="N5:N6" si="2">M5*1.96</f>
        <v>1.1796078509768765E-3</v>
      </c>
      <c r="O5" s="10">
        <f>(B13-N5)</f>
        <v>0.49882039214902313</v>
      </c>
      <c r="P5" s="10">
        <f>(B13+N5)</f>
        <v>0.50117960785097693</v>
      </c>
      <c r="Q5" s="10">
        <f t="shared" ref="Q5:Q6" si="3">G5/I5</f>
        <v>0.50063966688061334</v>
      </c>
      <c r="R5" s="11" t="s">
        <v>78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5.75" customHeight="1" x14ac:dyDescent="0.15">
      <c r="A6" s="11" t="s">
        <v>2</v>
      </c>
      <c r="B6" s="11">
        <v>3200</v>
      </c>
      <c r="C6" s="10"/>
      <c r="D6" s="10"/>
      <c r="E6" s="10"/>
      <c r="F6" s="10"/>
      <c r="G6" s="12">
        <f>Control!C39</f>
        <v>28378</v>
      </c>
      <c r="H6" s="12">
        <f>Experiment!C39</f>
        <v>28325</v>
      </c>
      <c r="I6" s="11">
        <f t="shared" si="0"/>
        <v>56703</v>
      </c>
      <c r="J6" s="12">
        <f>Control!C40</f>
        <v>17293</v>
      </c>
      <c r="K6" s="12">
        <f>Experiment!C40</f>
        <v>17260</v>
      </c>
      <c r="L6" s="11">
        <f t="shared" si="1"/>
        <v>34553</v>
      </c>
      <c r="M6" s="10">
        <f>SQRT(B13*(1-B13)/I6)</f>
        <v>2.0997470796992519E-3</v>
      </c>
      <c r="N6" s="10">
        <f t="shared" si="2"/>
        <v>4.1155042762105335E-3</v>
      </c>
      <c r="O6" s="10">
        <f>(B13-N6)</f>
        <v>0.49588449572378945</v>
      </c>
      <c r="P6" s="10">
        <f>(B13+N6)</f>
        <v>0.50411550427621055</v>
      </c>
      <c r="Q6" s="10">
        <f t="shared" si="3"/>
        <v>0.50046734740666277</v>
      </c>
      <c r="R6" s="11" t="s">
        <v>78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5.75" customHeight="1" x14ac:dyDescent="0.15">
      <c r="A7" s="14" t="s">
        <v>3</v>
      </c>
      <c r="B7" s="14">
        <v>660</v>
      </c>
      <c r="C7" s="15"/>
      <c r="D7" s="15"/>
      <c r="E7" s="15"/>
      <c r="F7" s="15"/>
      <c r="G7" s="16"/>
      <c r="H7" s="16"/>
      <c r="I7" s="14"/>
      <c r="J7" s="16">
        <f>Control!D40</f>
        <v>3785</v>
      </c>
      <c r="K7" s="16">
        <f>Experiment!D40</f>
        <v>3423</v>
      </c>
      <c r="L7" s="14">
        <f t="shared" si="1"/>
        <v>7208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ht="15.75" customHeight="1" x14ac:dyDescent="0.15">
      <c r="A8" s="14" t="s">
        <v>79</v>
      </c>
      <c r="B8" s="14"/>
      <c r="C8" s="15"/>
      <c r="D8" s="15"/>
      <c r="E8" s="15"/>
      <c r="F8" s="15"/>
      <c r="G8" s="16"/>
      <c r="H8" s="16"/>
      <c r="I8" s="14"/>
      <c r="J8" s="16">
        <f>Control!E40</f>
        <v>2033</v>
      </c>
      <c r="K8" s="16">
        <f>Experiment!E40</f>
        <v>1945</v>
      </c>
      <c r="L8" s="14">
        <f t="shared" si="1"/>
        <v>3978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ht="15.75" customHeight="1" x14ac:dyDescent="0.15">
      <c r="A9" s="11" t="s">
        <v>4</v>
      </c>
      <c r="B9" s="10">
        <f t="shared" ref="B9:B10" si="4">B6/B5</f>
        <v>0.08</v>
      </c>
      <c r="C9" s="17">
        <f>SQRT(B9*(1-B9)/C5)</f>
        <v>3.8366652186501756E-3</v>
      </c>
      <c r="D9" s="10"/>
      <c r="E9" s="10"/>
      <c r="F9" s="10"/>
      <c r="G9" s="10">
        <f t="shared" ref="G9:I9" si="5">G6/G5</f>
        <v>8.2125813574576823E-2</v>
      </c>
      <c r="H9" s="10">
        <f t="shared" si="5"/>
        <v>8.2182440666163759E-2</v>
      </c>
      <c r="I9" s="10">
        <f t="shared" si="5"/>
        <v>8.2154090897895257E-2</v>
      </c>
      <c r="J9" s="10"/>
      <c r="K9" s="10"/>
      <c r="L9" s="10"/>
      <c r="M9" s="10">
        <f>SQRT(I9*(1-I9)*(1/G5+1/H5))</f>
        <v>6.6106081563872224E-4</v>
      </c>
      <c r="N9" s="10">
        <f t="shared" ref="N9:N12" si="6">M9*1.96</f>
        <v>1.2956791986518956E-3</v>
      </c>
      <c r="O9" s="10">
        <f>-N9</f>
        <v>-1.2956791986518956E-3</v>
      </c>
      <c r="P9" s="10">
        <f>N9</f>
        <v>1.2956791986518956E-3</v>
      </c>
      <c r="Q9" s="10">
        <f>H9-G9</f>
        <v>5.6627091586936018E-5</v>
      </c>
      <c r="R9" s="11" t="s">
        <v>78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5.75" customHeight="1" x14ac:dyDescent="0.15">
      <c r="A10" s="18" t="s">
        <v>5</v>
      </c>
      <c r="B10" s="17">
        <f t="shared" si="4"/>
        <v>0.20624999999999999</v>
      </c>
      <c r="C10" s="17">
        <f>SQRT(B10*(1-B10)/(B6*C5/B5))</f>
        <v>2.0230604137049392E-2</v>
      </c>
      <c r="D10" s="18">
        <f>2 * 25835</f>
        <v>51670</v>
      </c>
      <c r="E10" s="17">
        <f>D10 * 40000/3200</f>
        <v>645875</v>
      </c>
      <c r="F10" s="17"/>
      <c r="G10" s="17"/>
      <c r="H10" s="17"/>
      <c r="I10" s="17"/>
      <c r="J10" s="17">
        <f t="shared" ref="J10:L10" si="7">J7/J6</f>
        <v>0.2188746891805933</v>
      </c>
      <c r="K10" s="17">
        <f t="shared" si="7"/>
        <v>0.19831981460023174</v>
      </c>
      <c r="L10" s="17">
        <f t="shared" si="7"/>
        <v>0.20860706740369866</v>
      </c>
      <c r="M10" s="17">
        <f t="shared" ref="M10:M11" si="8">SQRT(L10 * (1-L10)*(1/J6+1/K6))</f>
        <v>4.3716753852259364E-3</v>
      </c>
      <c r="N10" s="17">
        <f t="shared" si="6"/>
        <v>8.5684837550428355E-3</v>
      </c>
      <c r="O10" s="17">
        <f t="shared" ref="O10:O12" si="9">Q10-N10</f>
        <v>-2.9123358335404401E-2</v>
      </c>
      <c r="P10" s="17">
        <f t="shared" ref="P10:P12" si="10">Q10+N10</f>
        <v>-1.198639082531873E-2</v>
      </c>
      <c r="Q10" s="17">
        <f t="shared" ref="Q10:Q12" si="11">K10-J10</f>
        <v>-2.0554874580361565E-2</v>
      </c>
      <c r="R10" s="17"/>
      <c r="S10" s="18" t="s">
        <v>78</v>
      </c>
      <c r="T10" s="18" t="s">
        <v>78</v>
      </c>
      <c r="U10" s="18">
        <v>19</v>
      </c>
      <c r="V10" s="18">
        <v>3</v>
      </c>
      <c r="W10" s="18">
        <v>2.2599999999999999E-3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4" ht="15.75" customHeight="1" x14ac:dyDescent="0.15">
      <c r="A11" s="19" t="s">
        <v>7</v>
      </c>
      <c r="B11" s="19">
        <v>0.53</v>
      </c>
      <c r="C11" s="20">
        <f>SQRT(B11*(1-B11)/(B7*C5/B5))</f>
        <v>5.4949012178509081E-2</v>
      </c>
      <c r="D11" s="19">
        <f>2 * 39115</f>
        <v>78230</v>
      </c>
      <c r="E11" s="20">
        <f>D11 * 40000/660</f>
        <v>4741212.1212121211</v>
      </c>
      <c r="F11" s="20"/>
      <c r="G11" s="21"/>
      <c r="H11" s="21"/>
      <c r="I11" s="21"/>
      <c r="J11" s="21">
        <f t="shared" ref="J11:L11" si="12">J8/J7</f>
        <v>0.53712021136063404</v>
      </c>
      <c r="K11" s="21">
        <f t="shared" si="12"/>
        <v>0.5682150160677768</v>
      </c>
      <c r="L11" s="21">
        <f t="shared" si="12"/>
        <v>0.55188679245283023</v>
      </c>
      <c r="M11" s="20">
        <f t="shared" si="8"/>
        <v>1.1729780091389183E-2</v>
      </c>
      <c r="N11" s="20">
        <f t="shared" si="6"/>
        <v>2.2990368979122797E-2</v>
      </c>
      <c r="O11" s="20">
        <f t="shared" si="9"/>
        <v>8.1044357280199673E-3</v>
      </c>
      <c r="P11" s="20">
        <f t="shared" si="10"/>
        <v>5.4085173686265559E-2</v>
      </c>
      <c r="Q11" s="20">
        <f t="shared" si="11"/>
        <v>3.1094804707142765E-2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ht="15.75" customHeight="1" x14ac:dyDescent="0.15">
      <c r="A12" s="18" t="s">
        <v>8</v>
      </c>
      <c r="B12" s="17">
        <f>B10*B11</f>
        <v>0.10931249999999999</v>
      </c>
      <c r="C12" s="17">
        <f>SQRT(B12*(1-B12)/(B6*C5/B5))</f>
        <v>1.5601544582488459E-2</v>
      </c>
      <c r="D12" s="18">
        <f>2 * 27413</f>
        <v>54826</v>
      </c>
      <c r="E12" s="17">
        <f>D12 * 40000/3200</f>
        <v>685325</v>
      </c>
      <c r="F12" s="17">
        <f>E12/(B5 * B17)</f>
        <v>17.133125</v>
      </c>
      <c r="G12" s="17">
        <f t="shared" ref="G12:L12" si="13">G8/G6</f>
        <v>0</v>
      </c>
      <c r="H12" s="17">
        <f t="shared" si="13"/>
        <v>0</v>
      </c>
      <c r="I12" s="17">
        <f t="shared" si="13"/>
        <v>0</v>
      </c>
      <c r="J12" s="17">
        <f t="shared" si="13"/>
        <v>0.11756201931417337</v>
      </c>
      <c r="K12" s="17">
        <f t="shared" si="13"/>
        <v>0.1126882966396292</v>
      </c>
      <c r="L12" s="17">
        <f t="shared" si="13"/>
        <v>0.11512748531241861</v>
      </c>
      <c r="M12" s="17">
        <f>SQRT(L12 * (1-L12)*(1/J6+1/K6))</f>
        <v>3.4341335129324238E-3</v>
      </c>
      <c r="N12" s="17">
        <f t="shared" si="6"/>
        <v>6.7309016853475505E-3</v>
      </c>
      <c r="O12" s="17">
        <f t="shared" si="9"/>
        <v>-1.1604624359891718E-2</v>
      </c>
      <c r="P12" s="17">
        <f t="shared" si="10"/>
        <v>1.857179010803383E-3</v>
      </c>
      <c r="Q12" s="17">
        <f t="shared" si="11"/>
        <v>-4.8737226745441675E-3</v>
      </c>
      <c r="R12" s="17"/>
      <c r="S12" s="18" t="s">
        <v>81</v>
      </c>
      <c r="T12" s="18" t="s">
        <v>81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ht="15.75" customHeight="1" x14ac:dyDescent="0.15">
      <c r="A13" s="1" t="s">
        <v>82</v>
      </c>
      <c r="B13" s="1">
        <v>0.5</v>
      </c>
      <c r="G13">
        <f>G5/I5</f>
        <v>0.50063966688061334</v>
      </c>
      <c r="H13">
        <f>H5/I5</f>
        <v>0.4993603331193866</v>
      </c>
    </row>
    <row r="14" spans="1:34" ht="15.75" customHeight="1" x14ac:dyDescent="0.15">
      <c r="N14" s="1"/>
      <c r="Q14" s="1"/>
      <c r="R14" s="1"/>
      <c r="S14" s="1"/>
      <c r="T14" s="1"/>
    </row>
    <row r="15" spans="1:34" ht="15.75" customHeight="1" x14ac:dyDescent="0.15">
      <c r="A15" s="1" t="s">
        <v>83</v>
      </c>
      <c r="B15" s="1">
        <v>0.05</v>
      </c>
      <c r="C15">
        <f>100* B15</f>
        <v>5</v>
      </c>
      <c r="N15" s="22"/>
      <c r="Q15" s="1"/>
      <c r="R15" s="1"/>
      <c r="S15" s="1"/>
      <c r="T15" s="1"/>
    </row>
    <row r="16" spans="1:34" ht="15.75" customHeight="1" x14ac:dyDescent="0.15">
      <c r="A16" s="1" t="s">
        <v>84</v>
      </c>
      <c r="B16" s="1">
        <v>0.2</v>
      </c>
      <c r="C16">
        <f>(1-B16)*100</f>
        <v>80</v>
      </c>
    </row>
    <row r="17" spans="1:2" ht="15.75" customHeight="1" x14ac:dyDescent="0.15">
      <c r="A17" s="1" t="s">
        <v>85</v>
      </c>
      <c r="B17" s="1">
        <v>1</v>
      </c>
    </row>
  </sheetData>
  <mergeCells count="19">
    <mergeCell ref="B1:B3"/>
    <mergeCell ref="C1:C4"/>
    <mergeCell ref="D3:D4"/>
    <mergeCell ref="E3:E4"/>
    <mergeCell ref="F1:F4"/>
    <mergeCell ref="D1:E2"/>
    <mergeCell ref="P3:P4"/>
    <mergeCell ref="Q2:Q4"/>
    <mergeCell ref="R2:R4"/>
    <mergeCell ref="S2:S4"/>
    <mergeCell ref="G1:L2"/>
    <mergeCell ref="G3:I3"/>
    <mergeCell ref="M2:P2"/>
    <mergeCell ref="M1:T1"/>
    <mergeCell ref="O3:O4"/>
    <mergeCell ref="M3:M4"/>
    <mergeCell ref="N3:N4"/>
    <mergeCell ref="J3:L3"/>
    <mergeCell ref="T2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Control</vt:lpstr>
      <vt:lpstr>Experiment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2016-10-13T22:57:18Z</dcterms:modified>
</cp:coreProperties>
</file>