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iam\Downloads\"/>
    </mc:Choice>
  </mc:AlternateContent>
  <xr:revisionPtr revIDLastSave="0" documentId="13_ncr:1_{B0E3957F-578E-498A-9E97-8C247E70A3F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 Sheet" sheetId="6" r:id="rId1"/>
    <sheet name="HFS" sheetId="7" r:id="rId2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7" l="1"/>
  <c r="F76" i="7"/>
  <c r="G76" i="7"/>
  <c r="H76" i="7"/>
  <c r="I76" i="7"/>
  <c r="J76" i="7"/>
  <c r="K76" i="7"/>
  <c r="L76" i="7"/>
  <c r="M76" i="7"/>
  <c r="D76" i="7"/>
  <c r="E70" i="7"/>
  <c r="F70" i="7"/>
  <c r="G70" i="7"/>
  <c r="H70" i="7"/>
  <c r="I70" i="7"/>
  <c r="J70" i="7"/>
  <c r="K70" i="7"/>
  <c r="L70" i="7"/>
  <c r="M70" i="7"/>
  <c r="E72" i="7"/>
  <c r="F72" i="7"/>
  <c r="G72" i="7"/>
  <c r="H72" i="7"/>
  <c r="I72" i="7"/>
  <c r="J72" i="7"/>
  <c r="K72" i="7"/>
  <c r="L72" i="7"/>
  <c r="M72" i="7"/>
  <c r="E74" i="7"/>
  <c r="F74" i="7"/>
  <c r="G74" i="7"/>
  <c r="H74" i="7"/>
  <c r="I74" i="7"/>
  <c r="J74" i="7"/>
  <c r="K74" i="7"/>
  <c r="L74" i="7"/>
  <c r="M74" i="7"/>
  <c r="D72" i="7"/>
  <c r="D74" i="7"/>
  <c r="D70" i="7"/>
  <c r="E47" i="7"/>
  <c r="F47" i="7"/>
  <c r="F51" i="7" s="1"/>
  <c r="G47" i="7"/>
  <c r="H47" i="7"/>
  <c r="I47" i="7"/>
  <c r="J47" i="7"/>
  <c r="K47" i="7"/>
  <c r="L47" i="7"/>
  <c r="M47" i="7"/>
  <c r="E48" i="7"/>
  <c r="E51" i="7" s="1"/>
  <c r="F48" i="7"/>
  <c r="G48" i="7"/>
  <c r="H48" i="7"/>
  <c r="I48" i="7"/>
  <c r="I51" i="7" s="1"/>
  <c r="J48" i="7"/>
  <c r="K48" i="7"/>
  <c r="L48" i="7"/>
  <c r="M48" i="7"/>
  <c r="M51" i="7" s="1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J51" i="7"/>
  <c r="E53" i="7"/>
  <c r="F53" i="7"/>
  <c r="G53" i="7"/>
  <c r="G57" i="7" s="1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9" i="7"/>
  <c r="F59" i="7"/>
  <c r="G59" i="7"/>
  <c r="G62" i="7" s="1"/>
  <c r="H59" i="7"/>
  <c r="I59" i="7"/>
  <c r="J59" i="7"/>
  <c r="K59" i="7"/>
  <c r="K62" i="7" s="1"/>
  <c r="L59" i="7"/>
  <c r="M59" i="7"/>
  <c r="E60" i="7"/>
  <c r="F60" i="7"/>
  <c r="G60" i="7"/>
  <c r="H60" i="7"/>
  <c r="I60" i="7"/>
  <c r="J60" i="7"/>
  <c r="K60" i="7"/>
  <c r="L60" i="7"/>
  <c r="M60" i="7"/>
  <c r="E61" i="7"/>
  <c r="F61" i="7"/>
  <c r="G61" i="7"/>
  <c r="H61" i="7"/>
  <c r="H62" i="7" s="1"/>
  <c r="I61" i="7"/>
  <c r="J61" i="7"/>
  <c r="K61" i="7"/>
  <c r="L61" i="7"/>
  <c r="L62" i="7" s="1"/>
  <c r="M61" i="7"/>
  <c r="B68" i="7"/>
  <c r="D56" i="7"/>
  <c r="D61" i="7"/>
  <c r="D60" i="7"/>
  <c r="D59" i="7"/>
  <c r="D55" i="7"/>
  <c r="D54" i="7"/>
  <c r="D53" i="7"/>
  <c r="D50" i="7"/>
  <c r="D49" i="7"/>
  <c r="D48" i="7"/>
  <c r="D47" i="7"/>
  <c r="D51" i="7" s="1"/>
  <c r="K57" i="7" l="1"/>
  <c r="L51" i="7"/>
  <c r="H51" i="7"/>
  <c r="D57" i="7"/>
  <c r="D64" i="7" s="1"/>
  <c r="D66" i="7" s="1"/>
  <c r="K51" i="7"/>
  <c r="G51" i="7"/>
  <c r="D62" i="7"/>
  <c r="K64" i="7"/>
  <c r="K66" i="7" s="1"/>
  <c r="G64" i="7"/>
  <c r="G66" i="7" s="1"/>
  <c r="M62" i="7"/>
  <c r="I62" i="7"/>
  <c r="E62" i="7"/>
  <c r="J62" i="7"/>
  <c r="F62" i="7"/>
  <c r="L57" i="7"/>
  <c r="L64" i="7" s="1"/>
  <c r="L66" i="7" s="1"/>
  <c r="M57" i="7"/>
  <c r="I57" i="7"/>
  <c r="J57" i="7"/>
  <c r="F57" i="7"/>
  <c r="F64" i="7" s="1"/>
  <c r="F66" i="7" s="1"/>
  <c r="H57" i="7"/>
  <c r="H64" i="7" s="1"/>
  <c r="E57" i="7"/>
  <c r="E64" i="7" s="1"/>
  <c r="E66" i="7" s="1"/>
  <c r="B46" i="7"/>
  <c r="I64" i="7" l="1"/>
  <c r="I66" i="7" s="1"/>
  <c r="H66" i="7"/>
  <c r="M64" i="7"/>
  <c r="M66" i="7" s="1"/>
  <c r="J64" i="7"/>
  <c r="J66" i="7" s="1"/>
  <c r="B2" i="7"/>
  <c r="F9" i="7" l="1"/>
  <c r="G9" i="7"/>
  <c r="H9" i="7"/>
  <c r="I9" i="7"/>
  <c r="J9" i="7"/>
  <c r="K9" i="7"/>
  <c r="L9" i="7"/>
  <c r="M9" i="7"/>
  <c r="F15" i="7"/>
  <c r="G15" i="7"/>
  <c r="H15" i="7"/>
  <c r="I15" i="7"/>
  <c r="J15" i="7"/>
  <c r="K15" i="7"/>
  <c r="L15" i="7"/>
  <c r="M15" i="7"/>
  <c r="F21" i="7"/>
  <c r="G21" i="7"/>
  <c r="H21" i="7"/>
  <c r="I21" i="7"/>
  <c r="J21" i="7"/>
  <c r="K21" i="7"/>
  <c r="L21" i="7"/>
  <c r="M21" i="7"/>
  <c r="F24" i="7"/>
  <c r="G24" i="7"/>
  <c r="H24" i="7"/>
  <c r="I24" i="7"/>
  <c r="J24" i="7"/>
  <c r="K24" i="7"/>
  <c r="L24" i="7"/>
  <c r="M24" i="7"/>
  <c r="F30" i="7"/>
  <c r="G30" i="7"/>
  <c r="H30" i="7"/>
  <c r="I30" i="7"/>
  <c r="J30" i="7"/>
  <c r="K30" i="7"/>
  <c r="L30" i="7"/>
  <c r="M30" i="7"/>
  <c r="F36" i="7"/>
  <c r="F41" i="7" s="1"/>
  <c r="G36" i="7"/>
  <c r="G41" i="7" s="1"/>
  <c r="H36" i="7"/>
  <c r="H41" i="7" s="1"/>
  <c r="I36" i="7"/>
  <c r="I41" i="7" s="1"/>
  <c r="J36" i="7"/>
  <c r="J41" i="7" s="1"/>
  <c r="K36" i="7"/>
  <c r="K41" i="7" s="1"/>
  <c r="L36" i="7"/>
  <c r="M36" i="7"/>
  <c r="M41" i="7" s="1"/>
  <c r="L41" i="7"/>
  <c r="E24" i="7"/>
  <c r="E30" i="7"/>
  <c r="E36" i="7"/>
  <c r="E41" i="7" s="1"/>
  <c r="D36" i="7"/>
  <c r="D41" i="7" s="1"/>
  <c r="D30" i="7"/>
  <c r="D24" i="7"/>
  <c r="E21" i="7"/>
  <c r="D21" i="7"/>
  <c r="E15" i="7"/>
  <c r="D15" i="7"/>
  <c r="E9" i="7"/>
  <c r="D9" i="7" l="1"/>
  <c r="E6" i="7"/>
  <c r="F6" i="7"/>
  <c r="G6" i="7"/>
  <c r="H6" i="7"/>
  <c r="I6" i="7"/>
  <c r="J6" i="7"/>
  <c r="K6" i="7"/>
  <c r="L6" i="7"/>
  <c r="M6" i="7"/>
  <c r="D6" i="7"/>
  <c r="D22" i="7" l="1"/>
  <c r="D16" i="7"/>
  <c r="D25" i="7"/>
  <c r="J7" i="7"/>
  <c r="J22" i="7"/>
  <c r="J25" i="7"/>
  <c r="J12" i="7"/>
  <c r="J10" i="7"/>
  <c r="J16" i="7"/>
  <c r="F7" i="7"/>
  <c r="F10" i="7"/>
  <c r="F22" i="7"/>
  <c r="F25" i="7"/>
  <c r="F12" i="7"/>
  <c r="F16" i="7"/>
  <c r="M7" i="7"/>
  <c r="M25" i="7"/>
  <c r="M22" i="7"/>
  <c r="M12" i="7"/>
  <c r="M10" i="7"/>
  <c r="M16" i="7"/>
  <c r="I7" i="7"/>
  <c r="I25" i="7"/>
  <c r="I22" i="7"/>
  <c r="I12" i="7"/>
  <c r="I10" i="7"/>
  <c r="I16" i="7"/>
  <c r="E7" i="7"/>
  <c r="E22" i="7"/>
  <c r="E12" i="7"/>
  <c r="E25" i="7"/>
  <c r="E10" i="7"/>
  <c r="E16" i="7"/>
  <c r="L7" i="7"/>
  <c r="L22" i="7"/>
  <c r="L25" i="7"/>
  <c r="L12" i="7"/>
  <c r="L16" i="7"/>
  <c r="L10" i="7"/>
  <c r="H12" i="7"/>
  <c r="H16" i="7"/>
  <c r="H7" i="7"/>
  <c r="H10" i="7"/>
  <c r="H22" i="7"/>
  <c r="H25" i="7"/>
  <c r="D10" i="7"/>
  <c r="K7" i="7"/>
  <c r="K22" i="7"/>
  <c r="K25" i="7"/>
  <c r="K12" i="7"/>
  <c r="K16" i="7"/>
  <c r="K10" i="7"/>
  <c r="G7" i="7"/>
  <c r="G10" i="7"/>
  <c r="G22" i="7"/>
  <c r="G25" i="7"/>
  <c r="G12" i="7"/>
  <c r="G16" i="7"/>
  <c r="D12" i="7"/>
  <c r="B5" i="7"/>
  <c r="E3" i="7"/>
  <c r="F3" i="7"/>
  <c r="G3" i="7"/>
  <c r="H3" i="7"/>
  <c r="I3" i="7"/>
  <c r="J3" i="7"/>
  <c r="K3" i="7"/>
  <c r="L3" i="7"/>
  <c r="M3" i="7"/>
  <c r="D3" i="7"/>
  <c r="H13" i="7" l="1"/>
  <c r="H18" i="7"/>
  <c r="D18" i="7"/>
  <c r="D13" i="7"/>
  <c r="M18" i="7"/>
  <c r="M13" i="7"/>
  <c r="J18" i="7"/>
  <c r="J13" i="7"/>
  <c r="K13" i="7"/>
  <c r="K18" i="7"/>
  <c r="E13" i="7"/>
  <c r="E18" i="7"/>
  <c r="F13" i="7"/>
  <c r="F18" i="7"/>
  <c r="G13" i="7"/>
  <c r="G18" i="7"/>
  <c r="L13" i="7"/>
  <c r="L18" i="7"/>
  <c r="I13" i="7"/>
  <c r="I18" i="7"/>
  <c r="B6" i="6"/>
  <c r="E1" i="6"/>
  <c r="I19" i="7" l="1"/>
  <c r="I27" i="7"/>
  <c r="G27" i="7"/>
  <c r="G19" i="7"/>
  <c r="E27" i="7"/>
  <c r="E19" i="7"/>
  <c r="J19" i="7"/>
  <c r="J27" i="7"/>
  <c r="D27" i="7"/>
  <c r="D19" i="7"/>
  <c r="L27" i="7"/>
  <c r="L19" i="7"/>
  <c r="F27" i="7"/>
  <c r="F19" i="7"/>
  <c r="K27" i="7"/>
  <c r="K19" i="7"/>
  <c r="H19" i="7"/>
  <c r="H27" i="7"/>
  <c r="M19" i="7"/>
  <c r="M27" i="7"/>
  <c r="M33" i="7" l="1"/>
  <c r="M31" i="7"/>
  <c r="M28" i="7"/>
  <c r="J28" i="7"/>
  <c r="J33" i="7"/>
  <c r="J31" i="7"/>
  <c r="K28" i="7"/>
  <c r="K33" i="7"/>
  <c r="K31" i="7"/>
  <c r="L28" i="7"/>
  <c r="L33" i="7"/>
  <c r="L31" i="7"/>
  <c r="G31" i="7"/>
  <c r="G28" i="7"/>
  <c r="G33" i="7"/>
  <c r="H28" i="7"/>
  <c r="H33" i="7"/>
  <c r="H31" i="7"/>
  <c r="I28" i="7"/>
  <c r="I33" i="7"/>
  <c r="I31" i="7"/>
  <c r="F31" i="7"/>
  <c r="F28" i="7"/>
  <c r="F33" i="7"/>
  <c r="D31" i="7"/>
  <c r="D28" i="7"/>
  <c r="D33" i="7"/>
  <c r="E31" i="7"/>
  <c r="E33" i="7"/>
  <c r="E28" i="7"/>
  <c r="I34" i="7" l="1"/>
  <c r="I38" i="7"/>
  <c r="K34" i="7"/>
  <c r="K38" i="7"/>
  <c r="D34" i="7"/>
  <c r="D38" i="7"/>
  <c r="D42" i="7" s="1"/>
  <c r="D44" i="7" s="1"/>
  <c r="G34" i="7"/>
  <c r="G38" i="7"/>
  <c r="F34" i="7"/>
  <c r="F38" i="7"/>
  <c r="L34" i="7"/>
  <c r="L38" i="7"/>
  <c r="E38" i="7"/>
  <c r="E34" i="7"/>
  <c r="H34" i="7"/>
  <c r="H38" i="7"/>
  <c r="J34" i="7"/>
  <c r="J38" i="7"/>
  <c r="M34" i="7"/>
  <c r="M38" i="7"/>
  <c r="M42" i="7" l="1"/>
  <c r="M44" i="7" s="1"/>
  <c r="M39" i="7"/>
  <c r="H42" i="7"/>
  <c r="H44" i="7" s="1"/>
  <c r="H39" i="7"/>
  <c r="L42" i="7"/>
  <c r="L39" i="7"/>
  <c r="L44" i="7"/>
  <c r="G39" i="7"/>
  <c r="G42" i="7"/>
  <c r="G44" i="7" s="1"/>
  <c r="K42" i="7"/>
  <c r="K44" i="7" s="1"/>
  <c r="K39" i="7"/>
  <c r="J42" i="7"/>
  <c r="J44" i="7" s="1"/>
  <c r="J39" i="7"/>
  <c r="F42" i="7"/>
  <c r="F44" i="7" s="1"/>
  <c r="F39" i="7"/>
  <c r="I44" i="7"/>
  <c r="I39" i="7"/>
  <c r="I42" i="7"/>
  <c r="E42" i="7"/>
  <c r="E44" i="7" s="1"/>
  <c r="E39" i="7"/>
</calcChain>
</file>

<file path=xl/sharedStrings.xml><?xml version="1.0" encoding="utf-8"?>
<sst xmlns="http://schemas.openxmlformats.org/spreadsheetml/2006/main" count="114" uniqueCount="84">
  <si>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</si>
  <si>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</si>
  <si>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</si>
  <si>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</si>
  <si>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</si>
  <si>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</si>
  <si>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</si>
  <si>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</si>
  <si>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</si>
  <si>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</si>
  <si>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</si>
  <si>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</si>
  <si>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</si>
  <si>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</si>
  <si>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</si>
  <si>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</si>
  <si>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</si>
  <si>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</si>
  <si>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</si>
  <si>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</si>
  <si>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</si>
  <si>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</si>
  <si>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</si>
  <si>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</si>
  <si>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</si>
  <si>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</si>
  <si>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</si>
  <si>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</si>
  <si>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</si>
  <si>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</si>
  <si>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</si>
  <si>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</si>
  <si>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</si>
  <si>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MARUTI SUZUKI INDIA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</si>
  <si>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</si>
  <si>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</si>
  <si>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</si>
  <si>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</si>
  <si>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</si>
  <si>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</si>
  <si>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</si>
  <si>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</si>
  <si>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</si>
  <si>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</si>
  <si>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</si>
  <si>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</si>
  <si>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</si>
  <si>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</si>
  <si>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</si>
  <si>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</si>
  <si>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</si>
  <si>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</si>
  <si>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</si>
  <si>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</si>
  <si>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</si>
  <si>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</si>
  <si>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COGS</t>
  </si>
  <si>
    <t>COGS % Sales</t>
  </si>
  <si>
    <t>Gross Profit</t>
  </si>
  <si>
    <t>Gross Margins</t>
  </si>
  <si>
    <t>Selling and General Expenses</t>
  </si>
  <si>
    <t>S&amp;G Exp % Sales</t>
  </si>
  <si>
    <t>EBITDA</t>
  </si>
  <si>
    <t>EBITDA Margins</t>
  </si>
  <si>
    <t>Interest % Sales</t>
  </si>
  <si>
    <t>Depreciation % Sales</t>
  </si>
  <si>
    <t>Earnings Before Tax</t>
  </si>
  <si>
    <t>EBT % Sales</t>
  </si>
  <si>
    <t>Effective Tax Rate</t>
  </si>
  <si>
    <t>Net Profit</t>
  </si>
  <si>
    <t>Net Margins</t>
  </si>
  <si>
    <t>NA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</si>
  <si>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</si>
  <si>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</si>
  <si>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</si>
  <si>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</si>
  <si>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</si>
  <si>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</si>
  <si>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Total Liabilities</t>
  </si>
  <si>
    <t>Total Non Current Assets</t>
  </si>
  <si>
    <t>Total Current Assets</t>
  </si>
  <si>
    <t>Total Assets</t>
  </si>
  <si>
    <t>Check</t>
  </si>
  <si>
    <t>Cash from Financig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</si>
</sst>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013E8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13E8E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0" fontId="7" fillId="0" borderId="0" xfId="0" applyFont="1"/>
    <xf numFmtId="0" fontId="1" fillId="0" borderId="1" xfId="0" applyFont="1" applyBorder="1"/>
    <xf numFmtId="166" fontId="0" fillId="0" borderId="0" xfId="0" applyNumberFormat="1"/>
    <xf numFmtId="166" fontId="1" fillId="0" borderId="1" xfId="0" applyNumberFormat="1" applyFont="1" applyBorder="1"/>
    <xf numFmtId="0" fontId="8" fillId="0" borderId="0" xfId="0" applyFont="1"/>
    <xf numFmtId="10" fontId="8" fillId="0" borderId="0" xfId="4" applyNumberFormat="1" applyFont="1"/>
    <xf numFmtId="0" fontId="9" fillId="0" borderId="0" xfId="0" applyFont="1"/>
    <xf numFmtId="0" fontId="2" fillId="4" borderId="0" xfId="0" applyFont="1" applyFill="1"/>
    <xf numFmtId="17" fontId="2" fillId="4" borderId="0" xfId="0" applyNumberFormat="1" applyFont="1" applyFill="1"/>
    <xf numFmtId="0" fontId="10" fillId="0" borderId="0" xfId="0" applyFont="1"/>
    <xf numFmtId="0" fontId="0" fillId="4" borderId="0" xfId="0" applyFill="1"/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13E8E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topLeftCell="A79" zoomScale="175" zoomScaleNormal="175" zoomScalePageLayoutView="120" workbookViewId="0">
      <selection activeCell="A24" sqref="A24"/>
    </sheetView>
  </sheetViews>
  <sheetFormatPr defaultColWidth="8.85546875" defaultRowHeight="15" x14ac:dyDescent="0.25"/>
  <cols>
    <col min="1" max="1" width="27.7109375" style="2" bestFit="1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33</v>
      </c>
      <c r="E1" s="19" t="str">
        <f>IF(B2&lt;&gt;B3, "A NEW VERSION OF THE WORKSHEET IS AVAILABLE", "")</f>
        <v/>
      </c>
      <c r="F1" s="19"/>
      <c r="G1" s="19"/>
      <c r="H1" s="19"/>
      <c r="I1" s="19"/>
      <c r="J1" s="19"/>
      <c r="K1" s="19"/>
    </row>
    <row r="2" spans="1:11" x14ac:dyDescent="0.25">
      <c r="A2" s="1" t="s">
        <v>31</v>
      </c>
      <c r="B2" s="2">
        <v>2.1</v>
      </c>
      <c r="E2" s="20" t="s">
        <v>22</v>
      </c>
      <c r="F2" s="20"/>
      <c r="G2" s="20"/>
      <c r="H2" s="20"/>
      <c r="I2" s="20"/>
      <c r="J2" s="20"/>
      <c r="K2" s="20"/>
    </row>
    <row r="3" spans="1:11" x14ac:dyDescent="0.25">
      <c r="A3" s="1" t="s">
        <v>32</v>
      </c>
      <c r="B3" s="2">
        <v>2.1</v>
      </c>
    </row>
    <row r="4" spans="1:11" x14ac:dyDescent="0.25">
      <c r="A4" s="1"/>
    </row>
    <row r="5" spans="1:11" x14ac:dyDescent="0.25">
      <c r="A5" s="1" t="s">
        <v>34</v>
      </c>
    </row>
    <row r="6" spans="1:11" x14ac:dyDescent="0.25">
      <c r="A6" s="2" t="s">
        <v>28</v>
      </c>
      <c r="B6" s="2">
        <f>IF(B9&gt;0, B9/B8, 0)</f>
        <v>31.440258613265854</v>
      </c>
    </row>
    <row r="7" spans="1:11" x14ac:dyDescent="0.25">
      <c r="A7" s="2" t="s">
        <v>17</v>
      </c>
      <c r="B7">
        <v>5</v>
      </c>
    </row>
    <row r="8" spans="1:11" x14ac:dyDescent="0.25">
      <c r="A8" s="2" t="s">
        <v>29</v>
      </c>
      <c r="B8">
        <v>15095.9</v>
      </c>
    </row>
    <row r="9" spans="1:11" x14ac:dyDescent="0.25">
      <c r="A9" s="2" t="s">
        <v>44</v>
      </c>
      <c r="B9">
        <v>474619</v>
      </c>
    </row>
    <row r="15" spans="1:11" x14ac:dyDescent="0.25">
      <c r="A15" s="1" t="s">
        <v>23</v>
      </c>
    </row>
    <row r="16" spans="1:11" s="6" customFormat="1" x14ac:dyDescent="0.25">
      <c r="A16" s="5" t="s">
        <v>24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25">
      <c r="A17" s="3" t="s">
        <v>1</v>
      </c>
      <c r="B17">
        <v>57589</v>
      </c>
      <c r="C17">
        <v>68085</v>
      </c>
      <c r="D17">
        <v>79809.399999999994</v>
      </c>
      <c r="E17">
        <v>86068.5</v>
      </c>
      <c r="F17">
        <v>75660</v>
      </c>
      <c r="G17">
        <v>70372</v>
      </c>
      <c r="H17">
        <v>88329.8</v>
      </c>
      <c r="I17">
        <v>118409.9</v>
      </c>
      <c r="J17">
        <v>141858.20000000001</v>
      </c>
      <c r="K17">
        <v>152913</v>
      </c>
    </row>
    <row r="18" spans="1:11" s="3" customFormat="1" x14ac:dyDescent="0.25">
      <c r="A18" s="2" t="s">
        <v>45</v>
      </c>
      <c r="B18">
        <v>38701.199999999997</v>
      </c>
      <c r="C18">
        <v>47121.5</v>
      </c>
      <c r="D18">
        <v>54945.3</v>
      </c>
      <c r="E18">
        <v>59346.6</v>
      </c>
      <c r="F18">
        <v>53402</v>
      </c>
      <c r="G18">
        <v>50550.5</v>
      </c>
      <c r="H18">
        <v>66137.100000000006</v>
      </c>
      <c r="I18">
        <v>86066.9</v>
      </c>
      <c r="J18">
        <v>100119.5</v>
      </c>
      <c r="K18">
        <v>108718.3</v>
      </c>
    </row>
    <row r="19" spans="1:11" s="3" customFormat="1" x14ac:dyDescent="0.25">
      <c r="A19" s="2" t="s">
        <v>46</v>
      </c>
      <c r="B19">
        <v>-4.8</v>
      </c>
      <c r="C19">
        <v>379.3</v>
      </c>
      <c r="D19">
        <v>-40.799999999999997</v>
      </c>
      <c r="E19">
        <v>-211.6</v>
      </c>
      <c r="F19">
        <v>238.7</v>
      </c>
      <c r="G19">
        <v>-273.60000000000002</v>
      </c>
      <c r="H19">
        <v>93.1</v>
      </c>
      <c r="I19">
        <v>580.5</v>
      </c>
      <c r="J19">
        <v>378.6</v>
      </c>
      <c r="K19">
        <v>1227.5</v>
      </c>
    </row>
    <row r="20" spans="1:11" s="3" customFormat="1" x14ac:dyDescent="0.25">
      <c r="A20" s="2" t="s">
        <v>47</v>
      </c>
      <c r="B20">
        <v>694.1</v>
      </c>
      <c r="C20">
        <v>518.6</v>
      </c>
      <c r="D20">
        <v>673.4</v>
      </c>
      <c r="E20">
        <v>863.3</v>
      </c>
      <c r="F20">
        <v>699.5</v>
      </c>
      <c r="G20">
        <v>476.6</v>
      </c>
      <c r="H20">
        <v>630.9</v>
      </c>
      <c r="I20">
        <v>1091.9000000000001</v>
      </c>
      <c r="J20">
        <v>1033.4000000000001</v>
      </c>
      <c r="K20">
        <v>1052.5999999999999</v>
      </c>
    </row>
    <row r="21" spans="1:11" s="3" customFormat="1" x14ac:dyDescent="0.25">
      <c r="A21" s="2" t="s">
        <v>48</v>
      </c>
      <c r="B21">
        <v>427.8</v>
      </c>
      <c r="C21">
        <v>382.9</v>
      </c>
      <c r="D21">
        <v>462.1</v>
      </c>
      <c r="E21">
        <v>475.7</v>
      </c>
      <c r="F21">
        <v>378.1</v>
      </c>
      <c r="G21">
        <v>683.3</v>
      </c>
      <c r="H21">
        <v>852.5</v>
      </c>
      <c r="I21">
        <v>843.8</v>
      </c>
      <c r="J21">
        <v>1733.1</v>
      </c>
      <c r="K21">
        <v>1994.4</v>
      </c>
    </row>
    <row r="22" spans="1:11" s="3" customFormat="1" x14ac:dyDescent="0.25">
      <c r="A22" s="2" t="s">
        <v>49</v>
      </c>
      <c r="B22">
        <v>2000.3</v>
      </c>
      <c r="C22">
        <v>2360.3000000000002</v>
      </c>
      <c r="D22">
        <v>2863.4</v>
      </c>
      <c r="E22">
        <v>3285</v>
      </c>
      <c r="F22">
        <v>3416.2</v>
      </c>
      <c r="G22">
        <v>3431.6</v>
      </c>
      <c r="H22">
        <v>4051.4</v>
      </c>
      <c r="I22">
        <v>5308.5</v>
      </c>
      <c r="J22">
        <v>6301.6</v>
      </c>
      <c r="K22">
        <v>7026</v>
      </c>
    </row>
    <row r="23" spans="1:11" s="3" customFormat="1" x14ac:dyDescent="0.25">
      <c r="A23" s="2" t="s">
        <v>50</v>
      </c>
      <c r="B23">
        <v>5367.3</v>
      </c>
      <c r="C23">
        <v>6111.3</v>
      </c>
      <c r="D23">
        <v>6755.3</v>
      </c>
      <c r="E23">
        <v>8390.2999999999993</v>
      </c>
      <c r="F23">
        <v>8456.2999999999993</v>
      </c>
      <c r="G23">
        <v>7924</v>
      </c>
      <c r="H23">
        <v>9119.1</v>
      </c>
      <c r="I23">
        <v>10316.299999999999</v>
      </c>
      <c r="J23">
        <v>11288.8</v>
      </c>
      <c r="K23">
        <v>11523.3</v>
      </c>
    </row>
    <row r="24" spans="1:11" s="3" customFormat="1" x14ac:dyDescent="0.25">
      <c r="A24" s="2" t="s">
        <v>51</v>
      </c>
      <c r="B24">
        <v>1369.4</v>
      </c>
      <c r="C24">
        <v>1548.4</v>
      </c>
      <c r="D24">
        <v>1951.2</v>
      </c>
      <c r="E24">
        <v>2439.6999999999998</v>
      </c>
      <c r="F24">
        <v>2191.6</v>
      </c>
      <c r="G24">
        <v>1621.8</v>
      </c>
      <c r="H24">
        <v>1879.9</v>
      </c>
      <c r="I24">
        <v>2241.5</v>
      </c>
      <c r="J24">
        <v>3134.1</v>
      </c>
      <c r="K24">
        <v>3602.3</v>
      </c>
    </row>
    <row r="25" spans="1:11" s="3" customFormat="1" x14ac:dyDescent="0.25">
      <c r="A25" s="3" t="s">
        <v>4</v>
      </c>
      <c r="B25">
        <v>1464.1</v>
      </c>
      <c r="C25">
        <v>2399.1999999999998</v>
      </c>
      <c r="D25">
        <v>2154.6</v>
      </c>
      <c r="E25">
        <v>2664.2</v>
      </c>
      <c r="F25">
        <v>3410.4</v>
      </c>
      <c r="G25">
        <v>3046.3</v>
      </c>
      <c r="H25">
        <v>1860.8</v>
      </c>
      <c r="I25">
        <v>2415</v>
      </c>
      <c r="J25">
        <v>4247.6000000000004</v>
      </c>
      <c r="K25">
        <v>5198.8</v>
      </c>
    </row>
    <row r="26" spans="1:11" s="3" customFormat="1" x14ac:dyDescent="0.25">
      <c r="A26" s="3" t="s">
        <v>5</v>
      </c>
      <c r="B26">
        <v>2821.8</v>
      </c>
      <c r="C26">
        <v>2603.9</v>
      </c>
      <c r="D26">
        <v>2759.8</v>
      </c>
      <c r="E26">
        <v>3020.8</v>
      </c>
      <c r="F26">
        <v>3528.4</v>
      </c>
      <c r="G26">
        <v>3034.1</v>
      </c>
      <c r="H26">
        <v>2789</v>
      </c>
      <c r="I26">
        <v>4846</v>
      </c>
      <c r="J26">
        <v>5255.8</v>
      </c>
      <c r="K26">
        <v>5608.2</v>
      </c>
    </row>
    <row r="27" spans="1:11" s="3" customFormat="1" x14ac:dyDescent="0.25">
      <c r="A27" s="3" t="s">
        <v>6</v>
      </c>
      <c r="B27">
        <v>81.7</v>
      </c>
      <c r="C27">
        <v>89.4</v>
      </c>
      <c r="D27">
        <v>345.8</v>
      </c>
      <c r="E27">
        <v>75.900000000000006</v>
      </c>
      <c r="F27">
        <v>134.19999999999999</v>
      </c>
      <c r="G27">
        <v>101.8</v>
      </c>
      <c r="H27">
        <v>126.6</v>
      </c>
      <c r="I27">
        <v>252.3</v>
      </c>
      <c r="J27">
        <v>193.6</v>
      </c>
      <c r="K27">
        <v>194.2</v>
      </c>
    </row>
    <row r="28" spans="1:11" s="3" customFormat="1" x14ac:dyDescent="0.25">
      <c r="A28" s="3" t="s">
        <v>7</v>
      </c>
      <c r="B28">
        <v>7584.7</v>
      </c>
      <c r="C28">
        <v>10127.200000000001</v>
      </c>
      <c r="D28">
        <v>11166.9</v>
      </c>
      <c r="E28">
        <v>10623.8</v>
      </c>
      <c r="F28">
        <v>7102.8</v>
      </c>
      <c r="G28">
        <v>5321</v>
      </c>
      <c r="H28">
        <v>4697.2</v>
      </c>
      <c r="I28">
        <v>10438.200000000001</v>
      </c>
      <c r="J28">
        <v>17424.5</v>
      </c>
      <c r="K28">
        <v>19620</v>
      </c>
    </row>
    <row r="29" spans="1:11" s="3" customFormat="1" x14ac:dyDescent="0.25">
      <c r="A29" s="3" t="s">
        <v>8</v>
      </c>
      <c r="B29">
        <v>2087.5</v>
      </c>
      <c r="C29">
        <v>2616.1999999999998</v>
      </c>
      <c r="D29">
        <v>3286.2</v>
      </c>
      <c r="E29">
        <v>2973.2</v>
      </c>
      <c r="F29">
        <v>1425.2</v>
      </c>
      <c r="G29">
        <v>931.9</v>
      </c>
      <c r="H29">
        <v>817.7</v>
      </c>
      <c r="I29">
        <v>2174.5</v>
      </c>
      <c r="J29">
        <v>3936.3</v>
      </c>
      <c r="K29">
        <v>5119.8</v>
      </c>
    </row>
    <row r="30" spans="1:11" s="3" customFormat="1" x14ac:dyDescent="0.25">
      <c r="A30" s="3" t="s">
        <v>9</v>
      </c>
      <c r="B30">
        <v>5497.2</v>
      </c>
      <c r="C30">
        <v>7509.9</v>
      </c>
      <c r="D30">
        <v>7880</v>
      </c>
      <c r="E30">
        <v>7649.1</v>
      </c>
      <c r="F30">
        <v>5676</v>
      </c>
      <c r="G30">
        <v>4389.1000000000004</v>
      </c>
      <c r="H30">
        <v>3879.5</v>
      </c>
      <c r="I30">
        <v>8263.7000000000007</v>
      </c>
      <c r="J30">
        <v>13488.2</v>
      </c>
      <c r="K30">
        <v>14500.2</v>
      </c>
    </row>
    <row r="31" spans="1:11" s="3" customFormat="1" x14ac:dyDescent="0.25">
      <c r="A31" s="3" t="s">
        <v>35</v>
      </c>
      <c r="B31">
        <v>1057</v>
      </c>
      <c r="C31">
        <v>2265</v>
      </c>
      <c r="D31">
        <v>2416</v>
      </c>
      <c r="E31">
        <v>2416</v>
      </c>
      <c r="F31">
        <v>1812</v>
      </c>
      <c r="G31">
        <v>1359</v>
      </c>
      <c r="H31">
        <v>1812</v>
      </c>
      <c r="I31">
        <v>2829.6</v>
      </c>
      <c r="J31">
        <v>3930</v>
      </c>
      <c r="K31">
        <v>4244.3999999999996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25</v>
      </c>
    </row>
    <row r="41" spans="1:11" s="6" customFormat="1" x14ac:dyDescent="0.25">
      <c r="A41" s="5" t="s">
        <v>24</v>
      </c>
      <c r="B41" s="4">
        <v>45016</v>
      </c>
      <c r="C41" s="4">
        <v>45107</v>
      </c>
      <c r="D41" s="4">
        <v>45199</v>
      </c>
      <c r="E41" s="4">
        <v>45291</v>
      </c>
      <c r="F41" s="4">
        <v>45382</v>
      </c>
      <c r="G41" s="4">
        <v>45473</v>
      </c>
      <c r="H41" s="4">
        <v>45565</v>
      </c>
      <c r="I41" s="4">
        <v>45657</v>
      </c>
      <c r="J41" s="4">
        <v>45747</v>
      </c>
      <c r="K41" s="4">
        <v>45838</v>
      </c>
    </row>
    <row r="42" spans="1:11" s="3" customFormat="1" x14ac:dyDescent="0.25">
      <c r="A42" s="3" t="s">
        <v>1</v>
      </c>
      <c r="B42">
        <v>32213.5</v>
      </c>
      <c r="C42">
        <v>32534.799999999999</v>
      </c>
      <c r="D42">
        <v>37339.4</v>
      </c>
      <c r="E42">
        <v>33512.800000000003</v>
      </c>
      <c r="F42">
        <v>38471.199999999997</v>
      </c>
      <c r="G42">
        <v>35779.4</v>
      </c>
      <c r="H42">
        <v>37449.199999999997</v>
      </c>
      <c r="I42">
        <v>38764.300000000003</v>
      </c>
      <c r="J42">
        <v>40920.1</v>
      </c>
      <c r="K42">
        <v>38605.199999999997</v>
      </c>
    </row>
    <row r="43" spans="1:11" s="3" customFormat="1" x14ac:dyDescent="0.25">
      <c r="A43" s="3" t="s">
        <v>2</v>
      </c>
      <c r="B43">
        <v>28319.8</v>
      </c>
      <c r="C43">
        <v>29014.9</v>
      </c>
      <c r="D43">
        <v>32027.9</v>
      </c>
      <c r="E43">
        <v>29072.799999999999</v>
      </c>
      <c r="F43">
        <v>33250.1</v>
      </c>
      <c r="G43">
        <v>30672.799999999999</v>
      </c>
      <c r="H43">
        <v>32450.400000000001</v>
      </c>
      <c r="I43">
        <v>33687.800000000003</v>
      </c>
      <c r="J43">
        <v>36076.1</v>
      </c>
      <c r="K43">
        <v>33982.6</v>
      </c>
    </row>
    <row r="44" spans="1:11" s="3" customFormat="1" x14ac:dyDescent="0.25">
      <c r="A44" s="3" t="s">
        <v>4</v>
      </c>
      <c r="B44">
        <v>850.4</v>
      </c>
      <c r="C44">
        <v>1109.7</v>
      </c>
      <c r="D44">
        <v>957.8</v>
      </c>
      <c r="E44">
        <v>1052.9000000000001</v>
      </c>
      <c r="F44">
        <v>1261</v>
      </c>
      <c r="G44">
        <v>1118.0999999999999</v>
      </c>
      <c r="H44">
        <v>1570.5</v>
      </c>
      <c r="I44">
        <v>1124.8</v>
      </c>
      <c r="J44">
        <v>1583.1</v>
      </c>
      <c r="K44">
        <v>1923.7</v>
      </c>
    </row>
    <row r="45" spans="1:11" s="3" customFormat="1" x14ac:dyDescent="0.25">
      <c r="A45" s="3" t="s">
        <v>5</v>
      </c>
      <c r="B45">
        <v>1239.9000000000001</v>
      </c>
      <c r="C45">
        <v>1314.1</v>
      </c>
      <c r="D45">
        <v>1341.9</v>
      </c>
      <c r="E45">
        <v>1301.5</v>
      </c>
      <c r="F45">
        <v>1298.3</v>
      </c>
      <c r="G45">
        <v>1331.7</v>
      </c>
      <c r="H45">
        <v>1385.7</v>
      </c>
      <c r="I45">
        <v>1429</v>
      </c>
      <c r="J45">
        <v>1461.8</v>
      </c>
      <c r="K45">
        <v>1556</v>
      </c>
    </row>
    <row r="46" spans="1:11" s="3" customFormat="1" x14ac:dyDescent="0.25">
      <c r="A46" s="3" t="s">
        <v>6</v>
      </c>
      <c r="B46">
        <v>163.5</v>
      </c>
      <c r="C46">
        <v>46.5</v>
      </c>
      <c r="D46">
        <v>35.1</v>
      </c>
      <c r="E46">
        <v>35.799999999999997</v>
      </c>
      <c r="F46">
        <v>76.2</v>
      </c>
      <c r="G46">
        <v>57.3</v>
      </c>
      <c r="H46">
        <v>43</v>
      </c>
      <c r="I46">
        <v>46.3</v>
      </c>
      <c r="J46">
        <v>47.6</v>
      </c>
      <c r="K46">
        <v>46.8</v>
      </c>
    </row>
    <row r="47" spans="1:11" s="3" customFormat="1" x14ac:dyDescent="0.25">
      <c r="A47" s="3" t="s">
        <v>7</v>
      </c>
      <c r="B47">
        <v>3340.7</v>
      </c>
      <c r="C47">
        <v>3269</v>
      </c>
      <c r="D47">
        <v>4892.3</v>
      </c>
      <c r="E47">
        <v>4155.6000000000004</v>
      </c>
      <c r="F47">
        <v>5107.6000000000004</v>
      </c>
      <c r="G47">
        <v>4835.7</v>
      </c>
      <c r="H47">
        <v>5140.6000000000004</v>
      </c>
      <c r="I47">
        <v>4726</v>
      </c>
      <c r="J47">
        <v>4917.7</v>
      </c>
      <c r="K47">
        <v>4943.5</v>
      </c>
    </row>
    <row r="48" spans="1:11" s="3" customFormat="1" x14ac:dyDescent="0.25">
      <c r="A48" s="3" t="s">
        <v>8</v>
      </c>
      <c r="B48">
        <v>653</v>
      </c>
      <c r="C48">
        <v>726.1</v>
      </c>
      <c r="D48">
        <v>1106.0999999999999</v>
      </c>
      <c r="E48">
        <v>948.8</v>
      </c>
      <c r="F48">
        <v>1155.3</v>
      </c>
      <c r="G48">
        <v>1076</v>
      </c>
      <c r="H48">
        <v>2038.1</v>
      </c>
      <c r="I48">
        <v>999.1</v>
      </c>
      <c r="J48">
        <v>1006.6</v>
      </c>
      <c r="K48">
        <v>1151.0999999999999</v>
      </c>
    </row>
    <row r="49" spans="1:11" s="3" customFormat="1" x14ac:dyDescent="0.25">
      <c r="A49" s="3" t="s">
        <v>9</v>
      </c>
      <c r="B49">
        <v>2687.7</v>
      </c>
      <c r="C49">
        <v>2542.9</v>
      </c>
      <c r="D49">
        <v>3786.2</v>
      </c>
      <c r="E49">
        <v>3206.8</v>
      </c>
      <c r="F49">
        <v>3952.3</v>
      </c>
      <c r="G49">
        <v>3759.7</v>
      </c>
      <c r="H49">
        <v>3102.5</v>
      </c>
      <c r="I49">
        <v>3726.9</v>
      </c>
      <c r="J49">
        <v>3911.1</v>
      </c>
      <c r="K49">
        <v>3792.4</v>
      </c>
    </row>
    <row r="50" spans="1:11" x14ac:dyDescent="0.25">
      <c r="A50" s="3" t="s">
        <v>3</v>
      </c>
      <c r="B50">
        <v>3893.7</v>
      </c>
      <c r="C50">
        <v>3519.9</v>
      </c>
      <c r="D50">
        <v>5311.5</v>
      </c>
      <c r="E50">
        <v>4440</v>
      </c>
      <c r="F50">
        <v>5221.1000000000004</v>
      </c>
      <c r="G50">
        <v>5106.6000000000004</v>
      </c>
      <c r="H50">
        <v>4998.8</v>
      </c>
      <c r="I50">
        <v>5076.5</v>
      </c>
      <c r="J50">
        <v>4844</v>
      </c>
      <c r="K50">
        <v>4622.6000000000004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26</v>
      </c>
    </row>
    <row r="56" spans="1:11" s="6" customFormat="1" x14ac:dyDescent="0.25">
      <c r="A56" s="5" t="s">
        <v>24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25">
      <c r="A57" s="3" t="s">
        <v>11</v>
      </c>
      <c r="B57">
        <v>151</v>
      </c>
      <c r="C57">
        <v>151</v>
      </c>
      <c r="D57">
        <v>151</v>
      </c>
      <c r="E57">
        <v>151</v>
      </c>
      <c r="F57">
        <v>151</v>
      </c>
      <c r="G57">
        <v>151</v>
      </c>
      <c r="H57">
        <v>151</v>
      </c>
      <c r="I57">
        <v>157.19999999999999</v>
      </c>
      <c r="J57">
        <v>157.19999999999999</v>
      </c>
      <c r="K57">
        <v>157.19999999999999</v>
      </c>
    </row>
    <row r="58" spans="1:11" x14ac:dyDescent="0.25">
      <c r="A58" s="3" t="s">
        <v>12</v>
      </c>
      <c r="B58">
        <v>30465</v>
      </c>
      <c r="C58">
        <v>36924.1</v>
      </c>
      <c r="D58">
        <v>42408.4</v>
      </c>
      <c r="E58">
        <v>46941.1</v>
      </c>
      <c r="F58">
        <v>49262</v>
      </c>
      <c r="G58">
        <v>52349.599999999999</v>
      </c>
      <c r="H58">
        <v>55182.5</v>
      </c>
      <c r="I58">
        <v>74443</v>
      </c>
      <c r="J58">
        <v>85478.8</v>
      </c>
      <c r="K58">
        <v>96082.7</v>
      </c>
    </row>
    <row r="59" spans="1:11" x14ac:dyDescent="0.25">
      <c r="A59" s="3" t="s">
        <v>36</v>
      </c>
      <c r="B59">
        <v>230.9</v>
      </c>
      <c r="C59">
        <v>483.6</v>
      </c>
      <c r="D59">
        <v>120.8</v>
      </c>
      <c r="E59">
        <v>159.6</v>
      </c>
      <c r="F59">
        <v>184.1</v>
      </c>
      <c r="G59">
        <v>540.9</v>
      </c>
      <c r="H59">
        <v>425.5</v>
      </c>
      <c r="I59">
        <v>1247.5999999999999</v>
      </c>
      <c r="J59">
        <v>118.6</v>
      </c>
      <c r="K59">
        <v>87</v>
      </c>
    </row>
    <row r="60" spans="1:11" x14ac:dyDescent="0.25">
      <c r="A60" s="3" t="s">
        <v>37</v>
      </c>
      <c r="B60">
        <v>11878.6</v>
      </c>
      <c r="C60">
        <v>14401.8</v>
      </c>
      <c r="D60">
        <v>17568.2</v>
      </c>
      <c r="E60">
        <v>16717</v>
      </c>
      <c r="F60">
        <v>14030.6</v>
      </c>
      <c r="G60">
        <v>18334.599999999999</v>
      </c>
      <c r="H60">
        <v>18896.5</v>
      </c>
      <c r="I60">
        <v>24258.2</v>
      </c>
      <c r="J60">
        <v>29549.5</v>
      </c>
      <c r="K60">
        <v>35644.300000000003</v>
      </c>
    </row>
    <row r="61" spans="1:11" s="1" customFormat="1" x14ac:dyDescent="0.25">
      <c r="A61" s="1" t="s">
        <v>13</v>
      </c>
      <c r="B61">
        <v>42725.5</v>
      </c>
      <c r="C61">
        <v>51960.5</v>
      </c>
      <c r="D61">
        <v>60248.4</v>
      </c>
      <c r="E61">
        <v>63968.7</v>
      </c>
      <c r="F61">
        <v>63627.7</v>
      </c>
      <c r="G61">
        <v>71376.100000000006</v>
      </c>
      <c r="H61">
        <v>74655.5</v>
      </c>
      <c r="I61">
        <v>100106</v>
      </c>
      <c r="J61">
        <v>115304.1</v>
      </c>
      <c r="K61">
        <v>131971.20000000001</v>
      </c>
    </row>
    <row r="62" spans="1:11" x14ac:dyDescent="0.25">
      <c r="A62" s="3" t="s">
        <v>14</v>
      </c>
      <c r="B62">
        <v>12529.6</v>
      </c>
      <c r="C62">
        <v>13310.7</v>
      </c>
      <c r="D62">
        <v>13388.8</v>
      </c>
      <c r="E62">
        <v>15437.3</v>
      </c>
      <c r="F62">
        <v>15744.4</v>
      </c>
      <c r="G62">
        <v>14988.7</v>
      </c>
      <c r="H62">
        <v>13747.2</v>
      </c>
      <c r="I62">
        <v>27941.4</v>
      </c>
      <c r="J62">
        <v>27864.799999999999</v>
      </c>
      <c r="K62">
        <v>32982.699999999997</v>
      </c>
    </row>
    <row r="63" spans="1:11" x14ac:dyDescent="0.25">
      <c r="A63" s="3" t="s">
        <v>15</v>
      </c>
      <c r="B63">
        <v>1006.9</v>
      </c>
      <c r="C63">
        <v>1252.3</v>
      </c>
      <c r="D63">
        <v>2132.1</v>
      </c>
      <c r="E63">
        <v>1606.9</v>
      </c>
      <c r="F63">
        <v>1415.2</v>
      </c>
      <c r="G63">
        <v>1496.8</v>
      </c>
      <c r="H63">
        <v>2936.5</v>
      </c>
      <c r="I63">
        <v>4143</v>
      </c>
      <c r="J63">
        <v>7734.8</v>
      </c>
      <c r="K63">
        <v>7929</v>
      </c>
    </row>
    <row r="64" spans="1:11" x14ac:dyDescent="0.25">
      <c r="A64" s="3" t="s">
        <v>16</v>
      </c>
      <c r="B64">
        <v>20675.8</v>
      </c>
      <c r="C64">
        <v>29150.6</v>
      </c>
      <c r="D64">
        <v>36123.1</v>
      </c>
      <c r="E64">
        <v>37503.599999999999</v>
      </c>
      <c r="F64">
        <v>37488</v>
      </c>
      <c r="G64">
        <v>42944.800000000003</v>
      </c>
      <c r="H64">
        <v>42034.7</v>
      </c>
      <c r="I64">
        <v>49184.3</v>
      </c>
      <c r="J64">
        <v>57296</v>
      </c>
      <c r="K64">
        <v>66265.399999999994</v>
      </c>
    </row>
    <row r="65" spans="1:11" x14ac:dyDescent="0.25">
      <c r="A65" s="3" t="s">
        <v>38</v>
      </c>
      <c r="B65">
        <v>8513.2000000000007</v>
      </c>
      <c r="C65">
        <v>8246.9</v>
      </c>
      <c r="D65">
        <v>8604.4</v>
      </c>
      <c r="E65">
        <v>9420.9</v>
      </c>
      <c r="F65">
        <v>8980.1</v>
      </c>
      <c r="G65">
        <v>11945.8</v>
      </c>
      <c r="H65">
        <v>15937.1</v>
      </c>
      <c r="I65">
        <v>18837.3</v>
      </c>
      <c r="J65">
        <v>22408.5</v>
      </c>
      <c r="K65">
        <v>24794.1</v>
      </c>
    </row>
    <row r="66" spans="1:11" s="1" customFormat="1" x14ac:dyDescent="0.25">
      <c r="A66" s="1" t="s">
        <v>13</v>
      </c>
      <c r="B66">
        <v>42725.5</v>
      </c>
      <c r="C66">
        <v>51960.5</v>
      </c>
      <c r="D66">
        <v>60248.4</v>
      </c>
      <c r="E66">
        <v>63968.7</v>
      </c>
      <c r="F66">
        <v>63627.7</v>
      </c>
      <c r="G66">
        <v>71376.100000000006</v>
      </c>
      <c r="H66">
        <v>74655.5</v>
      </c>
      <c r="I66">
        <v>100106</v>
      </c>
      <c r="J66">
        <v>115304.1</v>
      </c>
      <c r="K66">
        <v>131971.20000000001</v>
      </c>
    </row>
    <row r="67" spans="1:11" s="3" customFormat="1" x14ac:dyDescent="0.25">
      <c r="A67" s="3" t="s">
        <v>43</v>
      </c>
      <c r="B67">
        <v>1323.4</v>
      </c>
      <c r="C67">
        <v>1202.5999999999999</v>
      </c>
      <c r="D67">
        <v>1465.4</v>
      </c>
      <c r="E67">
        <v>2312.8000000000002</v>
      </c>
      <c r="F67">
        <v>1977.7</v>
      </c>
      <c r="G67">
        <v>1279.9000000000001</v>
      </c>
      <c r="H67">
        <v>2034.5</v>
      </c>
      <c r="I67">
        <v>3284.8</v>
      </c>
      <c r="J67">
        <v>4596.8</v>
      </c>
      <c r="K67">
        <v>6539.7</v>
      </c>
    </row>
    <row r="68" spans="1:11" x14ac:dyDescent="0.25">
      <c r="A68" s="3" t="s">
        <v>30</v>
      </c>
      <c r="B68">
        <v>3132.6</v>
      </c>
      <c r="C68">
        <v>3263.7</v>
      </c>
      <c r="D68">
        <v>3160.2</v>
      </c>
      <c r="E68">
        <v>3322.6</v>
      </c>
      <c r="F68">
        <v>3213.9</v>
      </c>
      <c r="G68">
        <v>3049</v>
      </c>
      <c r="H68">
        <v>3532.3</v>
      </c>
      <c r="I68">
        <v>5443.5</v>
      </c>
      <c r="J68">
        <v>5318.1</v>
      </c>
      <c r="K68">
        <v>6913.2</v>
      </c>
    </row>
    <row r="69" spans="1:11" x14ac:dyDescent="0.25">
      <c r="A69" s="2" t="s">
        <v>52</v>
      </c>
      <c r="B69">
        <v>50.7</v>
      </c>
      <c r="C69">
        <v>23.5</v>
      </c>
      <c r="D69">
        <v>74</v>
      </c>
      <c r="E69">
        <v>187.8</v>
      </c>
      <c r="F69">
        <v>29</v>
      </c>
      <c r="G69">
        <v>3047.1</v>
      </c>
      <c r="H69">
        <v>3042.2</v>
      </c>
      <c r="I69">
        <v>2748.5</v>
      </c>
      <c r="J69">
        <v>2827.4</v>
      </c>
      <c r="K69">
        <v>552.9</v>
      </c>
    </row>
    <row r="70" spans="1:11" x14ac:dyDescent="0.25">
      <c r="A70" s="2" t="s">
        <v>39</v>
      </c>
      <c r="B70">
        <v>302080060</v>
      </c>
      <c r="C70">
        <v>302080060</v>
      </c>
      <c r="D70">
        <v>302080060</v>
      </c>
      <c r="E70">
        <v>302080060</v>
      </c>
      <c r="F70">
        <v>302080060</v>
      </c>
      <c r="G70">
        <v>302080060</v>
      </c>
      <c r="H70">
        <v>302080060</v>
      </c>
      <c r="I70">
        <v>302080060</v>
      </c>
      <c r="J70">
        <v>314402574</v>
      </c>
      <c r="K70">
        <v>314402574</v>
      </c>
    </row>
    <row r="71" spans="1:11" x14ac:dyDescent="0.25">
      <c r="A71" s="2" t="s">
        <v>40</v>
      </c>
    </row>
    <row r="72" spans="1:11" x14ac:dyDescent="0.25">
      <c r="A72" s="2" t="s">
        <v>53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27</v>
      </c>
    </row>
    <row r="81" spans="1:11" s="6" customFormat="1" x14ac:dyDescent="0.25">
      <c r="A81" s="5" t="s">
        <v>24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25">
      <c r="A82" s="3" t="s">
        <v>18</v>
      </c>
      <c r="B82">
        <v>8482.5</v>
      </c>
      <c r="C82">
        <v>10282</v>
      </c>
      <c r="D82">
        <v>11787.9</v>
      </c>
      <c r="E82">
        <v>6600.9</v>
      </c>
      <c r="F82">
        <v>3495.8</v>
      </c>
      <c r="G82">
        <v>8856.2000000000007</v>
      </c>
      <c r="H82">
        <v>1840.5</v>
      </c>
      <c r="I82">
        <v>10814.6</v>
      </c>
      <c r="J82">
        <v>16801.099999999999</v>
      </c>
      <c r="K82">
        <v>16136.2</v>
      </c>
    </row>
    <row r="83" spans="1:11" s="3" customFormat="1" x14ac:dyDescent="0.25">
      <c r="A83" s="3" t="s">
        <v>19</v>
      </c>
      <c r="B83">
        <v>-7230.4</v>
      </c>
      <c r="C83">
        <v>-9173.2000000000007</v>
      </c>
      <c r="D83">
        <v>-8301.7000000000007</v>
      </c>
      <c r="E83">
        <v>-3539.9</v>
      </c>
      <c r="F83">
        <v>-556.6</v>
      </c>
      <c r="G83">
        <v>-7291.3</v>
      </c>
      <c r="H83">
        <v>-239.2</v>
      </c>
      <c r="I83">
        <v>-8820.5</v>
      </c>
      <c r="J83">
        <v>-11864.8</v>
      </c>
      <c r="K83">
        <v>-14456.1</v>
      </c>
    </row>
    <row r="84" spans="1:11" s="3" customFormat="1" x14ac:dyDescent="0.25">
      <c r="A84" s="3" t="s">
        <v>20</v>
      </c>
      <c r="B84">
        <v>-1236.5999999999999</v>
      </c>
      <c r="C84">
        <v>-1129.3</v>
      </c>
      <c r="D84">
        <v>-3436.1</v>
      </c>
      <c r="E84">
        <v>-2947.9</v>
      </c>
      <c r="F84">
        <v>-3104.3</v>
      </c>
      <c r="G84">
        <v>-1544.9</v>
      </c>
      <c r="H84">
        <v>-1607</v>
      </c>
      <c r="I84">
        <v>-1213.9000000000001</v>
      </c>
      <c r="J84">
        <v>-4062</v>
      </c>
      <c r="K84">
        <v>-4155.1000000000004</v>
      </c>
    </row>
    <row r="85" spans="1:11" s="1" customFormat="1" x14ac:dyDescent="0.25">
      <c r="A85" s="3" t="s">
        <v>21</v>
      </c>
      <c r="B85">
        <v>15.5</v>
      </c>
      <c r="C85">
        <v>-20.5</v>
      </c>
      <c r="D85">
        <v>50.1</v>
      </c>
      <c r="E85">
        <v>113.1</v>
      </c>
      <c r="F85">
        <v>-165.1</v>
      </c>
      <c r="G85">
        <v>20</v>
      </c>
      <c r="H85">
        <v>-5.7</v>
      </c>
      <c r="I85">
        <v>780.2</v>
      </c>
      <c r="J85">
        <v>874.3</v>
      </c>
      <c r="K85">
        <v>-2475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42</v>
      </c>
      <c r="B90">
        <v>3716.3</v>
      </c>
      <c r="C90">
        <v>6015.7</v>
      </c>
      <c r="D90">
        <v>8861.1</v>
      </c>
      <c r="E90">
        <v>6672.55</v>
      </c>
      <c r="F90">
        <v>4288.3</v>
      </c>
      <c r="G90">
        <v>6859.2</v>
      </c>
      <c r="H90">
        <v>7561.3</v>
      </c>
      <c r="I90">
        <v>8292.15</v>
      </c>
      <c r="J90">
        <v>12600.35</v>
      </c>
      <c r="K90">
        <v>11522.15</v>
      </c>
    </row>
    <row r="92" spans="1:11" s="1" customFormat="1" x14ac:dyDescent="0.25">
      <c r="A92" s="1" t="s">
        <v>41</v>
      </c>
    </row>
    <row r="93" spans="1:11" x14ac:dyDescent="0.25">
      <c r="A93" s="2" t="s">
        <v>54</v>
      </c>
      <c r="B93" s="7">
        <v>30.21</v>
      </c>
      <c r="C93" s="7">
        <v>30.21</v>
      </c>
      <c r="D93" s="7">
        <v>30.21</v>
      </c>
      <c r="E93" s="7">
        <v>30.21</v>
      </c>
      <c r="F93" s="7">
        <v>30.21</v>
      </c>
      <c r="G93" s="7">
        <v>30.21</v>
      </c>
      <c r="H93" s="7">
        <v>30.21</v>
      </c>
      <c r="I93" s="7">
        <v>30.21</v>
      </c>
      <c r="J93" s="7">
        <v>31.44</v>
      </c>
      <c r="K93" s="7">
        <v>31.44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C3BC-9A0D-4BE2-AFF9-9B4B98855DE8}">
  <sheetPr>
    <pageSetUpPr fitToPage="1"/>
  </sheetPr>
  <dimension ref="B2:M76"/>
  <sheetViews>
    <sheetView showGridLines="0" tabSelected="1" topLeftCell="D69" zoomScale="205" zoomScaleNormal="205" workbookViewId="0">
      <selection activeCell="D77" sqref="D77"/>
    </sheetView>
  </sheetViews>
  <sheetFormatPr defaultRowHeight="15" x14ac:dyDescent="0.25"/>
  <cols>
    <col min="1" max="1" width="1.85546875" customWidth="1"/>
    <col min="2" max="13" width="10.7109375" customWidth="1"/>
  </cols>
  <sheetData>
    <row r="2" spans="2:13" x14ac:dyDescent="0.25">
      <c r="B2" s="21" t="str">
        <f>"Historical Financial Statements - "&amp;'Data Sheet'!B1</f>
        <v>Historical Financial Statements - MARUTI SUZUKI INDIA LTD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x14ac:dyDescent="0.25">
      <c r="B3" s="15" t="s">
        <v>55</v>
      </c>
      <c r="C3" s="15"/>
      <c r="D3" s="16">
        <f>'Data Sheet'!B16</f>
        <v>42460</v>
      </c>
      <c r="E3" s="16">
        <f>'Data Sheet'!C16</f>
        <v>42825</v>
      </c>
      <c r="F3" s="16">
        <f>'Data Sheet'!D16</f>
        <v>43190</v>
      </c>
      <c r="G3" s="16">
        <f>'Data Sheet'!E16</f>
        <v>43555</v>
      </c>
      <c r="H3" s="16">
        <f>'Data Sheet'!F16</f>
        <v>43921</v>
      </c>
      <c r="I3" s="16">
        <f>'Data Sheet'!G16</f>
        <v>44286</v>
      </c>
      <c r="J3" s="16">
        <f>'Data Sheet'!H16</f>
        <v>44651</v>
      </c>
      <c r="K3" s="16">
        <f>'Data Sheet'!I16</f>
        <v>45016</v>
      </c>
      <c r="L3" s="16">
        <f>'Data Sheet'!J16</f>
        <v>45382</v>
      </c>
      <c r="M3" s="16">
        <f>'Data Sheet'!K16</f>
        <v>45747</v>
      </c>
    </row>
    <row r="5" spans="2:13" x14ac:dyDescent="0.25">
      <c r="B5" s="15" t="str">
        <f>"Income Statement - "&amp;'Data Sheet'!B1</f>
        <v>Income Statement - MARUTI SUZUKI INDIA LTD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3" x14ac:dyDescent="0.25">
      <c r="B6" t="s">
        <v>1</v>
      </c>
      <c r="D6" s="10">
        <f>'Data Sheet'!B17</f>
        <v>57589</v>
      </c>
      <c r="E6" s="10">
        <f>'Data Sheet'!C17</f>
        <v>68085</v>
      </c>
      <c r="F6" s="10">
        <f>'Data Sheet'!D17</f>
        <v>79809.399999999994</v>
      </c>
      <c r="G6" s="10">
        <f>'Data Sheet'!E17</f>
        <v>86068.5</v>
      </c>
      <c r="H6" s="10">
        <f>'Data Sheet'!F17</f>
        <v>75660</v>
      </c>
      <c r="I6" s="10">
        <f>'Data Sheet'!G17</f>
        <v>70372</v>
      </c>
      <c r="J6" s="10">
        <f>'Data Sheet'!H17</f>
        <v>88329.8</v>
      </c>
      <c r="K6" s="10">
        <f>'Data Sheet'!I17</f>
        <v>118409.9</v>
      </c>
      <c r="L6" s="10">
        <f>'Data Sheet'!J17</f>
        <v>141858.20000000001</v>
      </c>
      <c r="M6" s="10">
        <f>'Data Sheet'!K17</f>
        <v>152913</v>
      </c>
    </row>
    <row r="7" spans="2:13" x14ac:dyDescent="0.25">
      <c r="B7" s="17" t="s">
        <v>10</v>
      </c>
      <c r="C7" s="14"/>
      <c r="D7" s="12" t="s">
        <v>71</v>
      </c>
      <c r="E7" s="13">
        <f>E6/D6-1</f>
        <v>0.18225702825192314</v>
      </c>
      <c r="F7" s="13">
        <f>F6/E6-1</f>
        <v>0.17220239406624072</v>
      </c>
      <c r="G7" s="13">
        <f t="shared" ref="G7:M7" si="0">G6/F6-1</f>
        <v>7.8425598989592782E-2</v>
      </c>
      <c r="H7" s="13">
        <f t="shared" si="0"/>
        <v>-0.12093274542951249</v>
      </c>
      <c r="I7" s="13">
        <f t="shared" si="0"/>
        <v>-6.9891620407084298E-2</v>
      </c>
      <c r="J7" s="13">
        <f t="shared" si="0"/>
        <v>0.25518387995225389</v>
      </c>
      <c r="K7" s="13">
        <f t="shared" si="0"/>
        <v>0.3405430556844915</v>
      </c>
      <c r="L7" s="13">
        <f t="shared" si="0"/>
        <v>0.19802651636391899</v>
      </c>
      <c r="M7" s="13">
        <f t="shared" si="0"/>
        <v>7.7928522989858751E-2</v>
      </c>
    </row>
    <row r="9" spans="2:13" x14ac:dyDescent="0.25">
      <c r="B9" t="s">
        <v>56</v>
      </c>
      <c r="D9" s="10">
        <f>SUM('Data Sheet'!B18,'Data Sheet'!B20,'Data Sheet'!B21,'Data Sheet'!B22)-1*'Data Sheet'!B19</f>
        <v>41828.200000000004</v>
      </c>
      <c r="E9" s="10">
        <f>SUM('Data Sheet'!C18,'Data Sheet'!C20,'Data Sheet'!C21,'Data Sheet'!C22)-1*'Data Sheet'!C19</f>
        <v>50004</v>
      </c>
      <c r="F9" s="10">
        <f>SUM('Data Sheet'!D18,'Data Sheet'!D20,'Data Sheet'!D21,'Data Sheet'!D22)-1*'Data Sheet'!D19</f>
        <v>58985.000000000007</v>
      </c>
      <c r="G9" s="10">
        <f>SUM('Data Sheet'!E18,'Data Sheet'!E20,'Data Sheet'!E21,'Data Sheet'!E22)-1*'Data Sheet'!E19</f>
        <v>64182.2</v>
      </c>
      <c r="H9" s="10">
        <f>SUM('Data Sheet'!F18,'Data Sheet'!F20,'Data Sheet'!F21,'Data Sheet'!F22)-1*'Data Sheet'!F19</f>
        <v>57657.1</v>
      </c>
      <c r="I9" s="10">
        <f>SUM('Data Sheet'!G18,'Data Sheet'!G20,'Data Sheet'!G21,'Data Sheet'!G22)-1*'Data Sheet'!G19</f>
        <v>55415.6</v>
      </c>
      <c r="J9" s="10">
        <f>SUM('Data Sheet'!H18,'Data Sheet'!H20,'Data Sheet'!H21,'Data Sheet'!H22)-1*'Data Sheet'!H19</f>
        <v>71578.799999999988</v>
      </c>
      <c r="K9" s="10">
        <f>SUM('Data Sheet'!I18,'Data Sheet'!I20,'Data Sheet'!I21,'Data Sheet'!I22)-1*'Data Sheet'!I19</f>
        <v>92730.599999999991</v>
      </c>
      <c r="L9" s="10">
        <f>SUM('Data Sheet'!J18,'Data Sheet'!J20,'Data Sheet'!J21,'Data Sheet'!J22)-1*'Data Sheet'!J19</f>
        <v>108809</v>
      </c>
      <c r="M9" s="10">
        <f>SUM('Data Sheet'!K18,'Data Sheet'!K20,'Data Sheet'!K21,'Data Sheet'!K22)-1*'Data Sheet'!K19</f>
        <v>117563.8</v>
      </c>
    </row>
    <row r="10" spans="2:13" x14ac:dyDescent="0.25">
      <c r="B10" s="17" t="s">
        <v>57</v>
      </c>
      <c r="C10" s="14"/>
      <c r="D10" s="13">
        <f>D9/D6</f>
        <v>0.72632273524457802</v>
      </c>
      <c r="E10" s="13">
        <f>E9/E6</f>
        <v>0.7344348975545274</v>
      </c>
      <c r="F10" s="13">
        <f t="shared" ref="F10:M10" si="1">F9/F6</f>
        <v>0.7390733422378819</v>
      </c>
      <c r="G10" s="13">
        <f t="shared" si="1"/>
        <v>0.74571068393198436</v>
      </c>
      <c r="H10" s="13">
        <f t="shared" si="1"/>
        <v>0.76205524715833994</v>
      </c>
      <c r="I10" s="13">
        <f t="shared" si="1"/>
        <v>0.78746660603649177</v>
      </c>
      <c r="J10" s="13">
        <f t="shared" si="1"/>
        <v>0.81035845207393187</v>
      </c>
      <c r="K10" s="13">
        <f t="shared" si="1"/>
        <v>0.78313215364593669</v>
      </c>
      <c r="L10" s="13">
        <f t="shared" si="1"/>
        <v>0.76702650957082485</v>
      </c>
      <c r="M10" s="13">
        <f t="shared" si="1"/>
        <v>0.76882802639409342</v>
      </c>
    </row>
    <row r="12" spans="2:13" x14ac:dyDescent="0.25">
      <c r="B12" s="9" t="s">
        <v>58</v>
      </c>
      <c r="C12" s="9"/>
      <c r="D12" s="9">
        <f>D6-D9</f>
        <v>15760.799999999996</v>
      </c>
      <c r="E12" s="9">
        <f>E6-E9</f>
        <v>18081</v>
      </c>
      <c r="F12" s="9">
        <f t="shared" ref="F12:M12" si="2">F6-F9</f>
        <v>20824.399999999987</v>
      </c>
      <c r="G12" s="9">
        <f t="shared" si="2"/>
        <v>21886.300000000003</v>
      </c>
      <c r="H12" s="9">
        <f t="shared" si="2"/>
        <v>18002.900000000001</v>
      </c>
      <c r="I12" s="9">
        <f t="shared" si="2"/>
        <v>14956.400000000001</v>
      </c>
      <c r="J12" s="9">
        <f t="shared" si="2"/>
        <v>16751.000000000015</v>
      </c>
      <c r="K12" s="9">
        <f t="shared" si="2"/>
        <v>25679.300000000003</v>
      </c>
      <c r="L12" s="9">
        <f t="shared" si="2"/>
        <v>33049.200000000012</v>
      </c>
      <c r="M12" s="9">
        <f t="shared" si="2"/>
        <v>35349.199999999997</v>
      </c>
    </row>
    <row r="13" spans="2:13" x14ac:dyDescent="0.25">
      <c r="B13" s="17" t="s">
        <v>59</v>
      </c>
      <c r="C13" s="14"/>
      <c r="D13" s="13">
        <f>D12/D6</f>
        <v>0.27367726475542198</v>
      </c>
      <c r="E13" s="13">
        <f>E12/E6</f>
        <v>0.26556510244547255</v>
      </c>
      <c r="F13" s="13">
        <f t="shared" ref="F13:M13" si="3">F12/F6</f>
        <v>0.2609266577621181</v>
      </c>
      <c r="G13" s="13">
        <f t="shared" si="3"/>
        <v>0.25428931606801564</v>
      </c>
      <c r="H13" s="13">
        <f t="shared" si="3"/>
        <v>0.23794475284166008</v>
      </c>
      <c r="I13" s="13">
        <f t="shared" si="3"/>
        <v>0.21253339396350823</v>
      </c>
      <c r="J13" s="13">
        <f t="shared" si="3"/>
        <v>0.18964154792606813</v>
      </c>
      <c r="K13" s="13">
        <f t="shared" si="3"/>
        <v>0.21686784635406334</v>
      </c>
      <c r="L13" s="13">
        <f t="shared" si="3"/>
        <v>0.23297349042917512</v>
      </c>
      <c r="M13" s="13">
        <f t="shared" si="3"/>
        <v>0.23117197360590661</v>
      </c>
    </row>
    <row r="15" spans="2:13" x14ac:dyDescent="0.25">
      <c r="B15" t="s">
        <v>60</v>
      </c>
      <c r="D15">
        <f>SUM('Data Sheet'!B23,'Data Sheet'!B24)</f>
        <v>6736.7000000000007</v>
      </c>
      <c r="E15">
        <f>SUM('Data Sheet'!C23,'Data Sheet'!C24)</f>
        <v>7659.7000000000007</v>
      </c>
      <c r="F15">
        <f>SUM('Data Sheet'!D23,'Data Sheet'!D24)</f>
        <v>8706.5</v>
      </c>
      <c r="G15">
        <f>SUM('Data Sheet'!E23,'Data Sheet'!E24)</f>
        <v>10830</v>
      </c>
      <c r="H15">
        <f>SUM('Data Sheet'!F23,'Data Sheet'!F24)</f>
        <v>10647.9</v>
      </c>
      <c r="I15">
        <f>SUM('Data Sheet'!G23,'Data Sheet'!G24)</f>
        <v>9545.7999999999993</v>
      </c>
      <c r="J15">
        <f>SUM('Data Sheet'!H23,'Data Sheet'!H24)</f>
        <v>10999</v>
      </c>
      <c r="K15">
        <f>SUM('Data Sheet'!I23,'Data Sheet'!I24)</f>
        <v>12557.8</v>
      </c>
      <c r="L15">
        <f>SUM('Data Sheet'!J23,'Data Sheet'!J24)</f>
        <v>14422.9</v>
      </c>
      <c r="M15">
        <f>SUM('Data Sheet'!K23,'Data Sheet'!K24)</f>
        <v>15125.599999999999</v>
      </c>
    </row>
    <row r="16" spans="2:13" x14ac:dyDescent="0.25">
      <c r="B16" s="17" t="s">
        <v>61</v>
      </c>
      <c r="C16" s="14"/>
      <c r="D16" s="13">
        <f>D15/D6</f>
        <v>0.11697893694976473</v>
      </c>
      <c r="E16" s="13">
        <f>E15/E6</f>
        <v>0.11250201953440553</v>
      </c>
      <c r="F16" s="13">
        <f t="shared" ref="F16:M16" si="4">F15/F6</f>
        <v>0.10909115968795656</v>
      </c>
      <c r="G16" s="13">
        <f t="shared" si="4"/>
        <v>0.12583000749403092</v>
      </c>
      <c r="H16" s="13">
        <f t="shared" si="4"/>
        <v>0.14073354480570974</v>
      </c>
      <c r="I16" s="13">
        <f t="shared" si="4"/>
        <v>0.13564770079008695</v>
      </c>
      <c r="J16" s="13">
        <f t="shared" si="4"/>
        <v>0.12452196201055589</v>
      </c>
      <c r="K16" s="13">
        <f t="shared" si="4"/>
        <v>0.10605363233986348</v>
      </c>
      <c r="L16" s="13">
        <f t="shared" si="4"/>
        <v>0.10167124635727789</v>
      </c>
      <c r="M16" s="13">
        <f t="shared" si="4"/>
        <v>9.8916377286430837E-2</v>
      </c>
    </row>
    <row r="18" spans="2:13" x14ac:dyDescent="0.25">
      <c r="B18" s="9" t="s">
        <v>62</v>
      </c>
      <c r="C18" s="9"/>
      <c r="D18" s="11">
        <f>D12-D15</f>
        <v>9024.0999999999949</v>
      </c>
      <c r="E18" s="11">
        <f>E12-E15</f>
        <v>10421.299999999999</v>
      </c>
      <c r="F18" s="11">
        <f t="shared" ref="F18:M18" si="5">F12-F15</f>
        <v>12117.899999999987</v>
      </c>
      <c r="G18" s="11">
        <f t="shared" si="5"/>
        <v>11056.300000000003</v>
      </c>
      <c r="H18" s="11">
        <f t="shared" si="5"/>
        <v>7355.0000000000018</v>
      </c>
      <c r="I18" s="11">
        <f t="shared" si="5"/>
        <v>5410.6000000000022</v>
      </c>
      <c r="J18" s="11">
        <f t="shared" si="5"/>
        <v>5752.0000000000146</v>
      </c>
      <c r="K18" s="11">
        <f t="shared" si="5"/>
        <v>13121.500000000004</v>
      </c>
      <c r="L18" s="11">
        <f t="shared" si="5"/>
        <v>18626.30000000001</v>
      </c>
      <c r="M18" s="11">
        <f t="shared" si="5"/>
        <v>20223.599999999999</v>
      </c>
    </row>
    <row r="19" spans="2:13" x14ac:dyDescent="0.25">
      <c r="B19" s="17" t="s">
        <v>63</v>
      </c>
      <c r="C19" s="14"/>
      <c r="D19" s="13">
        <f>D18/D6</f>
        <v>0.15669832780565723</v>
      </c>
      <c r="E19" s="13">
        <f>E18/E6</f>
        <v>0.15306308291106704</v>
      </c>
      <c r="F19" s="13">
        <f t="shared" ref="F19:M19" si="6">F18/F6</f>
        <v>0.15183549807416152</v>
      </c>
      <c r="G19" s="13">
        <f t="shared" si="6"/>
        <v>0.12845930857398472</v>
      </c>
      <c r="H19" s="13">
        <f t="shared" si="6"/>
        <v>9.7211208035950333E-2</v>
      </c>
      <c r="I19" s="13">
        <f t="shared" si="6"/>
        <v>7.6885693173421282E-2</v>
      </c>
      <c r="J19" s="13">
        <f t="shared" si="6"/>
        <v>6.5119585915512257E-2</v>
      </c>
      <c r="K19" s="13">
        <f t="shared" si="6"/>
        <v>0.11081421401419986</v>
      </c>
      <c r="L19" s="13">
        <f t="shared" si="6"/>
        <v>0.13130224407189722</v>
      </c>
      <c r="M19" s="13">
        <f t="shared" si="6"/>
        <v>0.13225559631947578</v>
      </c>
    </row>
    <row r="21" spans="2:13" x14ac:dyDescent="0.25">
      <c r="B21" t="s">
        <v>6</v>
      </c>
      <c r="D21">
        <f>'Data Sheet'!B27</f>
        <v>81.7</v>
      </c>
      <c r="E21">
        <f>'Data Sheet'!C27</f>
        <v>89.4</v>
      </c>
      <c r="F21">
        <f>'Data Sheet'!D27</f>
        <v>345.8</v>
      </c>
      <c r="G21">
        <f>'Data Sheet'!E27</f>
        <v>75.900000000000006</v>
      </c>
      <c r="H21">
        <f>'Data Sheet'!F27</f>
        <v>134.19999999999999</v>
      </c>
      <c r="I21">
        <f>'Data Sheet'!G27</f>
        <v>101.8</v>
      </c>
      <c r="J21">
        <f>'Data Sheet'!H27</f>
        <v>126.6</v>
      </c>
      <c r="K21">
        <f>'Data Sheet'!I27</f>
        <v>252.3</v>
      </c>
      <c r="L21">
        <f>'Data Sheet'!J27</f>
        <v>193.6</v>
      </c>
      <c r="M21">
        <f>'Data Sheet'!K27</f>
        <v>194.2</v>
      </c>
    </row>
    <row r="22" spans="2:13" x14ac:dyDescent="0.25">
      <c r="B22" s="17" t="s">
        <v>64</v>
      </c>
      <c r="C22" s="14"/>
      <c r="D22" s="13">
        <f>D21/D6</f>
        <v>1.418673705047839E-3</v>
      </c>
      <c r="E22" s="13">
        <f>E21/E6</f>
        <v>1.313064551663362E-3</v>
      </c>
      <c r="F22" s="13">
        <f t="shared" ref="F22:M22" si="7">F21/F6</f>
        <v>4.3328229506799957E-3</v>
      </c>
      <c r="G22" s="13">
        <f t="shared" si="7"/>
        <v>8.8185573119085381E-4</v>
      </c>
      <c r="H22" s="13">
        <f t="shared" si="7"/>
        <v>1.7737245572297118E-3</v>
      </c>
      <c r="I22" s="13">
        <f t="shared" si="7"/>
        <v>1.4465980787813333E-3</v>
      </c>
      <c r="J22" s="13">
        <f t="shared" si="7"/>
        <v>1.4332648777649218E-3</v>
      </c>
      <c r="K22" s="13">
        <f t="shared" si="7"/>
        <v>2.1307340011265954E-3</v>
      </c>
      <c r="L22" s="13">
        <f t="shared" si="7"/>
        <v>1.3647431026193762E-3</v>
      </c>
      <c r="M22" s="13">
        <f t="shared" si="7"/>
        <v>1.2700032044365096E-3</v>
      </c>
    </row>
    <row r="24" spans="2:13" x14ac:dyDescent="0.25">
      <c r="B24" t="s">
        <v>5</v>
      </c>
      <c r="D24" s="10">
        <f>'Data Sheet'!B26</f>
        <v>2821.8</v>
      </c>
      <c r="E24" s="10">
        <f>'Data Sheet'!C26</f>
        <v>2603.9</v>
      </c>
      <c r="F24" s="10">
        <f>'Data Sheet'!D26</f>
        <v>2759.8</v>
      </c>
      <c r="G24" s="10">
        <f>'Data Sheet'!E26</f>
        <v>3020.8</v>
      </c>
      <c r="H24" s="10">
        <f>'Data Sheet'!F26</f>
        <v>3528.4</v>
      </c>
      <c r="I24" s="10">
        <f>'Data Sheet'!G26</f>
        <v>3034.1</v>
      </c>
      <c r="J24" s="10">
        <f>'Data Sheet'!H26</f>
        <v>2789</v>
      </c>
      <c r="K24" s="10">
        <f>'Data Sheet'!I26</f>
        <v>4846</v>
      </c>
      <c r="L24" s="10">
        <f>'Data Sheet'!J26</f>
        <v>5255.8</v>
      </c>
      <c r="M24" s="10">
        <f>'Data Sheet'!K26</f>
        <v>5608.2</v>
      </c>
    </row>
    <row r="25" spans="2:13" x14ac:dyDescent="0.25">
      <c r="B25" s="17" t="s">
        <v>65</v>
      </c>
      <c r="C25" s="14"/>
      <c r="D25" s="13">
        <f>D24/D6</f>
        <v>4.8998940769938708E-2</v>
      </c>
      <c r="E25" s="13">
        <f>E24/E6</f>
        <v>3.8244841007564076E-2</v>
      </c>
      <c r="F25" s="13">
        <f t="shared" ref="F25:M25" si="8">F24/F6</f>
        <v>3.4579886579776321E-2</v>
      </c>
      <c r="G25" s="13">
        <f t="shared" si="8"/>
        <v>3.5097625728344288E-2</v>
      </c>
      <c r="H25" s="13">
        <f t="shared" si="8"/>
        <v>4.663494581020354E-2</v>
      </c>
      <c r="I25" s="13">
        <f t="shared" si="8"/>
        <v>4.3115159438413E-2</v>
      </c>
      <c r="J25" s="13">
        <f t="shared" si="8"/>
        <v>3.1574847899576361E-2</v>
      </c>
      <c r="K25" s="13">
        <f t="shared" si="8"/>
        <v>4.092563206285961E-2</v>
      </c>
      <c r="L25" s="13">
        <f t="shared" si="8"/>
        <v>3.7049673547246476E-2</v>
      </c>
      <c r="M25" s="13">
        <f t="shared" si="8"/>
        <v>3.6675756802887913E-2</v>
      </c>
    </row>
    <row r="27" spans="2:13" x14ac:dyDescent="0.25">
      <c r="B27" s="9" t="s">
        <v>66</v>
      </c>
      <c r="C27" s="9"/>
      <c r="D27" s="9">
        <f>D18-(D21+D24)</f>
        <v>6120.5999999999949</v>
      </c>
      <c r="E27" s="9">
        <f>E18-(E21+E24)</f>
        <v>7727.9999999999991</v>
      </c>
      <c r="F27" s="9">
        <f t="shared" ref="F27:M27" si="9">F18-(F21+F24)</f>
        <v>9012.2999999999865</v>
      </c>
      <c r="G27" s="9">
        <f t="shared" si="9"/>
        <v>7959.6000000000022</v>
      </c>
      <c r="H27" s="9">
        <f t="shared" si="9"/>
        <v>3692.4000000000019</v>
      </c>
      <c r="I27" s="9">
        <f t="shared" si="9"/>
        <v>2274.7000000000021</v>
      </c>
      <c r="J27" s="9">
        <f t="shared" si="9"/>
        <v>2836.4000000000146</v>
      </c>
      <c r="K27" s="9">
        <f t="shared" si="9"/>
        <v>8023.2000000000035</v>
      </c>
      <c r="L27" s="9">
        <f t="shared" si="9"/>
        <v>13176.900000000009</v>
      </c>
      <c r="M27" s="9">
        <f t="shared" si="9"/>
        <v>14421.199999999999</v>
      </c>
    </row>
    <row r="28" spans="2:13" x14ac:dyDescent="0.25">
      <c r="B28" s="17" t="s">
        <v>67</v>
      </c>
      <c r="C28" s="14"/>
      <c r="D28" s="13">
        <f>D27/D6</f>
        <v>0.1062807133306707</v>
      </c>
      <c r="E28" s="13">
        <f>E27/E6</f>
        <v>0.1135051773518396</v>
      </c>
      <c r="F28" s="13">
        <f t="shared" ref="F28:M28" si="10">F27/F6</f>
        <v>0.11292278854370522</v>
      </c>
      <c r="G28" s="13">
        <f t="shared" si="10"/>
        <v>9.2479827114449561E-2</v>
      </c>
      <c r="H28" s="13">
        <f t="shared" si="10"/>
        <v>4.8802537668517075E-2</v>
      </c>
      <c r="I28" s="13">
        <f t="shared" si="10"/>
        <v>3.2323935656226939E-2</v>
      </c>
      <c r="J28" s="13">
        <f t="shared" si="10"/>
        <v>3.2111473138170976E-2</v>
      </c>
      <c r="K28" s="13">
        <f t="shared" si="10"/>
        <v>6.7757847950213654E-2</v>
      </c>
      <c r="L28" s="13">
        <f t="shared" si="10"/>
        <v>9.2887827422031347E-2</v>
      </c>
      <c r="M28" s="13">
        <f t="shared" si="10"/>
        <v>9.4309836312151341E-2</v>
      </c>
    </row>
    <row r="30" spans="2:13" x14ac:dyDescent="0.25">
      <c r="B30" t="s">
        <v>8</v>
      </c>
      <c r="D30">
        <f>'Data Sheet'!B29</f>
        <v>2087.5</v>
      </c>
      <c r="E30">
        <f>'Data Sheet'!C29</f>
        <v>2616.1999999999998</v>
      </c>
      <c r="F30">
        <f>'Data Sheet'!D29</f>
        <v>3286.2</v>
      </c>
      <c r="G30">
        <f>'Data Sheet'!E29</f>
        <v>2973.2</v>
      </c>
      <c r="H30">
        <f>'Data Sheet'!F29</f>
        <v>1425.2</v>
      </c>
      <c r="I30">
        <f>'Data Sheet'!G29</f>
        <v>931.9</v>
      </c>
      <c r="J30">
        <f>'Data Sheet'!H29</f>
        <v>817.7</v>
      </c>
      <c r="K30">
        <f>'Data Sheet'!I29</f>
        <v>2174.5</v>
      </c>
      <c r="L30">
        <f>'Data Sheet'!J29</f>
        <v>3936.3</v>
      </c>
      <c r="M30">
        <f>'Data Sheet'!K29</f>
        <v>5119.8</v>
      </c>
    </row>
    <row r="31" spans="2:13" x14ac:dyDescent="0.25">
      <c r="B31" s="17" t="s">
        <v>68</v>
      </c>
      <c r="C31" s="14"/>
      <c r="D31" s="13">
        <f>D30/D27</f>
        <v>0.34106133385615817</v>
      </c>
      <c r="E31" s="13">
        <f>E30/E27</f>
        <v>0.33853519668737064</v>
      </c>
      <c r="F31" s="13">
        <f t="shared" ref="F31:M31" si="11">F30/F27</f>
        <v>0.36463499883492612</v>
      </c>
      <c r="G31" s="13">
        <f t="shared" si="11"/>
        <v>0.37353635861098533</v>
      </c>
      <c r="H31" s="13">
        <f t="shared" si="11"/>
        <v>0.38598201711623858</v>
      </c>
      <c r="I31" s="13">
        <f t="shared" si="11"/>
        <v>0.40968039741504336</v>
      </c>
      <c r="J31" s="13">
        <f t="shared" si="11"/>
        <v>0.28828797066704126</v>
      </c>
      <c r="K31" s="13">
        <f t="shared" si="11"/>
        <v>0.27102652308305902</v>
      </c>
      <c r="L31" s="13">
        <f t="shared" si="11"/>
        <v>0.29872731826150289</v>
      </c>
      <c r="M31" s="13">
        <f t="shared" si="11"/>
        <v>0.35501899980584145</v>
      </c>
    </row>
    <row r="33" spans="2:13" x14ac:dyDescent="0.25">
      <c r="B33" s="9" t="s">
        <v>69</v>
      </c>
      <c r="C33" s="9"/>
      <c r="D33" s="9">
        <f>D27-D30</f>
        <v>4033.0999999999949</v>
      </c>
      <c r="E33" s="9">
        <f>E27-E30</f>
        <v>5111.7999999999993</v>
      </c>
      <c r="F33" s="9">
        <f t="shared" ref="F33:M33" si="12">F27-F30</f>
        <v>5726.0999999999867</v>
      </c>
      <c r="G33" s="9">
        <f t="shared" si="12"/>
        <v>4986.4000000000024</v>
      </c>
      <c r="H33" s="9">
        <f t="shared" si="12"/>
        <v>2267.2000000000016</v>
      </c>
      <c r="I33" s="9">
        <f t="shared" si="12"/>
        <v>1342.800000000002</v>
      </c>
      <c r="J33" s="9">
        <f t="shared" si="12"/>
        <v>2018.7000000000146</v>
      </c>
      <c r="K33" s="9">
        <f t="shared" si="12"/>
        <v>5848.7000000000035</v>
      </c>
      <c r="L33" s="9">
        <f t="shared" si="12"/>
        <v>9240.6000000000095</v>
      </c>
      <c r="M33" s="9">
        <f t="shared" si="12"/>
        <v>9301.3999999999978</v>
      </c>
    </row>
    <row r="34" spans="2:13" x14ac:dyDescent="0.25">
      <c r="B34" s="17" t="s">
        <v>70</v>
      </c>
      <c r="C34" s="14"/>
      <c r="D34" s="13">
        <f>D33/D6</f>
        <v>7.0032471478928174E-2</v>
      </c>
      <c r="E34" s="13">
        <f>E33/E6</f>
        <v>7.50796798119997E-2</v>
      </c>
      <c r="F34" s="13">
        <f t="shared" ref="F34:M34" si="13">F33/F6</f>
        <v>7.1747187674634658E-2</v>
      </c>
      <c r="G34" s="13">
        <f t="shared" si="13"/>
        <v>5.7935249249144602E-2</v>
      </c>
      <c r="H34" s="13">
        <f t="shared" si="13"/>
        <v>2.9965635738831636E-2</v>
      </c>
      <c r="I34" s="13">
        <f t="shared" si="13"/>
        <v>1.9081452850565596E-2</v>
      </c>
      <c r="J34" s="13">
        <f t="shared" si="13"/>
        <v>2.2854121712038458E-2</v>
      </c>
      <c r="K34" s="13">
        <f t="shared" si="13"/>
        <v>4.9393674008676669E-2</v>
      </c>
      <c r="L34" s="13">
        <f t="shared" si="13"/>
        <v>6.5139695837110642E-2</v>
      </c>
      <c r="M34" s="13">
        <f t="shared" si="13"/>
        <v>6.0828052552758742E-2</v>
      </c>
    </row>
    <row r="36" spans="2:13" x14ac:dyDescent="0.25">
      <c r="B36" t="s">
        <v>72</v>
      </c>
      <c r="D36" s="10">
        <f>'Data Sheet'!B93</f>
        <v>30.21</v>
      </c>
      <c r="E36" s="10">
        <f>'Data Sheet'!C93</f>
        <v>30.21</v>
      </c>
      <c r="F36" s="10">
        <f>'Data Sheet'!D93</f>
        <v>30.21</v>
      </c>
      <c r="G36" s="10">
        <f>'Data Sheet'!E93</f>
        <v>30.21</v>
      </c>
      <c r="H36" s="10">
        <f>'Data Sheet'!F93</f>
        <v>30.21</v>
      </c>
      <c r="I36" s="10">
        <f>'Data Sheet'!G93</f>
        <v>30.21</v>
      </c>
      <c r="J36" s="10">
        <f>'Data Sheet'!H93</f>
        <v>30.21</v>
      </c>
      <c r="K36" s="10">
        <f>'Data Sheet'!I93</f>
        <v>30.21</v>
      </c>
      <c r="L36" s="10">
        <f>'Data Sheet'!J93</f>
        <v>31.44</v>
      </c>
      <c r="M36" s="10">
        <f>'Data Sheet'!K93</f>
        <v>31.44</v>
      </c>
    </row>
    <row r="38" spans="2:13" x14ac:dyDescent="0.25">
      <c r="B38" t="s">
        <v>73</v>
      </c>
      <c r="D38" s="10">
        <f>D33/D36</f>
        <v>133.50215160542848</v>
      </c>
      <c r="E38" s="10">
        <f>E33/E36</f>
        <v>169.20887123469046</v>
      </c>
      <c r="F38" s="10">
        <f t="shared" ref="F38:M38" si="14">F33/F36</f>
        <v>189.54319761668276</v>
      </c>
      <c r="G38" s="10">
        <f t="shared" si="14"/>
        <v>165.05792783846417</v>
      </c>
      <c r="H38" s="10">
        <f t="shared" si="14"/>
        <v>75.047997351870293</v>
      </c>
      <c r="I38" s="10">
        <f t="shared" si="14"/>
        <v>44.448857994041774</v>
      </c>
      <c r="J38" s="10">
        <f t="shared" si="14"/>
        <v>66.822244289970683</v>
      </c>
      <c r="K38" s="10">
        <f t="shared" si="14"/>
        <v>193.60145647136721</v>
      </c>
      <c r="L38" s="10">
        <f t="shared" si="14"/>
        <v>293.9122137404583</v>
      </c>
      <c r="M38" s="10">
        <f t="shared" si="14"/>
        <v>295.84605597964367</v>
      </c>
    </row>
    <row r="39" spans="2:13" x14ac:dyDescent="0.25">
      <c r="B39" s="17" t="s">
        <v>74</v>
      </c>
      <c r="C39" s="14"/>
      <c r="D39" s="12" t="s">
        <v>71</v>
      </c>
      <c r="E39" s="13">
        <f>E38/D38-1</f>
        <v>0.26746175398576932</v>
      </c>
      <c r="F39" s="13">
        <f t="shared" ref="F39:M39" si="15">F38/E38-1</f>
        <v>0.12017293321334699</v>
      </c>
      <c r="G39" s="13">
        <f t="shared" si="15"/>
        <v>-0.12918041948271697</v>
      </c>
      <c r="H39" s="13">
        <f t="shared" si="15"/>
        <v>-0.54532327931974955</v>
      </c>
      <c r="I39" s="13">
        <f t="shared" si="15"/>
        <v>-0.4077275935074095</v>
      </c>
      <c r="J39" s="13">
        <f t="shared" si="15"/>
        <v>0.50335120643432485</v>
      </c>
      <c r="K39" s="13">
        <f t="shared" si="15"/>
        <v>1.8972606132659444</v>
      </c>
      <c r="L39" s="13">
        <f t="shared" si="15"/>
        <v>0.51813017886012958</v>
      </c>
      <c r="M39" s="13">
        <f t="shared" si="15"/>
        <v>6.5796593294793482E-3</v>
      </c>
    </row>
    <row r="41" spans="2:13" x14ac:dyDescent="0.25">
      <c r="B41" t="s">
        <v>75</v>
      </c>
      <c r="D41" s="10">
        <f>'Data Sheet'!B31/HFS!D36</f>
        <v>34.988414432307181</v>
      </c>
      <c r="E41" s="10">
        <f>'Data Sheet'!C31/HFS!E36</f>
        <v>74.975173783515388</v>
      </c>
      <c r="F41" s="10">
        <f>'Data Sheet'!D31/HFS!F36</f>
        <v>79.973518702416413</v>
      </c>
      <c r="G41" s="10">
        <f>'Data Sheet'!E31/HFS!G36</f>
        <v>79.973518702416413</v>
      </c>
      <c r="H41" s="10">
        <f>'Data Sheet'!F31/HFS!H36</f>
        <v>59.98013902681231</v>
      </c>
      <c r="I41" s="10">
        <f>'Data Sheet'!G31/HFS!I36</f>
        <v>44.985104270109233</v>
      </c>
      <c r="J41" s="10">
        <f>'Data Sheet'!H31/HFS!J36</f>
        <v>59.98013902681231</v>
      </c>
      <c r="K41" s="10">
        <f>'Data Sheet'!I31/HFS!K36</f>
        <v>93.664349553128091</v>
      </c>
      <c r="L41" s="10">
        <f>'Data Sheet'!J31/HFS!L36</f>
        <v>125</v>
      </c>
      <c r="M41" s="10">
        <f>'Data Sheet'!K31/HFS!M36</f>
        <v>134.99999999999997</v>
      </c>
    </row>
    <row r="42" spans="2:13" x14ac:dyDescent="0.25">
      <c r="B42" s="17" t="s">
        <v>76</v>
      </c>
      <c r="C42" s="8"/>
      <c r="D42" s="13">
        <f>D41/D38</f>
        <v>0.26208127742927312</v>
      </c>
      <c r="E42" s="13">
        <f>E41/E38</f>
        <v>0.44309245275636772</v>
      </c>
      <c r="F42" s="13">
        <f t="shared" ref="F42:M42" si="16">F41/F38</f>
        <v>0.42192766455353653</v>
      </c>
      <c r="G42" s="13">
        <f t="shared" si="16"/>
        <v>0.48451788865714718</v>
      </c>
      <c r="H42" s="13">
        <f t="shared" si="16"/>
        <v>0.79922371206774812</v>
      </c>
      <c r="I42" s="13">
        <f t="shared" si="16"/>
        <v>1.0120643431635372</v>
      </c>
      <c r="J42" s="13">
        <f t="shared" si="16"/>
        <v>0.89760737108039179</v>
      </c>
      <c r="K42" s="13">
        <f t="shared" si="16"/>
        <v>0.4837998187631436</v>
      </c>
      <c r="L42" s="13">
        <f t="shared" si="16"/>
        <v>0.4252970586325559</v>
      </c>
      <c r="M42" s="13">
        <f t="shared" si="16"/>
        <v>0.45631840368116633</v>
      </c>
    </row>
    <row r="44" spans="2:13" x14ac:dyDescent="0.25">
      <c r="B44" s="17" t="s">
        <v>77</v>
      </c>
      <c r="C44" s="8"/>
      <c r="D44" s="13">
        <f>IF(D38&gt;D41,1-D42,0)</f>
        <v>0.73791872257072688</v>
      </c>
      <c r="E44" s="13">
        <f t="shared" ref="E44:M44" si="17">IF(E38&gt;E41,1-E42,0)</f>
        <v>0.55690754724363223</v>
      </c>
      <c r="F44" s="13">
        <f t="shared" si="17"/>
        <v>0.57807233544646341</v>
      </c>
      <c r="G44" s="13">
        <f t="shared" si="17"/>
        <v>0.51548211134285282</v>
      </c>
      <c r="H44" s="13">
        <f t="shared" si="17"/>
        <v>0.20077628793225188</v>
      </c>
      <c r="I44" s="13">
        <f t="shared" si="17"/>
        <v>0</v>
      </c>
      <c r="J44" s="13">
        <f t="shared" si="17"/>
        <v>0.10239262891960821</v>
      </c>
      <c r="K44" s="13">
        <f t="shared" si="17"/>
        <v>0.5162001812368564</v>
      </c>
      <c r="L44" s="13">
        <f t="shared" si="17"/>
        <v>0.57470294136744404</v>
      </c>
      <c r="M44" s="13">
        <f t="shared" si="17"/>
        <v>0.54368159631883373</v>
      </c>
    </row>
    <row r="46" spans="2:13" x14ac:dyDescent="0.25">
      <c r="B46" s="15" t="str">
        <f>"Balance Sheet - "&amp;'Data Sheet'!B1</f>
        <v>Balance Sheet - MARUTI SUZUKI INDIA LTD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2:13" x14ac:dyDescent="0.25">
      <c r="B47" t="s">
        <v>11</v>
      </c>
      <c r="D47">
        <f>'Data Sheet'!B57</f>
        <v>151</v>
      </c>
      <c r="E47">
        <f>'Data Sheet'!C57</f>
        <v>151</v>
      </c>
      <c r="F47">
        <f>'Data Sheet'!D57</f>
        <v>151</v>
      </c>
      <c r="G47">
        <f>'Data Sheet'!E57</f>
        <v>151</v>
      </c>
      <c r="H47">
        <f>'Data Sheet'!F57</f>
        <v>151</v>
      </c>
      <c r="I47">
        <f>'Data Sheet'!G57</f>
        <v>151</v>
      </c>
      <c r="J47">
        <f>'Data Sheet'!H57</f>
        <v>151</v>
      </c>
      <c r="K47">
        <f>'Data Sheet'!I57</f>
        <v>157.19999999999999</v>
      </c>
      <c r="L47">
        <f>'Data Sheet'!J57</f>
        <v>157.19999999999999</v>
      </c>
      <c r="M47">
        <f>'Data Sheet'!K57</f>
        <v>157.19999999999999</v>
      </c>
    </row>
    <row r="48" spans="2:13" x14ac:dyDescent="0.25">
      <c r="B48" t="s">
        <v>12</v>
      </c>
      <c r="D48">
        <f>'Data Sheet'!B58</f>
        <v>30465</v>
      </c>
      <c r="E48">
        <f>'Data Sheet'!C58</f>
        <v>36924.1</v>
      </c>
      <c r="F48">
        <f>'Data Sheet'!D58</f>
        <v>42408.4</v>
      </c>
      <c r="G48">
        <f>'Data Sheet'!E58</f>
        <v>46941.1</v>
      </c>
      <c r="H48">
        <f>'Data Sheet'!F58</f>
        <v>49262</v>
      </c>
      <c r="I48">
        <f>'Data Sheet'!G58</f>
        <v>52349.599999999999</v>
      </c>
      <c r="J48">
        <f>'Data Sheet'!H58</f>
        <v>55182.5</v>
      </c>
      <c r="K48">
        <f>'Data Sheet'!I58</f>
        <v>74443</v>
      </c>
      <c r="L48">
        <f>'Data Sheet'!J58</f>
        <v>85478.8</v>
      </c>
      <c r="M48">
        <f>'Data Sheet'!K58</f>
        <v>96082.7</v>
      </c>
    </row>
    <row r="49" spans="2:13" x14ac:dyDescent="0.25">
      <c r="B49" t="s">
        <v>36</v>
      </c>
      <c r="D49">
        <f>'Data Sheet'!B59</f>
        <v>230.9</v>
      </c>
      <c r="E49">
        <f>'Data Sheet'!C59</f>
        <v>483.6</v>
      </c>
      <c r="F49">
        <f>'Data Sheet'!D59</f>
        <v>120.8</v>
      </c>
      <c r="G49">
        <f>'Data Sheet'!E59</f>
        <v>159.6</v>
      </c>
      <c r="H49">
        <f>'Data Sheet'!F59</f>
        <v>184.1</v>
      </c>
      <c r="I49">
        <f>'Data Sheet'!G59</f>
        <v>540.9</v>
      </c>
      <c r="J49">
        <f>'Data Sheet'!H59</f>
        <v>425.5</v>
      </c>
      <c r="K49">
        <f>'Data Sheet'!I59</f>
        <v>1247.5999999999999</v>
      </c>
      <c r="L49">
        <f>'Data Sheet'!J59</f>
        <v>118.6</v>
      </c>
      <c r="M49">
        <f>'Data Sheet'!K59</f>
        <v>87</v>
      </c>
    </row>
    <row r="50" spans="2:13" x14ac:dyDescent="0.25">
      <c r="B50" t="s">
        <v>37</v>
      </c>
      <c r="D50">
        <f>'Data Sheet'!B60</f>
        <v>11878.6</v>
      </c>
      <c r="E50">
        <f>'Data Sheet'!C60</f>
        <v>14401.8</v>
      </c>
      <c r="F50">
        <f>'Data Sheet'!D60</f>
        <v>17568.2</v>
      </c>
      <c r="G50">
        <f>'Data Sheet'!E60</f>
        <v>16717</v>
      </c>
      <c r="H50">
        <f>'Data Sheet'!F60</f>
        <v>14030.6</v>
      </c>
      <c r="I50">
        <f>'Data Sheet'!G60</f>
        <v>18334.599999999999</v>
      </c>
      <c r="J50">
        <f>'Data Sheet'!H60</f>
        <v>18896.5</v>
      </c>
      <c r="K50">
        <f>'Data Sheet'!I60</f>
        <v>24258.2</v>
      </c>
      <c r="L50">
        <f>'Data Sheet'!J60</f>
        <v>29549.5</v>
      </c>
      <c r="M50">
        <f>'Data Sheet'!K60</f>
        <v>35644.300000000003</v>
      </c>
    </row>
    <row r="51" spans="2:13" x14ac:dyDescent="0.25">
      <c r="B51" t="s">
        <v>78</v>
      </c>
      <c r="D51">
        <f>SUM(D47:D50)</f>
        <v>42725.5</v>
      </c>
      <c r="E51">
        <f t="shared" ref="E51:M51" si="18">SUM(E47:E50)</f>
        <v>51960.5</v>
      </c>
      <c r="F51">
        <f t="shared" si="18"/>
        <v>60248.400000000009</v>
      </c>
      <c r="G51">
        <f t="shared" si="18"/>
        <v>63968.7</v>
      </c>
      <c r="H51">
        <f t="shared" si="18"/>
        <v>63627.7</v>
      </c>
      <c r="I51">
        <f t="shared" si="18"/>
        <v>71376.100000000006</v>
      </c>
      <c r="J51">
        <f t="shared" si="18"/>
        <v>74655.5</v>
      </c>
      <c r="K51">
        <f t="shared" si="18"/>
        <v>100106</v>
      </c>
      <c r="L51">
        <f t="shared" si="18"/>
        <v>115304.1</v>
      </c>
      <c r="M51">
        <f t="shared" si="18"/>
        <v>131971.20000000001</v>
      </c>
    </row>
    <row r="53" spans="2:13" x14ac:dyDescent="0.25">
      <c r="B53" t="s">
        <v>14</v>
      </c>
      <c r="D53">
        <f>'Data Sheet'!B62</f>
        <v>12529.6</v>
      </c>
      <c r="E53">
        <f>'Data Sheet'!C62</f>
        <v>13310.7</v>
      </c>
      <c r="F53">
        <f>'Data Sheet'!D62</f>
        <v>13388.8</v>
      </c>
      <c r="G53">
        <f>'Data Sheet'!E62</f>
        <v>15437.3</v>
      </c>
      <c r="H53">
        <f>'Data Sheet'!F62</f>
        <v>15744.4</v>
      </c>
      <c r="I53">
        <f>'Data Sheet'!G62</f>
        <v>14988.7</v>
      </c>
      <c r="J53">
        <f>'Data Sheet'!H62</f>
        <v>13747.2</v>
      </c>
      <c r="K53">
        <f>'Data Sheet'!I62</f>
        <v>27941.4</v>
      </c>
      <c r="L53">
        <f>'Data Sheet'!J62</f>
        <v>27864.799999999999</v>
      </c>
      <c r="M53">
        <f>'Data Sheet'!K62</f>
        <v>32982.699999999997</v>
      </c>
    </row>
    <row r="54" spans="2:13" x14ac:dyDescent="0.25">
      <c r="B54" t="s">
        <v>15</v>
      </c>
      <c r="D54">
        <f>'Data Sheet'!B63</f>
        <v>1006.9</v>
      </c>
      <c r="E54">
        <f>'Data Sheet'!C63</f>
        <v>1252.3</v>
      </c>
      <c r="F54">
        <f>'Data Sheet'!D63</f>
        <v>2132.1</v>
      </c>
      <c r="G54">
        <f>'Data Sheet'!E63</f>
        <v>1606.9</v>
      </c>
      <c r="H54">
        <f>'Data Sheet'!F63</f>
        <v>1415.2</v>
      </c>
      <c r="I54">
        <f>'Data Sheet'!G63</f>
        <v>1496.8</v>
      </c>
      <c r="J54">
        <f>'Data Sheet'!H63</f>
        <v>2936.5</v>
      </c>
      <c r="K54">
        <f>'Data Sheet'!I63</f>
        <v>4143</v>
      </c>
      <c r="L54">
        <f>'Data Sheet'!J63</f>
        <v>7734.8</v>
      </c>
      <c r="M54">
        <f>'Data Sheet'!K63</f>
        <v>7929</v>
      </c>
    </row>
    <row r="55" spans="2:13" x14ac:dyDescent="0.25">
      <c r="B55" t="s">
        <v>16</v>
      </c>
      <c r="D55">
        <f>'Data Sheet'!B64</f>
        <v>20675.8</v>
      </c>
      <c r="E55">
        <f>'Data Sheet'!C64</f>
        <v>29150.6</v>
      </c>
      <c r="F55">
        <f>'Data Sheet'!D64</f>
        <v>36123.1</v>
      </c>
      <c r="G55">
        <f>'Data Sheet'!E64</f>
        <v>37503.599999999999</v>
      </c>
      <c r="H55">
        <f>'Data Sheet'!F64</f>
        <v>37488</v>
      </c>
      <c r="I55">
        <f>'Data Sheet'!G64</f>
        <v>42944.800000000003</v>
      </c>
      <c r="J55">
        <f>'Data Sheet'!H64</f>
        <v>42034.7</v>
      </c>
      <c r="K55">
        <f>'Data Sheet'!I64</f>
        <v>49184.3</v>
      </c>
      <c r="L55">
        <f>'Data Sheet'!J64</f>
        <v>57296</v>
      </c>
      <c r="M55">
        <f>'Data Sheet'!K64</f>
        <v>66265.399999999994</v>
      </c>
    </row>
    <row r="56" spans="2:13" x14ac:dyDescent="0.25">
      <c r="B56" t="s">
        <v>38</v>
      </c>
      <c r="D56">
        <f>'Data Sheet'!B65-SUM('Data Sheet'!B67:B69)</f>
        <v>4006.5000000000009</v>
      </c>
      <c r="E56">
        <f>'Data Sheet'!C65-SUM('Data Sheet'!C67:C69)</f>
        <v>3757.1000000000004</v>
      </c>
      <c r="F56">
        <f>'Data Sheet'!D65-SUM('Data Sheet'!D67:D69)</f>
        <v>3904.7999999999993</v>
      </c>
      <c r="G56">
        <f>'Data Sheet'!E65-SUM('Data Sheet'!E67:E69)</f>
        <v>3597.7</v>
      </c>
      <c r="H56">
        <f>'Data Sheet'!F65-SUM('Data Sheet'!F67:F69)</f>
        <v>3759.5</v>
      </c>
      <c r="I56">
        <f>'Data Sheet'!G65-SUM('Data Sheet'!G67:G69)</f>
        <v>4569.7999999999993</v>
      </c>
      <c r="J56">
        <f>'Data Sheet'!H65-SUM('Data Sheet'!H67:H69)</f>
        <v>7328.1</v>
      </c>
      <c r="K56">
        <f>'Data Sheet'!I65-SUM('Data Sheet'!I67:I69)</f>
        <v>7360.5</v>
      </c>
      <c r="L56">
        <f>'Data Sheet'!J65-SUM('Data Sheet'!J67:J69)</f>
        <v>9666.1999999999989</v>
      </c>
      <c r="M56">
        <f>'Data Sheet'!K65-SUM('Data Sheet'!K67:K69)</f>
        <v>10788.3</v>
      </c>
    </row>
    <row r="57" spans="2:13" x14ac:dyDescent="0.25">
      <c r="B57" t="s">
        <v>79</v>
      </c>
      <c r="D57">
        <f>SUM(D53:D56)</f>
        <v>38218.800000000003</v>
      </c>
      <c r="E57">
        <f t="shared" ref="E57:M57" si="19">SUM(E53:E56)</f>
        <v>47470.7</v>
      </c>
      <c r="F57">
        <f t="shared" si="19"/>
        <v>55548.800000000003</v>
      </c>
      <c r="G57">
        <f t="shared" si="19"/>
        <v>58145.5</v>
      </c>
      <c r="H57">
        <f t="shared" si="19"/>
        <v>58407.1</v>
      </c>
      <c r="I57">
        <f t="shared" si="19"/>
        <v>64000.100000000006</v>
      </c>
      <c r="J57">
        <f t="shared" si="19"/>
        <v>66046.5</v>
      </c>
      <c r="K57">
        <f t="shared" si="19"/>
        <v>88629.200000000012</v>
      </c>
      <c r="L57">
        <f t="shared" si="19"/>
        <v>102561.8</v>
      </c>
      <c r="M57">
        <f t="shared" si="19"/>
        <v>117965.4</v>
      </c>
    </row>
    <row r="59" spans="2:13" x14ac:dyDescent="0.25">
      <c r="B59" t="s">
        <v>43</v>
      </c>
      <c r="D59">
        <f>'Data Sheet'!B67</f>
        <v>1323.4</v>
      </c>
      <c r="E59">
        <f>'Data Sheet'!C67</f>
        <v>1202.5999999999999</v>
      </c>
      <c r="F59">
        <f>'Data Sheet'!D67</f>
        <v>1465.4</v>
      </c>
      <c r="G59">
        <f>'Data Sheet'!E67</f>
        <v>2312.8000000000002</v>
      </c>
      <c r="H59">
        <f>'Data Sheet'!F67</f>
        <v>1977.7</v>
      </c>
      <c r="I59">
        <f>'Data Sheet'!G67</f>
        <v>1279.9000000000001</v>
      </c>
      <c r="J59">
        <f>'Data Sheet'!H67</f>
        <v>2034.5</v>
      </c>
      <c r="K59">
        <f>'Data Sheet'!I67</f>
        <v>3284.8</v>
      </c>
      <c r="L59">
        <f>'Data Sheet'!J67</f>
        <v>4596.8</v>
      </c>
      <c r="M59">
        <f>'Data Sheet'!K67</f>
        <v>6539.7</v>
      </c>
    </row>
    <row r="60" spans="2:13" x14ac:dyDescent="0.25">
      <c r="B60" t="s">
        <v>30</v>
      </c>
      <c r="D60">
        <f>'Data Sheet'!B68</f>
        <v>3132.6</v>
      </c>
      <c r="E60">
        <f>'Data Sheet'!C68</f>
        <v>3263.7</v>
      </c>
      <c r="F60">
        <f>'Data Sheet'!D68</f>
        <v>3160.2</v>
      </c>
      <c r="G60">
        <f>'Data Sheet'!E68</f>
        <v>3322.6</v>
      </c>
      <c r="H60">
        <f>'Data Sheet'!F68</f>
        <v>3213.9</v>
      </c>
      <c r="I60">
        <f>'Data Sheet'!G68</f>
        <v>3049</v>
      </c>
      <c r="J60">
        <f>'Data Sheet'!H68</f>
        <v>3532.3</v>
      </c>
      <c r="K60">
        <f>'Data Sheet'!I68</f>
        <v>5443.5</v>
      </c>
      <c r="L60">
        <f>'Data Sheet'!J68</f>
        <v>5318.1</v>
      </c>
      <c r="M60">
        <f>'Data Sheet'!K68</f>
        <v>6913.2</v>
      </c>
    </row>
    <row r="61" spans="2:13" x14ac:dyDescent="0.25">
      <c r="B61" t="s">
        <v>52</v>
      </c>
      <c r="D61">
        <f>'Data Sheet'!B69</f>
        <v>50.7</v>
      </c>
      <c r="E61">
        <f>'Data Sheet'!C69</f>
        <v>23.5</v>
      </c>
      <c r="F61">
        <f>'Data Sheet'!D69</f>
        <v>74</v>
      </c>
      <c r="G61">
        <f>'Data Sheet'!E69</f>
        <v>187.8</v>
      </c>
      <c r="H61">
        <f>'Data Sheet'!F69</f>
        <v>29</v>
      </c>
      <c r="I61">
        <f>'Data Sheet'!G69</f>
        <v>3047.1</v>
      </c>
      <c r="J61">
        <f>'Data Sheet'!H69</f>
        <v>3042.2</v>
      </c>
      <c r="K61">
        <f>'Data Sheet'!I69</f>
        <v>2748.5</v>
      </c>
      <c r="L61">
        <f>'Data Sheet'!J69</f>
        <v>2827.4</v>
      </c>
      <c r="M61">
        <f>'Data Sheet'!K69</f>
        <v>552.9</v>
      </c>
    </row>
    <row r="62" spans="2:13" x14ac:dyDescent="0.25">
      <c r="B62" t="s">
        <v>80</v>
      </c>
      <c r="D62">
        <f>SUM(D59:D61)</f>
        <v>4506.7</v>
      </c>
      <c r="E62">
        <f t="shared" ref="E62:M62" si="20">SUM(E59:E61)</f>
        <v>4489.7999999999993</v>
      </c>
      <c r="F62">
        <f t="shared" si="20"/>
        <v>4699.6000000000004</v>
      </c>
      <c r="G62">
        <f t="shared" si="20"/>
        <v>5823.2</v>
      </c>
      <c r="H62">
        <f t="shared" si="20"/>
        <v>5220.6000000000004</v>
      </c>
      <c r="I62">
        <f t="shared" si="20"/>
        <v>7376</v>
      </c>
      <c r="J62">
        <f t="shared" si="20"/>
        <v>8609</v>
      </c>
      <c r="K62">
        <f t="shared" si="20"/>
        <v>11476.8</v>
      </c>
      <c r="L62">
        <f t="shared" si="20"/>
        <v>12742.300000000001</v>
      </c>
      <c r="M62">
        <f t="shared" si="20"/>
        <v>14005.8</v>
      </c>
    </row>
    <row r="64" spans="2:13" x14ac:dyDescent="0.25">
      <c r="B64" t="s">
        <v>81</v>
      </c>
      <c r="D64">
        <f>D57+D62</f>
        <v>42725.5</v>
      </c>
      <c r="E64">
        <f t="shared" ref="E64:M64" si="21">E57+E62</f>
        <v>51960.5</v>
      </c>
      <c r="F64">
        <f t="shared" si="21"/>
        <v>60248.4</v>
      </c>
      <c r="G64">
        <f t="shared" si="21"/>
        <v>63968.7</v>
      </c>
      <c r="H64">
        <f t="shared" si="21"/>
        <v>63627.7</v>
      </c>
      <c r="I64">
        <f t="shared" si="21"/>
        <v>71376.100000000006</v>
      </c>
      <c r="J64">
        <f t="shared" si="21"/>
        <v>74655.5</v>
      </c>
      <c r="K64">
        <f t="shared" si="21"/>
        <v>100106.00000000001</v>
      </c>
      <c r="L64">
        <f t="shared" si="21"/>
        <v>115304.1</v>
      </c>
      <c r="M64">
        <f t="shared" si="21"/>
        <v>131971.19999999998</v>
      </c>
    </row>
    <row r="66" spans="2:13" x14ac:dyDescent="0.25">
      <c r="B66" t="s">
        <v>82</v>
      </c>
      <c r="D66" t="b">
        <f>D51=D64</f>
        <v>1</v>
      </c>
      <c r="E66" t="b">
        <f t="shared" ref="E66:M66" si="22">E51=E64</f>
        <v>1</v>
      </c>
      <c r="F66" t="b">
        <f t="shared" si="22"/>
        <v>1</v>
      </c>
      <c r="G66" t="b">
        <f t="shared" si="22"/>
        <v>1</v>
      </c>
      <c r="H66" t="b">
        <f t="shared" si="22"/>
        <v>1</v>
      </c>
      <c r="I66" t="b">
        <f t="shared" si="22"/>
        <v>1</v>
      </c>
      <c r="J66" t="b">
        <f t="shared" si="22"/>
        <v>1</v>
      </c>
      <c r="K66" t="b">
        <f t="shared" si="22"/>
        <v>1</v>
      </c>
      <c r="L66" t="b">
        <f t="shared" si="22"/>
        <v>1</v>
      </c>
      <c r="M66" t="b">
        <f t="shared" si="22"/>
        <v>1</v>
      </c>
    </row>
    <row r="68" spans="2:13" x14ac:dyDescent="0.25">
      <c r="B68" s="15" t="str">
        <f>"Cash Flow Statement - "&amp;'Data Sheet'!B1</f>
        <v>Cash Flow Statement - MARUTI SUZUKI INDIA LTD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70" spans="2:13" x14ac:dyDescent="0.25">
      <c r="B70" t="s">
        <v>18</v>
      </c>
      <c r="D70">
        <f>'Data Sheet'!B82</f>
        <v>8482.5</v>
      </c>
      <c r="E70">
        <f>'Data Sheet'!C82</f>
        <v>10282</v>
      </c>
      <c r="F70">
        <f>'Data Sheet'!D82</f>
        <v>11787.9</v>
      </c>
      <c r="G70">
        <f>'Data Sheet'!E82</f>
        <v>6600.9</v>
      </c>
      <c r="H70">
        <f>'Data Sheet'!F82</f>
        <v>3495.8</v>
      </c>
      <c r="I70">
        <f>'Data Sheet'!G82</f>
        <v>8856.2000000000007</v>
      </c>
      <c r="J70">
        <f>'Data Sheet'!H82</f>
        <v>1840.5</v>
      </c>
      <c r="K70">
        <f>'Data Sheet'!I82</f>
        <v>10814.6</v>
      </c>
      <c r="L70">
        <f>'Data Sheet'!J82</f>
        <v>16801.099999999999</v>
      </c>
      <c r="M70">
        <f>'Data Sheet'!K82</f>
        <v>16136.2</v>
      </c>
    </row>
    <row r="72" spans="2:13" x14ac:dyDescent="0.25">
      <c r="B72" t="s">
        <v>19</v>
      </c>
      <c r="D72">
        <f>'Data Sheet'!B83</f>
        <v>-7230.4</v>
      </c>
      <c r="E72">
        <f>'Data Sheet'!C83</f>
        <v>-9173.2000000000007</v>
      </c>
      <c r="F72">
        <f>'Data Sheet'!D83</f>
        <v>-8301.7000000000007</v>
      </c>
      <c r="G72">
        <f>'Data Sheet'!E83</f>
        <v>-3539.9</v>
      </c>
      <c r="H72">
        <f>'Data Sheet'!F83</f>
        <v>-556.6</v>
      </c>
      <c r="I72">
        <f>'Data Sheet'!G83</f>
        <v>-7291.3</v>
      </c>
      <c r="J72">
        <f>'Data Sheet'!H83</f>
        <v>-239.2</v>
      </c>
      <c r="K72">
        <f>'Data Sheet'!I83</f>
        <v>-8820.5</v>
      </c>
      <c r="L72">
        <f>'Data Sheet'!J83</f>
        <v>-11864.8</v>
      </c>
      <c r="M72">
        <f>'Data Sheet'!K83</f>
        <v>-14456.1</v>
      </c>
    </row>
    <row r="74" spans="2:13" x14ac:dyDescent="0.25">
      <c r="B74" t="s">
        <v>83</v>
      </c>
      <c r="D74">
        <f>'Data Sheet'!B84</f>
        <v>-1236.5999999999999</v>
      </c>
      <c r="E74">
        <f>'Data Sheet'!C84</f>
        <v>-1129.3</v>
      </c>
      <c r="F74">
        <f>'Data Sheet'!D84</f>
        <v>-3436.1</v>
      </c>
      <c r="G74">
        <f>'Data Sheet'!E84</f>
        <v>-2947.9</v>
      </c>
      <c r="H74">
        <f>'Data Sheet'!F84</f>
        <v>-3104.3</v>
      </c>
      <c r="I74">
        <f>'Data Sheet'!G84</f>
        <v>-1544.9</v>
      </c>
      <c r="J74">
        <f>'Data Sheet'!H84</f>
        <v>-1607</v>
      </c>
      <c r="K74">
        <f>'Data Sheet'!I84</f>
        <v>-1213.9000000000001</v>
      </c>
      <c r="L74">
        <f>'Data Sheet'!J84</f>
        <v>-4062</v>
      </c>
      <c r="M74">
        <f>'Data Sheet'!K84</f>
        <v>-4155.1000000000004</v>
      </c>
    </row>
    <row r="76" spans="2:13" x14ac:dyDescent="0.25">
      <c r="B76" t="s">
        <v>21</v>
      </c>
      <c r="D76">
        <f>SUM(D70,D72,D74)</f>
        <v>15.500000000000455</v>
      </c>
      <c r="E76">
        <f t="shared" ref="E76:M76" si="23">SUM(E70,E72,E74)</f>
        <v>-20.500000000000682</v>
      </c>
      <c r="F76">
        <f t="shared" si="23"/>
        <v>50.099999999999</v>
      </c>
      <c r="G76">
        <f t="shared" si="23"/>
        <v>113.09999999999945</v>
      </c>
      <c r="H76">
        <f t="shared" si="23"/>
        <v>-165.09999999999991</v>
      </c>
      <c r="I76">
        <f t="shared" si="23"/>
        <v>20.000000000000455</v>
      </c>
      <c r="J76">
        <f t="shared" si="23"/>
        <v>-5.7000000000000455</v>
      </c>
      <c r="K76">
        <f t="shared" si="23"/>
        <v>780.20000000000027</v>
      </c>
      <c r="L76">
        <f t="shared" si="23"/>
        <v>874.29999999999927</v>
      </c>
      <c r="M76">
        <f t="shared" si="23"/>
        <v>-2475</v>
      </c>
    </row>
  </sheetData>
  <mergeCells count="1">
    <mergeCell ref="B2:M2"/>
  </mergeCells>
  <pageMargins left="0.25" right="0.25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Sheet</vt:lpstr>
      <vt:lpstr>HFS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Syed Ameen</cp:lastModifiedBy>
  <cp:lastPrinted>2025-09-13T05:53:10Z</cp:lastPrinted>
  <dcterms:created xsi:type="dcterms:W3CDTF">2012-08-17T09:55:37Z</dcterms:created>
  <dcterms:modified xsi:type="dcterms:W3CDTF">2025-09-16T08:49:12Z</dcterms:modified>
</cp:coreProperties>
</file>