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_E." sheetId="2" r:id="rId1"/>
    <sheet name="Result Analysis Sem I" sheetId="4" r:id="rId2"/>
    <sheet name="Result Analysis Sem II" sheetId="5" r:id="rId3"/>
    <sheet name="Toppers Sem I" sheetId="13" r:id="rId4"/>
  </sheets>
  <definedNames>
    <definedName name="_xlnm._FilterDatabase" localSheetId="0" hidden="1">S_E.!$A$4:$AO$71</definedName>
    <definedName name="_xlnm._FilterDatabase" localSheetId="3" hidden="1">'Toppers Sem I'!$A$4:$AO$71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'Result Analysis Sem I'!$A$1:$M$52</definedName>
  </definedNames>
  <calcPr calcId="152511"/>
</workbook>
</file>

<file path=xl/calcChain.xml><?xml version="1.0" encoding="utf-8"?>
<calcChain xmlns="http://schemas.openxmlformats.org/spreadsheetml/2006/main">
  <c r="X94" i="13" l="1"/>
  <c r="W94" i="13"/>
  <c r="V94" i="13"/>
  <c r="U94" i="13"/>
  <c r="T94" i="13"/>
  <c r="H94" i="13"/>
  <c r="G94" i="13"/>
  <c r="F94" i="13"/>
  <c r="E94" i="13"/>
  <c r="D94" i="13"/>
  <c r="X93" i="13"/>
  <c r="W93" i="13"/>
  <c r="V93" i="13"/>
  <c r="U93" i="13"/>
  <c r="T93" i="13"/>
  <c r="H93" i="13"/>
  <c r="G93" i="13"/>
  <c r="F93" i="13"/>
  <c r="E93" i="13"/>
  <c r="D93" i="13"/>
  <c r="X92" i="13"/>
  <c r="W92" i="13"/>
  <c r="V92" i="13"/>
  <c r="U92" i="13"/>
  <c r="T92" i="13"/>
  <c r="H92" i="13"/>
  <c r="G92" i="13"/>
  <c r="F92" i="13"/>
  <c r="E92" i="13"/>
  <c r="D92" i="13"/>
  <c r="X91" i="13"/>
  <c r="W91" i="13"/>
  <c r="V91" i="13"/>
  <c r="U91" i="13"/>
  <c r="T91" i="13"/>
  <c r="H91" i="13"/>
  <c r="G91" i="13"/>
  <c r="F91" i="13"/>
  <c r="E91" i="13"/>
  <c r="D91" i="13"/>
  <c r="X90" i="13"/>
  <c r="W90" i="13"/>
  <c r="V90" i="13"/>
  <c r="U90" i="13"/>
  <c r="T90" i="13"/>
  <c r="H90" i="13"/>
  <c r="G90" i="13"/>
  <c r="F90" i="13"/>
  <c r="E90" i="13"/>
  <c r="D90" i="13"/>
  <c r="X89" i="13"/>
  <c r="W89" i="13"/>
  <c r="V89" i="13"/>
  <c r="U89" i="13"/>
  <c r="T89" i="13"/>
  <c r="H89" i="13"/>
  <c r="G89" i="13"/>
  <c r="F89" i="13"/>
  <c r="E89" i="13"/>
  <c r="D89" i="13"/>
  <c r="X88" i="13"/>
  <c r="W88" i="13"/>
  <c r="V88" i="13"/>
  <c r="U88" i="13"/>
  <c r="T88" i="13"/>
  <c r="H88" i="13"/>
  <c r="G88" i="13"/>
  <c r="F88" i="13"/>
  <c r="E88" i="13"/>
  <c r="D88" i="13"/>
  <c r="AD85" i="13"/>
  <c r="AD86" i="13" s="1"/>
  <c r="AC85" i="13"/>
  <c r="AB85" i="13"/>
  <c r="AA85" i="13"/>
  <c r="Z85" i="13"/>
  <c r="Z86" i="13" s="1"/>
  <c r="Y85" i="13"/>
  <c r="X85" i="13"/>
  <c r="W85" i="13"/>
  <c r="V85" i="13"/>
  <c r="V86" i="13" s="1"/>
  <c r="U85" i="13"/>
  <c r="T85" i="13"/>
  <c r="M85" i="13"/>
  <c r="L85" i="13"/>
  <c r="K85" i="13"/>
  <c r="K86" i="13" s="1"/>
  <c r="J85" i="13"/>
  <c r="I85" i="13"/>
  <c r="H85" i="13"/>
  <c r="G85" i="13"/>
  <c r="G86" i="13" s="1"/>
  <c r="F85" i="13"/>
  <c r="E85" i="13"/>
  <c r="D85" i="13"/>
  <c r="AD84" i="13"/>
  <c r="AC84" i="13"/>
  <c r="AB84" i="13"/>
  <c r="AA84" i="13"/>
  <c r="AA86" i="13" s="1"/>
  <c r="Z84" i="13"/>
  <c r="Y84" i="13"/>
  <c r="X84" i="13"/>
  <c r="W84" i="13"/>
  <c r="W86" i="13" s="1"/>
  <c r="V84" i="13"/>
  <c r="U84" i="13"/>
  <c r="T84" i="13"/>
  <c r="M84" i="13"/>
  <c r="L84" i="13"/>
  <c r="K84" i="13"/>
  <c r="J84" i="13"/>
  <c r="J86" i="13" s="1"/>
  <c r="I84" i="13"/>
  <c r="H84" i="13"/>
  <c r="G84" i="13"/>
  <c r="F84" i="13"/>
  <c r="F86" i="13" s="1"/>
  <c r="E84" i="13"/>
  <c r="D84" i="13"/>
  <c r="AL81" i="13"/>
  <c r="AK81" i="13"/>
  <c r="AE81" i="13"/>
  <c r="S5" i="13"/>
  <c r="P5" i="13" s="1"/>
  <c r="R5" i="13"/>
  <c r="N5" i="13"/>
  <c r="AL80" i="13"/>
  <c r="AK80" i="13"/>
  <c r="AE80" i="13"/>
  <c r="S14" i="13"/>
  <c r="R14" i="13"/>
  <c r="N14" i="13"/>
  <c r="AL79" i="13"/>
  <c r="AK79" i="13"/>
  <c r="AE79" i="13"/>
  <c r="S65" i="13"/>
  <c r="R65" i="13"/>
  <c r="P65" i="13"/>
  <c r="Q65" i="13" s="1"/>
  <c r="N65" i="13"/>
  <c r="AL78" i="13"/>
  <c r="AK78" i="13"/>
  <c r="AE78" i="13"/>
  <c r="S23" i="13"/>
  <c r="R23" i="13"/>
  <c r="N23" i="13"/>
  <c r="AL77" i="13"/>
  <c r="AK77" i="13"/>
  <c r="AE77" i="13"/>
  <c r="S45" i="13"/>
  <c r="R45" i="13"/>
  <c r="P45" i="13" s="1"/>
  <c r="N45" i="13"/>
  <c r="AL76" i="13"/>
  <c r="AK76" i="13"/>
  <c r="AE76" i="13"/>
  <c r="S33" i="13"/>
  <c r="R33" i="13"/>
  <c r="N33" i="13"/>
  <c r="AL75" i="13"/>
  <c r="AK75" i="13"/>
  <c r="AE75" i="13"/>
  <c r="S31" i="13"/>
  <c r="R31" i="13"/>
  <c r="P31" i="13" s="1"/>
  <c r="N31" i="13"/>
  <c r="AL74" i="13"/>
  <c r="AK74" i="13"/>
  <c r="AE74" i="13"/>
  <c r="S54" i="13"/>
  <c r="R54" i="13"/>
  <c r="AM74" i="13" s="1"/>
  <c r="N54" i="13"/>
  <c r="AL73" i="13"/>
  <c r="AK73" i="13"/>
  <c r="AE73" i="13"/>
  <c r="S10" i="13"/>
  <c r="P10" i="13" s="1"/>
  <c r="R10" i="13"/>
  <c r="N10" i="13"/>
  <c r="AL72" i="13"/>
  <c r="AK72" i="13"/>
  <c r="AE72" i="13"/>
  <c r="S7" i="13"/>
  <c r="R7" i="13"/>
  <c r="N7" i="13"/>
  <c r="AL71" i="13"/>
  <c r="AK71" i="13"/>
  <c r="AE71" i="13"/>
  <c r="S62" i="13"/>
  <c r="R62" i="13"/>
  <c r="P62" i="13"/>
  <c r="Q62" i="13" s="1"/>
  <c r="N62" i="13"/>
  <c r="AL70" i="13"/>
  <c r="AK70" i="13"/>
  <c r="AE70" i="13"/>
  <c r="S67" i="13"/>
  <c r="R67" i="13"/>
  <c r="N67" i="13"/>
  <c r="AL69" i="13"/>
  <c r="AK69" i="13"/>
  <c r="AE69" i="13"/>
  <c r="S75" i="13"/>
  <c r="R75" i="13"/>
  <c r="P75" i="13" s="1"/>
  <c r="Q75" i="13" s="1"/>
  <c r="N75" i="13"/>
  <c r="AL68" i="13"/>
  <c r="AK68" i="13"/>
  <c r="AE68" i="13"/>
  <c r="S50" i="13"/>
  <c r="R50" i="13"/>
  <c r="N50" i="13"/>
  <c r="AL67" i="13"/>
  <c r="AN67" i="13" s="1"/>
  <c r="AK67" i="13"/>
  <c r="AE67" i="13"/>
  <c r="S76" i="13"/>
  <c r="R76" i="13"/>
  <c r="N76" i="13"/>
  <c r="AL66" i="13"/>
  <c r="AK66" i="13"/>
  <c r="AE66" i="13"/>
  <c r="S56" i="13"/>
  <c r="R56" i="13"/>
  <c r="N56" i="13"/>
  <c r="AL65" i="13"/>
  <c r="AK65" i="13"/>
  <c r="AE65" i="13"/>
  <c r="S57" i="13"/>
  <c r="R57" i="13"/>
  <c r="AM65" i="13" s="1"/>
  <c r="N57" i="13"/>
  <c r="AL64" i="13"/>
  <c r="AK64" i="13"/>
  <c r="AE64" i="13"/>
  <c r="S21" i="13"/>
  <c r="R21" i="13"/>
  <c r="N21" i="13"/>
  <c r="AL63" i="13"/>
  <c r="AK63" i="13"/>
  <c r="AE63" i="13"/>
  <c r="S55" i="13"/>
  <c r="R55" i="13"/>
  <c r="N55" i="13"/>
  <c r="AL62" i="13"/>
  <c r="AK62" i="13"/>
  <c r="AE62" i="13"/>
  <c r="S49" i="13"/>
  <c r="R49" i="13"/>
  <c r="N49" i="13"/>
  <c r="AL61" i="13"/>
  <c r="AK61" i="13"/>
  <c r="AE61" i="13"/>
  <c r="S13" i="13"/>
  <c r="R13" i="13"/>
  <c r="N13" i="13"/>
  <c r="AL60" i="13"/>
  <c r="AK60" i="13"/>
  <c r="AE60" i="13"/>
  <c r="S68" i="13"/>
  <c r="R68" i="13"/>
  <c r="N68" i="13"/>
  <c r="AL59" i="13"/>
  <c r="AK59" i="13"/>
  <c r="AE59" i="13"/>
  <c r="S74" i="13"/>
  <c r="R74" i="13"/>
  <c r="N74" i="13"/>
  <c r="AL58" i="13"/>
  <c r="AK58" i="13"/>
  <c r="AE58" i="13"/>
  <c r="S72" i="13"/>
  <c r="R72" i="13"/>
  <c r="N72" i="13"/>
  <c r="AL57" i="13"/>
  <c r="AK57" i="13"/>
  <c r="AE57" i="13"/>
  <c r="S9" i="13"/>
  <c r="R9" i="13"/>
  <c r="AM57" i="13" s="1"/>
  <c r="N9" i="13"/>
  <c r="AL56" i="13"/>
  <c r="AK56" i="13"/>
  <c r="AE56" i="13"/>
  <c r="S42" i="13"/>
  <c r="R42" i="13"/>
  <c r="N42" i="13"/>
  <c r="AL55" i="13"/>
  <c r="AK55" i="13"/>
  <c r="AE55" i="13"/>
  <c r="S15" i="13"/>
  <c r="R15" i="13"/>
  <c r="AM55" i="13" s="1"/>
  <c r="N15" i="13"/>
  <c r="AL54" i="13"/>
  <c r="AN54" i="13" s="1"/>
  <c r="AK54" i="13"/>
  <c r="AE54" i="13"/>
  <c r="S46" i="13"/>
  <c r="R46" i="13"/>
  <c r="N46" i="13"/>
  <c r="AL53" i="13"/>
  <c r="AK53" i="13"/>
  <c r="AE53" i="13"/>
  <c r="S37" i="13"/>
  <c r="R37" i="13"/>
  <c r="N37" i="13"/>
  <c r="AL52" i="13"/>
  <c r="AK52" i="13"/>
  <c r="AE52" i="13"/>
  <c r="S20" i="13"/>
  <c r="R20" i="13"/>
  <c r="N20" i="13"/>
  <c r="AL51" i="13"/>
  <c r="AK51" i="13"/>
  <c r="AE51" i="13"/>
  <c r="S12" i="13"/>
  <c r="R12" i="13"/>
  <c r="N12" i="13"/>
  <c r="AL50" i="13"/>
  <c r="AN50" i="13" s="1"/>
  <c r="AK50" i="13"/>
  <c r="AE50" i="13"/>
  <c r="S78" i="13"/>
  <c r="R78" i="13"/>
  <c r="N78" i="13"/>
  <c r="AL49" i="13"/>
  <c r="AK49" i="13"/>
  <c r="AE49" i="13"/>
  <c r="S79" i="13"/>
  <c r="R79" i="13"/>
  <c r="AM49" i="13" s="1"/>
  <c r="N79" i="13"/>
  <c r="AL48" i="13"/>
  <c r="AK48" i="13"/>
  <c r="AE48" i="13"/>
  <c r="S32" i="13"/>
  <c r="R32" i="13"/>
  <c r="N32" i="13"/>
  <c r="AL47" i="13"/>
  <c r="AK47" i="13"/>
  <c r="AE47" i="13"/>
  <c r="S51" i="13"/>
  <c r="R51" i="13"/>
  <c r="N51" i="13"/>
  <c r="AL46" i="13"/>
  <c r="AK46" i="13"/>
  <c r="AE46" i="13"/>
  <c r="S22" i="13"/>
  <c r="R22" i="13"/>
  <c r="N22" i="13"/>
  <c r="AL45" i="13"/>
  <c r="AK45" i="13"/>
  <c r="AE45" i="13"/>
  <c r="S52" i="13"/>
  <c r="R52" i="13"/>
  <c r="N52" i="13"/>
  <c r="AL44" i="13"/>
  <c r="AK44" i="13"/>
  <c r="AE44" i="13"/>
  <c r="S29" i="13"/>
  <c r="R29" i="13"/>
  <c r="N29" i="13"/>
  <c r="AL43" i="13"/>
  <c r="AK43" i="13"/>
  <c r="AE43" i="13"/>
  <c r="S27" i="13"/>
  <c r="R27" i="13"/>
  <c r="P27" i="13" s="1"/>
  <c r="N27" i="13"/>
  <c r="AL42" i="13"/>
  <c r="AN42" i="13" s="1"/>
  <c r="AK42" i="13"/>
  <c r="AE42" i="13"/>
  <c r="S58" i="13"/>
  <c r="R58" i="13"/>
  <c r="AM42" i="13" s="1"/>
  <c r="N58" i="13"/>
  <c r="AL41" i="13"/>
  <c r="AK41" i="13"/>
  <c r="AE41" i="13"/>
  <c r="S6" i="13"/>
  <c r="P6" i="13" s="1"/>
  <c r="R6" i="13"/>
  <c r="N6" i="13"/>
  <c r="AL40" i="13"/>
  <c r="AK40" i="13"/>
  <c r="AE40" i="13"/>
  <c r="S61" i="13"/>
  <c r="R61" i="13"/>
  <c r="N61" i="13"/>
  <c r="AL39" i="13"/>
  <c r="AK39" i="13"/>
  <c r="AE39" i="13"/>
  <c r="S63" i="13"/>
  <c r="R63" i="13"/>
  <c r="P63" i="13"/>
  <c r="Q63" i="13" s="1"/>
  <c r="N63" i="13"/>
  <c r="AL38" i="13"/>
  <c r="AK38" i="13"/>
  <c r="AE38" i="13"/>
  <c r="S47" i="13"/>
  <c r="R47" i="13"/>
  <c r="N47" i="13"/>
  <c r="AL37" i="13"/>
  <c r="AK37" i="13"/>
  <c r="AE37" i="13"/>
  <c r="S64" i="13"/>
  <c r="R64" i="13"/>
  <c r="AM37" i="13" s="1"/>
  <c r="N64" i="13"/>
  <c r="AL36" i="13"/>
  <c r="AK36" i="13"/>
  <c r="AE36" i="13"/>
  <c r="S43" i="13"/>
  <c r="R43" i="13"/>
  <c r="P43" i="13" s="1"/>
  <c r="N43" i="13"/>
  <c r="AL35" i="13"/>
  <c r="AK35" i="13"/>
  <c r="AE35" i="13"/>
  <c r="S60" i="13"/>
  <c r="R60" i="13"/>
  <c r="P60" i="13" s="1"/>
  <c r="N60" i="13"/>
  <c r="AL34" i="13"/>
  <c r="AK34" i="13"/>
  <c r="AE34" i="13"/>
  <c r="S36" i="13"/>
  <c r="R36" i="13"/>
  <c r="AM34" i="13" s="1"/>
  <c r="N36" i="13"/>
  <c r="AL33" i="13"/>
  <c r="AN33" i="13" s="1"/>
  <c r="AK33" i="13"/>
  <c r="AE33" i="13"/>
  <c r="S24" i="13"/>
  <c r="P24" i="13" s="1"/>
  <c r="R24" i="13"/>
  <c r="N24" i="13"/>
  <c r="AL32" i="13"/>
  <c r="AN32" i="13" s="1"/>
  <c r="AK32" i="13"/>
  <c r="AE32" i="13"/>
  <c r="S26" i="13"/>
  <c r="R26" i="13"/>
  <c r="AM32" i="13" s="1"/>
  <c r="N26" i="13"/>
  <c r="AL31" i="13"/>
  <c r="AK31" i="13"/>
  <c r="AE31" i="13"/>
  <c r="S44" i="13"/>
  <c r="P44" i="13" s="1"/>
  <c r="Q44" i="13" s="1"/>
  <c r="R44" i="13"/>
  <c r="N44" i="13"/>
  <c r="AL30" i="13"/>
  <c r="AN30" i="13" s="1"/>
  <c r="AK30" i="13"/>
  <c r="AE30" i="13"/>
  <c r="S53" i="13"/>
  <c r="R53" i="13"/>
  <c r="P53" i="13" s="1"/>
  <c r="Q53" i="13" s="1"/>
  <c r="N53" i="13"/>
  <c r="AL29" i="13"/>
  <c r="AK29" i="13"/>
  <c r="AE29" i="13"/>
  <c r="S80" i="13"/>
  <c r="P80" i="13" s="1"/>
  <c r="Q80" i="13" s="1"/>
  <c r="R80" i="13"/>
  <c r="N80" i="13"/>
  <c r="AL28" i="13"/>
  <c r="AK28" i="13"/>
  <c r="AE28" i="13"/>
  <c r="S30" i="13"/>
  <c r="R30" i="13"/>
  <c r="AM28" i="13" s="1"/>
  <c r="N30" i="13"/>
  <c r="AL27" i="13"/>
  <c r="AK27" i="13"/>
  <c r="AE27" i="13"/>
  <c r="S77" i="13"/>
  <c r="P77" i="13" s="1"/>
  <c r="Q77" i="13" s="1"/>
  <c r="R77" i="13"/>
  <c r="N77" i="13"/>
  <c r="AL26" i="13"/>
  <c r="AN26" i="13" s="1"/>
  <c r="AK26" i="13"/>
  <c r="AE26" i="13"/>
  <c r="S11" i="13"/>
  <c r="R11" i="13"/>
  <c r="AM26" i="13" s="1"/>
  <c r="N11" i="13"/>
  <c r="AF26" i="13" s="1"/>
  <c r="AH26" i="13" s="1"/>
  <c r="AL25" i="13"/>
  <c r="AK25" i="13"/>
  <c r="AE25" i="13"/>
  <c r="S48" i="13"/>
  <c r="P48" i="13" s="1"/>
  <c r="R48" i="13"/>
  <c r="N48" i="13"/>
  <c r="AL24" i="13"/>
  <c r="AN24" i="13" s="1"/>
  <c r="AK24" i="13"/>
  <c r="AE24" i="13"/>
  <c r="S17" i="13"/>
  <c r="R17" i="13"/>
  <c r="AM24" i="13" s="1"/>
  <c r="N17" i="13"/>
  <c r="AF24" i="13" s="1"/>
  <c r="AH24" i="13" s="1"/>
  <c r="AL23" i="13"/>
  <c r="AN23" i="13" s="1"/>
  <c r="AK23" i="13"/>
  <c r="AE23" i="13"/>
  <c r="S16" i="13"/>
  <c r="P16" i="13" s="1"/>
  <c r="R16" i="13"/>
  <c r="N16" i="13"/>
  <c r="AL22" i="13"/>
  <c r="AN22" i="13" s="1"/>
  <c r="AK22" i="13"/>
  <c r="AE22" i="13"/>
  <c r="S19" i="13"/>
  <c r="R19" i="13"/>
  <c r="AM22" i="13" s="1"/>
  <c r="N19" i="13"/>
  <c r="AL21" i="13"/>
  <c r="AN21" i="13" s="1"/>
  <c r="AK21" i="13"/>
  <c r="AE21" i="13"/>
  <c r="S39" i="13"/>
  <c r="P39" i="13" s="1"/>
  <c r="R39" i="13"/>
  <c r="N39" i="13"/>
  <c r="AL20" i="13"/>
  <c r="AN20" i="13" s="1"/>
  <c r="AK20" i="13"/>
  <c r="AE20" i="13"/>
  <c r="S8" i="13"/>
  <c r="R8" i="13"/>
  <c r="AM20" i="13" s="1"/>
  <c r="N8" i="13"/>
  <c r="AL19" i="13"/>
  <c r="AK19" i="13"/>
  <c r="AE19" i="13"/>
  <c r="S38" i="13"/>
  <c r="P38" i="13" s="1"/>
  <c r="R38" i="13"/>
  <c r="N38" i="13"/>
  <c r="AL18" i="13"/>
  <c r="AK18" i="13"/>
  <c r="AE18" i="13"/>
  <c r="S70" i="13"/>
  <c r="R70" i="13"/>
  <c r="AM18" i="13" s="1"/>
  <c r="N70" i="13"/>
  <c r="AF18" i="13" s="1"/>
  <c r="AH18" i="13" s="1"/>
  <c r="AL17" i="13"/>
  <c r="AK17" i="13"/>
  <c r="AE17" i="13"/>
  <c r="S71" i="13"/>
  <c r="P71" i="13" s="1"/>
  <c r="Q71" i="13" s="1"/>
  <c r="R71" i="13"/>
  <c r="N71" i="13"/>
  <c r="AL16" i="13"/>
  <c r="AN16" i="13" s="1"/>
  <c r="AK16" i="13"/>
  <c r="AE16" i="13"/>
  <c r="S25" i="13"/>
  <c r="R25" i="13"/>
  <c r="AM16" i="13" s="1"/>
  <c r="N25" i="13"/>
  <c r="AF16" i="13" s="1"/>
  <c r="AH16" i="13" s="1"/>
  <c r="AL15" i="13"/>
  <c r="AK15" i="13"/>
  <c r="AE15" i="13"/>
  <c r="S18" i="13"/>
  <c r="P18" i="13" s="1"/>
  <c r="R18" i="13"/>
  <c r="N18" i="13"/>
  <c r="AL14" i="13"/>
  <c r="AN14" i="13" s="1"/>
  <c r="AK14" i="13"/>
  <c r="AE14" i="13"/>
  <c r="S35" i="13"/>
  <c r="R35" i="13"/>
  <c r="AM14" i="13" s="1"/>
  <c r="N35" i="13"/>
  <c r="AF14" i="13" s="1"/>
  <c r="AH14" i="13" s="1"/>
  <c r="AL13" i="13"/>
  <c r="AK13" i="13"/>
  <c r="AE13" i="13"/>
  <c r="S40" i="13"/>
  <c r="P40" i="13" s="1"/>
  <c r="Q40" i="13" s="1"/>
  <c r="R40" i="13"/>
  <c r="N40" i="13"/>
  <c r="AL12" i="13"/>
  <c r="AN12" i="13" s="1"/>
  <c r="AK12" i="13"/>
  <c r="AE12" i="13"/>
  <c r="S69" i="13"/>
  <c r="R69" i="13"/>
  <c r="AM12" i="13" s="1"/>
  <c r="N69" i="13"/>
  <c r="AF12" i="13" s="1"/>
  <c r="AH12" i="13" s="1"/>
  <c r="AL11" i="13"/>
  <c r="AK11" i="13"/>
  <c r="AE11" i="13"/>
  <c r="S34" i="13"/>
  <c r="P34" i="13" s="1"/>
  <c r="R34" i="13"/>
  <c r="N34" i="13"/>
  <c r="AL10" i="13"/>
  <c r="AN10" i="13" s="1"/>
  <c r="AK10" i="13"/>
  <c r="AE10" i="13"/>
  <c r="S41" i="13"/>
  <c r="R41" i="13"/>
  <c r="AM10" i="13" s="1"/>
  <c r="N41" i="13"/>
  <c r="AL9" i="13"/>
  <c r="AK9" i="13"/>
  <c r="AE9" i="13"/>
  <c r="S73" i="13"/>
  <c r="P73" i="13" s="1"/>
  <c r="Q73" i="13" s="1"/>
  <c r="R73" i="13"/>
  <c r="N73" i="13"/>
  <c r="AL8" i="13"/>
  <c r="AN8" i="13" s="1"/>
  <c r="AK8" i="13"/>
  <c r="AE8" i="13"/>
  <c r="S59" i="13"/>
  <c r="R59" i="13"/>
  <c r="AM8" i="13" s="1"/>
  <c r="N59" i="13"/>
  <c r="AF8" i="13" s="1"/>
  <c r="AH8" i="13" s="1"/>
  <c r="AL7" i="13"/>
  <c r="AK7" i="13"/>
  <c r="AE7" i="13"/>
  <c r="S28" i="13"/>
  <c r="P28" i="13" s="1"/>
  <c r="R28" i="13"/>
  <c r="N28" i="13"/>
  <c r="AL6" i="13"/>
  <c r="AN6" i="13" s="1"/>
  <c r="AK6" i="13"/>
  <c r="AE6" i="13"/>
  <c r="S66" i="13"/>
  <c r="R66" i="13"/>
  <c r="AM6" i="13" s="1"/>
  <c r="N66" i="13"/>
  <c r="AL5" i="13"/>
  <c r="AN5" i="13" s="1"/>
  <c r="AK5" i="13"/>
  <c r="AE5" i="13"/>
  <c r="AE84" i="13" s="1"/>
  <c r="S81" i="13"/>
  <c r="R81" i="13"/>
  <c r="N81" i="13"/>
  <c r="N4" i="13"/>
  <c r="N3" i="13"/>
  <c r="N1" i="13" s="1"/>
  <c r="G52" i="4"/>
  <c r="G48" i="4"/>
  <c r="G49" i="4"/>
  <c r="G50" i="4"/>
  <c r="G51" i="4"/>
  <c r="G47" i="4"/>
  <c r="E85" i="2"/>
  <c r="F85" i="2"/>
  <c r="G85" i="2"/>
  <c r="H85" i="2"/>
  <c r="I85" i="2"/>
  <c r="J85" i="2"/>
  <c r="K85" i="2"/>
  <c r="L85" i="2"/>
  <c r="M85" i="2"/>
  <c r="D85" i="2"/>
  <c r="E84" i="2"/>
  <c r="F84" i="2"/>
  <c r="G84" i="2"/>
  <c r="H84" i="2"/>
  <c r="I84" i="2"/>
  <c r="J84" i="2"/>
  <c r="K84" i="2"/>
  <c r="L84" i="2"/>
  <c r="M84" i="2"/>
  <c r="D84" i="2"/>
  <c r="N72" i="2"/>
  <c r="R72" i="2"/>
  <c r="S72" i="2"/>
  <c r="AE72" i="2"/>
  <c r="AK72" i="2"/>
  <c r="AL72" i="2"/>
  <c r="N73" i="2"/>
  <c r="R73" i="2"/>
  <c r="S73" i="2"/>
  <c r="AE73" i="2"/>
  <c r="AK73" i="2"/>
  <c r="AL73" i="2"/>
  <c r="N74" i="2"/>
  <c r="R74" i="2"/>
  <c r="S74" i="2"/>
  <c r="AE74" i="2"/>
  <c r="AK74" i="2"/>
  <c r="AL74" i="2"/>
  <c r="N75" i="2"/>
  <c r="R75" i="2"/>
  <c r="S75" i="2"/>
  <c r="AE75" i="2"/>
  <c r="AK75" i="2"/>
  <c r="AL75" i="2"/>
  <c r="N76" i="2"/>
  <c r="R76" i="2"/>
  <c r="S76" i="2"/>
  <c r="AE76" i="2"/>
  <c r="AK76" i="2"/>
  <c r="AL76" i="2"/>
  <c r="N77" i="2"/>
  <c r="R77" i="2"/>
  <c r="S77" i="2"/>
  <c r="AE77" i="2"/>
  <c r="AK77" i="2"/>
  <c r="AL77" i="2"/>
  <c r="N78" i="2"/>
  <c r="R78" i="2"/>
  <c r="S78" i="2"/>
  <c r="AE78" i="2"/>
  <c r="AK78" i="2"/>
  <c r="AL78" i="2"/>
  <c r="N79" i="2"/>
  <c r="R79" i="2"/>
  <c r="S79" i="2"/>
  <c r="AE79" i="2"/>
  <c r="AK79" i="2"/>
  <c r="AL79" i="2"/>
  <c r="N80" i="2"/>
  <c r="R80" i="2"/>
  <c r="S80" i="2"/>
  <c r="AE80" i="2"/>
  <c r="AK80" i="2"/>
  <c r="AL80" i="2"/>
  <c r="N81" i="2"/>
  <c r="R81" i="2"/>
  <c r="S81" i="2"/>
  <c r="AE81" i="2"/>
  <c r="AK81" i="2"/>
  <c r="AL81" i="2"/>
  <c r="C44" i="4"/>
  <c r="C43" i="4"/>
  <c r="C42" i="4"/>
  <c r="C41" i="4"/>
  <c r="C40" i="4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5" i="2"/>
  <c r="AF6" i="13" l="1"/>
  <c r="AH6" i="13" s="1"/>
  <c r="AF10" i="13"/>
  <c r="AH10" i="13" s="1"/>
  <c r="AF20" i="13"/>
  <c r="AH20" i="13" s="1"/>
  <c r="AF22" i="13"/>
  <c r="AH22" i="13" s="1"/>
  <c r="AF28" i="13"/>
  <c r="AH28" i="13" s="1"/>
  <c r="AF32" i="13"/>
  <c r="AH32" i="13" s="1"/>
  <c r="AF34" i="13"/>
  <c r="AH34" i="13" s="1"/>
  <c r="P64" i="13"/>
  <c r="Q64" i="13" s="1"/>
  <c r="AM40" i="13"/>
  <c r="AF42" i="13"/>
  <c r="AH42" i="13" s="1"/>
  <c r="AM45" i="13"/>
  <c r="AM72" i="13"/>
  <c r="P14" i="13"/>
  <c r="D86" i="13"/>
  <c r="H86" i="13"/>
  <c r="L86" i="13"/>
  <c r="N84" i="13"/>
  <c r="AF7" i="13"/>
  <c r="AH7" i="13" s="1"/>
  <c r="AF9" i="13"/>
  <c r="AH9" i="13" s="1"/>
  <c r="AF13" i="13"/>
  <c r="AH13" i="13" s="1"/>
  <c r="AF15" i="13"/>
  <c r="AH15" i="13" s="1"/>
  <c r="AF21" i="13"/>
  <c r="AH21" i="13" s="1"/>
  <c r="AF23" i="13"/>
  <c r="AH23" i="13" s="1"/>
  <c r="AF27" i="13"/>
  <c r="AH27" i="13" s="1"/>
  <c r="AF31" i="13"/>
  <c r="AH31" i="13" s="1"/>
  <c r="AF33" i="13"/>
  <c r="AH33" i="13" s="1"/>
  <c r="AN36" i="13"/>
  <c r="AF38" i="13"/>
  <c r="AH38" i="13" s="1"/>
  <c r="AM46" i="13"/>
  <c r="AM56" i="13"/>
  <c r="AM62" i="13"/>
  <c r="AM68" i="13"/>
  <c r="AM76" i="13"/>
  <c r="E86" i="13"/>
  <c r="I86" i="13"/>
  <c r="M86" i="13"/>
  <c r="AM81" i="2"/>
  <c r="AM7" i="13"/>
  <c r="AN7" i="13"/>
  <c r="AM9" i="13"/>
  <c r="AN9" i="13"/>
  <c r="AN11" i="13"/>
  <c r="AM13" i="13"/>
  <c r="AN13" i="13"/>
  <c r="AM15" i="13"/>
  <c r="AN15" i="13"/>
  <c r="AN17" i="13"/>
  <c r="AN19" i="13"/>
  <c r="AM21" i="13"/>
  <c r="AM23" i="13"/>
  <c r="AM27" i="13"/>
  <c r="AM29" i="13"/>
  <c r="AM31" i="13"/>
  <c r="AN31" i="13"/>
  <c r="AM33" i="13"/>
  <c r="AM38" i="13"/>
  <c r="AF40" i="13"/>
  <c r="AH40" i="13" s="1"/>
  <c r="P67" i="13"/>
  <c r="Q67" i="13" s="1"/>
  <c r="AM78" i="13"/>
  <c r="U86" i="13"/>
  <c r="Y86" i="13"/>
  <c r="AC86" i="13"/>
  <c r="T86" i="13"/>
  <c r="X86" i="13"/>
  <c r="AB86" i="13"/>
  <c r="AN18" i="13"/>
  <c r="AN28" i="13"/>
  <c r="AF30" i="13"/>
  <c r="AH30" i="13" s="1"/>
  <c r="P66" i="13"/>
  <c r="Q66" i="13" s="1"/>
  <c r="P59" i="13"/>
  <c r="Q59" i="13" s="1"/>
  <c r="P41" i="13"/>
  <c r="AF11" i="13"/>
  <c r="AH11" i="13" s="1"/>
  <c r="AM11" i="13"/>
  <c r="P69" i="13"/>
  <c r="Q69" i="13" s="1"/>
  <c r="P35" i="13"/>
  <c r="P25" i="13"/>
  <c r="AF17" i="13"/>
  <c r="AH17" i="13" s="1"/>
  <c r="AM17" i="13"/>
  <c r="P70" i="13"/>
  <c r="Q70" i="13" s="1"/>
  <c r="AF19" i="13"/>
  <c r="AH19" i="13" s="1"/>
  <c r="AM19" i="13"/>
  <c r="P8" i="13"/>
  <c r="P19" i="13"/>
  <c r="P17" i="13"/>
  <c r="AF25" i="13"/>
  <c r="AH25" i="13" s="1"/>
  <c r="AM25" i="13"/>
  <c r="AN25" i="13"/>
  <c r="P11" i="13"/>
  <c r="AN27" i="13"/>
  <c r="P30" i="13"/>
  <c r="AF29" i="13"/>
  <c r="AH29" i="13" s="1"/>
  <c r="AN29" i="13"/>
  <c r="P26" i="13"/>
  <c r="P36" i="13"/>
  <c r="AF35" i="13"/>
  <c r="AH35" i="13" s="1"/>
  <c r="AM35" i="13"/>
  <c r="AN35" i="13"/>
  <c r="AF37" i="13"/>
  <c r="AH37" i="13" s="1"/>
  <c r="AN37" i="13"/>
  <c r="P47" i="13"/>
  <c r="AF39" i="13"/>
  <c r="AH39" i="13" s="1"/>
  <c r="AM39" i="13"/>
  <c r="AN39" i="13"/>
  <c r="P61" i="13"/>
  <c r="Q61" i="13" s="1"/>
  <c r="AF41" i="13"/>
  <c r="AH41" i="13" s="1"/>
  <c r="AM41" i="13"/>
  <c r="AN41" i="13"/>
  <c r="P58" i="13"/>
  <c r="Q58" i="13" s="1"/>
  <c r="AF43" i="13"/>
  <c r="AH43" i="13" s="1"/>
  <c r="AM43" i="13"/>
  <c r="AN43" i="13"/>
  <c r="AM44" i="13"/>
  <c r="AN44" i="13"/>
  <c r="AN45" i="13"/>
  <c r="AN46" i="13"/>
  <c r="AM47" i="13"/>
  <c r="AN47" i="13"/>
  <c r="AM48" i="13"/>
  <c r="AN48" i="13"/>
  <c r="AN49" i="13"/>
  <c r="AM50" i="13"/>
  <c r="AM51" i="13"/>
  <c r="AN51" i="13"/>
  <c r="AM52" i="13"/>
  <c r="AN52" i="13"/>
  <c r="AM53" i="13"/>
  <c r="AN53" i="13"/>
  <c r="AM54" i="13"/>
  <c r="AN55" i="13"/>
  <c r="AN56" i="13"/>
  <c r="AN57" i="13"/>
  <c r="AM58" i="13"/>
  <c r="AN58" i="13"/>
  <c r="AM59" i="13"/>
  <c r="AN59" i="13"/>
  <c r="AM60" i="13"/>
  <c r="AN60" i="13"/>
  <c r="AM61" i="13"/>
  <c r="AN61" i="13"/>
  <c r="AN62" i="13"/>
  <c r="AM63" i="13"/>
  <c r="AN63" i="13"/>
  <c r="AM64" i="13"/>
  <c r="AN64" i="13"/>
  <c r="AN65" i="13"/>
  <c r="AM66" i="13"/>
  <c r="AN66" i="13"/>
  <c r="AM67" i="13"/>
  <c r="P50" i="13"/>
  <c r="AF69" i="13"/>
  <c r="AH69" i="13" s="1"/>
  <c r="AM69" i="13"/>
  <c r="AN69" i="13"/>
  <c r="AF71" i="13"/>
  <c r="AH71" i="13" s="1"/>
  <c r="AM71" i="13"/>
  <c r="AN71" i="13"/>
  <c r="P7" i="13"/>
  <c r="AF73" i="13"/>
  <c r="AH73" i="13" s="1"/>
  <c r="AM73" i="13"/>
  <c r="AN73" i="13"/>
  <c r="P54" i="13"/>
  <c r="AF75" i="13"/>
  <c r="AH75" i="13" s="1"/>
  <c r="AM75" i="13"/>
  <c r="AN75" i="13"/>
  <c r="P33" i="13"/>
  <c r="AF77" i="13"/>
  <c r="AH77" i="13" s="1"/>
  <c r="AM77" i="13"/>
  <c r="AN77" i="13"/>
  <c r="P23" i="13"/>
  <c r="AF79" i="13"/>
  <c r="AH79" i="13" s="1"/>
  <c r="AM79" i="13"/>
  <c r="AN79" i="13"/>
  <c r="AF81" i="13"/>
  <c r="AH81" i="13" s="1"/>
  <c r="AM81" i="13"/>
  <c r="AN81" i="13"/>
  <c r="AM30" i="13"/>
  <c r="AN34" i="13"/>
  <c r="AF36" i="13"/>
  <c r="AH36" i="13" s="1"/>
  <c r="AM36" i="13"/>
  <c r="AN38" i="13"/>
  <c r="AN40" i="13"/>
  <c r="AF68" i="13"/>
  <c r="AH68" i="13" s="1"/>
  <c r="AN68" i="13"/>
  <c r="AF70" i="13"/>
  <c r="AH70" i="13" s="1"/>
  <c r="AM70" i="13"/>
  <c r="AN70" i="13"/>
  <c r="T109" i="13" s="1"/>
  <c r="AF72" i="13"/>
  <c r="AH72" i="13" s="1"/>
  <c r="AN72" i="13"/>
  <c r="AF74" i="13"/>
  <c r="AH74" i="13" s="1"/>
  <c r="AN74" i="13"/>
  <c r="AF76" i="13"/>
  <c r="AH76" i="13" s="1"/>
  <c r="AN76" i="13"/>
  <c r="AF78" i="13"/>
  <c r="AH78" i="13" s="1"/>
  <c r="AN78" i="13"/>
  <c r="AF80" i="13"/>
  <c r="AH80" i="13" s="1"/>
  <c r="AM80" i="13"/>
  <c r="AN80" i="13"/>
  <c r="T111" i="13"/>
  <c r="T110" i="13"/>
  <c r="T108" i="13"/>
  <c r="AO7" i="13"/>
  <c r="AI7" i="13"/>
  <c r="AJ7" i="13" s="1"/>
  <c r="AO9" i="13"/>
  <c r="AI9" i="13"/>
  <c r="AJ9" i="13" s="1"/>
  <c r="AO11" i="13"/>
  <c r="AI11" i="13"/>
  <c r="AJ11" i="13" s="1"/>
  <c r="AO13" i="13"/>
  <c r="AI13" i="13"/>
  <c r="AJ13" i="13" s="1"/>
  <c r="AO15" i="13"/>
  <c r="AI15" i="13"/>
  <c r="AJ15" i="13" s="1"/>
  <c r="AO17" i="13"/>
  <c r="AI17" i="13"/>
  <c r="AJ17" i="13" s="1"/>
  <c r="AO19" i="13"/>
  <c r="AI19" i="13"/>
  <c r="AJ19" i="13" s="1"/>
  <c r="AO21" i="13"/>
  <c r="AI21" i="13"/>
  <c r="AJ21" i="13" s="1"/>
  <c r="AO23" i="13"/>
  <c r="AI23" i="13"/>
  <c r="AJ23" i="13" s="1"/>
  <c r="AO25" i="13"/>
  <c r="AI25" i="13"/>
  <c r="AJ25" i="13" s="1"/>
  <c r="AO27" i="13"/>
  <c r="AI27" i="13"/>
  <c r="AJ27" i="13" s="1"/>
  <c r="AO29" i="13"/>
  <c r="AI29" i="13"/>
  <c r="AJ29" i="13" s="1"/>
  <c r="AO31" i="13"/>
  <c r="AI31" i="13"/>
  <c r="AJ31" i="13" s="1"/>
  <c r="AO33" i="13"/>
  <c r="AI33" i="13"/>
  <c r="AJ33" i="13" s="1"/>
  <c r="AO35" i="13"/>
  <c r="AI35" i="13"/>
  <c r="AJ35" i="13" s="1"/>
  <c r="AO37" i="13"/>
  <c r="AI37" i="13"/>
  <c r="AJ37" i="13" s="1"/>
  <c r="AO39" i="13"/>
  <c r="AI39" i="13"/>
  <c r="AJ39" i="13" s="1"/>
  <c r="AO41" i="13"/>
  <c r="AI41" i="13"/>
  <c r="AJ41" i="13" s="1"/>
  <c r="AO43" i="13"/>
  <c r="AI43" i="13"/>
  <c r="AJ43" i="13" s="1"/>
  <c r="AO6" i="13"/>
  <c r="AI6" i="13"/>
  <c r="AJ6" i="13" s="1"/>
  <c r="AO8" i="13"/>
  <c r="AI8" i="13"/>
  <c r="AJ8" i="13" s="1"/>
  <c r="AO10" i="13"/>
  <c r="AI10" i="13"/>
  <c r="AJ10" i="13" s="1"/>
  <c r="AO12" i="13"/>
  <c r="AI12" i="13"/>
  <c r="AJ12" i="13" s="1"/>
  <c r="AO14" i="13"/>
  <c r="AI14" i="13"/>
  <c r="AJ14" i="13" s="1"/>
  <c r="AO16" i="13"/>
  <c r="AI16" i="13"/>
  <c r="AJ16" i="13" s="1"/>
  <c r="AO18" i="13"/>
  <c r="AI18" i="13"/>
  <c r="AJ18" i="13" s="1"/>
  <c r="AO20" i="13"/>
  <c r="AI20" i="13"/>
  <c r="AJ20" i="13" s="1"/>
  <c r="AO22" i="13"/>
  <c r="AI22" i="13"/>
  <c r="AJ22" i="13" s="1"/>
  <c r="AO24" i="13"/>
  <c r="AI24" i="13"/>
  <c r="AJ24" i="13" s="1"/>
  <c r="AO26" i="13"/>
  <c r="AI26" i="13"/>
  <c r="AJ26" i="13" s="1"/>
  <c r="AO28" i="13"/>
  <c r="AI28" i="13"/>
  <c r="AJ28" i="13" s="1"/>
  <c r="AO30" i="13"/>
  <c r="AI30" i="13"/>
  <c r="AJ30" i="13" s="1"/>
  <c r="AO32" i="13"/>
  <c r="AI32" i="13"/>
  <c r="AJ32" i="13" s="1"/>
  <c r="AO34" i="13"/>
  <c r="AI34" i="13"/>
  <c r="AJ34" i="13" s="1"/>
  <c r="AO36" i="13"/>
  <c r="AI36" i="13"/>
  <c r="AJ36" i="13" s="1"/>
  <c r="AO38" i="13"/>
  <c r="AI38" i="13"/>
  <c r="AJ38" i="13" s="1"/>
  <c r="AO40" i="13"/>
  <c r="AI40" i="13"/>
  <c r="AJ40" i="13" s="1"/>
  <c r="AO42" i="13"/>
  <c r="AI42" i="13"/>
  <c r="AJ42" i="13" s="1"/>
  <c r="D107" i="13"/>
  <c r="D106" i="13"/>
  <c r="D105" i="13"/>
  <c r="D104" i="13"/>
  <c r="AF44" i="13"/>
  <c r="AH44" i="13" s="1"/>
  <c r="O29" i="13"/>
  <c r="AO44" i="13"/>
  <c r="AI44" i="13"/>
  <c r="AF45" i="13"/>
  <c r="AH45" i="13" s="1"/>
  <c r="O52" i="13"/>
  <c r="AO45" i="13"/>
  <c r="AI45" i="13"/>
  <c r="AJ45" i="13" s="1"/>
  <c r="AF46" i="13"/>
  <c r="AH46" i="13" s="1"/>
  <c r="O22" i="13"/>
  <c r="AO46" i="13"/>
  <c r="AI46" i="13"/>
  <c r="AF47" i="13"/>
  <c r="AH47" i="13" s="1"/>
  <c r="O51" i="13"/>
  <c r="AO47" i="13"/>
  <c r="AI47" i="13"/>
  <c r="AJ47" i="13" s="1"/>
  <c r="AF48" i="13"/>
  <c r="AH48" i="13" s="1"/>
  <c r="O32" i="13"/>
  <c r="AO48" i="13"/>
  <c r="AI48" i="13"/>
  <c r="AF49" i="13"/>
  <c r="AH49" i="13" s="1"/>
  <c r="O79" i="13"/>
  <c r="AO49" i="13"/>
  <c r="AI49" i="13"/>
  <c r="AJ49" i="13" s="1"/>
  <c r="AF50" i="13"/>
  <c r="AH50" i="13" s="1"/>
  <c r="O78" i="13"/>
  <c r="AO50" i="13"/>
  <c r="AI50" i="13"/>
  <c r="AJ50" i="13" s="1"/>
  <c r="AF51" i="13"/>
  <c r="AH51" i="13" s="1"/>
  <c r="O12" i="13"/>
  <c r="AO51" i="13"/>
  <c r="AI51" i="13"/>
  <c r="AF52" i="13"/>
  <c r="AH52" i="13" s="1"/>
  <c r="O20" i="13"/>
  <c r="AO52" i="13"/>
  <c r="AI52" i="13"/>
  <c r="AF53" i="13"/>
  <c r="AH53" i="13" s="1"/>
  <c r="O37" i="13"/>
  <c r="AO53" i="13"/>
  <c r="AI53" i="13"/>
  <c r="AF54" i="13"/>
  <c r="AH54" i="13" s="1"/>
  <c r="O46" i="13"/>
  <c r="AO54" i="13"/>
  <c r="AI54" i="13"/>
  <c r="AJ54" i="13" s="1"/>
  <c r="AF55" i="13"/>
  <c r="AH55" i="13" s="1"/>
  <c r="O15" i="13"/>
  <c r="AO55" i="13"/>
  <c r="AI55" i="13"/>
  <c r="AF56" i="13"/>
  <c r="AH56" i="13" s="1"/>
  <c r="O42" i="13"/>
  <c r="AO56" i="13"/>
  <c r="AI56" i="13"/>
  <c r="AF57" i="13"/>
  <c r="AH57" i="13" s="1"/>
  <c r="O9" i="13"/>
  <c r="AO57" i="13"/>
  <c r="AI57" i="13"/>
  <c r="AF58" i="13"/>
  <c r="AH58" i="13" s="1"/>
  <c r="O72" i="13"/>
  <c r="AO58" i="13"/>
  <c r="AI58" i="13"/>
  <c r="AJ58" i="13" s="1"/>
  <c r="AF59" i="13"/>
  <c r="AH59" i="13" s="1"/>
  <c r="O74" i="13"/>
  <c r="AO59" i="13"/>
  <c r="AI59" i="13"/>
  <c r="AJ59" i="13" s="1"/>
  <c r="AF60" i="13"/>
  <c r="AH60" i="13" s="1"/>
  <c r="O68" i="13"/>
  <c r="AO60" i="13"/>
  <c r="AI60" i="13"/>
  <c r="AJ60" i="13" s="1"/>
  <c r="AF61" i="13"/>
  <c r="AH61" i="13" s="1"/>
  <c r="O13" i="13"/>
  <c r="AO61" i="13"/>
  <c r="AI61" i="13"/>
  <c r="AF62" i="13"/>
  <c r="AH62" i="13" s="1"/>
  <c r="O49" i="13"/>
  <c r="AO62" i="13"/>
  <c r="AI62" i="13"/>
  <c r="AF63" i="13"/>
  <c r="AH63" i="13" s="1"/>
  <c r="O55" i="13"/>
  <c r="AO63" i="13"/>
  <c r="AI63" i="13"/>
  <c r="AJ63" i="13" s="1"/>
  <c r="AF64" i="13"/>
  <c r="AH64" i="13" s="1"/>
  <c r="O21" i="13"/>
  <c r="AO64" i="13"/>
  <c r="AI64" i="13"/>
  <c r="AF65" i="13"/>
  <c r="AH65" i="13" s="1"/>
  <c r="O57" i="13"/>
  <c r="AO65" i="13"/>
  <c r="AI65" i="13"/>
  <c r="AJ65" i="13" s="1"/>
  <c r="AF66" i="13"/>
  <c r="AH66" i="13" s="1"/>
  <c r="O56" i="13"/>
  <c r="AO66" i="13"/>
  <c r="AI66" i="13"/>
  <c r="AJ66" i="13" s="1"/>
  <c r="AF67" i="13"/>
  <c r="AH67" i="13" s="1"/>
  <c r="O76" i="13"/>
  <c r="AO67" i="13"/>
  <c r="AI67" i="13"/>
  <c r="AJ67" i="13" s="1"/>
  <c r="AO69" i="13"/>
  <c r="AI69" i="13"/>
  <c r="AJ69" i="13" s="1"/>
  <c r="AO71" i="13"/>
  <c r="AI71" i="13"/>
  <c r="AJ71" i="13" s="1"/>
  <c r="AO73" i="13"/>
  <c r="AI73" i="13"/>
  <c r="AJ73" i="13" s="1"/>
  <c r="AO75" i="13"/>
  <c r="AI75" i="13"/>
  <c r="AJ75" i="13" s="1"/>
  <c r="AO77" i="13"/>
  <c r="AI77" i="13"/>
  <c r="AJ77" i="13" s="1"/>
  <c r="AO79" i="13"/>
  <c r="AI79" i="13"/>
  <c r="AJ79" i="13" s="1"/>
  <c r="AO81" i="13"/>
  <c r="AI81" i="13"/>
  <c r="AJ81" i="13" s="1"/>
  <c r="D111" i="13"/>
  <c r="D110" i="13"/>
  <c r="D109" i="13"/>
  <c r="D108" i="13"/>
  <c r="AO68" i="13"/>
  <c r="AI68" i="13"/>
  <c r="AJ68" i="13" s="1"/>
  <c r="AO70" i="13"/>
  <c r="AI70" i="13"/>
  <c r="AJ70" i="13" s="1"/>
  <c r="AO72" i="13"/>
  <c r="AI72" i="13"/>
  <c r="AJ72" i="13" s="1"/>
  <c r="AO74" i="13"/>
  <c r="AI74" i="13"/>
  <c r="AJ74" i="13" s="1"/>
  <c r="AO76" i="13"/>
  <c r="AI76" i="13"/>
  <c r="AJ76" i="13" s="1"/>
  <c r="AO78" i="13"/>
  <c r="AI78" i="13"/>
  <c r="AJ78" i="13" s="1"/>
  <c r="AO80" i="13"/>
  <c r="AI80" i="13"/>
  <c r="AJ80" i="13" s="1"/>
  <c r="P81" i="13"/>
  <c r="O81" i="13"/>
  <c r="AF5" i="13"/>
  <c r="AH5" i="13" s="1"/>
  <c r="AM5" i="13"/>
  <c r="O66" i="13"/>
  <c r="O28" i="13"/>
  <c r="Q28" i="13" s="1"/>
  <c r="O59" i="13"/>
  <c r="O73" i="13"/>
  <c r="O41" i="13"/>
  <c r="Q41" i="13" s="1"/>
  <c r="O34" i="13"/>
  <c r="Q34" i="13" s="1"/>
  <c r="O69" i="13"/>
  <c r="O40" i="13"/>
  <c r="O35" i="13"/>
  <c r="Q35" i="13" s="1"/>
  <c r="O18" i="13"/>
  <c r="Q18" i="13" s="1"/>
  <c r="O25" i="13"/>
  <c r="Q25" i="13" s="1"/>
  <c r="O71" i="13"/>
  <c r="O70" i="13"/>
  <c r="O38" i="13"/>
  <c r="Q38" i="13" s="1"/>
  <c r="O8" i="13"/>
  <c r="Q8" i="13" s="1"/>
  <c r="O39" i="13"/>
  <c r="Q39" i="13" s="1"/>
  <c r="O19" i="13"/>
  <c r="Q19" i="13" s="1"/>
  <c r="O16" i="13"/>
  <c r="Q16" i="13" s="1"/>
  <c r="O17" i="13"/>
  <c r="Q17" i="13" s="1"/>
  <c r="O48" i="13"/>
  <c r="Q48" i="13" s="1"/>
  <c r="O11" i="13"/>
  <c r="Q11" i="13" s="1"/>
  <c r="O77" i="13"/>
  <c r="O30" i="13"/>
  <c r="Q30" i="13" s="1"/>
  <c r="O80" i="13"/>
  <c r="O53" i="13"/>
  <c r="O44" i="13"/>
  <c r="O26" i="13"/>
  <c r="Q26" i="13" s="1"/>
  <c r="O24" i="13"/>
  <c r="Q24" i="13" s="1"/>
  <c r="O36" i="13"/>
  <c r="Q36" i="13" s="1"/>
  <c r="O60" i="13"/>
  <c r="Q60" i="13" s="1"/>
  <c r="O43" i="13"/>
  <c r="Q43" i="13" s="1"/>
  <c r="O64" i="13"/>
  <c r="O47" i="13"/>
  <c r="Q47" i="13" s="1"/>
  <c r="O63" i="13"/>
  <c r="O61" i="13"/>
  <c r="O6" i="13"/>
  <c r="Q6" i="13" s="1"/>
  <c r="O58" i="13"/>
  <c r="O27" i="13"/>
  <c r="Q27" i="13" s="1"/>
  <c r="P29" i="13"/>
  <c r="P52" i="13"/>
  <c r="Q52" i="13" s="1"/>
  <c r="P22" i="13"/>
  <c r="P51" i="13"/>
  <c r="Q51" i="13" s="1"/>
  <c r="P32" i="13"/>
  <c r="P79" i="13"/>
  <c r="Q79" i="13" s="1"/>
  <c r="P78" i="13"/>
  <c r="Q78" i="13" s="1"/>
  <c r="P12" i="13"/>
  <c r="Q12" i="13" s="1"/>
  <c r="P20" i="13"/>
  <c r="P37" i="13"/>
  <c r="Q37" i="13" s="1"/>
  <c r="P46" i="13"/>
  <c r="Q46" i="13" s="1"/>
  <c r="P15" i="13"/>
  <c r="Q15" i="13" s="1"/>
  <c r="P42" i="13"/>
  <c r="P9" i="13"/>
  <c r="Q9" i="13" s="1"/>
  <c r="P72" i="13"/>
  <c r="Q72" i="13" s="1"/>
  <c r="P74" i="13"/>
  <c r="Q74" i="13" s="1"/>
  <c r="P68" i="13"/>
  <c r="Q68" i="13" s="1"/>
  <c r="P13" i="13"/>
  <c r="Q13" i="13" s="1"/>
  <c r="P49" i="13"/>
  <c r="P55" i="13"/>
  <c r="Q55" i="13" s="1"/>
  <c r="P21" i="13"/>
  <c r="P57" i="13"/>
  <c r="Q57" i="13" s="1"/>
  <c r="P56" i="13"/>
  <c r="Q56" i="13" s="1"/>
  <c r="P76" i="13"/>
  <c r="Q76" i="13" s="1"/>
  <c r="O50" i="13"/>
  <c r="Q50" i="13" s="1"/>
  <c r="O75" i="13"/>
  <c r="O67" i="13"/>
  <c r="O62" i="13"/>
  <c r="O7" i="13"/>
  <c r="Q7" i="13" s="1"/>
  <c r="O10" i="13"/>
  <c r="Q10" i="13" s="1"/>
  <c r="O54" i="13"/>
  <c r="Q54" i="13" s="1"/>
  <c r="O31" i="13"/>
  <c r="Q31" i="13" s="1"/>
  <c r="O33" i="13"/>
  <c r="Q33" i="13" s="1"/>
  <c r="O45" i="13"/>
  <c r="Q45" i="13" s="1"/>
  <c r="O23" i="13"/>
  <c r="Q23" i="13" s="1"/>
  <c r="O65" i="13"/>
  <c r="O14" i="13"/>
  <c r="Q14" i="13" s="1"/>
  <c r="O5" i="13"/>
  <c r="Q5" i="13" s="1"/>
  <c r="P80" i="2"/>
  <c r="P79" i="2"/>
  <c r="P78" i="2"/>
  <c r="P77" i="2"/>
  <c r="P76" i="2"/>
  <c r="P75" i="2"/>
  <c r="AN74" i="2"/>
  <c r="P74" i="2"/>
  <c r="AN73" i="2"/>
  <c r="P73" i="2"/>
  <c r="AN72" i="2"/>
  <c r="P70" i="2"/>
  <c r="P68" i="2"/>
  <c r="P66" i="2"/>
  <c r="P64" i="2"/>
  <c r="P62" i="2"/>
  <c r="P60" i="2"/>
  <c r="P58" i="2"/>
  <c r="P56" i="2"/>
  <c r="P54" i="2"/>
  <c r="P52" i="2"/>
  <c r="P50" i="2"/>
  <c r="P48" i="2"/>
  <c r="P46" i="2"/>
  <c r="P44" i="2"/>
  <c r="P4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AN81" i="2"/>
  <c r="AF81" i="2"/>
  <c r="AH81" i="2" s="1"/>
  <c r="AN80" i="2"/>
  <c r="AF80" i="2"/>
  <c r="AH80" i="2" s="1"/>
  <c r="AN79" i="2"/>
  <c r="AF79" i="2"/>
  <c r="AH79" i="2" s="1"/>
  <c r="AN78" i="2"/>
  <c r="AF78" i="2"/>
  <c r="AH78" i="2" s="1"/>
  <c r="AN77" i="2"/>
  <c r="AF77" i="2"/>
  <c r="AH77" i="2" s="1"/>
  <c r="AN76" i="2"/>
  <c r="AF76" i="2"/>
  <c r="AH76" i="2" s="1"/>
  <c r="AN75" i="2"/>
  <c r="AF75" i="2"/>
  <c r="AH75" i="2" s="1"/>
  <c r="AF74" i="2"/>
  <c r="AH74" i="2" s="1"/>
  <c r="AF73" i="2"/>
  <c r="AH73" i="2" s="1"/>
  <c r="AF72" i="2"/>
  <c r="AH72" i="2" s="1"/>
  <c r="P72" i="2"/>
  <c r="AO81" i="2"/>
  <c r="AI81" i="2"/>
  <c r="AM79" i="2"/>
  <c r="AM78" i="2"/>
  <c r="AM77" i="2"/>
  <c r="AM76" i="2"/>
  <c r="AM75" i="2"/>
  <c r="AM74" i="2"/>
  <c r="AM73" i="2"/>
  <c r="AM72" i="2"/>
  <c r="AM80" i="2"/>
  <c r="P81" i="2"/>
  <c r="P71" i="2"/>
  <c r="P67" i="2"/>
  <c r="P63" i="2"/>
  <c r="P59" i="2"/>
  <c r="P55" i="2"/>
  <c r="P51" i="2"/>
  <c r="P47" i="2"/>
  <c r="P43" i="2"/>
  <c r="P69" i="2"/>
  <c r="P65" i="2"/>
  <c r="P61" i="2"/>
  <c r="P57" i="2"/>
  <c r="P53" i="2"/>
  <c r="P49" i="2"/>
  <c r="P45" i="2"/>
  <c r="P41" i="2"/>
  <c r="AJ81" i="2" l="1"/>
  <c r="N85" i="2"/>
  <c r="Q21" i="13"/>
  <c r="Q49" i="13"/>
  <c r="Q42" i="13"/>
  <c r="Q20" i="13"/>
  <c r="Q32" i="13"/>
  <c r="Q22" i="13"/>
  <c r="Q29" i="13"/>
  <c r="N85" i="13"/>
  <c r="N86" i="13" s="1"/>
  <c r="Q81" i="13"/>
  <c r="AJ64" i="13"/>
  <c r="AJ62" i="13"/>
  <c r="AJ61" i="13"/>
  <c r="AJ57" i="13"/>
  <c r="AJ56" i="13"/>
  <c r="AJ55" i="13"/>
  <c r="AJ53" i="13"/>
  <c r="AJ52" i="13"/>
  <c r="AJ51" i="13"/>
  <c r="AJ48" i="13"/>
  <c r="AJ46" i="13"/>
  <c r="AJ44" i="13"/>
  <c r="T107" i="13"/>
  <c r="T106" i="13"/>
  <c r="T105" i="13"/>
  <c r="T104" i="13"/>
  <c r="AO5" i="13"/>
  <c r="AI5" i="13"/>
  <c r="AO80" i="2"/>
  <c r="AI80" i="2"/>
  <c r="AJ80" i="2" s="1"/>
  <c r="AO72" i="2"/>
  <c r="AI72" i="2"/>
  <c r="AJ72" i="2" s="1"/>
  <c r="AO74" i="2"/>
  <c r="AI74" i="2"/>
  <c r="AJ74" i="2" s="1"/>
  <c r="AO76" i="2"/>
  <c r="AI76" i="2"/>
  <c r="AJ76" i="2" s="1"/>
  <c r="AO78" i="2"/>
  <c r="AI78" i="2"/>
  <c r="AJ78" i="2" s="1"/>
  <c r="AO73" i="2"/>
  <c r="AI73" i="2"/>
  <c r="AJ73" i="2" s="1"/>
  <c r="AO75" i="2"/>
  <c r="AI75" i="2"/>
  <c r="AJ75" i="2" s="1"/>
  <c r="AO77" i="2"/>
  <c r="AI77" i="2"/>
  <c r="AJ77" i="2" s="1"/>
  <c r="AO79" i="2"/>
  <c r="AI79" i="2"/>
  <c r="AJ79" i="2" s="1"/>
  <c r="N24" i="2"/>
  <c r="N6" i="2"/>
  <c r="X93" i="2"/>
  <c r="K41" i="5" s="1"/>
  <c r="W93" i="2"/>
  <c r="K40" i="5" s="1"/>
  <c r="V93" i="2"/>
  <c r="K39" i="5" s="1"/>
  <c r="U93" i="2"/>
  <c r="K38" i="5" s="1"/>
  <c r="X94" i="2"/>
  <c r="L41" i="5" s="1"/>
  <c r="W94" i="2"/>
  <c r="L40" i="5" s="1"/>
  <c r="V94" i="2"/>
  <c r="L39" i="5" s="1"/>
  <c r="U94" i="2"/>
  <c r="L38" i="5" s="1"/>
  <c r="D29" i="5"/>
  <c r="D28" i="5"/>
  <c r="D27" i="5"/>
  <c r="D26" i="5"/>
  <c r="B41" i="5" s="1"/>
  <c r="D25" i="5"/>
  <c r="B40" i="5" s="1"/>
  <c r="D24" i="5"/>
  <c r="B39" i="5" s="1"/>
  <c r="D23" i="5"/>
  <c r="B38" i="5" s="1"/>
  <c r="D22" i="5"/>
  <c r="B37" i="5" s="1"/>
  <c r="X90" i="2"/>
  <c r="G41" i="5" s="1"/>
  <c r="X91" i="2"/>
  <c r="I41" i="5" s="1"/>
  <c r="X92" i="2"/>
  <c r="J41" i="5" s="1"/>
  <c r="X89" i="2"/>
  <c r="W90" i="2"/>
  <c r="H39" i="5" s="1"/>
  <c r="W91" i="2"/>
  <c r="H40" i="5" s="1"/>
  <c r="W92" i="2"/>
  <c r="I40" i="5" s="1"/>
  <c r="W89" i="2"/>
  <c r="G40" i="5" s="1"/>
  <c r="V90" i="2"/>
  <c r="V91" i="2"/>
  <c r="I39" i="5" s="1"/>
  <c r="V92" i="2"/>
  <c r="J39" i="5" s="1"/>
  <c r="V89" i="2"/>
  <c r="G39" i="5" s="1"/>
  <c r="U90" i="2"/>
  <c r="H38" i="5" s="1"/>
  <c r="U91" i="2"/>
  <c r="I38" i="5" s="1"/>
  <c r="U92" i="2"/>
  <c r="J38" i="5" s="1"/>
  <c r="U89" i="2"/>
  <c r="G38" i="5" s="1"/>
  <c r="U88" i="2"/>
  <c r="F38" i="5" s="1"/>
  <c r="V88" i="2"/>
  <c r="F39" i="5" s="1"/>
  <c r="W88" i="2"/>
  <c r="F40" i="5" s="1"/>
  <c r="X88" i="2"/>
  <c r="F41" i="5" s="1"/>
  <c r="T88" i="2"/>
  <c r="F37" i="5" s="1"/>
  <c r="T94" i="2"/>
  <c r="L37" i="5" s="1"/>
  <c r="T93" i="2"/>
  <c r="K37" i="5" s="1"/>
  <c r="T92" i="2"/>
  <c r="J37" i="5" s="1"/>
  <c r="T91" i="2"/>
  <c r="I37" i="5" s="1"/>
  <c r="T90" i="2"/>
  <c r="H37" i="5" s="1"/>
  <c r="T89" i="2"/>
  <c r="G37" i="5" s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5" i="2"/>
  <c r="AK5" i="2"/>
  <c r="AD85" i="2"/>
  <c r="F29" i="5" s="1"/>
  <c r="AC85" i="2"/>
  <c r="AB85" i="2"/>
  <c r="F28" i="5" s="1"/>
  <c r="AA85" i="2"/>
  <c r="Z85" i="2"/>
  <c r="F27" i="5" s="1"/>
  <c r="Y85" i="2"/>
  <c r="U85" i="2"/>
  <c r="F23" i="5" s="1"/>
  <c r="V85" i="2"/>
  <c r="F24" i="5" s="1"/>
  <c r="W85" i="2"/>
  <c r="F25" i="5" s="1"/>
  <c r="X85" i="2"/>
  <c r="F26" i="5" s="1"/>
  <c r="T85" i="2"/>
  <c r="F22" i="5" s="1"/>
  <c r="AD84" i="2"/>
  <c r="E29" i="5" s="1"/>
  <c r="T84" i="2"/>
  <c r="E22" i="5" s="1"/>
  <c r="AE85" i="13" l="1"/>
  <c r="AJ5" i="13"/>
  <c r="D102" i="13"/>
  <c r="D101" i="13"/>
  <c r="D100" i="13"/>
  <c r="D99" i="13"/>
  <c r="D98" i="13"/>
  <c r="D97" i="13"/>
  <c r="H41" i="5"/>
  <c r="J40" i="5"/>
  <c r="C29" i="5"/>
  <c r="C28" i="5"/>
  <c r="C27" i="5"/>
  <c r="C26" i="5"/>
  <c r="C41" i="5" s="1"/>
  <c r="C25" i="5"/>
  <c r="C40" i="5" s="1"/>
  <c r="C24" i="5"/>
  <c r="C39" i="5" s="1"/>
  <c r="C23" i="5"/>
  <c r="C38" i="5" s="1"/>
  <c r="C22" i="5"/>
  <c r="C37" i="5" s="1"/>
  <c r="AE86" i="13" l="1"/>
  <c r="T102" i="13"/>
  <c r="T103" i="13" s="1"/>
  <c r="AE87" i="13" s="1"/>
  <c r="T101" i="13"/>
  <c r="T100" i="13"/>
  <c r="T99" i="13"/>
  <c r="T98" i="13"/>
  <c r="T97" i="13"/>
  <c r="AD86" i="2"/>
  <c r="G29" i="5" s="1"/>
  <c r="T86" i="2"/>
  <c r="G22" i="5" s="1"/>
  <c r="D37" i="5" s="1"/>
  <c r="U84" i="2"/>
  <c r="E23" i="5" s="1"/>
  <c r="V84" i="2"/>
  <c r="W84" i="2"/>
  <c r="E25" i="5" s="1"/>
  <c r="X84" i="2"/>
  <c r="Y84" i="2"/>
  <c r="Z84" i="2"/>
  <c r="E27" i="5" s="1"/>
  <c r="AA84" i="2"/>
  <c r="AB84" i="2"/>
  <c r="E28" i="5" s="1"/>
  <c r="AC84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X86" i="2" l="1"/>
  <c r="G26" i="5" s="1"/>
  <c r="E26" i="5"/>
  <c r="V86" i="2"/>
  <c r="G24" i="5" s="1"/>
  <c r="E24" i="5"/>
  <c r="AC86" i="2"/>
  <c r="AA86" i="2"/>
  <c r="AB86" i="2"/>
  <c r="G28" i="5" s="1"/>
  <c r="Z86" i="2"/>
  <c r="G27" i="5" s="1"/>
  <c r="Y86" i="2"/>
  <c r="W86" i="2"/>
  <c r="G25" i="5" s="1"/>
  <c r="U86" i="2"/>
  <c r="G23" i="5" s="1"/>
  <c r="D38" i="5" s="1"/>
  <c r="AE6" i="2" l="1"/>
  <c r="AF6" i="2" s="1"/>
  <c r="AH6" i="2" s="1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5" i="2"/>
  <c r="AM36" i="2"/>
  <c r="AN36" i="2"/>
  <c r="N36" i="2"/>
  <c r="AF36" i="2" s="1"/>
  <c r="AH36" i="2" s="1"/>
  <c r="AM38" i="2"/>
  <c r="AN38" i="2"/>
  <c r="N39" i="2"/>
  <c r="AF39" i="2" s="1"/>
  <c r="AH39" i="2" s="1"/>
  <c r="N40" i="2"/>
  <c r="AF40" i="2" s="1"/>
  <c r="AH40" i="2" s="1"/>
  <c r="N41" i="2"/>
  <c r="AF41" i="2" s="1"/>
  <c r="AH41" i="2" s="1"/>
  <c r="N42" i="2"/>
  <c r="AF42" i="2" s="1"/>
  <c r="AH42" i="2" s="1"/>
  <c r="N43" i="2"/>
  <c r="AF43" i="2" s="1"/>
  <c r="AH43" i="2" s="1"/>
  <c r="N44" i="2"/>
  <c r="AF44" i="2" s="1"/>
  <c r="AH44" i="2" s="1"/>
  <c r="N45" i="2"/>
  <c r="AF45" i="2" s="1"/>
  <c r="AH45" i="2" s="1"/>
  <c r="N46" i="2"/>
  <c r="AF46" i="2" s="1"/>
  <c r="AH46" i="2" s="1"/>
  <c r="N47" i="2"/>
  <c r="AF47" i="2" s="1"/>
  <c r="AH47" i="2" s="1"/>
  <c r="N48" i="2"/>
  <c r="AF48" i="2" s="1"/>
  <c r="AH48" i="2" s="1"/>
  <c r="N49" i="2"/>
  <c r="AF49" i="2" s="1"/>
  <c r="AH49" i="2" s="1"/>
  <c r="N50" i="2"/>
  <c r="AF50" i="2" s="1"/>
  <c r="AH50" i="2" s="1"/>
  <c r="N51" i="2"/>
  <c r="AF51" i="2" s="1"/>
  <c r="AH51" i="2" s="1"/>
  <c r="N52" i="2"/>
  <c r="N53" i="2"/>
  <c r="AF53" i="2" s="1"/>
  <c r="AH53" i="2" s="1"/>
  <c r="N54" i="2"/>
  <c r="AF54" i="2" s="1"/>
  <c r="AH54" i="2" s="1"/>
  <c r="N55" i="2"/>
  <c r="AF55" i="2" s="1"/>
  <c r="AH55" i="2" s="1"/>
  <c r="N56" i="2"/>
  <c r="AF56" i="2" s="1"/>
  <c r="AH56" i="2" s="1"/>
  <c r="N57" i="2"/>
  <c r="AF57" i="2" s="1"/>
  <c r="AH57" i="2" s="1"/>
  <c r="N58" i="2"/>
  <c r="AF58" i="2" s="1"/>
  <c r="AH58" i="2" s="1"/>
  <c r="N59" i="2"/>
  <c r="AF59" i="2" s="1"/>
  <c r="AH59" i="2" s="1"/>
  <c r="N60" i="2"/>
  <c r="AF60" i="2" s="1"/>
  <c r="AH60" i="2" s="1"/>
  <c r="N61" i="2"/>
  <c r="AF61" i="2" s="1"/>
  <c r="AH61" i="2" s="1"/>
  <c r="N62" i="2"/>
  <c r="AF62" i="2" s="1"/>
  <c r="AH62" i="2" s="1"/>
  <c r="N63" i="2"/>
  <c r="AF63" i="2" s="1"/>
  <c r="AH63" i="2" s="1"/>
  <c r="N64" i="2"/>
  <c r="AF64" i="2" s="1"/>
  <c r="AH64" i="2" s="1"/>
  <c r="N65" i="2"/>
  <c r="AF65" i="2" s="1"/>
  <c r="AH65" i="2" s="1"/>
  <c r="N66" i="2"/>
  <c r="AF66" i="2" s="1"/>
  <c r="AH66" i="2" s="1"/>
  <c r="N67" i="2"/>
  <c r="AF67" i="2" s="1"/>
  <c r="AH67" i="2" s="1"/>
  <c r="N68" i="2"/>
  <c r="AF68" i="2" s="1"/>
  <c r="AH68" i="2" s="1"/>
  <c r="N69" i="2"/>
  <c r="AF69" i="2" s="1"/>
  <c r="AH69" i="2" s="1"/>
  <c r="N70" i="2"/>
  <c r="AF70" i="2" s="1"/>
  <c r="AH70" i="2" s="1"/>
  <c r="N71" i="2"/>
  <c r="AF71" i="2" s="1"/>
  <c r="AH71" i="2" s="1"/>
  <c r="N37" i="2"/>
  <c r="N38" i="2"/>
  <c r="AF38" i="2" s="1"/>
  <c r="AH38" i="2" s="1"/>
  <c r="AF37" i="2" l="1"/>
  <c r="AH37" i="2" s="1"/>
  <c r="AI38" i="2"/>
  <c r="AJ38" i="2" s="1"/>
  <c r="AI36" i="2"/>
  <c r="AJ36" i="2" s="1"/>
  <c r="AO38" i="2"/>
  <c r="AO36" i="2"/>
  <c r="AF52" i="2"/>
  <c r="AH52" i="2" s="1"/>
  <c r="AE84" i="2"/>
  <c r="N3" i="2"/>
  <c r="N1" i="2" s="1"/>
  <c r="N5" i="2"/>
  <c r="N7" i="2"/>
  <c r="AF7" i="2" s="1"/>
  <c r="AH7" i="2" s="1"/>
  <c r="N8" i="2"/>
  <c r="AF8" i="2" s="1"/>
  <c r="AH8" i="2" s="1"/>
  <c r="N9" i="2"/>
  <c r="AF9" i="2" s="1"/>
  <c r="AH9" i="2" s="1"/>
  <c r="N10" i="2"/>
  <c r="AF10" i="2" s="1"/>
  <c r="AH10" i="2" s="1"/>
  <c r="N11" i="2"/>
  <c r="AF11" i="2" s="1"/>
  <c r="AH11" i="2" s="1"/>
  <c r="N12" i="2"/>
  <c r="AF12" i="2" s="1"/>
  <c r="AH12" i="2" s="1"/>
  <c r="N13" i="2"/>
  <c r="AF13" i="2" s="1"/>
  <c r="AH13" i="2" s="1"/>
  <c r="N14" i="2"/>
  <c r="AF14" i="2" s="1"/>
  <c r="AH14" i="2" s="1"/>
  <c r="N15" i="2"/>
  <c r="AF15" i="2" s="1"/>
  <c r="AH15" i="2" s="1"/>
  <c r="N16" i="2"/>
  <c r="AF16" i="2" s="1"/>
  <c r="AH16" i="2" s="1"/>
  <c r="N17" i="2"/>
  <c r="AF17" i="2" s="1"/>
  <c r="AH17" i="2" s="1"/>
  <c r="N18" i="2"/>
  <c r="AF18" i="2" s="1"/>
  <c r="AH18" i="2" s="1"/>
  <c r="N19" i="2"/>
  <c r="AF19" i="2" s="1"/>
  <c r="AH19" i="2" s="1"/>
  <c r="N20" i="2"/>
  <c r="AF20" i="2" s="1"/>
  <c r="AH20" i="2" s="1"/>
  <c r="N21" i="2"/>
  <c r="AF21" i="2" s="1"/>
  <c r="AH21" i="2" s="1"/>
  <c r="N22" i="2"/>
  <c r="AF22" i="2" s="1"/>
  <c r="AH22" i="2" s="1"/>
  <c r="N23" i="2"/>
  <c r="AF23" i="2" s="1"/>
  <c r="AH23" i="2" s="1"/>
  <c r="AF24" i="2"/>
  <c r="AH24" i="2" s="1"/>
  <c r="N25" i="2"/>
  <c r="N26" i="2"/>
  <c r="AF26" i="2" s="1"/>
  <c r="AH26" i="2" s="1"/>
  <c r="N27" i="2"/>
  <c r="AF27" i="2" s="1"/>
  <c r="AH27" i="2" s="1"/>
  <c r="N28" i="2"/>
  <c r="AF28" i="2" s="1"/>
  <c r="AH28" i="2" s="1"/>
  <c r="N29" i="2"/>
  <c r="AF29" i="2" s="1"/>
  <c r="AH29" i="2" s="1"/>
  <c r="N30" i="2"/>
  <c r="AF30" i="2" s="1"/>
  <c r="AH30" i="2" s="1"/>
  <c r="N31" i="2"/>
  <c r="AF31" i="2" s="1"/>
  <c r="AH31" i="2" s="1"/>
  <c r="N32" i="2"/>
  <c r="AF32" i="2" s="1"/>
  <c r="AH32" i="2" s="1"/>
  <c r="N33" i="2"/>
  <c r="AF33" i="2" s="1"/>
  <c r="AH33" i="2" s="1"/>
  <c r="N34" i="2"/>
  <c r="AF34" i="2" s="1"/>
  <c r="AH34" i="2" s="1"/>
  <c r="N35" i="2"/>
  <c r="AF35" i="2" s="1"/>
  <c r="AH35" i="2" s="1"/>
  <c r="N4" i="2"/>
  <c r="H94" i="2"/>
  <c r="G94" i="2"/>
  <c r="F94" i="2"/>
  <c r="M42" i="4" s="1"/>
  <c r="E94" i="2"/>
  <c r="M41" i="4" s="1"/>
  <c r="D94" i="2"/>
  <c r="M40" i="4" s="1"/>
  <c r="H93" i="2"/>
  <c r="G93" i="2"/>
  <c r="F93" i="2"/>
  <c r="E93" i="2"/>
  <c r="L41" i="4" s="1"/>
  <c r="D93" i="2"/>
  <c r="L40" i="4" s="1"/>
  <c r="H92" i="2"/>
  <c r="G92" i="2"/>
  <c r="F92" i="2"/>
  <c r="K42" i="4" s="1"/>
  <c r="E92" i="2"/>
  <c r="K41" i="4" s="1"/>
  <c r="D92" i="2"/>
  <c r="K40" i="4" s="1"/>
  <c r="H91" i="2"/>
  <c r="G91" i="2"/>
  <c r="J43" i="4" s="1"/>
  <c r="F91" i="2"/>
  <c r="E91" i="2"/>
  <c r="J41" i="4" s="1"/>
  <c r="D91" i="2"/>
  <c r="H90" i="2"/>
  <c r="G90" i="2"/>
  <c r="F90" i="2"/>
  <c r="E90" i="2"/>
  <c r="I41" i="4" s="1"/>
  <c r="D90" i="2"/>
  <c r="H89" i="2"/>
  <c r="G89" i="2"/>
  <c r="H43" i="4" s="1"/>
  <c r="F89" i="2"/>
  <c r="E89" i="2"/>
  <c r="H41" i="4" s="1"/>
  <c r="D89" i="2"/>
  <c r="H88" i="2"/>
  <c r="G88" i="2"/>
  <c r="F88" i="2"/>
  <c r="E88" i="2"/>
  <c r="D88" i="2"/>
  <c r="E41" i="5"/>
  <c r="E40" i="5"/>
  <c r="E39" i="5"/>
  <c r="E38" i="5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7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5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7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M44" i="4"/>
  <c r="L43" i="4"/>
  <c r="AM7" i="2"/>
  <c r="AO7" i="2" s="1"/>
  <c r="AM6" i="2"/>
  <c r="AO6" i="2" s="1"/>
  <c r="AF5" i="2" l="1"/>
  <c r="AH5" i="2" s="1"/>
  <c r="N84" i="2"/>
  <c r="AO70" i="2"/>
  <c r="AO68" i="2"/>
  <c r="AO66" i="2"/>
  <c r="AO64" i="2"/>
  <c r="AO62" i="2"/>
  <c r="AO60" i="2"/>
  <c r="AO58" i="2"/>
  <c r="AO56" i="2"/>
  <c r="AO54" i="2"/>
  <c r="AO52" i="2"/>
  <c r="AO50" i="2"/>
  <c r="AO48" i="2"/>
  <c r="AO46" i="2"/>
  <c r="AO44" i="2"/>
  <c r="AO42" i="2"/>
  <c r="AO40" i="2"/>
  <c r="AO34" i="2"/>
  <c r="AO30" i="2"/>
  <c r="O24" i="2"/>
  <c r="O80" i="2"/>
  <c r="Q80" i="2" s="1"/>
  <c r="O79" i="2"/>
  <c r="Q79" i="2" s="1"/>
  <c r="O78" i="2"/>
  <c r="Q78" i="2" s="1"/>
  <c r="O77" i="2"/>
  <c r="Q77" i="2" s="1"/>
  <c r="O76" i="2"/>
  <c r="Q76" i="2" s="1"/>
  <c r="O75" i="2"/>
  <c r="Q75" i="2" s="1"/>
  <c r="O74" i="2"/>
  <c r="Q74" i="2" s="1"/>
  <c r="O73" i="2"/>
  <c r="Q73" i="2" s="1"/>
  <c r="O72" i="2"/>
  <c r="Q72" i="2" s="1"/>
  <c r="O81" i="2"/>
  <c r="Q81" i="2" s="1"/>
  <c r="AO35" i="2"/>
  <c r="AO31" i="2"/>
  <c r="AO27" i="2"/>
  <c r="AO33" i="2"/>
  <c r="AO29" i="2"/>
  <c r="AO25" i="2"/>
  <c r="AO37" i="2"/>
  <c r="AO32" i="2"/>
  <c r="AO28" i="2"/>
  <c r="AO71" i="2"/>
  <c r="AO67" i="2"/>
  <c r="AO63" i="2"/>
  <c r="AO59" i="2"/>
  <c r="AO55" i="2"/>
  <c r="AO51" i="2"/>
  <c r="AO47" i="2"/>
  <c r="AO43" i="2"/>
  <c r="AO69" i="2"/>
  <c r="AO65" i="2"/>
  <c r="AO61" i="2"/>
  <c r="AO57" i="2"/>
  <c r="AO53" i="2"/>
  <c r="AO49" i="2"/>
  <c r="AO45" i="2"/>
  <c r="AO41" i="2"/>
  <c r="AO26" i="2"/>
  <c r="AO24" i="2"/>
  <c r="AO22" i="2"/>
  <c r="AO20" i="2"/>
  <c r="AO18" i="2"/>
  <c r="AO14" i="2"/>
  <c r="AO12" i="2"/>
  <c r="AO39" i="2"/>
  <c r="AO23" i="2"/>
  <c r="AO21" i="2"/>
  <c r="AO19" i="2"/>
  <c r="AO17" i="2"/>
  <c r="AO16" i="2"/>
  <c r="AO15" i="2"/>
  <c r="AO13" i="2"/>
  <c r="AO11" i="2"/>
  <c r="AO10" i="2"/>
  <c r="AO8" i="2"/>
  <c r="T111" i="2"/>
  <c r="T109" i="2"/>
  <c r="T110" i="2"/>
  <c r="T108" i="2"/>
  <c r="AF25" i="2"/>
  <c r="AH25" i="2" s="1"/>
  <c r="AI71" i="2"/>
  <c r="AJ71" i="2" s="1"/>
  <c r="AI69" i="2"/>
  <c r="AJ69" i="2" s="1"/>
  <c r="AI67" i="2"/>
  <c r="AJ67" i="2" s="1"/>
  <c r="AI65" i="2"/>
  <c r="AJ65" i="2" s="1"/>
  <c r="AI63" i="2"/>
  <c r="AJ63" i="2" s="1"/>
  <c r="AI61" i="2"/>
  <c r="AJ61" i="2" s="1"/>
  <c r="AI59" i="2"/>
  <c r="AJ59" i="2" s="1"/>
  <c r="AI57" i="2"/>
  <c r="AJ57" i="2" s="1"/>
  <c r="AI55" i="2"/>
  <c r="AJ55" i="2" s="1"/>
  <c r="AI53" i="2"/>
  <c r="AJ53" i="2" s="1"/>
  <c r="AI51" i="2"/>
  <c r="AJ51" i="2" s="1"/>
  <c r="AI49" i="2"/>
  <c r="AJ49" i="2" s="1"/>
  <c r="AI47" i="2"/>
  <c r="AJ47" i="2" s="1"/>
  <c r="AI45" i="2"/>
  <c r="AJ45" i="2" s="1"/>
  <c r="AI43" i="2"/>
  <c r="AJ43" i="2" s="1"/>
  <c r="AI41" i="2"/>
  <c r="AJ41" i="2" s="1"/>
  <c r="AI39" i="2"/>
  <c r="AJ39" i="2" s="1"/>
  <c r="AI35" i="2"/>
  <c r="AJ35" i="2" s="1"/>
  <c r="AI33" i="2"/>
  <c r="AJ33" i="2" s="1"/>
  <c r="AI31" i="2"/>
  <c r="AJ31" i="2" s="1"/>
  <c r="AI29" i="2"/>
  <c r="AJ29" i="2" s="1"/>
  <c r="AI27" i="2"/>
  <c r="AJ27" i="2" s="1"/>
  <c r="AI25" i="2"/>
  <c r="AI22" i="2"/>
  <c r="AJ22" i="2" s="1"/>
  <c r="AI20" i="2"/>
  <c r="AJ20" i="2" s="1"/>
  <c r="AI18" i="2"/>
  <c r="AJ18" i="2" s="1"/>
  <c r="AI16" i="2"/>
  <c r="AJ16" i="2" s="1"/>
  <c r="AI14" i="2"/>
  <c r="AJ14" i="2" s="1"/>
  <c r="AI12" i="2"/>
  <c r="AJ12" i="2" s="1"/>
  <c r="AI7" i="2"/>
  <c r="AJ7" i="2" s="1"/>
  <c r="AI70" i="2"/>
  <c r="AJ70" i="2" s="1"/>
  <c r="AI68" i="2"/>
  <c r="AJ68" i="2" s="1"/>
  <c r="AI66" i="2"/>
  <c r="AJ66" i="2" s="1"/>
  <c r="AI64" i="2"/>
  <c r="AJ64" i="2" s="1"/>
  <c r="AI62" i="2"/>
  <c r="AJ62" i="2" s="1"/>
  <c r="AI60" i="2"/>
  <c r="AJ60" i="2" s="1"/>
  <c r="AI58" i="2"/>
  <c r="AJ58" i="2" s="1"/>
  <c r="AI56" i="2"/>
  <c r="AJ56" i="2" s="1"/>
  <c r="AI54" i="2"/>
  <c r="AJ54" i="2" s="1"/>
  <c r="AI52" i="2"/>
  <c r="AJ52" i="2" s="1"/>
  <c r="AI50" i="2"/>
  <c r="AJ50" i="2" s="1"/>
  <c r="AI48" i="2"/>
  <c r="AJ48" i="2" s="1"/>
  <c r="AI46" i="2"/>
  <c r="AJ46" i="2" s="1"/>
  <c r="AI44" i="2"/>
  <c r="AJ44" i="2" s="1"/>
  <c r="AI42" i="2"/>
  <c r="AJ42" i="2" s="1"/>
  <c r="AI40" i="2"/>
  <c r="AJ40" i="2" s="1"/>
  <c r="AI37" i="2"/>
  <c r="AJ37" i="2" s="1"/>
  <c r="AI34" i="2"/>
  <c r="AJ34" i="2" s="1"/>
  <c r="AI32" i="2"/>
  <c r="AJ32" i="2" s="1"/>
  <c r="AI30" i="2"/>
  <c r="AJ30" i="2" s="1"/>
  <c r="AI28" i="2"/>
  <c r="AJ28" i="2" s="1"/>
  <c r="AI26" i="2"/>
  <c r="AJ26" i="2" s="1"/>
  <c r="AI24" i="2"/>
  <c r="AJ24" i="2" s="1"/>
  <c r="AI23" i="2"/>
  <c r="AJ23" i="2" s="1"/>
  <c r="AI21" i="2"/>
  <c r="AJ21" i="2" s="1"/>
  <c r="AI19" i="2"/>
  <c r="AJ19" i="2" s="1"/>
  <c r="AI17" i="2"/>
  <c r="AJ17" i="2" s="1"/>
  <c r="AI15" i="2"/>
  <c r="AJ15" i="2" s="1"/>
  <c r="AI13" i="2"/>
  <c r="AJ13" i="2" s="1"/>
  <c r="AI11" i="2"/>
  <c r="AJ11" i="2" s="1"/>
  <c r="AI10" i="2"/>
  <c r="AJ10" i="2" s="1"/>
  <c r="AI8" i="2"/>
  <c r="AJ8" i="2" s="1"/>
  <c r="AI6" i="2"/>
  <c r="AJ6" i="2" s="1"/>
  <c r="AI9" i="2"/>
  <c r="AO9" i="2"/>
  <c r="G27" i="4"/>
  <c r="G41" i="4"/>
  <c r="G28" i="4"/>
  <c r="F31" i="4"/>
  <c r="G31" i="4"/>
  <c r="F32" i="4"/>
  <c r="D111" i="2"/>
  <c r="F19" i="4" s="1"/>
  <c r="D109" i="2"/>
  <c r="F17" i="4" s="1"/>
  <c r="D110" i="2"/>
  <c r="F18" i="4" s="1"/>
  <c r="D108" i="2"/>
  <c r="F16" i="4" s="1"/>
  <c r="I44" i="4"/>
  <c r="K44" i="4"/>
  <c r="H44" i="4"/>
  <c r="L44" i="4"/>
  <c r="G30" i="4"/>
  <c r="I43" i="4"/>
  <c r="K43" i="4"/>
  <c r="G29" i="4"/>
  <c r="I42" i="4"/>
  <c r="D107" i="2"/>
  <c r="F15" i="4" s="1"/>
  <c r="D105" i="2"/>
  <c r="F13" i="4" s="1"/>
  <c r="D106" i="2"/>
  <c r="F14" i="4" s="1"/>
  <c r="D104" i="2"/>
  <c r="F12" i="4" s="1"/>
  <c r="J44" i="4"/>
  <c r="G42" i="4"/>
  <c r="F28" i="4"/>
  <c r="F42" i="4" s="1"/>
  <c r="G40" i="4"/>
  <c r="I40" i="4"/>
  <c r="H40" i="4"/>
  <c r="J40" i="4"/>
  <c r="F26" i="4"/>
  <c r="F40" i="4" s="1"/>
  <c r="E37" i="5"/>
  <c r="AM5" i="2"/>
  <c r="F29" i="4"/>
  <c r="F43" i="4" s="1"/>
  <c r="O36" i="2"/>
  <c r="Q36" i="2" s="1"/>
  <c r="F27" i="4"/>
  <c r="F41" i="4" s="1"/>
  <c r="F30" i="4"/>
  <c r="F44" i="4" s="1"/>
  <c r="O38" i="2"/>
  <c r="Q38" i="2" s="1"/>
  <c r="O40" i="2"/>
  <c r="Q40" i="2" s="1"/>
  <c r="O42" i="2"/>
  <c r="Q42" i="2" s="1"/>
  <c r="O44" i="2"/>
  <c r="Q44" i="2" s="1"/>
  <c r="O46" i="2"/>
  <c r="O48" i="2"/>
  <c r="Q48" i="2" s="1"/>
  <c r="O50" i="2"/>
  <c r="Q50" i="2" s="1"/>
  <c r="O52" i="2"/>
  <c r="O54" i="2"/>
  <c r="O56" i="2"/>
  <c r="Q56" i="2" s="1"/>
  <c r="O58" i="2"/>
  <c r="O60" i="2"/>
  <c r="Q60" i="2" s="1"/>
  <c r="O62" i="2"/>
  <c r="Q62" i="2" s="1"/>
  <c r="O64" i="2"/>
  <c r="Q64" i="2" s="1"/>
  <c r="O66" i="2"/>
  <c r="O68" i="2"/>
  <c r="Q68" i="2" s="1"/>
  <c r="O70" i="2"/>
  <c r="O37" i="2"/>
  <c r="Q37" i="2" s="1"/>
  <c r="O39" i="2"/>
  <c r="Q39" i="2" s="1"/>
  <c r="O41" i="2"/>
  <c r="Q41" i="2" s="1"/>
  <c r="O43" i="2"/>
  <c r="Q43" i="2" s="1"/>
  <c r="O45" i="2"/>
  <c r="Q45" i="2" s="1"/>
  <c r="O47" i="2"/>
  <c r="O49" i="2"/>
  <c r="O51" i="2"/>
  <c r="Q51" i="2" s="1"/>
  <c r="O53" i="2"/>
  <c r="Q53" i="2" s="1"/>
  <c r="O55" i="2"/>
  <c r="O57" i="2"/>
  <c r="Q57" i="2" s="1"/>
  <c r="O59" i="2"/>
  <c r="Q59" i="2" s="1"/>
  <c r="O61" i="2"/>
  <c r="Q61" i="2" s="1"/>
  <c r="O63" i="2"/>
  <c r="Q63" i="2" s="1"/>
  <c r="O65" i="2"/>
  <c r="Q65" i="2" s="1"/>
  <c r="O67" i="2"/>
  <c r="Q67" i="2" s="1"/>
  <c r="O69" i="2"/>
  <c r="Q69" i="2" s="1"/>
  <c r="O71" i="2"/>
  <c r="H42" i="4"/>
  <c r="L42" i="4"/>
  <c r="G43" i="4"/>
  <c r="M43" i="4"/>
  <c r="G26" i="4"/>
  <c r="G44" i="4"/>
  <c r="O34" i="2"/>
  <c r="Q34" i="2" s="1"/>
  <c r="Q47" i="2"/>
  <c r="Q49" i="2"/>
  <c r="Q55" i="2"/>
  <c r="Q71" i="2"/>
  <c r="O32" i="2"/>
  <c r="Q32" i="2" s="1"/>
  <c r="O30" i="2"/>
  <c r="Q30" i="2" s="1"/>
  <c r="O28" i="2"/>
  <c r="Q28" i="2" s="1"/>
  <c r="O26" i="2"/>
  <c r="Q26" i="2" s="1"/>
  <c r="Q24" i="2"/>
  <c r="O23" i="2"/>
  <c r="Q23" i="2" s="1"/>
  <c r="O21" i="2"/>
  <c r="Q21" i="2" s="1"/>
  <c r="O19" i="2"/>
  <c r="Q19" i="2" s="1"/>
  <c r="O16" i="2"/>
  <c r="Q16" i="2" s="1"/>
  <c r="O14" i="2"/>
  <c r="Q14" i="2" s="1"/>
  <c r="O12" i="2"/>
  <c r="Q12" i="2" s="1"/>
  <c r="O9" i="2"/>
  <c r="Q9" i="2" s="1"/>
  <c r="O33" i="2"/>
  <c r="Q33" i="2" s="1"/>
  <c r="O35" i="2"/>
  <c r="Q35" i="2" s="1"/>
  <c r="Q46" i="2"/>
  <c r="Q52" i="2"/>
  <c r="Q54" i="2"/>
  <c r="Q58" i="2"/>
  <c r="Q66" i="2"/>
  <c r="Q70" i="2"/>
  <c r="O31" i="2"/>
  <c r="Q31" i="2" s="1"/>
  <c r="O29" i="2"/>
  <c r="Q29" i="2" s="1"/>
  <c r="O27" i="2"/>
  <c r="Q27" i="2" s="1"/>
  <c r="O25" i="2"/>
  <c r="Q25" i="2" s="1"/>
  <c r="O22" i="2"/>
  <c r="Q22" i="2" s="1"/>
  <c r="O20" i="2"/>
  <c r="Q20" i="2" s="1"/>
  <c r="O18" i="2"/>
  <c r="Q18" i="2" s="1"/>
  <c r="O17" i="2"/>
  <c r="Q17" i="2" s="1"/>
  <c r="O15" i="2"/>
  <c r="Q15" i="2" s="1"/>
  <c r="O13" i="2"/>
  <c r="Q13" i="2" s="1"/>
  <c r="O11" i="2"/>
  <c r="Q11" i="2" s="1"/>
  <c r="O10" i="2"/>
  <c r="Q10" i="2" s="1"/>
  <c r="O8" i="2"/>
  <c r="Q8" i="2" s="1"/>
  <c r="I86" i="2"/>
  <c r="L86" i="2"/>
  <c r="J42" i="4"/>
  <c r="J86" i="2"/>
  <c r="K86" i="2"/>
  <c r="M86" i="2"/>
  <c r="G32" i="4"/>
  <c r="E86" i="2"/>
  <c r="D86" i="2"/>
  <c r="G86" i="2"/>
  <c r="D40" i="5" s="1"/>
  <c r="H86" i="2"/>
  <c r="D41" i="5" s="1"/>
  <c r="F86" i="2"/>
  <c r="D39" i="5" s="1"/>
  <c r="O7" i="2"/>
  <c r="AJ25" i="2" l="1"/>
  <c r="AO5" i="2"/>
  <c r="T107" i="2"/>
  <c r="T105" i="2"/>
  <c r="T106" i="2"/>
  <c r="T104" i="2"/>
  <c r="AI5" i="2"/>
  <c r="AJ5" i="2" s="1"/>
  <c r="AJ9" i="2"/>
  <c r="H30" i="4"/>
  <c r="E44" i="4" s="1"/>
  <c r="H26" i="4"/>
  <c r="E40" i="4" s="1"/>
  <c r="H28" i="4"/>
  <c r="E42" i="4" s="1"/>
  <c r="H29" i="4"/>
  <c r="E43" i="4" s="1"/>
  <c r="H27" i="4"/>
  <c r="E41" i="4" s="1"/>
  <c r="H31" i="4"/>
  <c r="H32" i="4"/>
  <c r="O6" i="2"/>
  <c r="Q6" i="2" s="1"/>
  <c r="O5" i="2"/>
  <c r="D9" i="4"/>
  <c r="Q7" i="2"/>
  <c r="AE85" i="2" l="1"/>
  <c r="T100" i="2"/>
  <c r="C11" i="5" s="1"/>
  <c r="T98" i="2"/>
  <c r="C9" i="5" s="1"/>
  <c r="T101" i="2"/>
  <c r="C12" i="5" s="1"/>
  <c r="T99" i="2"/>
  <c r="C10" i="5" s="1"/>
  <c r="T102" i="2"/>
  <c r="T97" i="2"/>
  <c r="C8" i="5" s="1"/>
  <c r="AE86" i="2" l="1"/>
  <c r="T103" i="2"/>
  <c r="AE87" i="2" s="1"/>
  <c r="D10" i="4"/>
  <c r="Q5" i="2"/>
  <c r="D97" i="2" s="1"/>
  <c r="N86" i="2"/>
  <c r="D102" i="2" l="1"/>
  <c r="F10" i="4" s="1"/>
  <c r="D99" i="2"/>
  <c r="D14" i="4" s="1"/>
  <c r="D100" i="2"/>
  <c r="D15" i="4" s="1"/>
  <c r="D98" i="2"/>
  <c r="D13" i="4" s="1"/>
  <c r="D12" i="4"/>
  <c r="D101" i="2"/>
  <c r="D16" i="4" s="1"/>
  <c r="D19" i="4"/>
</calcChain>
</file>

<file path=xl/comments1.xml><?xml version="1.0" encoding="utf-8"?>
<comments xmlns="http://schemas.openxmlformats.org/spreadsheetml/2006/main">
  <authors>
    <author>Author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AF36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374
</t>
        </r>
      </text>
    </comment>
    <comment ref="AF40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520
</t>
        </r>
      </text>
    </comment>
    <comment ref="T84" authorId="0" shape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E84" authorId="0" shape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T85" authorId="0" shape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E85" authorId="0" shape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N86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AE86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AF36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374
</t>
        </r>
      </text>
    </comment>
    <comment ref="AF40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520
</t>
        </r>
      </text>
    </comment>
    <comment ref="T84" authorId="0" shape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E84" authorId="0" shape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T85" authorId="0" shape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E85" authorId="0" shape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N86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AE86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</commentList>
</comments>
</file>

<file path=xl/sharedStrings.xml><?xml version="1.0" encoding="utf-8"?>
<sst xmlns="http://schemas.openxmlformats.org/spreadsheetml/2006/main" count="658" uniqueCount="299">
  <si>
    <t>Seat No.</t>
  </si>
  <si>
    <t>Name of Student</t>
  </si>
  <si>
    <t>TOTAL</t>
  </si>
  <si>
    <t>DS</t>
  </si>
  <si>
    <t>SEM 1</t>
  </si>
  <si>
    <t>MAX MARKS</t>
  </si>
  <si>
    <t>MIN PASSING REQUIREMENT</t>
  </si>
  <si>
    <t>CO</t>
  </si>
  <si>
    <t>%</t>
  </si>
  <si>
    <t>RESULT</t>
  </si>
  <si>
    <t>Sr. No.</t>
  </si>
  <si>
    <t>PASS/ FAIL</t>
  </si>
  <si>
    <t>&lt;40</t>
  </si>
  <si>
    <t>FAIL</t>
  </si>
  <si>
    <t>FAILED IN TH</t>
  </si>
  <si>
    <t>FAILED IN PR</t>
  </si>
  <si>
    <t>failed in 1 th</t>
  </si>
  <si>
    <t>failed in 2 th</t>
  </si>
  <si>
    <t>failed in 3 th</t>
  </si>
  <si>
    <t>failed in 1 pr</t>
  </si>
  <si>
    <t>failed in 2 pr</t>
  </si>
  <si>
    <t>failed in 3 pr</t>
  </si>
  <si>
    <t xml:space="preserve">College  </t>
  </si>
  <si>
    <t xml:space="preserve">Department  </t>
  </si>
  <si>
    <t xml:space="preserve">Class </t>
  </si>
  <si>
    <t>Sr.</t>
  </si>
  <si>
    <t>No</t>
  </si>
  <si>
    <t>Name of the Subject</t>
  </si>
  <si>
    <t>Name of the</t>
  </si>
  <si>
    <t>Staff</t>
  </si>
  <si>
    <t>Member</t>
  </si>
  <si>
    <t>No. of</t>
  </si>
  <si>
    <t>Students</t>
  </si>
  <si>
    <t>Appeared</t>
  </si>
  <si>
    <t>Passed</t>
  </si>
  <si>
    <t>%Passing</t>
  </si>
  <si>
    <t>Th l</t>
  </si>
  <si>
    <t>Th2</t>
  </si>
  <si>
    <t>Th3</t>
  </si>
  <si>
    <t>DELD</t>
  </si>
  <si>
    <t>Th4</t>
  </si>
  <si>
    <t>Th5</t>
  </si>
  <si>
    <t>Pr l</t>
  </si>
  <si>
    <t>PL</t>
  </si>
  <si>
    <t>Pr 2</t>
  </si>
  <si>
    <t>Name of Teaching</t>
  </si>
  <si>
    <t>staff</t>
  </si>
  <si>
    <t>Sub.</t>
  </si>
  <si>
    <t>Pass</t>
  </si>
  <si>
    <t>students</t>
  </si>
  <si>
    <t>appeared</t>
  </si>
  <si>
    <t>No. of students obtaining marks. in the range</t>
  </si>
  <si>
    <t>to</t>
  </si>
  <si>
    <t>Less than</t>
  </si>
  <si>
    <t>(Fail)</t>
  </si>
  <si>
    <t>&gt;66</t>
  </si>
  <si>
    <t>60-65</t>
  </si>
  <si>
    <t>55-59</t>
  </si>
  <si>
    <t>50-54</t>
  </si>
  <si>
    <t>41-49</t>
  </si>
  <si>
    <t>appeared students</t>
  </si>
  <si>
    <t>students passed</t>
  </si>
  <si>
    <t>FCD</t>
  </si>
  <si>
    <t>FC</t>
  </si>
  <si>
    <t>HSC</t>
  </si>
  <si>
    <t>PC</t>
  </si>
  <si>
    <t xml:space="preserve">(Applicable to second Sem Result only) </t>
  </si>
  <si>
    <t>Th. /</t>
  </si>
  <si>
    <t>Pr</t>
  </si>
  <si>
    <t xml:space="preserve">Theory / </t>
  </si>
  <si>
    <t>SAE</t>
  </si>
  <si>
    <t>:</t>
  </si>
  <si>
    <t>:- S.E</t>
  </si>
  <si>
    <t xml:space="preserve">No. of students appeared   :  </t>
  </si>
  <si>
    <t>No. of students passed(All clear):</t>
  </si>
  <si>
    <t xml:space="preserve">First class with distinction:  </t>
  </si>
  <si>
    <t>First Class :</t>
  </si>
  <si>
    <t>Higher Second Class :</t>
  </si>
  <si>
    <t>Second Class :</t>
  </si>
  <si>
    <t>Pass Class :</t>
  </si>
  <si>
    <t>All clear passing Percentage:</t>
  </si>
  <si>
    <t>Avg. Result of University(Yearly) :</t>
  </si>
  <si>
    <t>No. of students failed in 1 Th. Sub :</t>
  </si>
  <si>
    <t>No. of students failed in 2 Th. Sub :</t>
  </si>
  <si>
    <t>No. of students failed in 3Th. Sub :</t>
  </si>
  <si>
    <t>No. of students failed in more than 3 Th. Subs:</t>
  </si>
  <si>
    <t>No. of students failed in 1 Pr / Or:</t>
  </si>
  <si>
    <t>No. of students failed in 2 Pr / Or:</t>
  </si>
  <si>
    <t>No. of students failed in 3 Pr / Or:</t>
  </si>
  <si>
    <t xml:space="preserve">No. of students failed in more than 3 Pr / Or: </t>
  </si>
  <si>
    <t>No. of students failed :</t>
  </si>
  <si>
    <t>failed in &gt; 3 th</t>
  </si>
  <si>
    <t>SC</t>
  </si>
  <si>
    <t>% of passing</t>
  </si>
  <si>
    <t>FDS</t>
  </si>
  <si>
    <t>DL(PR)</t>
  </si>
  <si>
    <t>PL (tw)</t>
  </si>
  <si>
    <t>PL (PR)</t>
  </si>
  <si>
    <t>CLL (TW)</t>
  </si>
  <si>
    <t>Mr. S.S. Kulkarni</t>
  </si>
  <si>
    <t>I.T.</t>
  </si>
  <si>
    <t>Toppers</t>
  </si>
  <si>
    <t>NA</t>
  </si>
  <si>
    <t>Percentage of passing with      ATKT:</t>
  </si>
  <si>
    <t>DEL</t>
  </si>
  <si>
    <t>CG</t>
  </si>
  <si>
    <t>PAI</t>
  </si>
  <si>
    <t>DSF</t>
  </si>
  <si>
    <t>DC</t>
  </si>
  <si>
    <t>PIL (Or)</t>
  </si>
  <si>
    <t>DSFL(Pr)</t>
  </si>
  <si>
    <t>PIL (Tw)</t>
  </si>
  <si>
    <t>DSFL(Tw)</t>
  </si>
  <si>
    <t>OOPL (Tw)</t>
  </si>
  <si>
    <t>OOPL (Pr)</t>
  </si>
  <si>
    <t>Total</t>
  </si>
  <si>
    <t>Total Sem I+Sem II</t>
  </si>
  <si>
    <t>Grace if any</t>
  </si>
  <si>
    <t>Pass / Fail</t>
  </si>
  <si>
    <t>Result</t>
  </si>
  <si>
    <t>Sem II</t>
  </si>
  <si>
    <t>Faile in  th.</t>
  </si>
  <si>
    <t>Failed in  Pr.</t>
  </si>
  <si>
    <t>Sem I + Sem II</t>
  </si>
  <si>
    <t>Fail</t>
  </si>
  <si>
    <t>Failed in  PR</t>
  </si>
  <si>
    <t>Failed in  TH</t>
  </si>
  <si>
    <t>fainled in &gt; 3 pr</t>
  </si>
  <si>
    <t>SEM II</t>
  </si>
  <si>
    <t>Pr 3</t>
  </si>
  <si>
    <t>ATKT %</t>
  </si>
  <si>
    <t>EM III</t>
  </si>
  <si>
    <t>ATKT</t>
  </si>
  <si>
    <t>PAWAR RAVI GANRAJ</t>
  </si>
  <si>
    <t xml:space="preserve"> Ms. D.R. Anekar</t>
  </si>
  <si>
    <t xml:space="preserve"> Mr. L. J. Deokate</t>
  </si>
  <si>
    <t>S120438501</t>
  </si>
  <si>
    <t>S120438502</t>
  </si>
  <si>
    <t>S120438503</t>
  </si>
  <si>
    <t>S120438504</t>
  </si>
  <si>
    <t>S120438505</t>
  </si>
  <si>
    <t>S120438506</t>
  </si>
  <si>
    <t>S120438507</t>
  </si>
  <si>
    <t>S120438508</t>
  </si>
  <si>
    <t>S120438509</t>
  </si>
  <si>
    <t>S120438510</t>
  </si>
  <si>
    <t>S120438511</t>
  </si>
  <si>
    <t>S120438512</t>
  </si>
  <si>
    <t>S120438513</t>
  </si>
  <si>
    <t>S120438514</t>
  </si>
  <si>
    <t>S120438515</t>
  </si>
  <si>
    <t>S120438516</t>
  </si>
  <si>
    <t>S120438517</t>
  </si>
  <si>
    <t>S120438518</t>
  </si>
  <si>
    <t>S120438519</t>
  </si>
  <si>
    <t>S120438520</t>
  </si>
  <si>
    <t>S120438521</t>
  </si>
  <si>
    <t>S120438522</t>
  </si>
  <si>
    <t>S120438523</t>
  </si>
  <si>
    <t>S120438524</t>
  </si>
  <si>
    <t>S120438525</t>
  </si>
  <si>
    <t>S120438526</t>
  </si>
  <si>
    <t>S120438527</t>
  </si>
  <si>
    <t>S120438528</t>
  </si>
  <si>
    <t>S120438529</t>
  </si>
  <si>
    <t>S120438530</t>
  </si>
  <si>
    <t>S120438531</t>
  </si>
  <si>
    <t>S120438532</t>
  </si>
  <si>
    <t>S120438533</t>
  </si>
  <si>
    <t>S120438534</t>
  </si>
  <si>
    <t>S120438535</t>
  </si>
  <si>
    <t>S120438536</t>
  </si>
  <si>
    <t>S120438537</t>
  </si>
  <si>
    <t>S120438538</t>
  </si>
  <si>
    <t>S120438539</t>
  </si>
  <si>
    <t>S120438540</t>
  </si>
  <si>
    <t>S120438541</t>
  </si>
  <si>
    <t>S120438542</t>
  </si>
  <si>
    <t>S120438543</t>
  </si>
  <si>
    <t>S120438544</t>
  </si>
  <si>
    <t>S120438545</t>
  </si>
  <si>
    <t>S120438546</t>
  </si>
  <si>
    <t>S120438547</t>
  </si>
  <si>
    <t>S120438548</t>
  </si>
  <si>
    <t>S120438549</t>
  </si>
  <si>
    <t>S120438550</t>
  </si>
  <si>
    <t>S120438551</t>
  </si>
  <si>
    <t>S120438552</t>
  </si>
  <si>
    <t>S120438553</t>
  </si>
  <si>
    <t>S120438554</t>
  </si>
  <si>
    <t>S120438555</t>
  </si>
  <si>
    <t>S120438556</t>
  </si>
  <si>
    <t>S120438557</t>
  </si>
  <si>
    <t>S120438558</t>
  </si>
  <si>
    <t>S120438559</t>
  </si>
  <si>
    <t>S120438560</t>
  </si>
  <si>
    <t>S120438561</t>
  </si>
  <si>
    <t>S120438562</t>
  </si>
  <si>
    <t>S120438563</t>
  </si>
  <si>
    <t>S120438564</t>
  </si>
  <si>
    <t>S120438565</t>
  </si>
  <si>
    <t>S120438566</t>
  </si>
  <si>
    <t>S120438567</t>
  </si>
  <si>
    <t>S120438568</t>
  </si>
  <si>
    <t>S120438569</t>
  </si>
  <si>
    <t>S120438570</t>
  </si>
  <si>
    <t>S120438571</t>
  </si>
  <si>
    <t>S120438572</t>
  </si>
  <si>
    <t>S120438573</t>
  </si>
  <si>
    <t>S120438574</t>
  </si>
  <si>
    <t>S120438575</t>
  </si>
  <si>
    <t>S120438576</t>
  </si>
  <si>
    <t>S120438577</t>
  </si>
  <si>
    <t>ABHISHEK JHA</t>
  </si>
  <si>
    <t>ABISHEK BHAT</t>
  </si>
  <si>
    <t>AMARITA MISHRA</t>
  </si>
  <si>
    <t>BABAR SAYALI SAHEBRAO</t>
  </si>
  <si>
    <t>BADHE VISHAL DHANANJAY</t>
  </si>
  <si>
    <t>BHONDAVE AKSHAY ARUN</t>
  </si>
  <si>
    <t>BONGANE NILKANTH MOHAN</t>
  </si>
  <si>
    <t>CHAVAN KIMAYA SAMPAT</t>
  </si>
  <si>
    <t>CHOLKE SHWETA SANJAY</t>
  </si>
  <si>
    <t>DALAL MOHAMMED ZAHID</t>
  </si>
  <si>
    <t>DANGISTE SHRADDHA DEEPAK</t>
  </si>
  <si>
    <t>DAPHAL MINAL DEVIDAS</t>
  </si>
  <si>
    <t>DEVANGARE SWAPNIL GANESHRAO</t>
  </si>
  <si>
    <t>DIVYA SHREE TULI</t>
  </si>
  <si>
    <t>GAIKWAD ASHWINI ASHOK</t>
  </si>
  <si>
    <t>GHIVE BAKUL ARUN</t>
  </si>
  <si>
    <t>GOURAV MALIK</t>
  </si>
  <si>
    <t>GUPTA PRANAY OMPRAKASH</t>
  </si>
  <si>
    <t>GUPTA SHUBHAM OMPRAKASH</t>
  </si>
  <si>
    <t>INAMDAR AJIM YUSUF</t>
  </si>
  <si>
    <t>JAGTAP ABHISHEK KUMAR</t>
  </si>
  <si>
    <t>JAIN JYOTI DINESH</t>
  </si>
  <si>
    <t>KACHHAWA MANOJ PRATAPSINGH</t>
  </si>
  <si>
    <t>KADU INDRAJIT SUBHASH</t>
  </si>
  <si>
    <t>KAMBLE AKSHAY BAJIRAO</t>
  </si>
  <si>
    <t>KANDHARE PANKAJKUMAR GANGADHAR</t>
  </si>
  <si>
    <t>KARANDE NIKHIL SHIVAJI</t>
  </si>
  <si>
    <t>KARANDE SNEHAL RAJENDRA</t>
  </si>
  <si>
    <t>KHADKE ADVITA DEEPAK</t>
  </si>
  <si>
    <t>KHATIB MOHD ZIAUDDIN</t>
  </si>
  <si>
    <t>KHODADE  ASHWINI BABAN</t>
  </si>
  <si>
    <t>LANKE PRADNYA AMBADAS</t>
  </si>
  <si>
    <t>MAKESHWAR SHUBHAM AWDHUTRAO</t>
  </si>
  <si>
    <t>MALI SNEHA SHRIKANT</t>
  </si>
  <si>
    <t>MALSHETE KAILAS GOVINDRAO</t>
  </si>
  <si>
    <t>MANDE PRIYANKA ANIL</t>
  </si>
  <si>
    <t>MANGALGIRI KAUSTUBH MILIND</t>
  </si>
  <si>
    <t>MASKE NAMRATA MADHAVRAO</t>
  </si>
  <si>
    <t>MOHAMMAD ASIF BAGEWADI</t>
  </si>
  <si>
    <t>MORE NIKITA JANARDAN</t>
  </si>
  <si>
    <t>NAVALE ESHA SANJAY</t>
  </si>
  <si>
    <t>NEERAJ KUMAR SINGH</t>
  </si>
  <si>
    <t>NEERAJ YADAV</t>
  </si>
  <si>
    <t>NITIKA SINHA</t>
  </si>
  <si>
    <t>OSWAL SIDDHARTH MANIKCHAND</t>
  </si>
  <si>
    <t>PADSALGI ADITYA PURSHOTTAM</t>
  </si>
  <si>
    <t>PANCHAL PRACHI GANESH</t>
  </si>
  <si>
    <t>PATIL RUTURAJ RAMESH</t>
  </si>
  <si>
    <t>PAWAR MANSI SAHEBRAO</t>
  </si>
  <si>
    <t>PAWAR SAYALI BABAN</t>
  </si>
  <si>
    <t>RAI SHUBHAM BAJRANGBALI</t>
  </si>
  <si>
    <t>RATHOD AAKASH ASHOK</t>
  </si>
  <si>
    <t>RAUT SURAJ MADHUKAR</t>
  </si>
  <si>
    <t>RUZARIO BRIAN ROBERT</t>
  </si>
  <si>
    <t>SAIF NIZAMUDDIN ATTAR</t>
  </si>
  <si>
    <t>SAMARTH KUMAR</t>
  </si>
  <si>
    <t>SASANE SHWETA RANJIT</t>
  </si>
  <si>
    <t>SATPUTE GANESH BALAJI</t>
  </si>
  <si>
    <t>SHAH BHAVNA RAJIV</t>
  </si>
  <si>
    <t>SHAIKH AFROZ IMTIYAZ</t>
  </si>
  <si>
    <t>SHAIKH SAIF HAROON</t>
  </si>
  <si>
    <t>SHANTNU SINGH</t>
  </si>
  <si>
    <t>SHELKE PRIYANKA NILKANTH</t>
  </si>
  <si>
    <t>SNEHI RAJ</t>
  </si>
  <si>
    <t>SONKAMBLE PUJA PRABHKAR</t>
  </si>
  <si>
    <t>SUPEKAR ANKITA PRAMOD</t>
  </si>
  <si>
    <t>SURAJ SENGAR</t>
  </si>
  <si>
    <t>SURYAWANSHI NIHAR NITIN</t>
  </si>
  <si>
    <t>SUTAR ASHWINI ANANDA</t>
  </si>
  <si>
    <t>SWAMI ONKAR MALLIKARJUN</t>
  </si>
  <si>
    <t>TAKE POOJA BALASAHEB</t>
  </si>
  <si>
    <t>TARU SARTHAK BHAGWAT</t>
  </si>
  <si>
    <t>TAYDE PRIYA ASHOKRAO</t>
  </si>
  <si>
    <t>THAKARE HARSHAL SANJAY</t>
  </si>
  <si>
    <t>TINGHASE PAYAL DNYANESHWAR</t>
  </si>
  <si>
    <t>VIVEK SHARMA</t>
  </si>
  <si>
    <t xml:space="preserve">                               RESULT ANALYSIS For S.E.   of Sem-I(2013-14)</t>
  </si>
  <si>
    <t>10-03.2014</t>
  </si>
  <si>
    <t>A.Y.2013-14 SE IT</t>
  </si>
  <si>
    <t>PSOOP</t>
  </si>
  <si>
    <t>DL(OR)</t>
  </si>
  <si>
    <t>AA</t>
  </si>
  <si>
    <t>MrS. A.S.SHINDE</t>
  </si>
  <si>
    <t>Mr. A.M.Magar</t>
  </si>
  <si>
    <t xml:space="preserve"> Mr.L.J.Deokate</t>
  </si>
  <si>
    <t xml:space="preserve">                               RESULT ANALYSIS For S.E.   of Sem-II(2013-14)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</si>
</sst>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b/>
      <sz val="9"/>
      <color indexed="8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0"/>
      <name val="Times New Roman"/>
      <family val="1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Times New Roman"/>
      <family val="1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5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6666FF"/>
      </top>
      <bottom style="thin">
        <color indexed="64"/>
      </bottom>
      <diagonal/>
    </border>
    <border>
      <left/>
      <right style="thick">
        <color rgb="FF6666FF"/>
      </right>
      <top style="thick">
        <color rgb="FF6666FF"/>
      </top>
      <bottom/>
      <diagonal/>
    </border>
    <border>
      <left/>
      <right style="thick">
        <color rgb="FF6666FF"/>
      </right>
      <top/>
      <bottom/>
      <diagonal/>
    </border>
    <border>
      <left/>
      <right/>
      <top/>
      <bottom style="thick">
        <color rgb="FF6666FF"/>
      </bottom>
      <diagonal/>
    </border>
    <border>
      <left/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ck">
        <color rgb="FF6666FF"/>
      </top>
      <bottom style="thin">
        <color indexed="64"/>
      </bottom>
      <diagonal/>
    </border>
    <border>
      <left style="thick">
        <color rgb="FFFF99FF"/>
      </left>
      <right/>
      <top style="thick">
        <color rgb="FFFF99FF"/>
      </top>
      <bottom style="thin">
        <color indexed="64"/>
      </bottom>
      <diagonal/>
    </border>
    <border>
      <left/>
      <right/>
      <top style="thick">
        <color rgb="FFFF99FF"/>
      </top>
      <bottom style="thin">
        <color indexed="64"/>
      </bottom>
      <diagonal/>
    </border>
    <border>
      <left/>
      <right style="thin">
        <color indexed="64"/>
      </right>
      <top style="thick">
        <color rgb="FFFF99FF"/>
      </top>
      <bottom style="thin">
        <color indexed="64"/>
      </bottom>
      <diagonal/>
    </border>
    <border>
      <left/>
      <right/>
      <top style="thick">
        <color rgb="FFFF99F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99FF"/>
      </top>
      <bottom style="thin">
        <color indexed="64"/>
      </bottom>
      <diagonal/>
    </border>
    <border>
      <left/>
      <right/>
      <top style="thick">
        <color rgb="FFFF99FF"/>
      </top>
      <bottom/>
      <diagonal/>
    </border>
    <border>
      <left/>
      <right style="thick">
        <color rgb="FFFF99FF"/>
      </right>
      <top style="thick">
        <color rgb="FFFF99FF"/>
      </top>
      <bottom/>
      <diagonal/>
    </border>
    <border>
      <left style="thick">
        <color rgb="FFFF99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99FF"/>
      </right>
      <top style="thin">
        <color indexed="64"/>
      </top>
      <bottom style="thin">
        <color indexed="64"/>
      </bottom>
      <diagonal/>
    </border>
    <border>
      <left style="thick">
        <color rgb="FFFF99FF"/>
      </left>
      <right style="thin">
        <color indexed="64"/>
      </right>
      <top style="thin">
        <color indexed="64"/>
      </top>
      <bottom/>
      <diagonal/>
    </border>
    <border>
      <left style="thick">
        <color rgb="FFFF99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99FF"/>
      </right>
      <top style="thin">
        <color indexed="64"/>
      </top>
      <bottom style="thin">
        <color indexed="64"/>
      </bottom>
      <diagonal/>
    </border>
    <border>
      <left style="thick">
        <color rgb="FFFF99FF"/>
      </left>
      <right/>
      <top/>
      <bottom/>
      <diagonal/>
    </border>
    <border>
      <left/>
      <right style="thick">
        <color rgb="FFFF99FF"/>
      </right>
      <top/>
      <bottom/>
      <diagonal/>
    </border>
    <border>
      <left style="thick">
        <color rgb="FFFF99FF"/>
      </left>
      <right/>
      <top/>
      <bottom style="medium">
        <color indexed="64"/>
      </bottom>
      <diagonal/>
    </border>
    <border>
      <left style="thick">
        <color rgb="FFFF99FF"/>
      </left>
      <right/>
      <top/>
      <bottom style="thick">
        <color rgb="FFFF99FF"/>
      </bottom>
      <diagonal/>
    </border>
    <border>
      <left/>
      <right/>
      <top/>
      <bottom style="thick">
        <color rgb="FFFF99FF"/>
      </bottom>
      <diagonal/>
    </border>
    <border>
      <left/>
      <right style="thick">
        <color rgb="FFFF99FF"/>
      </right>
      <top/>
      <bottom style="thick">
        <color rgb="FFFF99FF"/>
      </bottom>
      <diagonal/>
    </border>
    <border>
      <left style="thick">
        <color rgb="FF6666FF"/>
      </left>
      <right style="thin">
        <color indexed="64"/>
      </right>
      <top style="thick">
        <color rgb="FF6666FF"/>
      </top>
      <bottom style="thick">
        <color rgb="FF6666FF"/>
      </bottom>
      <diagonal/>
    </border>
    <border>
      <left style="thin">
        <color indexed="64"/>
      </left>
      <right style="thin">
        <color indexed="64"/>
      </right>
      <top style="thick">
        <color rgb="FF6666FF"/>
      </top>
      <bottom style="thick">
        <color rgb="FF6666FF"/>
      </bottom>
      <diagonal/>
    </border>
    <border>
      <left/>
      <right style="thick">
        <color rgb="FF6666FF"/>
      </right>
      <top style="thick">
        <color rgb="FF6666FF"/>
      </top>
      <bottom style="thick">
        <color rgb="FF6666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99F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2" fontId="9" fillId="0" borderId="7" xfId="0" applyNumberFormat="1" applyFont="1" applyBorder="1" applyAlignment="1">
      <alignment horizontal="center" wrapText="1"/>
    </xf>
    <xf numFmtId="2" fontId="8" fillId="0" borderId="5" xfId="0" applyNumberFormat="1" applyFont="1" applyBorder="1" applyAlignment="1">
      <alignment horizontal="center" wrapText="1"/>
    </xf>
    <xf numFmtId="2" fontId="8" fillId="0" borderId="6" xfId="0" applyNumberFormat="1" applyFont="1" applyBorder="1" applyAlignment="1">
      <alignment horizontal="center" wrapText="1"/>
    </xf>
    <xf numFmtId="2" fontId="0" fillId="0" borderId="6" xfId="0" applyNumberFormat="1" applyFont="1" applyBorder="1" applyAlignment="1">
      <alignment wrapText="1"/>
    </xf>
    <xf numFmtId="2" fontId="0" fillId="0" borderId="7" xfId="0" applyNumberFormat="1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Border="1" applyAlignment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12" fillId="0" borderId="1" xfId="0" applyFont="1" applyBorder="1" applyAlignment="1">
      <alignment horizontal="center" vertical="center" wrapText="1" shrinkToFit="1"/>
    </xf>
    <xf numFmtId="0" fontId="0" fillId="0" borderId="1" xfId="0" applyBorder="1"/>
    <xf numFmtId="0" fontId="13" fillId="0" borderId="0" xfId="0" applyFont="1"/>
    <xf numFmtId="0" fontId="15" fillId="0" borderId="0" xfId="0" applyFont="1" applyAlignment="1">
      <alignment horizontal="center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2" fontId="17" fillId="0" borderId="0" xfId="0" applyNumberFormat="1" applyFont="1"/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wrapText="1"/>
    </xf>
    <xf numFmtId="2" fontId="18" fillId="0" borderId="0" xfId="0" applyNumberFormat="1" applyFont="1"/>
    <xf numFmtId="0" fontId="18" fillId="0" borderId="0" xfId="0" applyFont="1" applyAlignment="1">
      <alignment horizontal="justify"/>
    </xf>
    <xf numFmtId="2" fontId="18" fillId="0" borderId="0" xfId="0" applyNumberFormat="1" applyFont="1" applyAlignment="1">
      <alignment wrapText="1"/>
    </xf>
    <xf numFmtId="2" fontId="19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 shrinkToFit="1"/>
    </xf>
    <xf numFmtId="0" fontId="12" fillId="0" borderId="16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1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/>
    </xf>
    <xf numFmtId="1" fontId="22" fillId="0" borderId="1" xfId="0" applyNumberFormat="1" applyFont="1" applyBorder="1" applyAlignment="1">
      <alignment horizontal="left" indent="1"/>
    </xf>
    <xf numFmtId="2" fontId="0" fillId="0" borderId="1" xfId="0" applyNumberFormat="1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/>
    </xf>
    <xf numFmtId="0" fontId="23" fillId="0" borderId="1" xfId="0" applyNumberFormat="1" applyFont="1" applyBorder="1" applyAlignment="1">
      <alignment horizontal="center"/>
    </xf>
    <xf numFmtId="1" fontId="22" fillId="0" borderId="18" xfId="0" applyNumberFormat="1" applyFont="1" applyBorder="1" applyAlignment="1">
      <alignment horizontal="center"/>
    </xf>
    <xf numFmtId="0" fontId="23" fillId="0" borderId="18" xfId="0" applyNumberFormat="1" applyFont="1" applyBorder="1" applyAlignment="1">
      <alignment horizontal="center"/>
    </xf>
    <xf numFmtId="0" fontId="0" fillId="0" borderId="14" xfId="0" applyBorder="1" applyAlignment="1">
      <alignment horizontal="right" vertic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4" fillId="0" borderId="26" xfId="0" applyFont="1" applyBorder="1" applyAlignment="1">
      <alignment horizontal="center" vertical="center" wrapText="1"/>
    </xf>
    <xf numFmtId="0" fontId="0" fillId="8" borderId="31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/>
    <xf numFmtId="0" fontId="0" fillId="0" borderId="43" xfId="0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6" borderId="18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0" xfId="0" applyFill="1" applyBorder="1" applyAlignment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2" fontId="13" fillId="0" borderId="0" xfId="0" applyNumberFormat="1" applyFont="1" applyBorder="1"/>
    <xf numFmtId="0" fontId="27" fillId="0" borderId="18" xfId="0" applyNumberFormat="1" applyFont="1" applyBorder="1" applyAlignment="1">
      <alignment horizontal="center"/>
    </xf>
    <xf numFmtId="1" fontId="27" fillId="0" borderId="1" xfId="0" applyNumberFormat="1" applyFont="1" applyBorder="1" applyAlignment="1">
      <alignment horizontal="center"/>
    </xf>
    <xf numFmtId="0" fontId="2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Border="1"/>
    <xf numFmtId="0" fontId="26" fillId="0" borderId="23" xfId="0" applyFont="1" applyBorder="1"/>
    <xf numFmtId="0" fontId="26" fillId="0" borderId="0" xfId="0" applyFont="1"/>
    <xf numFmtId="0" fontId="19" fillId="0" borderId="1" xfId="0" applyFont="1" applyBorder="1" applyAlignment="1">
      <alignment horizontal="center" wrapText="1"/>
    </xf>
    <xf numFmtId="0" fontId="0" fillId="0" borderId="1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wrapText="1"/>
    </xf>
    <xf numFmtId="0" fontId="13" fillId="0" borderId="0" xfId="0" applyFont="1" applyFill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9" fillId="0" borderId="48" xfId="0" applyFont="1" applyBorder="1" applyAlignment="1">
      <alignment horizontal="center" wrapText="1"/>
    </xf>
    <xf numFmtId="2" fontId="9" fillId="0" borderId="48" xfId="0" applyNumberFormat="1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28" fillId="0" borderId="0" xfId="0" applyFont="1" applyFill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7" fontId="13" fillId="0" borderId="0" xfId="0" applyNumberFormat="1" applyFont="1"/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  <xf numFmtId="2" fontId="17" fillId="0" borderId="0" xfId="0" applyNumberFormat="1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2" fontId="18" fillId="0" borderId="0" xfId="0" applyNumberFormat="1" applyFont="1" applyAlignment="1">
      <alignment vertical="center" wrapText="1"/>
    </xf>
    <xf numFmtId="0" fontId="18" fillId="0" borderId="0" xfId="0" applyFont="1" applyAlignment="1">
      <alignment horizontal="justify" vertical="center" wrapText="1"/>
    </xf>
    <xf numFmtId="0" fontId="19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7" borderId="1" xfId="0" applyNumberFormat="1" applyFont="1" applyFill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0" fillId="0" borderId="1" xfId="0" applyFont="1" applyBorder="1" applyAlignment="1">
      <alignment vertical="top" wrapText="1"/>
    </xf>
    <xf numFmtId="0" fontId="30" fillId="0" borderId="1" xfId="0" applyFont="1" applyBorder="1" applyAlignment="1">
      <alignment wrapText="1"/>
    </xf>
    <xf numFmtId="0" fontId="30" fillId="0" borderId="1" xfId="0" applyFont="1" applyBorder="1" applyAlignment="1">
      <alignment horizont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0" fillId="0" borderId="1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43" xfId="0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top" wrapText="1"/>
    </xf>
    <xf numFmtId="0" fontId="0" fillId="4" borderId="49" xfId="0" applyFill="1" applyBorder="1" applyAlignment="1">
      <alignment horizontal="center"/>
    </xf>
    <xf numFmtId="0" fontId="30" fillId="4" borderId="1" xfId="0" applyFont="1" applyFill="1" applyBorder="1" applyAlignment="1">
      <alignment horizontal="center" wrapText="1"/>
    </xf>
    <xf numFmtId="0" fontId="30" fillId="4" borderId="1" xfId="0" applyFont="1" applyFill="1" applyBorder="1" applyAlignment="1">
      <alignment vertical="top" wrapText="1"/>
    </xf>
    <xf numFmtId="1" fontId="23" fillId="4" borderId="18" xfId="0" applyNumberFormat="1" applyFont="1" applyFill="1" applyBorder="1" applyAlignment="1">
      <alignment horizontal="center"/>
    </xf>
    <xf numFmtId="1" fontId="23" fillId="4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38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23" xfId="0" applyFill="1" applyBorder="1"/>
    <xf numFmtId="0" fontId="0" fillId="4" borderId="0" xfId="0" applyFill="1"/>
    <xf numFmtId="0" fontId="30" fillId="4" borderId="1" xfId="0" applyFont="1" applyFill="1" applyBorder="1" applyAlignment="1">
      <alignment horizontal="center" vertical="top" wrapText="1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 wrapText="1"/>
    </xf>
    <xf numFmtId="0" fontId="0" fillId="9" borderId="20" xfId="0" applyFill="1" applyBorder="1" applyAlignment="1">
      <alignment wrapText="1"/>
    </xf>
    <xf numFmtId="0" fontId="3" fillId="8" borderId="30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17" fontId="1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/>
    <xf numFmtId="0" fontId="19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</cellXfs>
  <cellStyles count="1">
    <cellStyle name="Normal" xfId="0" builtinId="0"/>
  </cellStyles>
  <dxfs count="15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ndense val="0"/>
        <extend val="0"/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4"/>
      <tableStyleElement type="headerRow" dxfId="13"/>
    </tableStyle>
  </tableStyles>
  <colors>
    <mruColors>
      <color rgb="FF66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7"/>
  <sheetViews>
    <sheetView zoomScale="85" zoomScaleNormal="85" workbookViewId="0">
      <pane xSplit="3" ySplit="4" topLeftCell="D68" activePane="bottomRight" state="frozen"/>
      <selection pane="topRight" activeCell="D1" sqref="D1"/>
      <selection pane="bottomLeft" activeCell="A5" sqref="A5"/>
      <selection pane="bottomRight" activeCell="B2" sqref="B2:P2"/>
    </sheetView>
  </sheetViews>
  <sheetFormatPr defaultRowHeight="15" x14ac:dyDescent="0.25"/>
  <cols>
    <col min="1" max="1" width="4.85546875" style="218" customWidth="1"/>
    <col min="2" max="2" width="12.28515625" style="218" customWidth="1"/>
    <col min="3" max="3" width="41.28515625" hidden="1" customWidth="1"/>
    <col min="4" max="4" width="6.42578125" style="1" customWidth="1"/>
    <col min="5" max="5" width="5.7109375" style="1" customWidth="1"/>
    <col min="6" max="6" width="6.28515625" style="1" customWidth="1"/>
    <col min="7" max="7" width="6" style="1" customWidth="1"/>
    <col min="8" max="8" width="6.5703125" style="1" customWidth="1"/>
    <col min="9" max="9" width="8.5703125" style="1" customWidth="1"/>
    <col min="10" max="10" width="5.5703125" style="1" bestFit="1" customWidth="1"/>
    <col min="11" max="11" width="8.42578125" style="1" customWidth="1"/>
    <col min="12" max="12" width="8" style="1" customWidth="1"/>
    <col min="13" max="13" width="6.7109375" style="1" customWidth="1"/>
    <col min="14" max="14" width="8.140625" style="1" bestFit="1" customWidth="1"/>
    <col min="15" max="15" width="9.42578125" style="1" customWidth="1"/>
    <col min="16" max="16" width="7.7109375" style="1" customWidth="1"/>
    <col min="17" max="17" width="29" style="1" bestFit="1" customWidth="1"/>
    <col min="18" max="18" width="9.140625" style="1" customWidth="1"/>
    <col min="19" max="19" width="9.7109375" style="1" customWidth="1"/>
    <col min="20" max="20" width="10.85546875" customWidth="1"/>
    <col min="21" max="21" width="6.7109375" customWidth="1"/>
    <col min="22" max="22" width="6" customWidth="1"/>
    <col min="23" max="23" width="6.85546875" customWidth="1"/>
    <col min="24" max="24" width="6.7109375" customWidth="1"/>
    <col min="25" max="25" width="9" customWidth="1"/>
    <col min="26" max="26" width="9.140625" customWidth="1"/>
    <col min="27" max="27" width="7.140625" customWidth="1"/>
    <col min="28" max="28" width="6.7109375" customWidth="1"/>
    <col min="29" max="29" width="8" customWidth="1"/>
    <col min="30" max="30" width="6.85546875" customWidth="1"/>
    <col min="31" max="31" width="9.140625" customWidth="1"/>
    <col min="32" max="32" width="13.85546875" style="1" customWidth="1"/>
    <col min="33" max="33" width="9.28515625" customWidth="1"/>
    <col min="34" max="34" width="7.5703125" style="1" customWidth="1"/>
    <col min="35" max="35" width="14.28515625" customWidth="1"/>
    <col min="36" max="36" width="29" bestFit="1" customWidth="1"/>
    <col min="37" max="37" width="9.5703125" customWidth="1"/>
    <col min="38" max="38" width="8.85546875" customWidth="1"/>
    <col min="39" max="39" width="15" customWidth="1"/>
    <col min="40" max="40" width="12.42578125" customWidth="1"/>
  </cols>
  <sheetData>
    <row r="1" spans="1:42" ht="27" customHeight="1" thickTop="1" thickBot="1" x14ac:dyDescent="0.35">
      <c r="A1" s="249" t="s">
        <v>291</v>
      </c>
      <c r="B1" s="250"/>
      <c r="C1" s="251"/>
      <c r="D1" s="246" t="s">
        <v>4</v>
      </c>
      <c r="E1" s="246"/>
      <c r="F1" s="246"/>
      <c r="G1" s="246"/>
      <c r="H1" s="246"/>
      <c r="I1" s="246"/>
      <c r="J1" s="246"/>
      <c r="K1" s="246"/>
      <c r="L1" s="246"/>
      <c r="M1" s="246"/>
      <c r="N1" s="116">
        <f>N3</f>
        <v>750</v>
      </c>
      <c r="O1" s="247" t="s">
        <v>4</v>
      </c>
      <c r="P1" s="247"/>
      <c r="Q1" s="247"/>
      <c r="R1" s="247"/>
      <c r="S1" s="248"/>
      <c r="T1" s="244" t="s">
        <v>128</v>
      </c>
      <c r="U1" s="244"/>
      <c r="V1" s="244"/>
      <c r="W1" s="244"/>
      <c r="X1" s="244"/>
      <c r="Y1" s="244"/>
      <c r="Z1" s="244"/>
      <c r="AA1" s="244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124"/>
      <c r="AN1" s="125"/>
      <c r="AO1" s="125"/>
      <c r="AP1" s="126"/>
    </row>
    <row r="2" spans="1:42" s="4" customFormat="1" ht="29.25" customHeight="1" thickTop="1" x14ac:dyDescent="0.25">
      <c r="A2" s="117" t="s">
        <v>10</v>
      </c>
      <c r="B2" s="67" t="s">
        <v>0</v>
      </c>
      <c r="C2" s="67" t="s">
        <v>1</v>
      </c>
      <c r="D2" s="35" t="s">
        <v>3</v>
      </c>
      <c r="E2" s="62" t="s">
        <v>7</v>
      </c>
      <c r="F2" s="62" t="s">
        <v>39</v>
      </c>
      <c r="G2" s="62" t="s">
        <v>94</v>
      </c>
      <c r="H2" s="62" t="s">
        <v>292</v>
      </c>
      <c r="I2" s="62" t="s">
        <v>95</v>
      </c>
      <c r="J2" s="62" t="s">
        <v>293</v>
      </c>
      <c r="K2" s="62" t="s">
        <v>96</v>
      </c>
      <c r="L2" s="62" t="s">
        <v>97</v>
      </c>
      <c r="M2" s="63" t="s">
        <v>98</v>
      </c>
      <c r="N2" s="64" t="s">
        <v>2</v>
      </c>
      <c r="O2" s="64" t="s">
        <v>8</v>
      </c>
      <c r="P2" s="64" t="s">
        <v>11</v>
      </c>
      <c r="Q2" s="64" t="s">
        <v>9</v>
      </c>
      <c r="R2" s="252"/>
      <c r="S2" s="253"/>
      <c r="T2" s="115" t="s">
        <v>131</v>
      </c>
      <c r="U2" s="105" t="s">
        <v>105</v>
      </c>
      <c r="V2" s="105" t="s">
        <v>106</v>
      </c>
      <c r="W2" s="105" t="s">
        <v>107</v>
      </c>
      <c r="X2" s="105" t="s">
        <v>108</v>
      </c>
      <c r="Y2" s="105" t="s">
        <v>111</v>
      </c>
      <c r="Z2" s="105" t="s">
        <v>109</v>
      </c>
      <c r="AA2" s="105" t="s">
        <v>112</v>
      </c>
      <c r="AB2" s="105" t="s">
        <v>110</v>
      </c>
      <c r="AC2" s="105" t="s">
        <v>113</v>
      </c>
      <c r="AD2" s="105" t="s">
        <v>114</v>
      </c>
      <c r="AE2" s="105" t="s">
        <v>115</v>
      </c>
      <c r="AF2" s="106" t="s">
        <v>116</v>
      </c>
      <c r="AG2" s="105" t="s">
        <v>117</v>
      </c>
      <c r="AH2" s="105" t="s">
        <v>8</v>
      </c>
      <c r="AI2" s="105" t="s">
        <v>118</v>
      </c>
      <c r="AJ2" s="105" t="s">
        <v>119</v>
      </c>
      <c r="AK2" s="107" t="s">
        <v>121</v>
      </c>
      <c r="AL2" s="107" t="s">
        <v>122</v>
      </c>
      <c r="AM2" s="107" t="s">
        <v>126</v>
      </c>
      <c r="AN2" s="107" t="s">
        <v>125</v>
      </c>
      <c r="AO2" s="108"/>
      <c r="AP2" s="109"/>
    </row>
    <row r="3" spans="1:42" s="1" customFormat="1" ht="21.75" customHeight="1" x14ac:dyDescent="0.25">
      <c r="A3" s="212"/>
      <c r="B3" s="219"/>
      <c r="C3" s="68" t="s">
        <v>5</v>
      </c>
      <c r="D3" s="20">
        <v>100</v>
      </c>
      <c r="E3" s="20">
        <v>100</v>
      </c>
      <c r="F3" s="20">
        <v>100</v>
      </c>
      <c r="G3" s="20">
        <v>100</v>
      </c>
      <c r="H3" s="20">
        <v>100</v>
      </c>
      <c r="I3" s="20">
        <v>50</v>
      </c>
      <c r="J3" s="20">
        <v>50</v>
      </c>
      <c r="K3" s="20">
        <v>50</v>
      </c>
      <c r="L3" s="20">
        <v>50</v>
      </c>
      <c r="M3" s="20">
        <v>50</v>
      </c>
      <c r="N3" s="20">
        <f t="shared" ref="N3:N31" si="0">SUM(D3:M3)</f>
        <v>750</v>
      </c>
      <c r="O3" s="164"/>
      <c r="P3" s="164"/>
      <c r="Q3" s="20"/>
      <c r="R3" s="242"/>
      <c r="S3" s="243"/>
      <c r="T3" s="100">
        <v>100</v>
      </c>
      <c r="U3" s="20">
        <v>100</v>
      </c>
      <c r="V3" s="20">
        <v>100</v>
      </c>
      <c r="W3" s="20">
        <v>100</v>
      </c>
      <c r="X3" s="20">
        <v>100</v>
      </c>
      <c r="Y3" s="20">
        <v>25</v>
      </c>
      <c r="Z3" s="20">
        <v>50</v>
      </c>
      <c r="AA3" s="20">
        <v>25</v>
      </c>
      <c r="AB3" s="20">
        <v>50</v>
      </c>
      <c r="AC3" s="20">
        <v>25</v>
      </c>
      <c r="AD3" s="61">
        <v>50</v>
      </c>
      <c r="AE3" s="20">
        <v>750</v>
      </c>
      <c r="AF3" s="20">
        <v>1500</v>
      </c>
      <c r="AG3" s="20"/>
      <c r="AH3" s="20"/>
      <c r="AI3" s="20"/>
      <c r="AJ3" s="20"/>
      <c r="AK3" s="84"/>
      <c r="AL3" s="84"/>
      <c r="AM3" s="84"/>
      <c r="AN3" s="84"/>
      <c r="AO3" s="20"/>
      <c r="AP3" s="110"/>
    </row>
    <row r="4" spans="1:42" s="1" customFormat="1" ht="30.75" customHeight="1" x14ac:dyDescent="0.25">
      <c r="A4" s="213"/>
      <c r="B4" s="220"/>
      <c r="C4" s="78" t="s">
        <v>6</v>
      </c>
      <c r="D4" s="20">
        <v>40</v>
      </c>
      <c r="E4" s="20">
        <v>40</v>
      </c>
      <c r="F4" s="20">
        <v>40</v>
      </c>
      <c r="G4" s="20">
        <v>40</v>
      </c>
      <c r="H4" s="20">
        <v>40</v>
      </c>
      <c r="I4" s="20">
        <v>20</v>
      </c>
      <c r="J4" s="20">
        <v>20</v>
      </c>
      <c r="K4" s="20">
        <v>20</v>
      </c>
      <c r="L4" s="20">
        <v>20</v>
      </c>
      <c r="M4" s="20">
        <v>20</v>
      </c>
      <c r="N4" s="20">
        <f t="shared" si="0"/>
        <v>300</v>
      </c>
      <c r="O4" s="165"/>
      <c r="P4" s="165"/>
      <c r="Q4" s="20"/>
      <c r="R4" s="61" t="s">
        <v>14</v>
      </c>
      <c r="S4" s="118" t="s">
        <v>15</v>
      </c>
      <c r="T4" s="100">
        <v>40</v>
      </c>
      <c r="U4" s="20">
        <v>40</v>
      </c>
      <c r="V4" s="20">
        <v>40</v>
      </c>
      <c r="W4" s="20">
        <v>40</v>
      </c>
      <c r="X4" s="20">
        <v>40</v>
      </c>
      <c r="Y4" s="20">
        <v>10</v>
      </c>
      <c r="Z4" s="20">
        <v>20</v>
      </c>
      <c r="AA4" s="20">
        <v>10</v>
      </c>
      <c r="AB4" s="20">
        <v>20</v>
      </c>
      <c r="AC4" s="20">
        <v>10</v>
      </c>
      <c r="AD4" s="61">
        <v>20</v>
      </c>
      <c r="AE4" s="20"/>
      <c r="AF4" s="20"/>
      <c r="AG4" s="20"/>
      <c r="AH4" s="20"/>
      <c r="AI4" s="20"/>
      <c r="AJ4" s="20"/>
      <c r="AK4" s="84" t="s">
        <v>120</v>
      </c>
      <c r="AL4" s="84" t="s">
        <v>120</v>
      </c>
      <c r="AM4" s="84" t="s">
        <v>123</v>
      </c>
      <c r="AN4" s="84" t="s">
        <v>123</v>
      </c>
      <c r="AO4" s="84" t="s">
        <v>124</v>
      </c>
      <c r="AP4" s="110"/>
    </row>
    <row r="5" spans="1:42" ht="18.95" customHeight="1" x14ac:dyDescent="0.25">
      <c r="A5" s="214">
        <v>1</v>
      </c>
      <c r="B5" s="221" t="s">
        <v>136</v>
      </c>
      <c r="C5" s="209" t="s">
        <v>213</v>
      </c>
      <c r="D5" s="76">
        <v>48</v>
      </c>
      <c r="E5" s="70">
        <v>15</v>
      </c>
      <c r="F5" s="71" t="s">
        <v>294</v>
      </c>
      <c r="G5" s="70" t="s">
        <v>294</v>
      </c>
      <c r="H5" s="70" t="s">
        <v>294</v>
      </c>
      <c r="I5" s="70" t="s">
        <v>294</v>
      </c>
      <c r="J5" s="70" t="s">
        <v>294</v>
      </c>
      <c r="K5" s="70">
        <v>20</v>
      </c>
      <c r="L5" s="70" t="s">
        <v>294</v>
      </c>
      <c r="M5" s="70">
        <v>20</v>
      </c>
      <c r="N5" s="69">
        <f t="shared" si="0"/>
        <v>103</v>
      </c>
      <c r="O5" s="72">
        <f>N5*100/$N$1</f>
        <v>13.733333333333333</v>
      </c>
      <c r="P5" s="20" t="str">
        <f>IF(AND(R5=0,S5=0),"PASS","FAIL")</f>
        <v>FAIL</v>
      </c>
      <c r="Q5" s="20" t="str">
        <f>IF(P5="FAIL","FAIL",IF(O5&gt;=66,"FIRST CLASS WITH DISTINCTION",IF(O5&gt;=60,"FIRST CLASS",IF(O5&gt;=55,"HIGHER SECOND CLASS",IF(O5&gt;=50,"SECOND CLASS",IF(O5&gt;=40,"PASS CLASS"))))))</f>
        <v>FAIL</v>
      </c>
      <c r="R5" s="167">
        <f t="shared" ref="R5:R36" si="1">COUNTIF(D5:H5,"&lt;40")+COUNTIF(D5:H5,"AA")</f>
        <v>4</v>
      </c>
      <c r="S5" s="168">
        <f>COUNTIF(J5,"&lt;20")+COUNTIF(L5,"&lt;20")+COUNTIF(J5,"AA")+COUNTIF(L5,"AA")</f>
        <v>2</v>
      </c>
      <c r="T5" s="100"/>
      <c r="U5" s="20"/>
      <c r="V5" s="20"/>
      <c r="W5" s="20"/>
      <c r="X5" s="20"/>
      <c r="Y5" s="20"/>
      <c r="Z5" s="20"/>
      <c r="AA5" s="85"/>
      <c r="AB5" s="20"/>
      <c r="AC5" s="20"/>
      <c r="AD5" s="20"/>
      <c r="AE5" s="20">
        <f>SUM(T5:AD5)</f>
        <v>0</v>
      </c>
      <c r="AF5" s="20">
        <f>N5+AE5</f>
        <v>103</v>
      </c>
      <c r="AG5" s="20"/>
      <c r="AH5" s="86">
        <f>(AF5+AG5)*100/1500</f>
        <v>6.8666666666666663</v>
      </c>
      <c r="AI5" s="20" t="str">
        <f>IF(AND(AM5=0,AN5=0),"PASS",IF(AND(AM5&lt;=3,AN5&lt;=2),"FAILS ATKT","FAIL"))</f>
        <v>FAIL</v>
      </c>
      <c r="AJ5" s="20" t="str">
        <f>IF(AI5="FAIL","FAIL",IF(AI5="FAILS ATKT","FAILS ATKT",IF(AH5&gt;=66,"FIRST CLASS WITH DISTINCTION",IF(AH5&gt;=60,"FIRST CLASS",IF(AH5&gt;=55,"HIGHER SECOND CLASS",IF(AH5&gt;=50,"SECOND CLASS",IF(AH5&gt;=40,"PASS CLASS")))))))</f>
        <v>FAIL</v>
      </c>
      <c r="AK5" s="20">
        <f>COUNTIF(T5:X5,"&lt;40")+COUNTIF(T5:X5,"AA")</f>
        <v>0</v>
      </c>
      <c r="AL5" s="20">
        <f>COUNTIF(Z5,"&lt;20")+COUNTIF(Z5,"AA")+COUNTIF(AB5,"&lt;20")+COUNTIF(AB5,"AA")+COUNTIF(AD5,"&lt;20")+COUNTIF(AD5,"AA")</f>
        <v>0</v>
      </c>
      <c r="AM5" s="85">
        <f>R5+AK5</f>
        <v>4</v>
      </c>
      <c r="AN5" s="85">
        <f>S5+AL5</f>
        <v>2</v>
      </c>
      <c r="AO5" s="36" t="b">
        <f>OR(AM5&gt;3,AN5&gt;3)</f>
        <v>1</v>
      </c>
      <c r="AP5" s="111"/>
    </row>
    <row r="6" spans="1:42" ht="18.95" customHeight="1" x14ac:dyDescent="0.25">
      <c r="A6" s="214">
        <v>2</v>
      </c>
      <c r="B6" s="221" t="s">
        <v>137</v>
      </c>
      <c r="C6" s="209" t="s">
        <v>214</v>
      </c>
      <c r="D6" s="77">
        <v>63</v>
      </c>
      <c r="E6" s="73">
        <v>40</v>
      </c>
      <c r="F6" s="73">
        <v>41</v>
      </c>
      <c r="G6" s="73">
        <v>24</v>
      </c>
      <c r="H6" s="73">
        <v>27</v>
      </c>
      <c r="I6" s="73">
        <v>20</v>
      </c>
      <c r="J6" s="73">
        <v>20</v>
      </c>
      <c r="K6" s="73">
        <v>22</v>
      </c>
      <c r="L6" s="73">
        <v>10</v>
      </c>
      <c r="M6" s="73">
        <v>25</v>
      </c>
      <c r="N6" s="69">
        <f t="shared" si="0"/>
        <v>292</v>
      </c>
      <c r="O6" s="72">
        <f t="shared" ref="O6:O35" si="2">N6*100/$N$1</f>
        <v>38.93333333333333</v>
      </c>
      <c r="P6" s="20" t="str">
        <f t="shared" ref="P6:P68" si="3">IF(AND(R6=0,S6=0),"PASS","FAIL")</f>
        <v>FAIL</v>
      </c>
      <c r="Q6" s="20" t="str">
        <f>IF(P6="FAIL","FAIL",IF(O6&gt;=66,"FIRST CLASS WITH DISTINCTION",IF(O6&gt;=60,"FIRST CLASS",IF(O6&gt;=55,"HIGHER SECOND CLASS",IF(O6&gt;=50,"SECOND CLASS",IF(O6&gt;=40,"PASS CLASS"))))))</f>
        <v>FAIL</v>
      </c>
      <c r="R6" s="167">
        <f t="shared" si="1"/>
        <v>2</v>
      </c>
      <c r="S6" s="168">
        <f t="shared" ref="S6:S68" si="4">COUNTIF(J6,"&lt;20")+COUNTIF(L6,"&lt;20")+COUNTIF(J6,"AA")+COUNTIF(L6,"AA")</f>
        <v>1</v>
      </c>
      <c r="T6" s="100"/>
      <c r="U6" s="20"/>
      <c r="V6" s="20"/>
      <c r="W6" s="20"/>
      <c r="X6" s="20"/>
      <c r="Y6" s="87"/>
      <c r="Z6" s="87"/>
      <c r="AA6" s="36"/>
      <c r="AB6" s="87"/>
      <c r="AC6" s="87"/>
      <c r="AD6" s="36"/>
      <c r="AE6" s="20">
        <f t="shared" ref="AE6:AE67" si="5">SUM(T6:AD6)</f>
        <v>0</v>
      </c>
      <c r="AF6" s="20">
        <f t="shared" ref="AF6:AF67" si="6">N6+AE6</f>
        <v>292</v>
      </c>
      <c r="AG6" s="36"/>
      <c r="AH6" s="86">
        <f t="shared" ref="AH6:AH67" si="7">(AF6+AG6)*100/1500</f>
        <v>19.466666666666665</v>
      </c>
      <c r="AI6" s="20" t="str">
        <f t="shared" ref="AI6:AI67" si="8">IF(AND(AM6=0,AN6=0),"PASS",IF(AND(AM6&lt;=3,AN6&lt;=2),"FAILS ATKT","FAIL"))</f>
        <v>FAILS ATKT</v>
      </c>
      <c r="AJ6" s="20" t="str">
        <f t="shared" ref="AJ6:AJ67" si="9">IF(AI6="FAIL","FAIL",IF(AI6="FAILS ATKT","FAILS ATKT",IF(AH6&gt;=66,"FIRST CLASS WITH DISTINCTION",IF(AH6&gt;=60,"FIRST CLASS",IF(AH6&gt;=55,"HIGHER SECOND CLASS",IF(AH6&gt;=50,"SECOND CLASS",IF(AH6&gt;=40,"PASS CLASS")))))))</f>
        <v>FAILS ATKT</v>
      </c>
      <c r="AK6" s="20">
        <f t="shared" ref="AK6:AK67" si="10">COUNTIF(T6:X6,"&lt;40")+COUNTIF(T6:X6,"AA")</f>
        <v>0</v>
      </c>
      <c r="AL6" s="20">
        <f t="shared" ref="AL6:AL67" si="11">COUNTIF(Z6,"&lt;20")+COUNTIF(Z6,"AA")+COUNTIF(AB6,"&lt;20")+COUNTIF(AB6,"AA")+COUNTIF(AD6,"&lt;20")+COUNTIF(AD6,"AA")</f>
        <v>0</v>
      </c>
      <c r="AM6" s="85">
        <f t="shared" ref="AM6:AM67" si="12">R6+AK6</f>
        <v>2</v>
      </c>
      <c r="AN6" s="85">
        <f t="shared" ref="AN6:AN67" si="13">S6+AL6</f>
        <v>1</v>
      </c>
      <c r="AO6" s="36" t="b">
        <f t="shared" ref="AO6:AO67" si="14">OR(AM6&gt;3,AN6&gt;3)</f>
        <v>0</v>
      </c>
      <c r="AP6" s="111"/>
    </row>
    <row r="7" spans="1:42" ht="18.95" customHeight="1" x14ac:dyDescent="0.25">
      <c r="A7" s="214">
        <v>3</v>
      </c>
      <c r="B7" s="221" t="s">
        <v>138</v>
      </c>
      <c r="C7" s="209" t="s">
        <v>215</v>
      </c>
      <c r="D7" s="77">
        <v>68</v>
      </c>
      <c r="E7" s="73">
        <v>40</v>
      </c>
      <c r="F7" s="73">
        <v>48</v>
      </c>
      <c r="G7" s="73">
        <v>53</v>
      </c>
      <c r="H7" s="73">
        <v>44</v>
      </c>
      <c r="I7" s="73">
        <v>42</v>
      </c>
      <c r="J7" s="73">
        <v>40</v>
      </c>
      <c r="K7" s="73">
        <v>32</v>
      </c>
      <c r="L7" s="75">
        <v>25</v>
      </c>
      <c r="M7" s="73">
        <v>34</v>
      </c>
      <c r="N7" s="69">
        <f t="shared" si="0"/>
        <v>426</v>
      </c>
      <c r="O7" s="72">
        <f t="shared" si="2"/>
        <v>56.8</v>
      </c>
      <c r="P7" s="20" t="str">
        <f t="shared" si="3"/>
        <v>PASS</v>
      </c>
      <c r="Q7" s="20" t="str">
        <f>IF(P7="FAIL","FAIL",IF(O7&gt;=66,"FIRST CLASS WITH DISTINCTION",IF(O7&gt;=60,"FIRST CLASS",IF(O7&gt;=55,"HIGHER SECOND CLASS",IF(O7&gt;=50,"SECOND CLASS",IF(O7&gt;=40,"PASS CLASS"))))))</f>
        <v>HIGHER SECOND CLASS</v>
      </c>
      <c r="R7" s="167">
        <f t="shared" si="1"/>
        <v>0</v>
      </c>
      <c r="S7" s="168">
        <f t="shared" si="4"/>
        <v>0</v>
      </c>
      <c r="T7" s="10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>
        <f t="shared" si="5"/>
        <v>0</v>
      </c>
      <c r="AF7" s="20">
        <f t="shared" si="6"/>
        <v>426</v>
      </c>
      <c r="AG7" s="20"/>
      <c r="AH7" s="86">
        <f t="shared" si="7"/>
        <v>28.4</v>
      </c>
      <c r="AI7" s="20" t="str">
        <f t="shared" si="8"/>
        <v>PASS</v>
      </c>
      <c r="AJ7" s="20" t="b">
        <f t="shared" si="9"/>
        <v>0</v>
      </c>
      <c r="AK7" s="20">
        <f t="shared" si="10"/>
        <v>0</v>
      </c>
      <c r="AL7" s="20">
        <f t="shared" si="11"/>
        <v>0</v>
      </c>
      <c r="AM7" s="85">
        <f t="shared" si="12"/>
        <v>0</v>
      </c>
      <c r="AN7" s="85">
        <f t="shared" si="13"/>
        <v>0</v>
      </c>
      <c r="AO7" s="36" t="b">
        <f t="shared" si="14"/>
        <v>0</v>
      </c>
      <c r="AP7" s="111"/>
    </row>
    <row r="8" spans="1:42" ht="18.95" customHeight="1" x14ac:dyDescent="0.25">
      <c r="A8" s="214">
        <v>4</v>
      </c>
      <c r="B8" s="221" t="s">
        <v>139</v>
      </c>
      <c r="C8" s="209" t="s">
        <v>216</v>
      </c>
      <c r="D8" s="74">
        <v>43</v>
      </c>
      <c r="E8" s="73">
        <v>40</v>
      </c>
      <c r="F8" s="73">
        <v>51</v>
      </c>
      <c r="G8" s="73">
        <v>45</v>
      </c>
      <c r="H8" s="73">
        <v>33</v>
      </c>
      <c r="I8" s="73">
        <v>22</v>
      </c>
      <c r="J8" s="73">
        <v>21</v>
      </c>
      <c r="K8" s="73">
        <v>35</v>
      </c>
      <c r="L8" s="75">
        <v>25</v>
      </c>
      <c r="M8" s="73">
        <v>37</v>
      </c>
      <c r="N8" s="69">
        <f t="shared" si="0"/>
        <v>352</v>
      </c>
      <c r="O8" s="72">
        <f t="shared" si="2"/>
        <v>46.93333333333333</v>
      </c>
      <c r="P8" s="20" t="str">
        <f t="shared" si="3"/>
        <v>FAIL</v>
      </c>
      <c r="Q8" s="20" t="str">
        <f t="shared" ref="Q8:Q67" si="15">IF(P8="FAIL","FAIL",IF(O8&gt;=66,"FIRST CLASS WITH DISTINCTION",IF(O8&gt;=60,"FIRST CLASS",IF(O8&gt;=55,"HIGHER SECOND CLASS",IF(O8&gt;=50,"SECOND CLASS",IF(O8&gt;=40,"PASS CLASS"))))))</f>
        <v>FAIL</v>
      </c>
      <c r="R8" s="167">
        <f t="shared" si="1"/>
        <v>1</v>
      </c>
      <c r="S8" s="168">
        <f t="shared" si="4"/>
        <v>0</v>
      </c>
      <c r="T8" s="10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>
        <f t="shared" si="5"/>
        <v>0</v>
      </c>
      <c r="AF8" s="20">
        <f t="shared" si="6"/>
        <v>352</v>
      </c>
      <c r="AG8" s="36"/>
      <c r="AH8" s="86">
        <f t="shared" si="7"/>
        <v>23.466666666666665</v>
      </c>
      <c r="AI8" s="20" t="str">
        <f t="shared" si="8"/>
        <v>FAILS ATKT</v>
      </c>
      <c r="AJ8" s="20" t="str">
        <f t="shared" si="9"/>
        <v>FAILS ATKT</v>
      </c>
      <c r="AK8" s="20">
        <f t="shared" si="10"/>
        <v>0</v>
      </c>
      <c r="AL8" s="20">
        <f t="shared" si="11"/>
        <v>0</v>
      </c>
      <c r="AM8" s="85">
        <f t="shared" si="12"/>
        <v>1</v>
      </c>
      <c r="AN8" s="85">
        <f t="shared" si="13"/>
        <v>0</v>
      </c>
      <c r="AO8" s="36" t="b">
        <f t="shared" si="14"/>
        <v>0</v>
      </c>
      <c r="AP8" s="111"/>
    </row>
    <row r="9" spans="1:42" ht="18.95" customHeight="1" x14ac:dyDescent="0.25">
      <c r="A9" s="214">
        <v>5</v>
      </c>
      <c r="B9" s="221" t="s">
        <v>140</v>
      </c>
      <c r="C9" s="209" t="s">
        <v>217</v>
      </c>
      <c r="D9" s="74">
        <v>31</v>
      </c>
      <c r="E9" s="73">
        <v>40</v>
      </c>
      <c r="F9" s="73">
        <v>40</v>
      </c>
      <c r="G9" s="73">
        <v>23</v>
      </c>
      <c r="H9" s="73">
        <v>32</v>
      </c>
      <c r="I9" s="73">
        <v>8</v>
      </c>
      <c r="J9" s="73">
        <v>20</v>
      </c>
      <c r="K9" s="73">
        <v>33</v>
      </c>
      <c r="L9" s="73">
        <v>10</v>
      </c>
      <c r="M9" s="73">
        <v>35</v>
      </c>
      <c r="N9" s="69">
        <f t="shared" si="0"/>
        <v>272</v>
      </c>
      <c r="O9" s="72">
        <f t="shared" si="2"/>
        <v>36.266666666666666</v>
      </c>
      <c r="P9" s="20" t="str">
        <f t="shared" si="3"/>
        <v>FAIL</v>
      </c>
      <c r="Q9" s="20" t="str">
        <f t="shared" si="15"/>
        <v>FAIL</v>
      </c>
      <c r="R9" s="167">
        <f t="shared" si="1"/>
        <v>3</v>
      </c>
      <c r="S9" s="168">
        <f t="shared" si="4"/>
        <v>1</v>
      </c>
      <c r="T9" s="100"/>
      <c r="U9" s="87"/>
      <c r="V9" s="87"/>
      <c r="W9" s="87"/>
      <c r="X9" s="87"/>
      <c r="Y9" s="87"/>
      <c r="Z9" s="87"/>
      <c r="AA9" s="87"/>
      <c r="AB9" s="87"/>
      <c r="AC9" s="87"/>
      <c r="AD9" s="87"/>
      <c r="AE9" s="20">
        <f t="shared" si="5"/>
        <v>0</v>
      </c>
      <c r="AF9" s="20">
        <f t="shared" si="6"/>
        <v>272</v>
      </c>
      <c r="AG9" s="36"/>
      <c r="AH9" s="86">
        <f t="shared" si="7"/>
        <v>18.133333333333333</v>
      </c>
      <c r="AI9" s="20" t="str">
        <f t="shared" si="8"/>
        <v>FAILS ATKT</v>
      </c>
      <c r="AJ9" s="20" t="str">
        <f t="shared" si="9"/>
        <v>FAILS ATKT</v>
      </c>
      <c r="AK9" s="20">
        <f t="shared" si="10"/>
        <v>0</v>
      </c>
      <c r="AL9" s="20">
        <f t="shared" si="11"/>
        <v>0</v>
      </c>
      <c r="AM9" s="85">
        <f t="shared" si="12"/>
        <v>3</v>
      </c>
      <c r="AN9" s="85">
        <f t="shared" si="13"/>
        <v>1</v>
      </c>
      <c r="AO9" s="36" t="b">
        <f t="shared" si="14"/>
        <v>0</v>
      </c>
      <c r="AP9" s="111"/>
    </row>
    <row r="10" spans="1:42" ht="18.95" customHeight="1" x14ac:dyDescent="0.25">
      <c r="A10" s="214">
        <v>6</v>
      </c>
      <c r="B10" s="221" t="s">
        <v>141</v>
      </c>
      <c r="C10" s="209" t="s">
        <v>218</v>
      </c>
      <c r="D10" s="74">
        <v>40</v>
      </c>
      <c r="E10" s="73">
        <v>53</v>
      </c>
      <c r="F10" s="73">
        <v>58</v>
      </c>
      <c r="G10" s="73">
        <v>46</v>
      </c>
      <c r="H10" s="73">
        <v>60</v>
      </c>
      <c r="I10" s="73">
        <v>23</v>
      </c>
      <c r="J10" s="73">
        <v>26</v>
      </c>
      <c r="K10" s="73">
        <v>30</v>
      </c>
      <c r="L10" s="73">
        <v>23</v>
      </c>
      <c r="M10" s="73">
        <v>33</v>
      </c>
      <c r="N10" s="69">
        <f t="shared" si="0"/>
        <v>392</v>
      </c>
      <c r="O10" s="72">
        <f t="shared" si="2"/>
        <v>52.266666666666666</v>
      </c>
      <c r="P10" s="20" t="str">
        <f t="shared" si="3"/>
        <v>PASS</v>
      </c>
      <c r="Q10" s="20" t="str">
        <f t="shared" si="15"/>
        <v>SECOND CLASS</v>
      </c>
      <c r="R10" s="167">
        <f t="shared" si="1"/>
        <v>0</v>
      </c>
      <c r="S10" s="168">
        <f t="shared" si="4"/>
        <v>0</v>
      </c>
      <c r="T10" s="100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20">
        <f t="shared" si="5"/>
        <v>0</v>
      </c>
      <c r="AF10" s="20">
        <f t="shared" si="6"/>
        <v>392</v>
      </c>
      <c r="AG10" s="36"/>
      <c r="AH10" s="86">
        <f t="shared" si="7"/>
        <v>26.133333333333333</v>
      </c>
      <c r="AI10" s="20" t="str">
        <f t="shared" si="8"/>
        <v>PASS</v>
      </c>
      <c r="AJ10" s="20" t="b">
        <f t="shared" si="9"/>
        <v>0</v>
      </c>
      <c r="AK10" s="20">
        <f t="shared" si="10"/>
        <v>0</v>
      </c>
      <c r="AL10" s="20">
        <f t="shared" si="11"/>
        <v>0</v>
      </c>
      <c r="AM10" s="85">
        <f t="shared" si="12"/>
        <v>0</v>
      </c>
      <c r="AN10" s="85">
        <f t="shared" si="13"/>
        <v>0</v>
      </c>
      <c r="AO10" s="36" t="b">
        <f t="shared" si="14"/>
        <v>0</v>
      </c>
      <c r="AP10" s="111"/>
    </row>
    <row r="11" spans="1:42" ht="18.95" customHeight="1" x14ac:dyDescent="0.25">
      <c r="A11" s="214">
        <v>7</v>
      </c>
      <c r="B11" s="221" t="s">
        <v>142</v>
      </c>
      <c r="C11" s="209" t="s">
        <v>219</v>
      </c>
      <c r="D11" s="74">
        <v>45</v>
      </c>
      <c r="E11" s="73">
        <v>48</v>
      </c>
      <c r="F11" s="73">
        <v>52</v>
      </c>
      <c r="G11" s="73">
        <v>42</v>
      </c>
      <c r="H11" s="73">
        <v>53</v>
      </c>
      <c r="I11" s="73">
        <v>38</v>
      </c>
      <c r="J11" s="73">
        <v>35</v>
      </c>
      <c r="K11" s="73">
        <v>31</v>
      </c>
      <c r="L11" s="73">
        <v>29</v>
      </c>
      <c r="M11" s="73">
        <v>33</v>
      </c>
      <c r="N11" s="69">
        <f t="shared" si="0"/>
        <v>406</v>
      </c>
      <c r="O11" s="72">
        <f t="shared" si="2"/>
        <v>54.133333333333333</v>
      </c>
      <c r="P11" s="20" t="str">
        <f t="shared" si="3"/>
        <v>PASS</v>
      </c>
      <c r="Q11" s="20" t="str">
        <f t="shared" si="15"/>
        <v>SECOND CLASS</v>
      </c>
      <c r="R11" s="167">
        <f t="shared" si="1"/>
        <v>0</v>
      </c>
      <c r="S11" s="168">
        <f t="shared" si="4"/>
        <v>0</v>
      </c>
      <c r="T11" s="100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20">
        <f t="shared" si="5"/>
        <v>0</v>
      </c>
      <c r="AF11" s="20">
        <f t="shared" si="6"/>
        <v>406</v>
      </c>
      <c r="AG11" s="36"/>
      <c r="AH11" s="86">
        <f t="shared" si="7"/>
        <v>27.066666666666666</v>
      </c>
      <c r="AI11" s="20" t="str">
        <f t="shared" si="8"/>
        <v>PASS</v>
      </c>
      <c r="AJ11" s="20" t="b">
        <f t="shared" si="9"/>
        <v>0</v>
      </c>
      <c r="AK11" s="20">
        <f t="shared" si="10"/>
        <v>0</v>
      </c>
      <c r="AL11" s="20">
        <f t="shared" si="11"/>
        <v>0</v>
      </c>
      <c r="AM11" s="85">
        <f t="shared" si="12"/>
        <v>0</v>
      </c>
      <c r="AN11" s="85">
        <f t="shared" si="13"/>
        <v>0</v>
      </c>
      <c r="AO11" s="36" t="b">
        <f t="shared" si="14"/>
        <v>0</v>
      </c>
      <c r="AP11" s="111"/>
    </row>
    <row r="12" spans="1:42" ht="18.95" customHeight="1" x14ac:dyDescent="0.25">
      <c r="A12" s="214">
        <v>8</v>
      </c>
      <c r="B12" s="221" t="s">
        <v>143</v>
      </c>
      <c r="C12" s="209" t="s">
        <v>220</v>
      </c>
      <c r="D12" s="74">
        <v>43</v>
      </c>
      <c r="E12" s="73">
        <v>41</v>
      </c>
      <c r="F12" s="73">
        <v>33</v>
      </c>
      <c r="G12" s="73">
        <v>33</v>
      </c>
      <c r="H12" s="73">
        <v>41</v>
      </c>
      <c r="I12" s="73">
        <v>10</v>
      </c>
      <c r="J12" s="73">
        <v>11</v>
      </c>
      <c r="K12" s="73">
        <v>34</v>
      </c>
      <c r="L12" s="73">
        <v>5</v>
      </c>
      <c r="M12" s="73">
        <v>34</v>
      </c>
      <c r="N12" s="69">
        <f t="shared" si="0"/>
        <v>285</v>
      </c>
      <c r="O12" s="72">
        <f t="shared" si="2"/>
        <v>38</v>
      </c>
      <c r="P12" s="20" t="str">
        <f t="shared" si="3"/>
        <v>FAIL</v>
      </c>
      <c r="Q12" s="20" t="str">
        <f t="shared" si="15"/>
        <v>FAIL</v>
      </c>
      <c r="R12" s="167">
        <f t="shared" si="1"/>
        <v>2</v>
      </c>
      <c r="S12" s="168">
        <f t="shared" si="4"/>
        <v>2</v>
      </c>
      <c r="T12" s="100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20">
        <f t="shared" si="5"/>
        <v>0</v>
      </c>
      <c r="AF12" s="20">
        <f t="shared" si="6"/>
        <v>285</v>
      </c>
      <c r="AG12" s="36"/>
      <c r="AH12" s="86">
        <f t="shared" si="7"/>
        <v>19</v>
      </c>
      <c r="AI12" s="20" t="str">
        <f t="shared" si="8"/>
        <v>FAILS ATKT</v>
      </c>
      <c r="AJ12" s="20" t="str">
        <f t="shared" si="9"/>
        <v>FAILS ATKT</v>
      </c>
      <c r="AK12" s="20">
        <f t="shared" si="10"/>
        <v>0</v>
      </c>
      <c r="AL12" s="20">
        <f t="shared" si="11"/>
        <v>0</v>
      </c>
      <c r="AM12" s="85">
        <f t="shared" si="12"/>
        <v>2</v>
      </c>
      <c r="AN12" s="85">
        <f t="shared" si="13"/>
        <v>2</v>
      </c>
      <c r="AO12" s="36" t="b">
        <f t="shared" si="14"/>
        <v>0</v>
      </c>
      <c r="AP12" s="111"/>
    </row>
    <row r="13" spans="1:42" ht="18.95" customHeight="1" x14ac:dyDescent="0.25">
      <c r="A13" s="214">
        <v>9</v>
      </c>
      <c r="B13" s="221" t="s">
        <v>144</v>
      </c>
      <c r="C13" s="209" t="s">
        <v>221</v>
      </c>
      <c r="D13" s="74">
        <v>48</v>
      </c>
      <c r="E13" s="73">
        <v>43</v>
      </c>
      <c r="F13" s="73">
        <v>55</v>
      </c>
      <c r="G13" s="73">
        <v>46</v>
      </c>
      <c r="H13" s="73">
        <v>46</v>
      </c>
      <c r="I13" s="73">
        <v>39</v>
      </c>
      <c r="J13" s="73">
        <v>37</v>
      </c>
      <c r="K13" s="73">
        <v>35</v>
      </c>
      <c r="L13" s="73">
        <v>8</v>
      </c>
      <c r="M13" s="73">
        <v>36</v>
      </c>
      <c r="N13" s="69">
        <f t="shared" si="0"/>
        <v>393</v>
      </c>
      <c r="O13" s="72">
        <f t="shared" si="2"/>
        <v>52.4</v>
      </c>
      <c r="P13" s="20" t="str">
        <f t="shared" si="3"/>
        <v>FAIL</v>
      </c>
      <c r="Q13" s="20" t="str">
        <f t="shared" si="15"/>
        <v>FAIL</v>
      </c>
      <c r="R13" s="167">
        <f t="shared" si="1"/>
        <v>0</v>
      </c>
      <c r="S13" s="168">
        <f t="shared" si="4"/>
        <v>1</v>
      </c>
      <c r="T13" s="100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20">
        <f t="shared" si="5"/>
        <v>0</v>
      </c>
      <c r="AF13" s="20">
        <f t="shared" si="6"/>
        <v>393</v>
      </c>
      <c r="AG13" s="36"/>
      <c r="AH13" s="86">
        <f t="shared" si="7"/>
        <v>26.2</v>
      </c>
      <c r="AI13" s="20" t="str">
        <f t="shared" si="8"/>
        <v>FAILS ATKT</v>
      </c>
      <c r="AJ13" s="20" t="str">
        <f t="shared" si="9"/>
        <v>FAILS ATKT</v>
      </c>
      <c r="AK13" s="20">
        <f t="shared" si="10"/>
        <v>0</v>
      </c>
      <c r="AL13" s="20">
        <f t="shared" si="11"/>
        <v>0</v>
      </c>
      <c r="AM13" s="85">
        <f t="shared" si="12"/>
        <v>0</v>
      </c>
      <c r="AN13" s="85">
        <f t="shared" si="13"/>
        <v>1</v>
      </c>
      <c r="AO13" s="36" t="b">
        <f t="shared" si="14"/>
        <v>0</v>
      </c>
      <c r="AP13" s="111"/>
    </row>
    <row r="14" spans="1:42" ht="18.95" customHeight="1" x14ac:dyDescent="0.25">
      <c r="A14" s="214">
        <v>10</v>
      </c>
      <c r="B14" s="221" t="s">
        <v>145</v>
      </c>
      <c r="C14" s="209" t="s">
        <v>222</v>
      </c>
      <c r="D14" s="74">
        <v>59</v>
      </c>
      <c r="E14" s="73">
        <v>42</v>
      </c>
      <c r="F14" s="73">
        <v>53</v>
      </c>
      <c r="G14" s="73">
        <v>41</v>
      </c>
      <c r="H14" s="73">
        <v>40</v>
      </c>
      <c r="I14" s="73">
        <v>30</v>
      </c>
      <c r="J14" s="73">
        <v>31</v>
      </c>
      <c r="K14" s="73">
        <v>42</v>
      </c>
      <c r="L14" s="73">
        <v>22</v>
      </c>
      <c r="M14" s="73">
        <v>41</v>
      </c>
      <c r="N14" s="69">
        <f t="shared" si="0"/>
        <v>401</v>
      </c>
      <c r="O14" s="72">
        <f t="shared" si="2"/>
        <v>53.466666666666669</v>
      </c>
      <c r="P14" s="20" t="str">
        <f t="shared" si="3"/>
        <v>PASS</v>
      </c>
      <c r="Q14" s="20" t="str">
        <f t="shared" si="15"/>
        <v>SECOND CLASS</v>
      </c>
      <c r="R14" s="167">
        <f t="shared" si="1"/>
        <v>0</v>
      </c>
      <c r="S14" s="168">
        <f t="shared" si="4"/>
        <v>0</v>
      </c>
      <c r="T14" s="100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20">
        <f t="shared" si="5"/>
        <v>0</v>
      </c>
      <c r="AF14" s="20">
        <f t="shared" si="6"/>
        <v>401</v>
      </c>
      <c r="AG14" s="36"/>
      <c r="AH14" s="86">
        <f t="shared" si="7"/>
        <v>26.733333333333334</v>
      </c>
      <c r="AI14" s="20" t="str">
        <f t="shared" si="8"/>
        <v>PASS</v>
      </c>
      <c r="AJ14" s="20" t="b">
        <f t="shared" si="9"/>
        <v>0</v>
      </c>
      <c r="AK14" s="20">
        <f t="shared" si="10"/>
        <v>0</v>
      </c>
      <c r="AL14" s="20">
        <f t="shared" si="11"/>
        <v>0</v>
      </c>
      <c r="AM14" s="85">
        <f t="shared" si="12"/>
        <v>0</v>
      </c>
      <c r="AN14" s="85">
        <f t="shared" si="13"/>
        <v>0</v>
      </c>
      <c r="AO14" s="36" t="b">
        <f t="shared" si="14"/>
        <v>0</v>
      </c>
      <c r="AP14" s="111"/>
    </row>
    <row r="15" spans="1:42" ht="18.95" customHeight="1" x14ac:dyDescent="0.25">
      <c r="A15" s="214">
        <v>11</v>
      </c>
      <c r="B15" s="221" t="s">
        <v>146</v>
      </c>
      <c r="C15" s="209" t="s">
        <v>223</v>
      </c>
      <c r="D15" s="74">
        <v>62</v>
      </c>
      <c r="E15" s="73">
        <v>50</v>
      </c>
      <c r="F15" s="73">
        <v>68</v>
      </c>
      <c r="G15" s="73">
        <v>59</v>
      </c>
      <c r="H15" s="73">
        <v>44</v>
      </c>
      <c r="I15" s="73">
        <v>42</v>
      </c>
      <c r="J15" s="73">
        <v>40</v>
      </c>
      <c r="K15" s="73">
        <v>40</v>
      </c>
      <c r="L15" s="73">
        <v>35</v>
      </c>
      <c r="M15" s="73">
        <v>40</v>
      </c>
      <c r="N15" s="69">
        <f t="shared" si="0"/>
        <v>480</v>
      </c>
      <c r="O15" s="72">
        <f t="shared" si="2"/>
        <v>64</v>
      </c>
      <c r="P15" s="20" t="str">
        <f t="shared" si="3"/>
        <v>PASS</v>
      </c>
      <c r="Q15" s="20" t="str">
        <f t="shared" si="15"/>
        <v>FIRST CLASS</v>
      </c>
      <c r="R15" s="167">
        <f t="shared" si="1"/>
        <v>0</v>
      </c>
      <c r="S15" s="168">
        <f t="shared" si="4"/>
        <v>0</v>
      </c>
      <c r="T15" s="100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20">
        <f t="shared" si="5"/>
        <v>0</v>
      </c>
      <c r="AF15" s="20">
        <f t="shared" si="6"/>
        <v>480</v>
      </c>
      <c r="AG15" s="36"/>
      <c r="AH15" s="86">
        <f t="shared" si="7"/>
        <v>32</v>
      </c>
      <c r="AI15" s="20" t="str">
        <f t="shared" si="8"/>
        <v>PASS</v>
      </c>
      <c r="AJ15" s="20" t="b">
        <f t="shared" si="9"/>
        <v>0</v>
      </c>
      <c r="AK15" s="20">
        <f t="shared" si="10"/>
        <v>0</v>
      </c>
      <c r="AL15" s="20">
        <f t="shared" si="11"/>
        <v>0</v>
      </c>
      <c r="AM15" s="85">
        <f t="shared" si="12"/>
        <v>0</v>
      </c>
      <c r="AN15" s="85">
        <f t="shared" si="13"/>
        <v>0</v>
      </c>
      <c r="AO15" s="36" t="b">
        <f t="shared" si="14"/>
        <v>0</v>
      </c>
      <c r="AP15" s="111"/>
    </row>
    <row r="16" spans="1:42" ht="18.95" customHeight="1" x14ac:dyDescent="0.25">
      <c r="A16" s="214">
        <v>12</v>
      </c>
      <c r="B16" s="221" t="s">
        <v>147</v>
      </c>
      <c r="C16" s="209" t="s">
        <v>224</v>
      </c>
      <c r="D16" s="74">
        <v>54</v>
      </c>
      <c r="E16" s="73">
        <v>44</v>
      </c>
      <c r="F16" s="73">
        <v>48</v>
      </c>
      <c r="G16" s="73">
        <v>55</v>
      </c>
      <c r="H16" s="73">
        <v>52</v>
      </c>
      <c r="I16" s="73">
        <v>40</v>
      </c>
      <c r="J16" s="73">
        <v>35</v>
      </c>
      <c r="K16" s="73">
        <v>40</v>
      </c>
      <c r="L16" s="73">
        <v>32</v>
      </c>
      <c r="M16" s="73">
        <v>39</v>
      </c>
      <c r="N16" s="69">
        <f t="shared" si="0"/>
        <v>439</v>
      </c>
      <c r="O16" s="72">
        <f t="shared" si="2"/>
        <v>58.533333333333331</v>
      </c>
      <c r="P16" s="20" t="str">
        <f t="shared" si="3"/>
        <v>PASS</v>
      </c>
      <c r="Q16" s="20" t="str">
        <f t="shared" si="15"/>
        <v>HIGHER SECOND CLASS</v>
      </c>
      <c r="R16" s="167">
        <f t="shared" si="1"/>
        <v>0</v>
      </c>
      <c r="S16" s="168">
        <f t="shared" si="4"/>
        <v>0</v>
      </c>
      <c r="T16" s="100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20">
        <f t="shared" si="5"/>
        <v>0</v>
      </c>
      <c r="AF16" s="20">
        <f t="shared" si="6"/>
        <v>439</v>
      </c>
      <c r="AG16" s="36"/>
      <c r="AH16" s="86">
        <f t="shared" si="7"/>
        <v>29.266666666666666</v>
      </c>
      <c r="AI16" s="20" t="str">
        <f t="shared" si="8"/>
        <v>PASS</v>
      </c>
      <c r="AJ16" s="20" t="b">
        <f t="shared" si="9"/>
        <v>0</v>
      </c>
      <c r="AK16" s="20">
        <f t="shared" si="10"/>
        <v>0</v>
      </c>
      <c r="AL16" s="20">
        <f t="shared" si="11"/>
        <v>0</v>
      </c>
      <c r="AM16" s="85">
        <f t="shared" si="12"/>
        <v>0</v>
      </c>
      <c r="AN16" s="85">
        <f t="shared" si="13"/>
        <v>0</v>
      </c>
      <c r="AO16" s="36" t="b">
        <f t="shared" si="14"/>
        <v>0</v>
      </c>
      <c r="AP16" s="111"/>
    </row>
    <row r="17" spans="1:42" ht="18.95" customHeight="1" x14ac:dyDescent="0.25">
      <c r="A17" s="214">
        <v>13</v>
      </c>
      <c r="B17" s="221" t="s">
        <v>148</v>
      </c>
      <c r="C17" s="209" t="s">
        <v>225</v>
      </c>
      <c r="D17" s="74">
        <v>52</v>
      </c>
      <c r="E17" s="73">
        <v>17</v>
      </c>
      <c r="F17" s="73">
        <v>30</v>
      </c>
      <c r="G17" s="73">
        <v>28</v>
      </c>
      <c r="H17" s="73">
        <v>32</v>
      </c>
      <c r="I17" s="73">
        <v>24</v>
      </c>
      <c r="J17" s="73">
        <v>22</v>
      </c>
      <c r="K17" s="73">
        <v>24</v>
      </c>
      <c r="L17" s="73">
        <v>23</v>
      </c>
      <c r="M17" s="73">
        <v>30</v>
      </c>
      <c r="N17" s="69">
        <f t="shared" si="0"/>
        <v>282</v>
      </c>
      <c r="O17" s="72">
        <f t="shared" si="2"/>
        <v>37.6</v>
      </c>
      <c r="P17" s="20" t="str">
        <f t="shared" si="3"/>
        <v>FAIL</v>
      </c>
      <c r="Q17" s="20" t="str">
        <f t="shared" si="15"/>
        <v>FAIL</v>
      </c>
      <c r="R17" s="167">
        <f t="shared" si="1"/>
        <v>4</v>
      </c>
      <c r="S17" s="168">
        <f t="shared" si="4"/>
        <v>0</v>
      </c>
      <c r="T17" s="100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20">
        <f t="shared" si="5"/>
        <v>0</v>
      </c>
      <c r="AF17" s="20">
        <f t="shared" si="6"/>
        <v>282</v>
      </c>
      <c r="AG17" s="36"/>
      <c r="AH17" s="86">
        <f t="shared" si="7"/>
        <v>18.8</v>
      </c>
      <c r="AI17" s="20" t="str">
        <f t="shared" si="8"/>
        <v>FAIL</v>
      </c>
      <c r="AJ17" s="20" t="str">
        <f t="shared" si="9"/>
        <v>FAIL</v>
      </c>
      <c r="AK17" s="20">
        <f t="shared" si="10"/>
        <v>0</v>
      </c>
      <c r="AL17" s="20">
        <f t="shared" si="11"/>
        <v>0</v>
      </c>
      <c r="AM17" s="85">
        <f t="shared" si="12"/>
        <v>4</v>
      </c>
      <c r="AN17" s="85">
        <f t="shared" si="13"/>
        <v>0</v>
      </c>
      <c r="AO17" s="36" t="b">
        <f t="shared" si="14"/>
        <v>1</v>
      </c>
      <c r="AP17" s="111"/>
    </row>
    <row r="18" spans="1:42" ht="18.95" customHeight="1" x14ac:dyDescent="0.25">
      <c r="A18" s="214">
        <v>14</v>
      </c>
      <c r="B18" s="221" t="s">
        <v>149</v>
      </c>
      <c r="C18" s="209" t="s">
        <v>226</v>
      </c>
      <c r="D18" s="74">
        <v>56</v>
      </c>
      <c r="E18" s="73">
        <v>21</v>
      </c>
      <c r="F18" s="73">
        <v>46</v>
      </c>
      <c r="G18" s="73">
        <v>26</v>
      </c>
      <c r="H18" s="73">
        <v>22</v>
      </c>
      <c r="I18" s="73">
        <v>23</v>
      </c>
      <c r="J18" s="73">
        <v>24</v>
      </c>
      <c r="K18" s="73">
        <v>20</v>
      </c>
      <c r="L18" s="73">
        <v>21</v>
      </c>
      <c r="M18" s="73">
        <v>26</v>
      </c>
      <c r="N18" s="69">
        <f t="shared" si="0"/>
        <v>285</v>
      </c>
      <c r="O18" s="72">
        <f t="shared" si="2"/>
        <v>38</v>
      </c>
      <c r="P18" s="20" t="str">
        <f t="shared" si="3"/>
        <v>FAIL</v>
      </c>
      <c r="Q18" s="20" t="str">
        <f t="shared" si="15"/>
        <v>FAIL</v>
      </c>
      <c r="R18" s="167">
        <f t="shared" si="1"/>
        <v>3</v>
      </c>
      <c r="S18" s="168">
        <f t="shared" si="4"/>
        <v>0</v>
      </c>
      <c r="T18" s="100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20">
        <f t="shared" si="5"/>
        <v>0</v>
      </c>
      <c r="AF18" s="20">
        <f t="shared" si="6"/>
        <v>285</v>
      </c>
      <c r="AG18" s="36"/>
      <c r="AH18" s="86">
        <f t="shared" si="7"/>
        <v>19</v>
      </c>
      <c r="AI18" s="20" t="str">
        <f t="shared" si="8"/>
        <v>FAILS ATKT</v>
      </c>
      <c r="AJ18" s="20" t="str">
        <f t="shared" si="9"/>
        <v>FAILS ATKT</v>
      </c>
      <c r="AK18" s="20">
        <f t="shared" si="10"/>
        <v>0</v>
      </c>
      <c r="AL18" s="20">
        <f t="shared" si="11"/>
        <v>0</v>
      </c>
      <c r="AM18" s="85">
        <f t="shared" si="12"/>
        <v>3</v>
      </c>
      <c r="AN18" s="85">
        <f t="shared" si="13"/>
        <v>0</v>
      </c>
      <c r="AO18" s="36" t="b">
        <f t="shared" si="14"/>
        <v>0</v>
      </c>
      <c r="AP18" s="111"/>
    </row>
    <row r="19" spans="1:42" ht="18.95" customHeight="1" x14ac:dyDescent="0.25">
      <c r="A19" s="214">
        <v>15</v>
      </c>
      <c r="B19" s="221" t="s">
        <v>150</v>
      </c>
      <c r="C19" s="209" t="s">
        <v>227</v>
      </c>
      <c r="D19" s="74">
        <v>49</v>
      </c>
      <c r="E19" s="73">
        <v>52</v>
      </c>
      <c r="F19" s="73">
        <v>54</v>
      </c>
      <c r="G19" s="73">
        <v>50</v>
      </c>
      <c r="H19" s="73">
        <v>53</v>
      </c>
      <c r="I19" s="73">
        <v>21</v>
      </c>
      <c r="J19" s="75">
        <v>20</v>
      </c>
      <c r="K19" s="73">
        <v>36</v>
      </c>
      <c r="L19" s="75">
        <v>28</v>
      </c>
      <c r="M19" s="73">
        <v>36</v>
      </c>
      <c r="N19" s="69">
        <f t="shared" si="0"/>
        <v>399</v>
      </c>
      <c r="O19" s="72">
        <f t="shared" si="2"/>
        <v>53.2</v>
      </c>
      <c r="P19" s="20" t="str">
        <f t="shared" si="3"/>
        <v>PASS</v>
      </c>
      <c r="Q19" s="20" t="str">
        <f t="shared" si="15"/>
        <v>SECOND CLASS</v>
      </c>
      <c r="R19" s="167">
        <f t="shared" si="1"/>
        <v>0</v>
      </c>
      <c r="S19" s="168">
        <f t="shared" si="4"/>
        <v>0</v>
      </c>
      <c r="T19" s="100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20">
        <f t="shared" si="5"/>
        <v>0</v>
      </c>
      <c r="AF19" s="20">
        <f t="shared" si="6"/>
        <v>399</v>
      </c>
      <c r="AG19" s="36"/>
      <c r="AH19" s="86">
        <f t="shared" si="7"/>
        <v>26.6</v>
      </c>
      <c r="AI19" s="20" t="str">
        <f t="shared" si="8"/>
        <v>PASS</v>
      </c>
      <c r="AJ19" s="20" t="b">
        <f t="shared" si="9"/>
        <v>0</v>
      </c>
      <c r="AK19" s="20">
        <f t="shared" si="10"/>
        <v>0</v>
      </c>
      <c r="AL19" s="20">
        <f t="shared" si="11"/>
        <v>0</v>
      </c>
      <c r="AM19" s="85">
        <f t="shared" si="12"/>
        <v>0</v>
      </c>
      <c r="AN19" s="85">
        <f t="shared" si="13"/>
        <v>0</v>
      </c>
      <c r="AO19" s="36" t="b">
        <f t="shared" si="14"/>
        <v>0</v>
      </c>
      <c r="AP19" s="111"/>
    </row>
    <row r="20" spans="1:42" ht="18.95" customHeight="1" x14ac:dyDescent="0.25">
      <c r="A20" s="214">
        <v>16</v>
      </c>
      <c r="B20" s="221" t="s">
        <v>151</v>
      </c>
      <c r="C20" s="209" t="s">
        <v>228</v>
      </c>
      <c r="D20" s="74">
        <v>67</v>
      </c>
      <c r="E20" s="73">
        <v>70</v>
      </c>
      <c r="F20" s="73">
        <v>60</v>
      </c>
      <c r="G20" s="73">
        <v>62</v>
      </c>
      <c r="H20" s="73">
        <v>61</v>
      </c>
      <c r="I20" s="73">
        <v>45</v>
      </c>
      <c r="J20" s="73">
        <v>46</v>
      </c>
      <c r="K20" s="73">
        <v>40</v>
      </c>
      <c r="L20" s="73">
        <v>40</v>
      </c>
      <c r="M20" s="73">
        <v>38</v>
      </c>
      <c r="N20" s="69">
        <f t="shared" si="0"/>
        <v>529</v>
      </c>
      <c r="O20" s="72">
        <f t="shared" si="2"/>
        <v>70.533333333333331</v>
      </c>
      <c r="P20" s="20" t="str">
        <f t="shared" si="3"/>
        <v>PASS</v>
      </c>
      <c r="Q20" s="20" t="str">
        <f t="shared" si="15"/>
        <v>FIRST CLASS WITH DISTINCTION</v>
      </c>
      <c r="R20" s="167">
        <f t="shared" si="1"/>
        <v>0</v>
      </c>
      <c r="S20" s="168">
        <f t="shared" si="4"/>
        <v>0</v>
      </c>
      <c r="T20" s="100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20">
        <f t="shared" si="5"/>
        <v>0</v>
      </c>
      <c r="AF20" s="20">
        <f t="shared" si="6"/>
        <v>529</v>
      </c>
      <c r="AG20" s="36"/>
      <c r="AH20" s="86">
        <f t="shared" si="7"/>
        <v>35.266666666666666</v>
      </c>
      <c r="AI20" s="20" t="str">
        <f t="shared" si="8"/>
        <v>PASS</v>
      </c>
      <c r="AJ20" s="20" t="b">
        <f t="shared" si="9"/>
        <v>0</v>
      </c>
      <c r="AK20" s="20">
        <f t="shared" si="10"/>
        <v>0</v>
      </c>
      <c r="AL20" s="20">
        <f t="shared" si="11"/>
        <v>0</v>
      </c>
      <c r="AM20" s="85">
        <f t="shared" si="12"/>
        <v>0</v>
      </c>
      <c r="AN20" s="85">
        <f t="shared" si="13"/>
        <v>0</v>
      </c>
      <c r="AO20" s="36" t="b">
        <f t="shared" si="14"/>
        <v>0</v>
      </c>
      <c r="AP20" s="111"/>
    </row>
    <row r="21" spans="1:42" ht="18.95" customHeight="1" x14ac:dyDescent="0.25">
      <c r="A21" s="214">
        <v>17</v>
      </c>
      <c r="B21" s="221" t="s">
        <v>152</v>
      </c>
      <c r="C21" s="209" t="s">
        <v>229</v>
      </c>
      <c r="D21" s="74">
        <v>63</v>
      </c>
      <c r="E21" s="73">
        <v>40</v>
      </c>
      <c r="F21" s="73">
        <v>56</v>
      </c>
      <c r="G21" s="73">
        <v>54</v>
      </c>
      <c r="H21" s="73">
        <v>40</v>
      </c>
      <c r="I21" s="73">
        <v>24</v>
      </c>
      <c r="J21" s="73">
        <v>23</v>
      </c>
      <c r="K21" s="73">
        <v>24</v>
      </c>
      <c r="L21" s="73">
        <v>39</v>
      </c>
      <c r="M21" s="73">
        <v>31</v>
      </c>
      <c r="N21" s="69">
        <f t="shared" si="0"/>
        <v>394</v>
      </c>
      <c r="O21" s="72">
        <f t="shared" si="2"/>
        <v>52.533333333333331</v>
      </c>
      <c r="P21" s="20" t="str">
        <f t="shared" si="3"/>
        <v>PASS</v>
      </c>
      <c r="Q21" s="20" t="str">
        <f t="shared" si="15"/>
        <v>SECOND CLASS</v>
      </c>
      <c r="R21" s="167">
        <f t="shared" si="1"/>
        <v>0</v>
      </c>
      <c r="S21" s="168">
        <f t="shared" si="4"/>
        <v>0</v>
      </c>
      <c r="T21" s="100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20">
        <f t="shared" si="5"/>
        <v>0</v>
      </c>
      <c r="AF21" s="20">
        <f t="shared" si="6"/>
        <v>394</v>
      </c>
      <c r="AG21" s="36"/>
      <c r="AH21" s="86">
        <f t="shared" si="7"/>
        <v>26.266666666666666</v>
      </c>
      <c r="AI21" s="20" t="str">
        <f t="shared" si="8"/>
        <v>PASS</v>
      </c>
      <c r="AJ21" s="20" t="b">
        <f t="shared" si="9"/>
        <v>0</v>
      </c>
      <c r="AK21" s="20">
        <f t="shared" si="10"/>
        <v>0</v>
      </c>
      <c r="AL21" s="20">
        <f t="shared" si="11"/>
        <v>0</v>
      </c>
      <c r="AM21" s="85">
        <f t="shared" si="12"/>
        <v>0</v>
      </c>
      <c r="AN21" s="85">
        <f t="shared" si="13"/>
        <v>0</v>
      </c>
      <c r="AO21" s="36" t="b">
        <f t="shared" si="14"/>
        <v>0</v>
      </c>
      <c r="AP21" s="111"/>
    </row>
    <row r="22" spans="1:42" ht="18.95" customHeight="1" x14ac:dyDescent="0.25">
      <c r="A22" s="214">
        <v>18</v>
      </c>
      <c r="B22" s="221" t="s">
        <v>153</v>
      </c>
      <c r="C22" s="209" t="s">
        <v>230</v>
      </c>
      <c r="D22" s="74">
        <v>50</v>
      </c>
      <c r="E22" s="73">
        <v>56</v>
      </c>
      <c r="F22" s="73">
        <v>58</v>
      </c>
      <c r="G22" s="73">
        <v>50</v>
      </c>
      <c r="H22" s="73">
        <v>55</v>
      </c>
      <c r="I22" s="73">
        <v>39</v>
      </c>
      <c r="J22" s="73">
        <v>40</v>
      </c>
      <c r="K22" s="73">
        <v>38</v>
      </c>
      <c r="L22" s="73">
        <v>35</v>
      </c>
      <c r="M22" s="73">
        <v>40</v>
      </c>
      <c r="N22" s="69">
        <f t="shared" si="0"/>
        <v>461</v>
      </c>
      <c r="O22" s="72">
        <f t="shared" si="2"/>
        <v>61.466666666666669</v>
      </c>
      <c r="P22" s="20" t="str">
        <f t="shared" si="3"/>
        <v>PASS</v>
      </c>
      <c r="Q22" s="20" t="str">
        <f t="shared" si="15"/>
        <v>FIRST CLASS</v>
      </c>
      <c r="R22" s="167">
        <f t="shared" si="1"/>
        <v>0</v>
      </c>
      <c r="S22" s="168">
        <f t="shared" si="4"/>
        <v>0</v>
      </c>
      <c r="T22" s="100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20">
        <f t="shared" si="5"/>
        <v>0</v>
      </c>
      <c r="AF22" s="20">
        <f t="shared" si="6"/>
        <v>461</v>
      </c>
      <c r="AG22" s="36"/>
      <c r="AH22" s="86">
        <f t="shared" si="7"/>
        <v>30.733333333333334</v>
      </c>
      <c r="AI22" s="20" t="str">
        <f t="shared" si="8"/>
        <v>PASS</v>
      </c>
      <c r="AJ22" s="20" t="b">
        <f t="shared" si="9"/>
        <v>0</v>
      </c>
      <c r="AK22" s="20">
        <f t="shared" si="10"/>
        <v>0</v>
      </c>
      <c r="AL22" s="20">
        <f t="shared" si="11"/>
        <v>0</v>
      </c>
      <c r="AM22" s="85">
        <f t="shared" si="12"/>
        <v>0</v>
      </c>
      <c r="AN22" s="85">
        <f t="shared" si="13"/>
        <v>0</v>
      </c>
      <c r="AO22" s="36" t="b">
        <f t="shared" si="14"/>
        <v>0</v>
      </c>
      <c r="AP22" s="111"/>
    </row>
    <row r="23" spans="1:42" ht="18.95" customHeight="1" x14ac:dyDescent="0.25">
      <c r="A23" s="214">
        <v>19</v>
      </c>
      <c r="B23" s="221" t="s">
        <v>154</v>
      </c>
      <c r="C23" s="209" t="s">
        <v>231</v>
      </c>
      <c r="D23" s="74">
        <v>68</v>
      </c>
      <c r="E23" s="73">
        <v>52</v>
      </c>
      <c r="F23" s="73">
        <v>73</v>
      </c>
      <c r="G23" s="73">
        <v>59</v>
      </c>
      <c r="H23" s="73">
        <v>52</v>
      </c>
      <c r="I23" s="73">
        <v>42</v>
      </c>
      <c r="J23" s="73">
        <v>43</v>
      </c>
      <c r="K23" s="73">
        <v>24</v>
      </c>
      <c r="L23" s="73">
        <v>41</v>
      </c>
      <c r="M23" s="73">
        <v>30</v>
      </c>
      <c r="N23" s="69">
        <f t="shared" si="0"/>
        <v>484</v>
      </c>
      <c r="O23" s="72">
        <f t="shared" si="2"/>
        <v>64.533333333333331</v>
      </c>
      <c r="P23" s="20" t="str">
        <f t="shared" si="3"/>
        <v>PASS</v>
      </c>
      <c r="Q23" s="20" t="str">
        <f t="shared" si="15"/>
        <v>FIRST CLASS</v>
      </c>
      <c r="R23" s="167">
        <f t="shared" si="1"/>
        <v>0</v>
      </c>
      <c r="S23" s="168">
        <f t="shared" si="4"/>
        <v>0</v>
      </c>
      <c r="T23" s="100"/>
      <c r="U23" s="87"/>
      <c r="V23" s="20"/>
      <c r="W23" s="87"/>
      <c r="X23" s="87"/>
      <c r="Y23" s="87"/>
      <c r="Z23" s="87"/>
      <c r="AA23" s="87"/>
      <c r="AB23" s="87"/>
      <c r="AC23" s="87"/>
      <c r="AD23" s="87"/>
      <c r="AE23" s="20">
        <f t="shared" si="5"/>
        <v>0</v>
      </c>
      <c r="AF23" s="20">
        <f t="shared" si="6"/>
        <v>484</v>
      </c>
      <c r="AG23" s="36"/>
      <c r="AH23" s="86">
        <f t="shared" si="7"/>
        <v>32.266666666666666</v>
      </c>
      <c r="AI23" s="20" t="str">
        <f t="shared" si="8"/>
        <v>PASS</v>
      </c>
      <c r="AJ23" s="20" t="b">
        <f>IF(AI23="FAIL","FAIL",IF(AI23="FAILS ATKT","FAILS ATKT",IF(AH23&gt;=66,"FIRST CLASS WITH DISTINCTION",IF(AH23&gt;=60,"FIRST CLASS",IF(AH23&gt;=55,"HIGHER SECOND CLASS",IF(AH23&gt;=50,"SECOND CLASS",IF(AH23&gt;=40,"PASS CLASS")))))))</f>
        <v>0</v>
      </c>
      <c r="AK23" s="20">
        <f t="shared" si="10"/>
        <v>0</v>
      </c>
      <c r="AL23" s="20">
        <f t="shared" si="11"/>
        <v>0</v>
      </c>
      <c r="AM23" s="85">
        <f t="shared" si="12"/>
        <v>0</v>
      </c>
      <c r="AN23" s="85">
        <f t="shared" si="13"/>
        <v>0</v>
      </c>
      <c r="AO23" s="36" t="b">
        <f t="shared" si="14"/>
        <v>0</v>
      </c>
      <c r="AP23" s="111"/>
    </row>
    <row r="24" spans="1:42" ht="18.95" customHeight="1" x14ac:dyDescent="0.25">
      <c r="A24" s="214">
        <v>20</v>
      </c>
      <c r="B24" s="221" t="s">
        <v>155</v>
      </c>
      <c r="C24" s="209" t="s">
        <v>232</v>
      </c>
      <c r="D24" s="74">
        <v>58</v>
      </c>
      <c r="E24" s="73">
        <v>48</v>
      </c>
      <c r="F24" s="73">
        <v>65</v>
      </c>
      <c r="G24" s="73">
        <v>65</v>
      </c>
      <c r="H24" s="73">
        <v>43</v>
      </c>
      <c r="I24" s="73">
        <v>40</v>
      </c>
      <c r="J24" s="73">
        <v>39</v>
      </c>
      <c r="K24" s="73">
        <v>43</v>
      </c>
      <c r="L24" s="73">
        <v>42</v>
      </c>
      <c r="M24" s="73">
        <v>41</v>
      </c>
      <c r="N24" s="69">
        <f t="shared" si="0"/>
        <v>484</v>
      </c>
      <c r="O24" s="72">
        <f t="shared" si="2"/>
        <v>64.533333333333331</v>
      </c>
      <c r="P24" s="20" t="str">
        <f t="shared" si="3"/>
        <v>PASS</v>
      </c>
      <c r="Q24" s="20" t="str">
        <f t="shared" si="15"/>
        <v>FIRST CLASS</v>
      </c>
      <c r="R24" s="167">
        <f t="shared" si="1"/>
        <v>0</v>
      </c>
      <c r="S24" s="168">
        <f t="shared" si="4"/>
        <v>0</v>
      </c>
      <c r="T24" s="100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20">
        <f t="shared" si="5"/>
        <v>0</v>
      </c>
      <c r="AF24" s="20">
        <f t="shared" si="6"/>
        <v>484</v>
      </c>
      <c r="AG24" s="36"/>
      <c r="AH24" s="86">
        <f t="shared" si="7"/>
        <v>32.266666666666666</v>
      </c>
      <c r="AI24" s="20" t="str">
        <f t="shared" si="8"/>
        <v>PASS</v>
      </c>
      <c r="AJ24" s="20" t="b">
        <f t="shared" si="9"/>
        <v>0</v>
      </c>
      <c r="AK24" s="20">
        <f t="shared" si="10"/>
        <v>0</v>
      </c>
      <c r="AL24" s="20">
        <f t="shared" si="11"/>
        <v>0</v>
      </c>
      <c r="AM24" s="85">
        <f t="shared" si="12"/>
        <v>0</v>
      </c>
      <c r="AN24" s="85">
        <f t="shared" si="13"/>
        <v>0</v>
      </c>
      <c r="AO24" s="36" t="b">
        <f t="shared" si="14"/>
        <v>0</v>
      </c>
      <c r="AP24" s="111"/>
    </row>
    <row r="25" spans="1:42" ht="18.95" customHeight="1" x14ac:dyDescent="0.25">
      <c r="A25" s="214">
        <v>21</v>
      </c>
      <c r="B25" s="221" t="s">
        <v>156</v>
      </c>
      <c r="C25" s="209" t="s">
        <v>233</v>
      </c>
      <c r="D25" s="74">
        <v>43</v>
      </c>
      <c r="E25" s="73">
        <v>54</v>
      </c>
      <c r="F25" s="75">
        <v>52</v>
      </c>
      <c r="G25" s="73">
        <v>50</v>
      </c>
      <c r="H25" s="73">
        <v>40</v>
      </c>
      <c r="I25" s="73">
        <v>22</v>
      </c>
      <c r="J25" s="73">
        <v>21</v>
      </c>
      <c r="K25" s="73">
        <v>35</v>
      </c>
      <c r="L25" s="75">
        <v>27</v>
      </c>
      <c r="M25" s="73">
        <v>34</v>
      </c>
      <c r="N25" s="69">
        <f t="shared" si="0"/>
        <v>378</v>
      </c>
      <c r="O25" s="72">
        <f t="shared" si="2"/>
        <v>50.4</v>
      </c>
      <c r="P25" s="20" t="str">
        <f t="shared" si="3"/>
        <v>PASS</v>
      </c>
      <c r="Q25" s="20" t="str">
        <f t="shared" si="15"/>
        <v>SECOND CLASS</v>
      </c>
      <c r="R25" s="167">
        <f t="shared" si="1"/>
        <v>0</v>
      </c>
      <c r="S25" s="168">
        <f t="shared" si="4"/>
        <v>0</v>
      </c>
      <c r="T25" s="100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20">
        <f t="shared" si="5"/>
        <v>0</v>
      </c>
      <c r="AF25" s="20">
        <f t="shared" si="6"/>
        <v>378</v>
      </c>
      <c r="AG25" s="36"/>
      <c r="AH25" s="86">
        <f t="shared" si="7"/>
        <v>25.2</v>
      </c>
      <c r="AI25" s="20" t="str">
        <f t="shared" si="8"/>
        <v>PASS</v>
      </c>
      <c r="AJ25" s="20" t="b">
        <f t="shared" si="9"/>
        <v>0</v>
      </c>
      <c r="AK25" s="20">
        <f t="shared" si="10"/>
        <v>0</v>
      </c>
      <c r="AL25" s="20">
        <f t="shared" si="11"/>
        <v>0</v>
      </c>
      <c r="AM25" s="85">
        <f t="shared" si="12"/>
        <v>0</v>
      </c>
      <c r="AN25" s="85">
        <f t="shared" si="13"/>
        <v>0</v>
      </c>
      <c r="AO25" s="36" t="b">
        <f t="shared" si="14"/>
        <v>0</v>
      </c>
      <c r="AP25" s="111"/>
    </row>
    <row r="26" spans="1:42" ht="18.95" customHeight="1" x14ac:dyDescent="0.25">
      <c r="A26" s="214">
        <v>22</v>
      </c>
      <c r="B26" s="221" t="s">
        <v>157</v>
      </c>
      <c r="C26" s="209" t="s">
        <v>234</v>
      </c>
      <c r="D26" s="74">
        <v>70</v>
      </c>
      <c r="E26" s="73">
        <v>58</v>
      </c>
      <c r="F26" s="73">
        <v>67</v>
      </c>
      <c r="G26" s="73">
        <v>72</v>
      </c>
      <c r="H26" s="73">
        <v>48</v>
      </c>
      <c r="I26" s="73">
        <v>41</v>
      </c>
      <c r="J26" s="73">
        <v>40</v>
      </c>
      <c r="K26" s="73">
        <v>41</v>
      </c>
      <c r="L26" s="73">
        <v>45</v>
      </c>
      <c r="M26" s="73">
        <v>44</v>
      </c>
      <c r="N26" s="69">
        <f t="shared" si="0"/>
        <v>526</v>
      </c>
      <c r="O26" s="72">
        <f t="shared" si="2"/>
        <v>70.13333333333334</v>
      </c>
      <c r="P26" s="20" t="str">
        <f t="shared" si="3"/>
        <v>PASS</v>
      </c>
      <c r="Q26" s="20" t="str">
        <f t="shared" si="15"/>
        <v>FIRST CLASS WITH DISTINCTION</v>
      </c>
      <c r="R26" s="167">
        <f t="shared" si="1"/>
        <v>0</v>
      </c>
      <c r="S26" s="168">
        <f t="shared" si="4"/>
        <v>0</v>
      </c>
      <c r="T26" s="100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20">
        <f t="shared" si="5"/>
        <v>0</v>
      </c>
      <c r="AF26" s="20">
        <f t="shared" si="6"/>
        <v>526</v>
      </c>
      <c r="AG26" s="36"/>
      <c r="AH26" s="86">
        <f t="shared" si="7"/>
        <v>35.06666666666667</v>
      </c>
      <c r="AI26" s="20" t="str">
        <f t="shared" si="8"/>
        <v>PASS</v>
      </c>
      <c r="AJ26" s="20" t="b">
        <f t="shared" si="9"/>
        <v>0</v>
      </c>
      <c r="AK26" s="20">
        <f t="shared" si="10"/>
        <v>0</v>
      </c>
      <c r="AL26" s="20">
        <f t="shared" si="11"/>
        <v>0</v>
      </c>
      <c r="AM26" s="85">
        <f t="shared" si="12"/>
        <v>0</v>
      </c>
      <c r="AN26" s="85">
        <f t="shared" si="13"/>
        <v>0</v>
      </c>
      <c r="AO26" s="36" t="b">
        <f t="shared" si="14"/>
        <v>0</v>
      </c>
      <c r="AP26" s="111"/>
    </row>
    <row r="27" spans="1:42" ht="18.95" customHeight="1" x14ac:dyDescent="0.25">
      <c r="A27" s="214">
        <v>23</v>
      </c>
      <c r="B27" s="221" t="s">
        <v>158</v>
      </c>
      <c r="C27" s="209" t="s">
        <v>235</v>
      </c>
      <c r="D27" s="74">
        <v>22</v>
      </c>
      <c r="E27" s="73">
        <v>33</v>
      </c>
      <c r="F27" s="73">
        <v>49</v>
      </c>
      <c r="G27" s="73">
        <v>30</v>
      </c>
      <c r="H27" s="73">
        <v>40</v>
      </c>
      <c r="I27" s="73">
        <v>7</v>
      </c>
      <c r="J27" s="73">
        <v>5</v>
      </c>
      <c r="K27" s="73">
        <v>25</v>
      </c>
      <c r="L27" s="73">
        <v>8</v>
      </c>
      <c r="M27" s="73">
        <v>22</v>
      </c>
      <c r="N27" s="69">
        <f t="shared" si="0"/>
        <v>241</v>
      </c>
      <c r="O27" s="72">
        <f t="shared" si="2"/>
        <v>32.133333333333333</v>
      </c>
      <c r="P27" s="20" t="str">
        <f t="shared" si="3"/>
        <v>FAIL</v>
      </c>
      <c r="Q27" s="20" t="str">
        <f t="shared" si="15"/>
        <v>FAIL</v>
      </c>
      <c r="R27" s="167">
        <f t="shared" si="1"/>
        <v>3</v>
      </c>
      <c r="S27" s="168">
        <f t="shared" si="4"/>
        <v>2</v>
      </c>
      <c r="T27" s="100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20">
        <f t="shared" si="5"/>
        <v>0</v>
      </c>
      <c r="AF27" s="20">
        <f t="shared" si="6"/>
        <v>241</v>
      </c>
      <c r="AG27" s="36"/>
      <c r="AH27" s="86">
        <f t="shared" si="7"/>
        <v>16.066666666666666</v>
      </c>
      <c r="AI27" s="20" t="str">
        <f t="shared" si="8"/>
        <v>FAILS ATKT</v>
      </c>
      <c r="AJ27" s="20" t="str">
        <f t="shared" si="9"/>
        <v>FAILS ATKT</v>
      </c>
      <c r="AK27" s="20">
        <f t="shared" si="10"/>
        <v>0</v>
      </c>
      <c r="AL27" s="20">
        <f t="shared" si="11"/>
        <v>0</v>
      </c>
      <c r="AM27" s="85">
        <f t="shared" si="12"/>
        <v>3</v>
      </c>
      <c r="AN27" s="85">
        <f t="shared" si="13"/>
        <v>2</v>
      </c>
      <c r="AO27" s="36" t="b">
        <f t="shared" si="14"/>
        <v>0</v>
      </c>
      <c r="AP27" s="111"/>
    </row>
    <row r="28" spans="1:42" ht="18.95" customHeight="1" x14ac:dyDescent="0.25">
      <c r="A28" s="214">
        <v>24</v>
      </c>
      <c r="B28" s="221" t="s">
        <v>159</v>
      </c>
      <c r="C28" s="209" t="s">
        <v>236</v>
      </c>
      <c r="D28" s="74">
        <v>67</v>
      </c>
      <c r="E28" s="73">
        <v>40</v>
      </c>
      <c r="F28" s="73">
        <v>60</v>
      </c>
      <c r="G28" s="73">
        <v>58</v>
      </c>
      <c r="H28" s="73">
        <v>41</v>
      </c>
      <c r="I28" s="73">
        <v>24</v>
      </c>
      <c r="J28" s="73">
        <v>23</v>
      </c>
      <c r="K28" s="73">
        <v>40</v>
      </c>
      <c r="L28" s="73">
        <v>25</v>
      </c>
      <c r="M28" s="73">
        <v>40</v>
      </c>
      <c r="N28" s="69">
        <f t="shared" si="0"/>
        <v>418</v>
      </c>
      <c r="O28" s="72">
        <f t="shared" si="2"/>
        <v>55.733333333333334</v>
      </c>
      <c r="P28" s="20" t="str">
        <f t="shared" si="3"/>
        <v>PASS</v>
      </c>
      <c r="Q28" s="20" t="str">
        <f t="shared" si="15"/>
        <v>HIGHER SECOND CLASS</v>
      </c>
      <c r="R28" s="167">
        <f t="shared" si="1"/>
        <v>0</v>
      </c>
      <c r="S28" s="168">
        <f t="shared" si="4"/>
        <v>0</v>
      </c>
      <c r="T28" s="100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20">
        <f t="shared" si="5"/>
        <v>0</v>
      </c>
      <c r="AF28" s="20">
        <f t="shared" si="6"/>
        <v>418</v>
      </c>
      <c r="AG28" s="36"/>
      <c r="AH28" s="86">
        <f t="shared" si="7"/>
        <v>27.866666666666667</v>
      </c>
      <c r="AI28" s="20" t="str">
        <f t="shared" si="8"/>
        <v>PASS</v>
      </c>
      <c r="AJ28" s="20" t="b">
        <f t="shared" si="9"/>
        <v>0</v>
      </c>
      <c r="AK28" s="20">
        <f t="shared" si="10"/>
        <v>0</v>
      </c>
      <c r="AL28" s="20">
        <f t="shared" si="11"/>
        <v>0</v>
      </c>
      <c r="AM28" s="85">
        <f t="shared" si="12"/>
        <v>0</v>
      </c>
      <c r="AN28" s="85">
        <f t="shared" si="13"/>
        <v>0</v>
      </c>
      <c r="AO28" s="36" t="b">
        <f t="shared" si="14"/>
        <v>0</v>
      </c>
      <c r="AP28" s="111"/>
    </row>
    <row r="29" spans="1:42" ht="18.95" customHeight="1" x14ac:dyDescent="0.25">
      <c r="A29" s="214">
        <v>25</v>
      </c>
      <c r="B29" s="221" t="s">
        <v>160</v>
      </c>
      <c r="C29" s="209" t="s">
        <v>237</v>
      </c>
      <c r="D29" s="74">
        <v>18</v>
      </c>
      <c r="E29" s="73">
        <v>21</v>
      </c>
      <c r="F29" s="73">
        <v>18</v>
      </c>
      <c r="G29" s="73">
        <v>13</v>
      </c>
      <c r="H29" s="73">
        <v>23</v>
      </c>
      <c r="I29" s="73">
        <v>3</v>
      </c>
      <c r="J29" s="73">
        <v>6</v>
      </c>
      <c r="K29" s="73">
        <v>20</v>
      </c>
      <c r="L29" s="73">
        <v>3</v>
      </c>
      <c r="M29" s="73">
        <v>26</v>
      </c>
      <c r="N29" s="69">
        <f t="shared" si="0"/>
        <v>151</v>
      </c>
      <c r="O29" s="72">
        <f t="shared" si="2"/>
        <v>20.133333333333333</v>
      </c>
      <c r="P29" s="20" t="str">
        <f t="shared" si="3"/>
        <v>FAIL</v>
      </c>
      <c r="Q29" s="20" t="str">
        <f t="shared" si="15"/>
        <v>FAIL</v>
      </c>
      <c r="R29" s="167">
        <f t="shared" si="1"/>
        <v>5</v>
      </c>
      <c r="S29" s="168">
        <f t="shared" si="4"/>
        <v>2</v>
      </c>
      <c r="T29" s="100"/>
      <c r="U29" s="20"/>
      <c r="V29" s="20"/>
      <c r="W29" s="87"/>
      <c r="X29" s="87"/>
      <c r="Y29" s="87"/>
      <c r="Z29" s="87"/>
      <c r="AA29" s="87"/>
      <c r="AB29" s="20"/>
      <c r="AC29" s="87"/>
      <c r="AD29" s="20"/>
      <c r="AE29" s="20">
        <f t="shared" si="5"/>
        <v>0</v>
      </c>
      <c r="AF29" s="20">
        <f t="shared" si="6"/>
        <v>151</v>
      </c>
      <c r="AG29" s="36"/>
      <c r="AH29" s="86">
        <f t="shared" si="7"/>
        <v>10.066666666666666</v>
      </c>
      <c r="AI29" s="20" t="str">
        <f t="shared" si="8"/>
        <v>FAIL</v>
      </c>
      <c r="AJ29" s="20" t="str">
        <f t="shared" si="9"/>
        <v>FAIL</v>
      </c>
      <c r="AK29" s="20">
        <f t="shared" si="10"/>
        <v>0</v>
      </c>
      <c r="AL29" s="20">
        <f t="shared" si="11"/>
        <v>0</v>
      </c>
      <c r="AM29" s="85">
        <f t="shared" si="12"/>
        <v>5</v>
      </c>
      <c r="AN29" s="85">
        <f t="shared" si="13"/>
        <v>2</v>
      </c>
      <c r="AO29" s="36" t="b">
        <f t="shared" si="14"/>
        <v>1</v>
      </c>
      <c r="AP29" s="111"/>
    </row>
    <row r="30" spans="1:42" ht="18.95" customHeight="1" x14ac:dyDescent="0.25">
      <c r="A30" s="214">
        <v>26</v>
      </c>
      <c r="B30" s="221" t="s">
        <v>161</v>
      </c>
      <c r="C30" s="210" t="s">
        <v>238</v>
      </c>
      <c r="D30" s="74">
        <v>52</v>
      </c>
      <c r="E30" s="73">
        <v>56</v>
      </c>
      <c r="F30" s="73">
        <v>40</v>
      </c>
      <c r="G30" s="73">
        <v>47</v>
      </c>
      <c r="H30" s="73">
        <v>33</v>
      </c>
      <c r="I30" s="73">
        <v>25</v>
      </c>
      <c r="J30" s="73">
        <v>28</v>
      </c>
      <c r="K30" s="73">
        <v>30</v>
      </c>
      <c r="L30" s="75">
        <v>22</v>
      </c>
      <c r="M30" s="73">
        <v>30</v>
      </c>
      <c r="N30" s="69">
        <f t="shared" si="0"/>
        <v>363</v>
      </c>
      <c r="O30" s="72">
        <f t="shared" si="2"/>
        <v>48.4</v>
      </c>
      <c r="P30" s="20" t="str">
        <f t="shared" si="3"/>
        <v>FAIL</v>
      </c>
      <c r="Q30" s="20" t="str">
        <f t="shared" si="15"/>
        <v>FAIL</v>
      </c>
      <c r="R30" s="167">
        <f t="shared" si="1"/>
        <v>1</v>
      </c>
      <c r="S30" s="168">
        <f t="shared" si="4"/>
        <v>0</v>
      </c>
      <c r="T30" s="100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20">
        <f t="shared" si="5"/>
        <v>0</v>
      </c>
      <c r="AF30" s="20">
        <f t="shared" si="6"/>
        <v>363</v>
      </c>
      <c r="AG30" s="36"/>
      <c r="AH30" s="86">
        <f t="shared" si="7"/>
        <v>24.2</v>
      </c>
      <c r="AI30" s="20" t="str">
        <f t="shared" si="8"/>
        <v>FAILS ATKT</v>
      </c>
      <c r="AJ30" s="20" t="str">
        <f t="shared" si="9"/>
        <v>FAILS ATKT</v>
      </c>
      <c r="AK30" s="20">
        <f t="shared" si="10"/>
        <v>0</v>
      </c>
      <c r="AL30" s="20">
        <f t="shared" si="11"/>
        <v>0</v>
      </c>
      <c r="AM30" s="85">
        <f t="shared" si="12"/>
        <v>1</v>
      </c>
      <c r="AN30" s="85">
        <f t="shared" si="13"/>
        <v>0</v>
      </c>
      <c r="AO30" s="36" t="b">
        <f t="shared" si="14"/>
        <v>0</v>
      </c>
      <c r="AP30" s="111"/>
    </row>
    <row r="31" spans="1:42" ht="18.95" customHeight="1" x14ac:dyDescent="0.25">
      <c r="A31" s="214">
        <v>27</v>
      </c>
      <c r="B31" s="221" t="s">
        <v>162</v>
      </c>
      <c r="C31" s="209" t="s">
        <v>239</v>
      </c>
      <c r="D31" s="74">
        <v>23</v>
      </c>
      <c r="E31" s="73">
        <v>40</v>
      </c>
      <c r="F31" s="73">
        <v>40</v>
      </c>
      <c r="G31" s="73">
        <v>40</v>
      </c>
      <c r="H31" s="73">
        <v>53</v>
      </c>
      <c r="I31" s="73">
        <v>38</v>
      </c>
      <c r="J31" s="73">
        <v>35</v>
      </c>
      <c r="K31" s="73">
        <v>41</v>
      </c>
      <c r="L31" s="75">
        <v>40</v>
      </c>
      <c r="M31" s="73">
        <v>38</v>
      </c>
      <c r="N31" s="69">
        <f t="shared" si="0"/>
        <v>388</v>
      </c>
      <c r="O31" s="72">
        <f t="shared" si="2"/>
        <v>51.733333333333334</v>
      </c>
      <c r="P31" s="20" t="str">
        <f t="shared" si="3"/>
        <v>FAIL</v>
      </c>
      <c r="Q31" s="20" t="str">
        <f t="shared" si="15"/>
        <v>FAIL</v>
      </c>
      <c r="R31" s="167">
        <f t="shared" si="1"/>
        <v>1</v>
      </c>
      <c r="S31" s="168">
        <f t="shared" si="4"/>
        <v>0</v>
      </c>
      <c r="T31" s="100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20">
        <f t="shared" si="5"/>
        <v>0</v>
      </c>
      <c r="AF31" s="20">
        <f t="shared" si="6"/>
        <v>388</v>
      </c>
      <c r="AG31" s="36"/>
      <c r="AH31" s="86">
        <f t="shared" si="7"/>
        <v>25.866666666666667</v>
      </c>
      <c r="AI31" s="20" t="str">
        <f t="shared" si="8"/>
        <v>FAILS ATKT</v>
      </c>
      <c r="AJ31" s="20" t="str">
        <f t="shared" si="9"/>
        <v>FAILS ATKT</v>
      </c>
      <c r="AK31" s="20">
        <f t="shared" si="10"/>
        <v>0</v>
      </c>
      <c r="AL31" s="20">
        <f t="shared" si="11"/>
        <v>0</v>
      </c>
      <c r="AM31" s="85">
        <f t="shared" si="12"/>
        <v>1</v>
      </c>
      <c r="AN31" s="85">
        <f t="shared" si="13"/>
        <v>0</v>
      </c>
      <c r="AO31" s="36" t="b">
        <f t="shared" si="14"/>
        <v>0</v>
      </c>
      <c r="AP31" s="111"/>
    </row>
    <row r="32" spans="1:42" s="143" customFormat="1" ht="18.95" customHeight="1" x14ac:dyDescent="0.25">
      <c r="A32" s="214">
        <v>28</v>
      </c>
      <c r="B32" s="221" t="s">
        <v>163</v>
      </c>
      <c r="C32" s="209" t="s">
        <v>240</v>
      </c>
      <c r="D32" s="133">
        <v>59</v>
      </c>
      <c r="E32" s="134">
        <v>46</v>
      </c>
      <c r="F32" s="134">
        <v>66</v>
      </c>
      <c r="G32" s="134">
        <v>47</v>
      </c>
      <c r="H32" s="134">
        <v>46</v>
      </c>
      <c r="I32" s="134">
        <v>39</v>
      </c>
      <c r="J32" s="135">
        <v>36</v>
      </c>
      <c r="K32" s="134">
        <v>39</v>
      </c>
      <c r="L32" s="135">
        <v>20</v>
      </c>
      <c r="M32" s="134">
        <v>40</v>
      </c>
      <c r="N32" s="136">
        <f t="shared" ref="N32:N35" si="16">SUM(D32:M32)</f>
        <v>438</v>
      </c>
      <c r="O32" s="137">
        <f t="shared" si="2"/>
        <v>58.4</v>
      </c>
      <c r="P32" s="20" t="str">
        <f t="shared" si="3"/>
        <v>PASS</v>
      </c>
      <c r="Q32" s="138" t="str">
        <f t="shared" si="15"/>
        <v>HIGHER SECOND CLASS</v>
      </c>
      <c r="R32" s="167">
        <f t="shared" si="1"/>
        <v>0</v>
      </c>
      <c r="S32" s="168">
        <f t="shared" si="4"/>
        <v>0</v>
      </c>
      <c r="T32" s="139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38">
        <f t="shared" si="5"/>
        <v>0</v>
      </c>
      <c r="AF32" s="138">
        <f t="shared" si="6"/>
        <v>438</v>
      </c>
      <c r="AG32" s="141"/>
      <c r="AH32" s="137">
        <f t="shared" si="7"/>
        <v>29.2</v>
      </c>
      <c r="AI32" s="20" t="str">
        <f t="shared" si="8"/>
        <v>PASS</v>
      </c>
      <c r="AJ32" s="20" t="b">
        <f t="shared" si="9"/>
        <v>0</v>
      </c>
      <c r="AK32" s="138">
        <f t="shared" si="10"/>
        <v>0</v>
      </c>
      <c r="AL32" s="20">
        <f t="shared" si="11"/>
        <v>0</v>
      </c>
      <c r="AM32" s="85">
        <f t="shared" si="12"/>
        <v>0</v>
      </c>
      <c r="AN32" s="85">
        <f t="shared" si="13"/>
        <v>0</v>
      </c>
      <c r="AO32" s="141" t="b">
        <f t="shared" si="14"/>
        <v>0</v>
      </c>
      <c r="AP32" s="142"/>
    </row>
    <row r="33" spans="1:42" ht="18.95" customHeight="1" x14ac:dyDescent="0.25">
      <c r="A33" s="214">
        <v>29</v>
      </c>
      <c r="B33" s="221" t="s">
        <v>164</v>
      </c>
      <c r="C33" s="209" t="s">
        <v>241</v>
      </c>
      <c r="D33" s="74">
        <v>40</v>
      </c>
      <c r="E33" s="73">
        <v>54</v>
      </c>
      <c r="F33" s="73">
        <v>60</v>
      </c>
      <c r="G33" s="73">
        <v>61</v>
      </c>
      <c r="H33" s="73">
        <v>43</v>
      </c>
      <c r="I33" s="73">
        <v>44</v>
      </c>
      <c r="J33" s="73">
        <v>40</v>
      </c>
      <c r="K33" s="73">
        <v>41</v>
      </c>
      <c r="L33" s="73">
        <v>21</v>
      </c>
      <c r="M33" s="73">
        <v>39</v>
      </c>
      <c r="N33" s="69">
        <f t="shared" si="16"/>
        <v>443</v>
      </c>
      <c r="O33" s="72">
        <f t="shared" si="2"/>
        <v>59.06666666666667</v>
      </c>
      <c r="P33" s="20" t="str">
        <f t="shared" si="3"/>
        <v>PASS</v>
      </c>
      <c r="Q33" s="20" t="str">
        <f t="shared" si="15"/>
        <v>HIGHER SECOND CLASS</v>
      </c>
      <c r="R33" s="167">
        <f t="shared" si="1"/>
        <v>0</v>
      </c>
      <c r="S33" s="168">
        <f t="shared" si="4"/>
        <v>0</v>
      </c>
      <c r="T33" s="100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20">
        <f t="shared" si="5"/>
        <v>0</v>
      </c>
      <c r="AF33" s="20">
        <f t="shared" si="6"/>
        <v>443</v>
      </c>
      <c r="AG33" s="36"/>
      <c r="AH33" s="86">
        <f t="shared" si="7"/>
        <v>29.533333333333335</v>
      </c>
      <c r="AI33" s="20" t="str">
        <f t="shared" si="8"/>
        <v>PASS</v>
      </c>
      <c r="AJ33" s="20" t="b">
        <f t="shared" si="9"/>
        <v>0</v>
      </c>
      <c r="AK33" s="20">
        <f t="shared" si="10"/>
        <v>0</v>
      </c>
      <c r="AL33" s="20">
        <f t="shared" si="11"/>
        <v>0</v>
      </c>
      <c r="AM33" s="85">
        <f t="shared" si="12"/>
        <v>0</v>
      </c>
      <c r="AN33" s="85">
        <f t="shared" si="13"/>
        <v>0</v>
      </c>
      <c r="AO33" s="36" t="b">
        <f t="shared" si="14"/>
        <v>0</v>
      </c>
      <c r="AP33" s="111"/>
    </row>
    <row r="34" spans="1:42" ht="18.95" customHeight="1" x14ac:dyDescent="0.25">
      <c r="A34" s="214">
        <v>30</v>
      </c>
      <c r="B34" s="221" t="s">
        <v>165</v>
      </c>
      <c r="C34" s="209" t="s">
        <v>242</v>
      </c>
      <c r="D34" s="74">
        <v>54</v>
      </c>
      <c r="E34" s="73">
        <v>53</v>
      </c>
      <c r="F34" s="73">
        <v>50</v>
      </c>
      <c r="G34" s="73">
        <v>51</v>
      </c>
      <c r="H34" s="73">
        <v>52</v>
      </c>
      <c r="I34" s="73">
        <v>20</v>
      </c>
      <c r="J34" s="73">
        <v>40</v>
      </c>
      <c r="K34" s="73">
        <v>27</v>
      </c>
      <c r="L34" s="73">
        <v>22</v>
      </c>
      <c r="M34" s="73">
        <v>32</v>
      </c>
      <c r="N34" s="69">
        <f t="shared" si="16"/>
        <v>401</v>
      </c>
      <c r="O34" s="72">
        <f t="shared" si="2"/>
        <v>53.466666666666669</v>
      </c>
      <c r="P34" s="20" t="str">
        <f t="shared" si="3"/>
        <v>PASS</v>
      </c>
      <c r="Q34" s="20" t="str">
        <f t="shared" si="15"/>
        <v>SECOND CLASS</v>
      </c>
      <c r="R34" s="167">
        <f t="shared" si="1"/>
        <v>0</v>
      </c>
      <c r="S34" s="168">
        <f t="shared" si="4"/>
        <v>0</v>
      </c>
      <c r="T34" s="100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20">
        <f t="shared" si="5"/>
        <v>0</v>
      </c>
      <c r="AF34" s="20">
        <f t="shared" si="6"/>
        <v>401</v>
      </c>
      <c r="AG34" s="36"/>
      <c r="AH34" s="86">
        <f t="shared" si="7"/>
        <v>26.733333333333334</v>
      </c>
      <c r="AI34" s="20" t="str">
        <f t="shared" si="8"/>
        <v>PASS</v>
      </c>
      <c r="AJ34" s="20" t="b">
        <f t="shared" si="9"/>
        <v>0</v>
      </c>
      <c r="AK34" s="20">
        <f t="shared" si="10"/>
        <v>0</v>
      </c>
      <c r="AL34" s="20">
        <f t="shared" si="11"/>
        <v>0</v>
      </c>
      <c r="AM34" s="85">
        <f t="shared" si="12"/>
        <v>0</v>
      </c>
      <c r="AN34" s="85">
        <f t="shared" si="13"/>
        <v>0</v>
      </c>
      <c r="AO34" s="36" t="b">
        <f t="shared" si="14"/>
        <v>0</v>
      </c>
      <c r="AP34" s="111"/>
    </row>
    <row r="35" spans="1:42" ht="18.95" customHeight="1" x14ac:dyDescent="0.25">
      <c r="A35" s="214">
        <v>31</v>
      </c>
      <c r="B35" s="221" t="s">
        <v>166</v>
      </c>
      <c r="C35" s="209" t="s">
        <v>243</v>
      </c>
      <c r="D35" s="74">
        <v>40</v>
      </c>
      <c r="E35" s="73">
        <v>40</v>
      </c>
      <c r="F35" s="73">
        <v>48</v>
      </c>
      <c r="G35" s="73">
        <v>43</v>
      </c>
      <c r="H35" s="73">
        <v>43</v>
      </c>
      <c r="I35" s="73">
        <v>22</v>
      </c>
      <c r="J35" s="73">
        <v>24</v>
      </c>
      <c r="K35" s="73">
        <v>30</v>
      </c>
      <c r="L35" s="73">
        <v>20</v>
      </c>
      <c r="M35" s="73">
        <v>33</v>
      </c>
      <c r="N35" s="69">
        <f t="shared" si="16"/>
        <v>343</v>
      </c>
      <c r="O35" s="72">
        <f t="shared" si="2"/>
        <v>45.733333333333334</v>
      </c>
      <c r="P35" s="20" t="str">
        <f t="shared" si="3"/>
        <v>PASS</v>
      </c>
      <c r="Q35" s="20" t="str">
        <f t="shared" si="15"/>
        <v>PASS CLASS</v>
      </c>
      <c r="R35" s="167">
        <f t="shared" si="1"/>
        <v>0</v>
      </c>
      <c r="S35" s="168">
        <f t="shared" si="4"/>
        <v>0</v>
      </c>
      <c r="T35" s="100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20">
        <f t="shared" si="5"/>
        <v>0</v>
      </c>
      <c r="AF35" s="20">
        <f t="shared" si="6"/>
        <v>343</v>
      </c>
      <c r="AG35" s="36"/>
      <c r="AH35" s="86">
        <f t="shared" si="7"/>
        <v>22.866666666666667</v>
      </c>
      <c r="AI35" s="20" t="str">
        <f t="shared" si="8"/>
        <v>PASS</v>
      </c>
      <c r="AJ35" s="20" t="b">
        <f t="shared" si="9"/>
        <v>0</v>
      </c>
      <c r="AK35" s="20">
        <f t="shared" si="10"/>
        <v>0</v>
      </c>
      <c r="AL35" s="20">
        <f t="shared" si="11"/>
        <v>0</v>
      </c>
      <c r="AM35" s="85">
        <f t="shared" si="12"/>
        <v>0</v>
      </c>
      <c r="AN35" s="85">
        <f t="shared" si="13"/>
        <v>0</v>
      </c>
      <c r="AO35" s="36" t="b">
        <f t="shared" si="14"/>
        <v>0</v>
      </c>
      <c r="AP35" s="111"/>
    </row>
    <row r="36" spans="1:42" ht="18.95" customHeight="1" x14ac:dyDescent="0.25">
      <c r="A36" s="214">
        <v>32</v>
      </c>
      <c r="B36" s="221" t="s">
        <v>167</v>
      </c>
      <c r="C36" s="209" t="s">
        <v>244</v>
      </c>
      <c r="D36" s="77">
        <v>43</v>
      </c>
      <c r="E36" s="73">
        <v>45</v>
      </c>
      <c r="F36" s="73">
        <v>56</v>
      </c>
      <c r="G36" s="73">
        <v>56</v>
      </c>
      <c r="H36" s="73">
        <v>44</v>
      </c>
      <c r="I36" s="73">
        <v>23</v>
      </c>
      <c r="J36" s="75">
        <v>22</v>
      </c>
      <c r="K36" s="73">
        <v>34</v>
      </c>
      <c r="L36" s="73">
        <v>30</v>
      </c>
      <c r="M36" s="73">
        <v>36</v>
      </c>
      <c r="N36" s="69">
        <f t="shared" ref="N36" si="17">SUM(D36:M36)</f>
        <v>389</v>
      </c>
      <c r="O36" s="72">
        <f t="shared" ref="O36" si="18">N36*100/$N$1</f>
        <v>51.866666666666667</v>
      </c>
      <c r="P36" s="20" t="str">
        <f t="shared" si="3"/>
        <v>PASS</v>
      </c>
      <c r="Q36" s="20" t="str">
        <f t="shared" ref="Q36" si="19">IF(P36="FAIL","FAIL",IF(O36&gt;=66,"FIRST CLASS WITH DISTINCTION",IF(O36&gt;=60,"FIRST CLASS",IF(O36&gt;=55,"HIGHER SECOND CLASS",IF(O36&gt;=50,"SECOND CLASS",IF(O36&gt;=40,"PASS CLASS"))))))</f>
        <v>SECOND CLASS</v>
      </c>
      <c r="R36" s="167">
        <f t="shared" si="1"/>
        <v>0</v>
      </c>
      <c r="S36" s="168">
        <f t="shared" si="4"/>
        <v>0</v>
      </c>
      <c r="T36" s="10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>
        <f t="shared" si="5"/>
        <v>0</v>
      </c>
      <c r="AF36" s="20">
        <f t="shared" si="6"/>
        <v>389</v>
      </c>
      <c r="AG36" s="36"/>
      <c r="AH36" s="86">
        <f t="shared" si="7"/>
        <v>25.933333333333334</v>
      </c>
      <c r="AI36" s="20" t="str">
        <f t="shared" si="8"/>
        <v>PASS</v>
      </c>
      <c r="AJ36" s="20" t="b">
        <f t="shared" si="9"/>
        <v>0</v>
      </c>
      <c r="AK36" s="20">
        <f t="shared" si="10"/>
        <v>0</v>
      </c>
      <c r="AL36" s="20">
        <f t="shared" si="11"/>
        <v>0</v>
      </c>
      <c r="AM36" s="85">
        <f t="shared" si="12"/>
        <v>0</v>
      </c>
      <c r="AN36" s="85">
        <f t="shared" si="13"/>
        <v>0</v>
      </c>
      <c r="AO36" s="36" t="b">
        <f t="shared" si="14"/>
        <v>0</v>
      </c>
      <c r="AP36" s="111"/>
    </row>
    <row r="37" spans="1:42" ht="18.95" customHeight="1" x14ac:dyDescent="0.25">
      <c r="A37" s="214">
        <v>33</v>
      </c>
      <c r="B37" s="221" t="s">
        <v>168</v>
      </c>
      <c r="C37" s="209" t="s">
        <v>245</v>
      </c>
      <c r="D37" s="74">
        <v>50</v>
      </c>
      <c r="E37" s="73">
        <v>31</v>
      </c>
      <c r="F37" s="73">
        <v>40</v>
      </c>
      <c r="G37" s="73">
        <v>40</v>
      </c>
      <c r="H37" s="73">
        <v>27</v>
      </c>
      <c r="I37" s="73">
        <v>20</v>
      </c>
      <c r="J37" s="73">
        <v>21</v>
      </c>
      <c r="K37" s="73">
        <v>28</v>
      </c>
      <c r="L37" s="73">
        <v>20</v>
      </c>
      <c r="M37" s="73">
        <v>36</v>
      </c>
      <c r="N37" s="69">
        <f t="shared" ref="N37:N38" si="20">SUM(D37:M37)</f>
        <v>313</v>
      </c>
      <c r="O37" s="72">
        <f t="shared" ref="O37:O38" si="21">N37*100/$N$1</f>
        <v>41.733333333333334</v>
      </c>
      <c r="P37" s="20" t="str">
        <f t="shared" si="3"/>
        <v>FAIL</v>
      </c>
      <c r="Q37" s="20" t="str">
        <f t="shared" si="15"/>
        <v>FAIL</v>
      </c>
      <c r="R37" s="167">
        <f t="shared" ref="R37:R68" si="22">COUNTIF(D37:H37,"&lt;40")+COUNTIF(D37:H37,"AA")</f>
        <v>2</v>
      </c>
      <c r="S37" s="168">
        <f t="shared" si="4"/>
        <v>0</v>
      </c>
      <c r="T37" s="100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20">
        <f t="shared" si="5"/>
        <v>0</v>
      </c>
      <c r="AF37" s="20">
        <f t="shared" si="6"/>
        <v>313</v>
      </c>
      <c r="AG37" s="36"/>
      <c r="AH37" s="86">
        <f t="shared" si="7"/>
        <v>20.866666666666667</v>
      </c>
      <c r="AI37" s="20" t="str">
        <f t="shared" si="8"/>
        <v>FAILS ATKT</v>
      </c>
      <c r="AJ37" s="20" t="str">
        <f t="shared" si="9"/>
        <v>FAILS ATKT</v>
      </c>
      <c r="AK37" s="20">
        <f t="shared" si="10"/>
        <v>0</v>
      </c>
      <c r="AL37" s="20">
        <f t="shared" si="11"/>
        <v>0</v>
      </c>
      <c r="AM37" s="85">
        <f t="shared" si="12"/>
        <v>2</v>
      </c>
      <c r="AN37" s="85">
        <f t="shared" si="13"/>
        <v>0</v>
      </c>
      <c r="AO37" s="36" t="b">
        <f t="shared" si="14"/>
        <v>0</v>
      </c>
      <c r="AP37" s="111"/>
    </row>
    <row r="38" spans="1:42" ht="18.95" customHeight="1" x14ac:dyDescent="0.25">
      <c r="A38" s="214">
        <v>34</v>
      </c>
      <c r="B38" s="221" t="s">
        <v>169</v>
      </c>
      <c r="C38" s="209" t="s">
        <v>246</v>
      </c>
      <c r="D38" s="74">
        <v>50</v>
      </c>
      <c r="E38" s="73">
        <v>52</v>
      </c>
      <c r="F38" s="73">
        <v>50</v>
      </c>
      <c r="G38" s="73">
        <v>52</v>
      </c>
      <c r="H38" s="73">
        <v>47</v>
      </c>
      <c r="I38" s="73">
        <v>20</v>
      </c>
      <c r="J38" s="73">
        <v>25</v>
      </c>
      <c r="K38" s="73">
        <v>29</v>
      </c>
      <c r="L38" s="73">
        <v>25</v>
      </c>
      <c r="M38" s="73">
        <v>35</v>
      </c>
      <c r="N38" s="69">
        <f t="shared" si="20"/>
        <v>385</v>
      </c>
      <c r="O38" s="72">
        <f t="shared" si="21"/>
        <v>51.333333333333336</v>
      </c>
      <c r="P38" s="20" t="str">
        <f t="shared" si="3"/>
        <v>PASS</v>
      </c>
      <c r="Q38" s="20" t="str">
        <f t="shared" si="15"/>
        <v>SECOND CLASS</v>
      </c>
      <c r="R38" s="167">
        <f t="shared" si="22"/>
        <v>0</v>
      </c>
      <c r="S38" s="168">
        <f t="shared" si="4"/>
        <v>0</v>
      </c>
      <c r="T38" s="100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20">
        <f t="shared" si="5"/>
        <v>0</v>
      </c>
      <c r="AF38" s="20">
        <f t="shared" si="6"/>
        <v>385</v>
      </c>
      <c r="AG38" s="36"/>
      <c r="AH38" s="86">
        <f t="shared" si="7"/>
        <v>25.666666666666668</v>
      </c>
      <c r="AI38" s="20" t="str">
        <f t="shared" si="8"/>
        <v>PASS</v>
      </c>
      <c r="AJ38" s="20" t="b">
        <f t="shared" si="9"/>
        <v>0</v>
      </c>
      <c r="AK38" s="20">
        <f t="shared" si="10"/>
        <v>0</v>
      </c>
      <c r="AL38" s="20">
        <f t="shared" si="11"/>
        <v>0</v>
      </c>
      <c r="AM38" s="85">
        <f t="shared" si="12"/>
        <v>0</v>
      </c>
      <c r="AN38" s="85">
        <f t="shared" si="13"/>
        <v>0</v>
      </c>
      <c r="AO38" s="36" t="b">
        <f t="shared" si="14"/>
        <v>0</v>
      </c>
      <c r="AP38" s="111"/>
    </row>
    <row r="39" spans="1:42" ht="18.95" customHeight="1" x14ac:dyDescent="0.25">
      <c r="A39" s="214">
        <v>35</v>
      </c>
      <c r="B39" s="221" t="s">
        <v>170</v>
      </c>
      <c r="C39" s="209" t="s">
        <v>247</v>
      </c>
      <c r="D39" s="74">
        <v>22</v>
      </c>
      <c r="E39" s="73">
        <v>43</v>
      </c>
      <c r="F39" s="73">
        <v>40</v>
      </c>
      <c r="G39" s="73">
        <v>45</v>
      </c>
      <c r="H39" s="73">
        <v>40</v>
      </c>
      <c r="I39" s="73">
        <v>20</v>
      </c>
      <c r="J39" s="73">
        <v>27</v>
      </c>
      <c r="K39" s="73">
        <v>35</v>
      </c>
      <c r="L39" s="73">
        <v>7</v>
      </c>
      <c r="M39" s="73">
        <v>35</v>
      </c>
      <c r="N39" s="69">
        <f t="shared" ref="N39:N71" si="23">SUM(D39:M39)</f>
        <v>314</v>
      </c>
      <c r="O39" s="72">
        <f t="shared" ref="O39:O71" si="24">N39*100/$N$1</f>
        <v>41.866666666666667</v>
      </c>
      <c r="P39" s="20" t="str">
        <f t="shared" si="3"/>
        <v>FAIL</v>
      </c>
      <c r="Q39" s="20" t="str">
        <f t="shared" si="15"/>
        <v>FAIL</v>
      </c>
      <c r="R39" s="167">
        <f t="shared" si="22"/>
        <v>1</v>
      </c>
      <c r="S39" s="168">
        <f t="shared" si="4"/>
        <v>1</v>
      </c>
      <c r="T39" s="100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20">
        <f t="shared" si="5"/>
        <v>0</v>
      </c>
      <c r="AF39" s="20">
        <f t="shared" si="6"/>
        <v>314</v>
      </c>
      <c r="AG39" s="36"/>
      <c r="AH39" s="86">
        <f t="shared" si="7"/>
        <v>20.933333333333334</v>
      </c>
      <c r="AI39" s="20" t="str">
        <f t="shared" si="8"/>
        <v>FAILS ATKT</v>
      </c>
      <c r="AJ39" s="20" t="str">
        <f t="shared" si="9"/>
        <v>FAILS ATKT</v>
      </c>
      <c r="AK39" s="20">
        <f t="shared" si="10"/>
        <v>0</v>
      </c>
      <c r="AL39" s="20">
        <f t="shared" si="11"/>
        <v>0</v>
      </c>
      <c r="AM39" s="85">
        <f t="shared" si="12"/>
        <v>1</v>
      </c>
      <c r="AN39" s="85">
        <f t="shared" si="13"/>
        <v>1</v>
      </c>
      <c r="AO39" s="36" t="b">
        <f t="shared" si="14"/>
        <v>0</v>
      </c>
      <c r="AP39" s="111"/>
    </row>
    <row r="40" spans="1:42" ht="18.95" customHeight="1" x14ac:dyDescent="0.25">
      <c r="A40" s="214">
        <v>36</v>
      </c>
      <c r="B40" s="221" t="s">
        <v>171</v>
      </c>
      <c r="C40" s="209" t="s">
        <v>248</v>
      </c>
      <c r="D40" s="74">
        <v>53</v>
      </c>
      <c r="E40" s="73">
        <v>23</v>
      </c>
      <c r="F40" s="73">
        <v>31</v>
      </c>
      <c r="G40" s="73">
        <v>40</v>
      </c>
      <c r="H40" s="73">
        <v>22</v>
      </c>
      <c r="I40" s="73">
        <v>35</v>
      </c>
      <c r="J40" s="73">
        <v>32</v>
      </c>
      <c r="K40" s="73">
        <v>39</v>
      </c>
      <c r="L40" s="75">
        <v>23</v>
      </c>
      <c r="M40" s="73">
        <v>39</v>
      </c>
      <c r="N40" s="69">
        <f t="shared" si="23"/>
        <v>337</v>
      </c>
      <c r="O40" s="72">
        <f t="shared" si="24"/>
        <v>44.93333333333333</v>
      </c>
      <c r="P40" s="20" t="str">
        <f t="shared" si="3"/>
        <v>FAIL</v>
      </c>
      <c r="Q40" s="20" t="str">
        <f t="shared" si="15"/>
        <v>FAIL</v>
      </c>
      <c r="R40" s="167">
        <f t="shared" si="22"/>
        <v>3</v>
      </c>
      <c r="S40" s="168">
        <f t="shared" si="4"/>
        <v>0</v>
      </c>
      <c r="T40" s="100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20">
        <f t="shared" si="5"/>
        <v>0</v>
      </c>
      <c r="AF40" s="20">
        <f t="shared" si="6"/>
        <v>337</v>
      </c>
      <c r="AG40" s="36"/>
      <c r="AH40" s="86">
        <f t="shared" si="7"/>
        <v>22.466666666666665</v>
      </c>
      <c r="AI40" s="20" t="str">
        <f t="shared" si="8"/>
        <v>FAILS ATKT</v>
      </c>
      <c r="AJ40" s="20" t="str">
        <f t="shared" si="9"/>
        <v>FAILS ATKT</v>
      </c>
      <c r="AK40" s="20">
        <f t="shared" si="10"/>
        <v>0</v>
      </c>
      <c r="AL40" s="20">
        <f t="shared" si="11"/>
        <v>0</v>
      </c>
      <c r="AM40" s="85">
        <f t="shared" si="12"/>
        <v>3</v>
      </c>
      <c r="AN40" s="85">
        <f t="shared" si="13"/>
        <v>0</v>
      </c>
      <c r="AO40" s="36" t="b">
        <f t="shared" si="14"/>
        <v>0</v>
      </c>
      <c r="AP40" s="111"/>
    </row>
    <row r="41" spans="1:42" ht="18.95" customHeight="1" x14ac:dyDescent="0.25">
      <c r="A41" s="214">
        <v>37</v>
      </c>
      <c r="B41" s="221" t="s">
        <v>172</v>
      </c>
      <c r="C41" s="209" t="s">
        <v>249</v>
      </c>
      <c r="D41" s="74">
        <v>77</v>
      </c>
      <c r="E41" s="73">
        <v>55</v>
      </c>
      <c r="F41" s="73">
        <v>68</v>
      </c>
      <c r="G41" s="73">
        <v>51</v>
      </c>
      <c r="H41" s="73">
        <v>74</v>
      </c>
      <c r="I41" s="73">
        <v>46</v>
      </c>
      <c r="J41" s="73">
        <v>45</v>
      </c>
      <c r="K41" s="73">
        <v>43</v>
      </c>
      <c r="L41" s="73">
        <v>43</v>
      </c>
      <c r="M41" s="73">
        <v>42</v>
      </c>
      <c r="N41" s="69">
        <f t="shared" si="23"/>
        <v>544</v>
      </c>
      <c r="O41" s="72">
        <f t="shared" si="24"/>
        <v>72.533333333333331</v>
      </c>
      <c r="P41" s="20" t="str">
        <f t="shared" si="3"/>
        <v>PASS</v>
      </c>
      <c r="Q41" s="20" t="str">
        <f t="shared" si="15"/>
        <v>FIRST CLASS WITH DISTINCTION</v>
      </c>
      <c r="R41" s="167">
        <f t="shared" si="22"/>
        <v>0</v>
      </c>
      <c r="S41" s="168">
        <f t="shared" si="4"/>
        <v>0</v>
      </c>
      <c r="T41" s="100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20">
        <f t="shared" si="5"/>
        <v>0</v>
      </c>
      <c r="AF41" s="20">
        <f t="shared" si="6"/>
        <v>544</v>
      </c>
      <c r="AG41" s="36"/>
      <c r="AH41" s="86">
        <f t="shared" si="7"/>
        <v>36.266666666666666</v>
      </c>
      <c r="AI41" s="20" t="str">
        <f t="shared" si="8"/>
        <v>PASS</v>
      </c>
      <c r="AJ41" s="20" t="b">
        <f t="shared" si="9"/>
        <v>0</v>
      </c>
      <c r="AK41" s="20">
        <f t="shared" si="10"/>
        <v>0</v>
      </c>
      <c r="AL41" s="20">
        <f t="shared" si="11"/>
        <v>0</v>
      </c>
      <c r="AM41" s="85">
        <f t="shared" si="12"/>
        <v>0</v>
      </c>
      <c r="AN41" s="85">
        <f t="shared" si="13"/>
        <v>0</v>
      </c>
      <c r="AO41" s="36" t="b">
        <f t="shared" si="14"/>
        <v>0</v>
      </c>
      <c r="AP41" s="111"/>
    </row>
    <row r="42" spans="1:42" ht="18.95" customHeight="1" x14ac:dyDescent="0.25">
      <c r="A42" s="214">
        <v>38</v>
      </c>
      <c r="B42" s="221" t="s">
        <v>173</v>
      </c>
      <c r="C42" s="209" t="s">
        <v>250</v>
      </c>
      <c r="D42" s="74">
        <v>42</v>
      </c>
      <c r="E42" s="73">
        <v>40</v>
      </c>
      <c r="F42" s="73">
        <v>40</v>
      </c>
      <c r="G42" s="73">
        <v>41</v>
      </c>
      <c r="H42" s="73">
        <v>42</v>
      </c>
      <c r="I42" s="73">
        <v>38</v>
      </c>
      <c r="J42" s="73">
        <v>35</v>
      </c>
      <c r="K42" s="73">
        <v>33</v>
      </c>
      <c r="L42" s="73">
        <v>10</v>
      </c>
      <c r="M42" s="73">
        <v>34</v>
      </c>
      <c r="N42" s="69">
        <f t="shared" si="23"/>
        <v>355</v>
      </c>
      <c r="O42" s="72">
        <f t="shared" si="24"/>
        <v>47.333333333333336</v>
      </c>
      <c r="P42" s="20" t="str">
        <f t="shared" si="3"/>
        <v>FAIL</v>
      </c>
      <c r="Q42" s="20" t="str">
        <f t="shared" si="15"/>
        <v>FAIL</v>
      </c>
      <c r="R42" s="167">
        <f t="shared" si="22"/>
        <v>0</v>
      </c>
      <c r="S42" s="168">
        <f t="shared" si="4"/>
        <v>1</v>
      </c>
      <c r="T42" s="100"/>
      <c r="U42" s="20"/>
      <c r="V42" s="20"/>
      <c r="W42" s="20"/>
      <c r="X42" s="20"/>
      <c r="Y42" s="87"/>
      <c r="Z42" s="87"/>
      <c r="AA42" s="87"/>
      <c r="AB42" s="87"/>
      <c r="AC42" s="87"/>
      <c r="AD42" s="20"/>
      <c r="AE42" s="20">
        <f t="shared" si="5"/>
        <v>0</v>
      </c>
      <c r="AF42" s="20">
        <f t="shared" si="6"/>
        <v>355</v>
      </c>
      <c r="AG42" s="36"/>
      <c r="AH42" s="86">
        <f t="shared" si="7"/>
        <v>23.666666666666668</v>
      </c>
      <c r="AI42" s="20" t="str">
        <f t="shared" si="8"/>
        <v>FAILS ATKT</v>
      </c>
      <c r="AJ42" s="20" t="str">
        <f t="shared" si="9"/>
        <v>FAILS ATKT</v>
      </c>
      <c r="AK42" s="20">
        <f t="shared" si="10"/>
        <v>0</v>
      </c>
      <c r="AL42" s="20">
        <f t="shared" si="11"/>
        <v>0</v>
      </c>
      <c r="AM42" s="85">
        <f t="shared" si="12"/>
        <v>0</v>
      </c>
      <c r="AN42" s="85">
        <f t="shared" si="13"/>
        <v>1</v>
      </c>
      <c r="AO42" s="36" t="b">
        <f t="shared" si="14"/>
        <v>0</v>
      </c>
      <c r="AP42" s="111"/>
    </row>
    <row r="43" spans="1:42" ht="18.95" customHeight="1" x14ac:dyDescent="0.25">
      <c r="A43" s="214">
        <v>39</v>
      </c>
      <c r="B43" s="221" t="s">
        <v>174</v>
      </c>
      <c r="C43" s="209" t="s">
        <v>251</v>
      </c>
      <c r="D43" s="74">
        <v>68</v>
      </c>
      <c r="E43" s="73">
        <v>43</v>
      </c>
      <c r="F43" s="73">
        <v>61</v>
      </c>
      <c r="G43" s="73">
        <v>52</v>
      </c>
      <c r="H43" s="73">
        <v>43</v>
      </c>
      <c r="I43" s="73">
        <v>38</v>
      </c>
      <c r="J43" s="73">
        <v>37</v>
      </c>
      <c r="K43" s="73">
        <v>27</v>
      </c>
      <c r="L43" s="73">
        <v>30</v>
      </c>
      <c r="M43" s="73">
        <v>32</v>
      </c>
      <c r="N43" s="69">
        <f t="shared" si="23"/>
        <v>431</v>
      </c>
      <c r="O43" s="72">
        <f t="shared" si="24"/>
        <v>57.466666666666669</v>
      </c>
      <c r="P43" s="20" t="str">
        <f t="shared" si="3"/>
        <v>PASS</v>
      </c>
      <c r="Q43" s="20" t="str">
        <f t="shared" si="15"/>
        <v>HIGHER SECOND CLASS</v>
      </c>
      <c r="R43" s="167">
        <f t="shared" si="22"/>
        <v>0</v>
      </c>
      <c r="S43" s="168">
        <f t="shared" si="4"/>
        <v>0</v>
      </c>
      <c r="T43" s="100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20">
        <f t="shared" si="5"/>
        <v>0</v>
      </c>
      <c r="AF43" s="20">
        <f t="shared" si="6"/>
        <v>431</v>
      </c>
      <c r="AG43" s="36"/>
      <c r="AH43" s="86">
        <f t="shared" si="7"/>
        <v>28.733333333333334</v>
      </c>
      <c r="AI43" s="20" t="str">
        <f t="shared" si="8"/>
        <v>PASS</v>
      </c>
      <c r="AJ43" s="20" t="b">
        <f t="shared" si="9"/>
        <v>0</v>
      </c>
      <c r="AK43" s="20">
        <f t="shared" si="10"/>
        <v>0</v>
      </c>
      <c r="AL43" s="20">
        <f t="shared" si="11"/>
        <v>0</v>
      </c>
      <c r="AM43" s="85">
        <f t="shared" si="12"/>
        <v>0</v>
      </c>
      <c r="AN43" s="85">
        <f t="shared" si="13"/>
        <v>0</v>
      </c>
      <c r="AO43" s="36" t="b">
        <f t="shared" si="14"/>
        <v>0</v>
      </c>
      <c r="AP43" s="111"/>
    </row>
    <row r="44" spans="1:42" ht="18.95" customHeight="1" x14ac:dyDescent="0.25">
      <c r="A44" s="214">
        <v>40</v>
      </c>
      <c r="B44" s="221" t="s">
        <v>175</v>
      </c>
      <c r="C44" s="209" t="s">
        <v>252</v>
      </c>
      <c r="D44" s="74">
        <v>58</v>
      </c>
      <c r="E44" s="73">
        <v>49</v>
      </c>
      <c r="F44" s="73">
        <v>66</v>
      </c>
      <c r="G44" s="73">
        <v>57</v>
      </c>
      <c r="H44" s="73">
        <v>49</v>
      </c>
      <c r="I44" s="73">
        <v>21</v>
      </c>
      <c r="J44" s="73">
        <v>27</v>
      </c>
      <c r="K44" s="73">
        <v>30</v>
      </c>
      <c r="L44" s="73">
        <v>30</v>
      </c>
      <c r="M44" s="73">
        <v>36</v>
      </c>
      <c r="N44" s="69">
        <f t="shared" si="23"/>
        <v>423</v>
      </c>
      <c r="O44" s="72">
        <f t="shared" si="24"/>
        <v>56.4</v>
      </c>
      <c r="P44" s="20" t="str">
        <f t="shared" si="3"/>
        <v>PASS</v>
      </c>
      <c r="Q44" s="20" t="str">
        <f t="shared" si="15"/>
        <v>HIGHER SECOND CLASS</v>
      </c>
      <c r="R44" s="167">
        <f t="shared" si="22"/>
        <v>0</v>
      </c>
      <c r="S44" s="168">
        <f t="shared" si="4"/>
        <v>0</v>
      </c>
      <c r="T44" s="100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20">
        <f t="shared" si="5"/>
        <v>0</v>
      </c>
      <c r="AF44" s="20">
        <f t="shared" si="6"/>
        <v>423</v>
      </c>
      <c r="AG44" s="36"/>
      <c r="AH44" s="86">
        <f t="shared" si="7"/>
        <v>28.2</v>
      </c>
      <c r="AI44" s="20" t="str">
        <f t="shared" si="8"/>
        <v>PASS</v>
      </c>
      <c r="AJ44" s="20" t="b">
        <f t="shared" si="9"/>
        <v>0</v>
      </c>
      <c r="AK44" s="20">
        <f t="shared" si="10"/>
        <v>0</v>
      </c>
      <c r="AL44" s="20">
        <f t="shared" si="11"/>
        <v>0</v>
      </c>
      <c r="AM44" s="85">
        <f t="shared" si="12"/>
        <v>0</v>
      </c>
      <c r="AN44" s="85">
        <f t="shared" si="13"/>
        <v>0</v>
      </c>
      <c r="AO44" s="36" t="b">
        <f t="shared" si="14"/>
        <v>0</v>
      </c>
      <c r="AP44" s="111"/>
    </row>
    <row r="45" spans="1:42" ht="18.95" customHeight="1" x14ac:dyDescent="0.25">
      <c r="A45" s="214">
        <v>41</v>
      </c>
      <c r="B45" s="221" t="s">
        <v>176</v>
      </c>
      <c r="C45" s="209" t="s">
        <v>253</v>
      </c>
      <c r="D45" s="74">
        <v>62</v>
      </c>
      <c r="E45" s="73">
        <v>33</v>
      </c>
      <c r="F45" s="73">
        <v>44</v>
      </c>
      <c r="G45" s="73">
        <v>47</v>
      </c>
      <c r="H45" s="73">
        <v>42</v>
      </c>
      <c r="I45" s="73">
        <v>32</v>
      </c>
      <c r="J45" s="73">
        <v>30</v>
      </c>
      <c r="K45" s="73">
        <v>28</v>
      </c>
      <c r="L45" s="75">
        <v>20</v>
      </c>
      <c r="M45" s="73">
        <v>30</v>
      </c>
      <c r="N45" s="69">
        <f t="shared" si="23"/>
        <v>368</v>
      </c>
      <c r="O45" s="72">
        <f t="shared" si="24"/>
        <v>49.06666666666667</v>
      </c>
      <c r="P45" s="20" t="str">
        <f t="shared" si="3"/>
        <v>FAIL</v>
      </c>
      <c r="Q45" s="20" t="str">
        <f t="shared" si="15"/>
        <v>FAIL</v>
      </c>
      <c r="R45" s="167">
        <f t="shared" si="22"/>
        <v>1</v>
      </c>
      <c r="S45" s="168">
        <f t="shared" si="4"/>
        <v>0</v>
      </c>
      <c r="T45" s="100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20">
        <f t="shared" si="5"/>
        <v>0</v>
      </c>
      <c r="AF45" s="20">
        <f t="shared" si="6"/>
        <v>368</v>
      </c>
      <c r="AG45" s="36"/>
      <c r="AH45" s="86">
        <f t="shared" si="7"/>
        <v>24.533333333333335</v>
      </c>
      <c r="AI45" s="20" t="str">
        <f t="shared" si="8"/>
        <v>FAILS ATKT</v>
      </c>
      <c r="AJ45" s="20" t="str">
        <f t="shared" si="9"/>
        <v>FAILS ATKT</v>
      </c>
      <c r="AK45" s="20">
        <f t="shared" si="10"/>
        <v>0</v>
      </c>
      <c r="AL45" s="20">
        <f t="shared" si="11"/>
        <v>0</v>
      </c>
      <c r="AM45" s="85">
        <f t="shared" si="12"/>
        <v>1</v>
      </c>
      <c r="AN45" s="85">
        <f t="shared" si="13"/>
        <v>0</v>
      </c>
      <c r="AO45" s="36" t="b">
        <f t="shared" si="14"/>
        <v>0</v>
      </c>
      <c r="AP45" s="111"/>
    </row>
    <row r="46" spans="1:42" ht="18.95" customHeight="1" x14ac:dyDescent="0.25">
      <c r="A46" s="214">
        <v>42</v>
      </c>
      <c r="B46" s="221" t="s">
        <v>177</v>
      </c>
      <c r="C46" s="209" t="s">
        <v>254</v>
      </c>
      <c r="D46" s="74">
        <v>64</v>
      </c>
      <c r="E46" s="73">
        <v>49</v>
      </c>
      <c r="F46" s="73">
        <v>51</v>
      </c>
      <c r="G46" s="73">
        <v>60</v>
      </c>
      <c r="H46" s="73">
        <v>55</v>
      </c>
      <c r="I46" s="73">
        <v>22</v>
      </c>
      <c r="J46" s="73">
        <v>25</v>
      </c>
      <c r="K46" s="73">
        <v>45</v>
      </c>
      <c r="L46" s="75">
        <v>41</v>
      </c>
      <c r="M46" s="73">
        <v>40</v>
      </c>
      <c r="N46" s="69">
        <f t="shared" si="23"/>
        <v>452</v>
      </c>
      <c r="O46" s="72">
        <f t="shared" si="24"/>
        <v>60.266666666666666</v>
      </c>
      <c r="P46" s="20" t="str">
        <f t="shared" si="3"/>
        <v>PASS</v>
      </c>
      <c r="Q46" s="20" t="str">
        <f t="shared" si="15"/>
        <v>FIRST CLASS</v>
      </c>
      <c r="R46" s="167">
        <f t="shared" si="22"/>
        <v>0</v>
      </c>
      <c r="S46" s="168">
        <f t="shared" si="4"/>
        <v>0</v>
      </c>
      <c r="T46" s="100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20">
        <f t="shared" si="5"/>
        <v>0</v>
      </c>
      <c r="AF46" s="20">
        <f t="shared" si="6"/>
        <v>452</v>
      </c>
      <c r="AG46" s="36"/>
      <c r="AH46" s="86">
        <f t="shared" si="7"/>
        <v>30.133333333333333</v>
      </c>
      <c r="AI46" s="20" t="str">
        <f t="shared" si="8"/>
        <v>PASS</v>
      </c>
      <c r="AJ46" s="20" t="b">
        <f t="shared" si="9"/>
        <v>0</v>
      </c>
      <c r="AK46" s="20">
        <f t="shared" si="10"/>
        <v>0</v>
      </c>
      <c r="AL46" s="20">
        <f t="shared" si="11"/>
        <v>0</v>
      </c>
      <c r="AM46" s="85">
        <f t="shared" si="12"/>
        <v>0</v>
      </c>
      <c r="AN46" s="85">
        <f t="shared" si="13"/>
        <v>0</v>
      </c>
      <c r="AO46" s="36" t="b">
        <f t="shared" si="14"/>
        <v>0</v>
      </c>
      <c r="AP46" s="111"/>
    </row>
    <row r="47" spans="1:42" ht="18.95" customHeight="1" x14ac:dyDescent="0.25">
      <c r="A47" s="214">
        <v>43</v>
      </c>
      <c r="B47" s="221" t="s">
        <v>178</v>
      </c>
      <c r="C47" s="209" t="s">
        <v>255</v>
      </c>
      <c r="D47" s="74">
        <v>78</v>
      </c>
      <c r="E47" s="73">
        <v>25</v>
      </c>
      <c r="F47" s="73">
        <v>50</v>
      </c>
      <c r="G47" s="73">
        <v>40</v>
      </c>
      <c r="H47" s="73">
        <v>45</v>
      </c>
      <c r="I47" s="73">
        <v>30</v>
      </c>
      <c r="J47" s="73">
        <v>28</v>
      </c>
      <c r="K47" s="73">
        <v>28</v>
      </c>
      <c r="L47" s="73">
        <v>12</v>
      </c>
      <c r="M47" s="73">
        <v>33</v>
      </c>
      <c r="N47" s="69">
        <f t="shared" si="23"/>
        <v>369</v>
      </c>
      <c r="O47" s="72">
        <f t="shared" si="24"/>
        <v>49.2</v>
      </c>
      <c r="P47" s="20" t="str">
        <f t="shared" si="3"/>
        <v>FAIL</v>
      </c>
      <c r="Q47" s="20" t="str">
        <f t="shared" si="15"/>
        <v>FAIL</v>
      </c>
      <c r="R47" s="167">
        <f t="shared" si="22"/>
        <v>1</v>
      </c>
      <c r="S47" s="168">
        <f t="shared" si="4"/>
        <v>1</v>
      </c>
      <c r="T47" s="100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20">
        <f t="shared" si="5"/>
        <v>0</v>
      </c>
      <c r="AF47" s="20">
        <f t="shared" si="6"/>
        <v>369</v>
      </c>
      <c r="AG47" s="36"/>
      <c r="AH47" s="86">
        <f t="shared" si="7"/>
        <v>24.6</v>
      </c>
      <c r="AI47" s="20" t="str">
        <f t="shared" si="8"/>
        <v>FAILS ATKT</v>
      </c>
      <c r="AJ47" s="20" t="str">
        <f t="shared" si="9"/>
        <v>FAILS ATKT</v>
      </c>
      <c r="AK47" s="20">
        <f t="shared" si="10"/>
        <v>0</v>
      </c>
      <c r="AL47" s="20">
        <f t="shared" si="11"/>
        <v>0</v>
      </c>
      <c r="AM47" s="85">
        <f t="shared" si="12"/>
        <v>1</v>
      </c>
      <c r="AN47" s="85">
        <f t="shared" si="13"/>
        <v>1</v>
      </c>
      <c r="AO47" s="36" t="b">
        <f t="shared" si="14"/>
        <v>0</v>
      </c>
      <c r="AP47" s="111"/>
    </row>
    <row r="48" spans="1:42" ht="18.95" customHeight="1" x14ac:dyDescent="0.25">
      <c r="A48" s="214">
        <v>44</v>
      </c>
      <c r="B48" s="221" t="s">
        <v>179</v>
      </c>
      <c r="C48" s="209" t="s">
        <v>256</v>
      </c>
      <c r="D48" s="74">
        <v>52</v>
      </c>
      <c r="E48" s="73">
        <v>48</v>
      </c>
      <c r="F48" s="73">
        <v>49</v>
      </c>
      <c r="G48" s="73">
        <v>50</v>
      </c>
      <c r="H48" s="73">
        <v>47</v>
      </c>
      <c r="I48" s="73">
        <v>33</v>
      </c>
      <c r="J48" s="73">
        <v>32</v>
      </c>
      <c r="K48" s="73">
        <v>40</v>
      </c>
      <c r="L48" s="73">
        <v>23</v>
      </c>
      <c r="M48" s="73">
        <v>40</v>
      </c>
      <c r="N48" s="69">
        <f t="shared" si="23"/>
        <v>414</v>
      </c>
      <c r="O48" s="72">
        <f t="shared" si="24"/>
        <v>55.2</v>
      </c>
      <c r="P48" s="20" t="str">
        <f t="shared" si="3"/>
        <v>PASS</v>
      </c>
      <c r="Q48" s="20" t="str">
        <f t="shared" si="15"/>
        <v>HIGHER SECOND CLASS</v>
      </c>
      <c r="R48" s="167">
        <f t="shared" si="22"/>
        <v>0</v>
      </c>
      <c r="S48" s="168">
        <f t="shared" si="4"/>
        <v>0</v>
      </c>
      <c r="T48" s="100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20">
        <f t="shared" si="5"/>
        <v>0</v>
      </c>
      <c r="AF48" s="20">
        <f t="shared" si="6"/>
        <v>414</v>
      </c>
      <c r="AG48" s="36"/>
      <c r="AH48" s="86">
        <f t="shared" si="7"/>
        <v>27.6</v>
      </c>
      <c r="AI48" s="20" t="str">
        <f t="shared" si="8"/>
        <v>PASS</v>
      </c>
      <c r="AJ48" s="20" t="b">
        <f t="shared" si="9"/>
        <v>0</v>
      </c>
      <c r="AK48" s="20">
        <f t="shared" si="10"/>
        <v>0</v>
      </c>
      <c r="AL48" s="20">
        <f t="shared" si="11"/>
        <v>0</v>
      </c>
      <c r="AM48" s="85">
        <f t="shared" si="12"/>
        <v>0</v>
      </c>
      <c r="AN48" s="85">
        <f t="shared" si="13"/>
        <v>0</v>
      </c>
      <c r="AO48" s="36" t="b">
        <f t="shared" si="14"/>
        <v>0</v>
      </c>
      <c r="AP48" s="111"/>
    </row>
    <row r="49" spans="1:42" ht="18.95" customHeight="1" x14ac:dyDescent="0.25">
      <c r="A49" s="214">
        <v>45</v>
      </c>
      <c r="B49" s="221" t="s">
        <v>180</v>
      </c>
      <c r="C49" s="209" t="s">
        <v>257</v>
      </c>
      <c r="D49" s="74">
        <v>40</v>
      </c>
      <c r="E49" s="73">
        <v>40</v>
      </c>
      <c r="F49" s="73">
        <v>43</v>
      </c>
      <c r="G49" s="73">
        <v>19</v>
      </c>
      <c r="H49" s="73">
        <v>28</v>
      </c>
      <c r="I49" s="73" t="s">
        <v>294</v>
      </c>
      <c r="J49" s="75" t="s">
        <v>294</v>
      </c>
      <c r="K49" s="73">
        <v>21</v>
      </c>
      <c r="L49" s="75" t="s">
        <v>294</v>
      </c>
      <c r="M49" s="73">
        <v>25</v>
      </c>
      <c r="N49" s="69">
        <f t="shared" si="23"/>
        <v>216</v>
      </c>
      <c r="O49" s="72">
        <f t="shared" si="24"/>
        <v>28.8</v>
      </c>
      <c r="P49" s="20" t="str">
        <f t="shared" si="3"/>
        <v>FAIL</v>
      </c>
      <c r="Q49" s="20" t="str">
        <f t="shared" si="15"/>
        <v>FAIL</v>
      </c>
      <c r="R49" s="167">
        <f t="shared" si="22"/>
        <v>2</v>
      </c>
      <c r="S49" s="168">
        <f t="shared" si="4"/>
        <v>2</v>
      </c>
      <c r="T49" s="100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20">
        <f t="shared" si="5"/>
        <v>0</v>
      </c>
      <c r="AF49" s="20">
        <f t="shared" si="6"/>
        <v>216</v>
      </c>
      <c r="AG49" s="36"/>
      <c r="AH49" s="86">
        <f t="shared" si="7"/>
        <v>14.4</v>
      </c>
      <c r="AI49" s="20" t="str">
        <f t="shared" si="8"/>
        <v>FAILS ATKT</v>
      </c>
      <c r="AJ49" s="20" t="str">
        <f t="shared" si="9"/>
        <v>FAILS ATKT</v>
      </c>
      <c r="AK49" s="20">
        <f t="shared" si="10"/>
        <v>0</v>
      </c>
      <c r="AL49" s="20">
        <f t="shared" si="11"/>
        <v>0</v>
      </c>
      <c r="AM49" s="85">
        <f t="shared" si="12"/>
        <v>2</v>
      </c>
      <c r="AN49" s="85">
        <f t="shared" si="13"/>
        <v>2</v>
      </c>
      <c r="AO49" s="36" t="b">
        <f t="shared" si="14"/>
        <v>0</v>
      </c>
      <c r="AP49" s="111"/>
    </row>
    <row r="50" spans="1:42" ht="18.95" customHeight="1" x14ac:dyDescent="0.25">
      <c r="A50" s="214">
        <v>46</v>
      </c>
      <c r="B50" s="221" t="s">
        <v>181</v>
      </c>
      <c r="C50" s="209" t="s">
        <v>258</v>
      </c>
      <c r="D50" s="74">
        <v>40</v>
      </c>
      <c r="E50" s="73">
        <v>24</v>
      </c>
      <c r="F50" s="73">
        <v>40</v>
      </c>
      <c r="G50" s="75">
        <v>40</v>
      </c>
      <c r="H50" s="73">
        <v>28</v>
      </c>
      <c r="I50" s="73">
        <v>6</v>
      </c>
      <c r="J50" s="73">
        <v>20</v>
      </c>
      <c r="K50" s="73">
        <v>20</v>
      </c>
      <c r="L50" s="73" t="s">
        <v>294</v>
      </c>
      <c r="M50" s="73">
        <v>23</v>
      </c>
      <c r="N50" s="69">
        <f t="shared" si="23"/>
        <v>241</v>
      </c>
      <c r="O50" s="72">
        <f t="shared" si="24"/>
        <v>32.133333333333333</v>
      </c>
      <c r="P50" s="20" t="str">
        <f t="shared" si="3"/>
        <v>FAIL</v>
      </c>
      <c r="Q50" s="20" t="str">
        <f t="shared" si="15"/>
        <v>FAIL</v>
      </c>
      <c r="R50" s="167">
        <f t="shared" si="22"/>
        <v>2</v>
      </c>
      <c r="S50" s="168">
        <f t="shared" si="4"/>
        <v>1</v>
      </c>
      <c r="T50" s="100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20">
        <f t="shared" si="5"/>
        <v>0</v>
      </c>
      <c r="AF50" s="20">
        <f t="shared" si="6"/>
        <v>241</v>
      </c>
      <c r="AG50" s="36"/>
      <c r="AH50" s="86">
        <f t="shared" si="7"/>
        <v>16.066666666666666</v>
      </c>
      <c r="AI50" s="20" t="str">
        <f t="shared" si="8"/>
        <v>FAILS ATKT</v>
      </c>
      <c r="AJ50" s="20" t="str">
        <f t="shared" si="9"/>
        <v>FAILS ATKT</v>
      </c>
      <c r="AK50" s="20">
        <f t="shared" si="10"/>
        <v>0</v>
      </c>
      <c r="AL50" s="20">
        <f t="shared" si="11"/>
        <v>0</v>
      </c>
      <c r="AM50" s="85">
        <f t="shared" si="12"/>
        <v>2</v>
      </c>
      <c r="AN50" s="85">
        <f t="shared" si="13"/>
        <v>1</v>
      </c>
      <c r="AO50" s="36" t="b">
        <f t="shared" si="14"/>
        <v>0</v>
      </c>
      <c r="AP50" s="111"/>
    </row>
    <row r="51" spans="1:42" ht="18.95" customHeight="1" x14ac:dyDescent="0.25">
      <c r="A51" s="214">
        <v>47</v>
      </c>
      <c r="B51" s="221" t="s">
        <v>182</v>
      </c>
      <c r="C51" s="209" t="s">
        <v>259</v>
      </c>
      <c r="D51" s="74">
        <v>69</v>
      </c>
      <c r="E51" s="73">
        <v>62</v>
      </c>
      <c r="F51" s="73">
        <v>70</v>
      </c>
      <c r="G51" s="73">
        <v>66</v>
      </c>
      <c r="H51" s="73">
        <v>67</v>
      </c>
      <c r="I51" s="73">
        <v>35</v>
      </c>
      <c r="J51" s="73">
        <v>38</v>
      </c>
      <c r="K51" s="73">
        <v>41</v>
      </c>
      <c r="L51" s="73">
        <v>32</v>
      </c>
      <c r="M51" s="73">
        <v>40</v>
      </c>
      <c r="N51" s="69">
        <f t="shared" si="23"/>
        <v>520</v>
      </c>
      <c r="O51" s="72">
        <f t="shared" si="24"/>
        <v>69.333333333333329</v>
      </c>
      <c r="P51" s="20" t="str">
        <f t="shared" si="3"/>
        <v>PASS</v>
      </c>
      <c r="Q51" s="20" t="str">
        <f t="shared" si="15"/>
        <v>FIRST CLASS WITH DISTINCTION</v>
      </c>
      <c r="R51" s="167">
        <f t="shared" si="22"/>
        <v>0</v>
      </c>
      <c r="S51" s="168">
        <f t="shared" si="4"/>
        <v>0</v>
      </c>
      <c r="T51" s="100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20">
        <f t="shared" si="5"/>
        <v>0</v>
      </c>
      <c r="AF51" s="20">
        <f t="shared" si="6"/>
        <v>520</v>
      </c>
      <c r="AG51" s="36"/>
      <c r="AH51" s="86">
        <f t="shared" si="7"/>
        <v>34.666666666666664</v>
      </c>
      <c r="AI51" s="20" t="str">
        <f t="shared" si="8"/>
        <v>PASS</v>
      </c>
      <c r="AJ51" s="20" t="b">
        <f t="shared" si="9"/>
        <v>0</v>
      </c>
      <c r="AK51" s="20">
        <f t="shared" si="10"/>
        <v>0</v>
      </c>
      <c r="AL51" s="20">
        <f t="shared" si="11"/>
        <v>0</v>
      </c>
      <c r="AM51" s="85">
        <f t="shared" si="12"/>
        <v>0</v>
      </c>
      <c r="AN51" s="85">
        <f t="shared" si="13"/>
        <v>0</v>
      </c>
      <c r="AO51" s="36" t="b">
        <f t="shared" si="14"/>
        <v>0</v>
      </c>
      <c r="AP51" s="111"/>
    </row>
    <row r="52" spans="1:42" ht="18.95" customHeight="1" x14ac:dyDescent="0.25">
      <c r="A52" s="214">
        <v>48</v>
      </c>
      <c r="B52" s="221" t="s">
        <v>183</v>
      </c>
      <c r="C52" s="209" t="s">
        <v>260</v>
      </c>
      <c r="D52" s="74">
        <v>60</v>
      </c>
      <c r="E52" s="73">
        <v>46</v>
      </c>
      <c r="F52" s="73">
        <v>58</v>
      </c>
      <c r="G52" s="73">
        <v>53</v>
      </c>
      <c r="H52" s="73">
        <v>61</v>
      </c>
      <c r="I52" s="73">
        <v>39</v>
      </c>
      <c r="J52" s="73">
        <v>40</v>
      </c>
      <c r="K52" s="73">
        <v>37</v>
      </c>
      <c r="L52" s="73">
        <v>25</v>
      </c>
      <c r="M52" s="73">
        <v>39</v>
      </c>
      <c r="N52" s="69">
        <f t="shared" si="23"/>
        <v>458</v>
      </c>
      <c r="O52" s="72">
        <f t="shared" si="24"/>
        <v>61.06666666666667</v>
      </c>
      <c r="P52" s="20" t="str">
        <f t="shared" si="3"/>
        <v>PASS</v>
      </c>
      <c r="Q52" s="20" t="str">
        <f t="shared" si="15"/>
        <v>FIRST CLASS</v>
      </c>
      <c r="R52" s="167">
        <f t="shared" si="22"/>
        <v>0</v>
      </c>
      <c r="S52" s="168">
        <f t="shared" si="4"/>
        <v>0</v>
      </c>
      <c r="T52" s="100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20">
        <f t="shared" si="5"/>
        <v>0</v>
      </c>
      <c r="AF52" s="20">
        <f t="shared" si="6"/>
        <v>458</v>
      </c>
      <c r="AG52" s="36"/>
      <c r="AH52" s="86">
        <f t="shared" si="7"/>
        <v>30.533333333333335</v>
      </c>
      <c r="AI52" s="20" t="str">
        <f t="shared" si="8"/>
        <v>PASS</v>
      </c>
      <c r="AJ52" s="20" t="b">
        <f t="shared" si="9"/>
        <v>0</v>
      </c>
      <c r="AK52" s="20">
        <f t="shared" si="10"/>
        <v>0</v>
      </c>
      <c r="AL52" s="20">
        <f t="shared" si="11"/>
        <v>0</v>
      </c>
      <c r="AM52" s="85">
        <f t="shared" si="12"/>
        <v>0</v>
      </c>
      <c r="AN52" s="85">
        <f t="shared" si="13"/>
        <v>0</v>
      </c>
      <c r="AO52" s="36" t="b">
        <f t="shared" si="14"/>
        <v>0</v>
      </c>
      <c r="AP52" s="111"/>
    </row>
    <row r="53" spans="1:42" ht="18.95" customHeight="1" x14ac:dyDescent="0.25">
      <c r="A53" s="214">
        <v>49</v>
      </c>
      <c r="B53" s="221" t="s">
        <v>184</v>
      </c>
      <c r="C53" s="209" t="s">
        <v>261</v>
      </c>
      <c r="D53" s="74">
        <v>43</v>
      </c>
      <c r="E53" s="73">
        <v>40</v>
      </c>
      <c r="F53" s="73">
        <v>49</v>
      </c>
      <c r="G53" s="73">
        <v>49</v>
      </c>
      <c r="H53" s="73">
        <v>44</v>
      </c>
      <c r="I53" s="73">
        <v>38</v>
      </c>
      <c r="J53" s="73">
        <v>39</v>
      </c>
      <c r="K53" s="73">
        <v>34</v>
      </c>
      <c r="L53" s="73">
        <v>30</v>
      </c>
      <c r="M53" s="73">
        <v>35</v>
      </c>
      <c r="N53" s="69">
        <f t="shared" si="23"/>
        <v>401</v>
      </c>
      <c r="O53" s="72">
        <f t="shared" si="24"/>
        <v>53.466666666666669</v>
      </c>
      <c r="P53" s="20" t="str">
        <f t="shared" si="3"/>
        <v>PASS</v>
      </c>
      <c r="Q53" s="20" t="str">
        <f t="shared" si="15"/>
        <v>SECOND CLASS</v>
      </c>
      <c r="R53" s="167">
        <f t="shared" si="22"/>
        <v>0</v>
      </c>
      <c r="S53" s="168">
        <f t="shared" si="4"/>
        <v>0</v>
      </c>
      <c r="T53" s="100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20">
        <f t="shared" si="5"/>
        <v>0</v>
      </c>
      <c r="AF53" s="20">
        <f t="shared" si="6"/>
        <v>401</v>
      </c>
      <c r="AG53" s="36"/>
      <c r="AH53" s="86">
        <f t="shared" si="7"/>
        <v>26.733333333333334</v>
      </c>
      <c r="AI53" s="20" t="str">
        <f t="shared" si="8"/>
        <v>PASS</v>
      </c>
      <c r="AJ53" s="20" t="b">
        <f t="shared" si="9"/>
        <v>0</v>
      </c>
      <c r="AK53" s="20">
        <f t="shared" si="10"/>
        <v>0</v>
      </c>
      <c r="AL53" s="20">
        <f t="shared" si="11"/>
        <v>0</v>
      </c>
      <c r="AM53" s="85">
        <f t="shared" si="12"/>
        <v>0</v>
      </c>
      <c r="AN53" s="85">
        <f t="shared" si="13"/>
        <v>0</v>
      </c>
      <c r="AO53" s="36" t="b">
        <f t="shared" si="14"/>
        <v>0</v>
      </c>
      <c r="AP53" s="111"/>
    </row>
    <row r="54" spans="1:42" ht="18.95" customHeight="1" x14ac:dyDescent="0.25">
      <c r="A54" s="214">
        <v>50</v>
      </c>
      <c r="B54" s="221" t="s">
        <v>185</v>
      </c>
      <c r="C54" s="209" t="s">
        <v>133</v>
      </c>
      <c r="D54" s="74">
        <v>52</v>
      </c>
      <c r="E54" s="73">
        <v>40</v>
      </c>
      <c r="F54" s="73">
        <v>54</v>
      </c>
      <c r="G54" s="73">
        <v>62</v>
      </c>
      <c r="H54" s="73">
        <v>43</v>
      </c>
      <c r="I54" s="73">
        <v>38</v>
      </c>
      <c r="J54" s="73">
        <v>39</v>
      </c>
      <c r="K54" s="73">
        <v>30</v>
      </c>
      <c r="L54" s="73" t="s">
        <v>294</v>
      </c>
      <c r="M54" s="73">
        <v>28</v>
      </c>
      <c r="N54" s="69">
        <f t="shared" si="23"/>
        <v>386</v>
      </c>
      <c r="O54" s="72">
        <f t="shared" si="24"/>
        <v>51.466666666666669</v>
      </c>
      <c r="P54" s="20" t="str">
        <f t="shared" si="3"/>
        <v>FAIL</v>
      </c>
      <c r="Q54" s="20" t="str">
        <f t="shared" si="15"/>
        <v>FAIL</v>
      </c>
      <c r="R54" s="167">
        <f t="shared" si="22"/>
        <v>0</v>
      </c>
      <c r="S54" s="168">
        <f t="shared" si="4"/>
        <v>1</v>
      </c>
      <c r="T54" s="100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20">
        <f t="shared" si="5"/>
        <v>0</v>
      </c>
      <c r="AF54" s="20">
        <f t="shared" si="6"/>
        <v>386</v>
      </c>
      <c r="AG54" s="36"/>
      <c r="AH54" s="86">
        <f t="shared" si="7"/>
        <v>25.733333333333334</v>
      </c>
      <c r="AI54" s="20" t="str">
        <f t="shared" si="8"/>
        <v>FAILS ATKT</v>
      </c>
      <c r="AJ54" s="20" t="str">
        <f t="shared" si="9"/>
        <v>FAILS ATKT</v>
      </c>
      <c r="AK54" s="20">
        <f t="shared" si="10"/>
        <v>0</v>
      </c>
      <c r="AL54" s="20">
        <f t="shared" si="11"/>
        <v>0</v>
      </c>
      <c r="AM54" s="85">
        <f t="shared" si="12"/>
        <v>0</v>
      </c>
      <c r="AN54" s="85">
        <f t="shared" si="13"/>
        <v>1</v>
      </c>
      <c r="AO54" s="36" t="b">
        <f t="shared" si="14"/>
        <v>0</v>
      </c>
      <c r="AP54" s="111"/>
    </row>
    <row r="55" spans="1:42" ht="18.95" customHeight="1" x14ac:dyDescent="0.25">
      <c r="A55" s="214">
        <v>51</v>
      </c>
      <c r="B55" s="221" t="s">
        <v>186</v>
      </c>
      <c r="C55" s="209" t="s">
        <v>262</v>
      </c>
      <c r="D55" s="74">
        <v>76</v>
      </c>
      <c r="E55" s="73">
        <v>42</v>
      </c>
      <c r="F55" s="73">
        <v>63</v>
      </c>
      <c r="G55" s="73">
        <v>65</v>
      </c>
      <c r="H55" s="73">
        <v>49</v>
      </c>
      <c r="I55" s="73">
        <v>42</v>
      </c>
      <c r="J55" s="73">
        <v>40</v>
      </c>
      <c r="K55" s="73">
        <v>35</v>
      </c>
      <c r="L55" s="73">
        <v>40</v>
      </c>
      <c r="M55" s="73">
        <v>38</v>
      </c>
      <c r="N55" s="69">
        <f t="shared" si="23"/>
        <v>490</v>
      </c>
      <c r="O55" s="72">
        <f t="shared" si="24"/>
        <v>65.333333333333329</v>
      </c>
      <c r="P55" s="20" t="str">
        <f t="shared" si="3"/>
        <v>PASS</v>
      </c>
      <c r="Q55" s="20" t="str">
        <f t="shared" si="15"/>
        <v>FIRST CLASS</v>
      </c>
      <c r="R55" s="167">
        <f t="shared" si="22"/>
        <v>0</v>
      </c>
      <c r="S55" s="168">
        <f t="shared" si="4"/>
        <v>0</v>
      </c>
      <c r="T55" s="100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20">
        <f t="shared" si="5"/>
        <v>0</v>
      </c>
      <c r="AF55" s="20">
        <f t="shared" si="6"/>
        <v>490</v>
      </c>
      <c r="AG55" s="36"/>
      <c r="AH55" s="86">
        <f t="shared" si="7"/>
        <v>32.666666666666664</v>
      </c>
      <c r="AI55" s="20" t="str">
        <f t="shared" si="8"/>
        <v>PASS</v>
      </c>
      <c r="AJ55" s="20" t="b">
        <f t="shared" si="9"/>
        <v>0</v>
      </c>
      <c r="AK55" s="20">
        <f t="shared" si="10"/>
        <v>0</v>
      </c>
      <c r="AL55" s="20">
        <f t="shared" si="11"/>
        <v>0</v>
      </c>
      <c r="AM55" s="85">
        <f t="shared" si="12"/>
        <v>0</v>
      </c>
      <c r="AN55" s="85">
        <f t="shared" si="13"/>
        <v>0</v>
      </c>
      <c r="AO55" s="36" t="b">
        <f t="shared" si="14"/>
        <v>0</v>
      </c>
      <c r="AP55" s="111"/>
    </row>
    <row r="56" spans="1:42" ht="18.95" customHeight="1" x14ac:dyDescent="0.25">
      <c r="A56" s="214">
        <v>52</v>
      </c>
      <c r="B56" s="221" t="s">
        <v>187</v>
      </c>
      <c r="C56" s="209" t="s">
        <v>263</v>
      </c>
      <c r="D56" s="74">
        <v>50</v>
      </c>
      <c r="E56" s="73">
        <v>43</v>
      </c>
      <c r="F56" s="73">
        <v>49</v>
      </c>
      <c r="G56" s="73">
        <v>48</v>
      </c>
      <c r="H56" s="73">
        <v>44</v>
      </c>
      <c r="I56" s="73">
        <v>43</v>
      </c>
      <c r="J56" s="73">
        <v>39</v>
      </c>
      <c r="K56" s="73">
        <v>25</v>
      </c>
      <c r="L56" s="73">
        <v>20</v>
      </c>
      <c r="M56" s="73">
        <v>30</v>
      </c>
      <c r="N56" s="69">
        <f t="shared" si="23"/>
        <v>391</v>
      </c>
      <c r="O56" s="72">
        <f t="shared" si="24"/>
        <v>52.133333333333333</v>
      </c>
      <c r="P56" s="20" t="str">
        <f t="shared" si="3"/>
        <v>PASS</v>
      </c>
      <c r="Q56" s="20" t="str">
        <f t="shared" si="15"/>
        <v>SECOND CLASS</v>
      </c>
      <c r="R56" s="167">
        <f t="shared" si="22"/>
        <v>0</v>
      </c>
      <c r="S56" s="168">
        <f t="shared" si="4"/>
        <v>0</v>
      </c>
      <c r="T56" s="100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20">
        <f t="shared" si="5"/>
        <v>0</v>
      </c>
      <c r="AF56" s="20">
        <f t="shared" si="6"/>
        <v>391</v>
      </c>
      <c r="AG56" s="36"/>
      <c r="AH56" s="86">
        <f t="shared" si="7"/>
        <v>26.066666666666666</v>
      </c>
      <c r="AI56" s="20" t="str">
        <f t="shared" si="8"/>
        <v>PASS</v>
      </c>
      <c r="AJ56" s="20" t="b">
        <f t="shared" si="9"/>
        <v>0</v>
      </c>
      <c r="AK56" s="20">
        <f t="shared" si="10"/>
        <v>0</v>
      </c>
      <c r="AL56" s="20">
        <f t="shared" si="11"/>
        <v>0</v>
      </c>
      <c r="AM56" s="85">
        <f t="shared" si="12"/>
        <v>0</v>
      </c>
      <c r="AN56" s="85">
        <f t="shared" si="13"/>
        <v>0</v>
      </c>
      <c r="AO56" s="36" t="b">
        <f t="shared" si="14"/>
        <v>0</v>
      </c>
      <c r="AP56" s="111"/>
    </row>
    <row r="57" spans="1:42" ht="18.95" customHeight="1" x14ac:dyDescent="0.25">
      <c r="A57" s="214">
        <v>53</v>
      </c>
      <c r="B57" s="221" t="s">
        <v>188</v>
      </c>
      <c r="C57" s="209" t="s">
        <v>264</v>
      </c>
      <c r="D57" s="74">
        <v>81</v>
      </c>
      <c r="E57" s="73">
        <v>53</v>
      </c>
      <c r="F57" s="73">
        <v>62</v>
      </c>
      <c r="G57" s="73">
        <v>63</v>
      </c>
      <c r="H57" s="73">
        <v>55</v>
      </c>
      <c r="I57" s="73">
        <v>40</v>
      </c>
      <c r="J57" s="73">
        <v>41</v>
      </c>
      <c r="K57" s="73">
        <v>45</v>
      </c>
      <c r="L57" s="73">
        <v>43</v>
      </c>
      <c r="M57" s="73">
        <v>45</v>
      </c>
      <c r="N57" s="69">
        <f t="shared" si="23"/>
        <v>528</v>
      </c>
      <c r="O57" s="72">
        <f t="shared" si="24"/>
        <v>70.400000000000006</v>
      </c>
      <c r="P57" s="20" t="str">
        <f t="shared" si="3"/>
        <v>PASS</v>
      </c>
      <c r="Q57" s="20" t="str">
        <f t="shared" si="15"/>
        <v>FIRST CLASS WITH DISTINCTION</v>
      </c>
      <c r="R57" s="167">
        <f t="shared" si="22"/>
        <v>0</v>
      </c>
      <c r="S57" s="168">
        <f t="shared" si="4"/>
        <v>0</v>
      </c>
      <c r="T57" s="100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20">
        <f t="shared" si="5"/>
        <v>0</v>
      </c>
      <c r="AF57" s="20">
        <f t="shared" si="6"/>
        <v>528</v>
      </c>
      <c r="AG57" s="36"/>
      <c r="AH57" s="86">
        <f t="shared" si="7"/>
        <v>35.200000000000003</v>
      </c>
      <c r="AI57" s="20" t="str">
        <f t="shared" si="8"/>
        <v>PASS</v>
      </c>
      <c r="AJ57" s="20" t="b">
        <f t="shared" si="9"/>
        <v>0</v>
      </c>
      <c r="AK57" s="20">
        <f t="shared" si="10"/>
        <v>0</v>
      </c>
      <c r="AL57" s="20">
        <f t="shared" si="11"/>
        <v>0</v>
      </c>
      <c r="AM57" s="85">
        <f t="shared" si="12"/>
        <v>0</v>
      </c>
      <c r="AN57" s="85">
        <f t="shared" si="13"/>
        <v>0</v>
      </c>
      <c r="AO57" s="36" t="b">
        <f t="shared" si="14"/>
        <v>0</v>
      </c>
      <c r="AP57" s="111"/>
    </row>
    <row r="58" spans="1:42" ht="18.95" customHeight="1" x14ac:dyDescent="0.25">
      <c r="A58" s="214">
        <v>54</v>
      </c>
      <c r="B58" s="221" t="s">
        <v>189</v>
      </c>
      <c r="C58" s="209" t="s">
        <v>265</v>
      </c>
      <c r="D58" s="74">
        <v>40</v>
      </c>
      <c r="E58" s="73">
        <v>26</v>
      </c>
      <c r="F58" s="73">
        <v>40</v>
      </c>
      <c r="G58" s="73">
        <v>40</v>
      </c>
      <c r="H58" s="73">
        <v>15</v>
      </c>
      <c r="I58" s="73">
        <v>21</v>
      </c>
      <c r="J58" s="73">
        <v>22</v>
      </c>
      <c r="K58" s="73">
        <v>30</v>
      </c>
      <c r="L58" s="73">
        <v>5</v>
      </c>
      <c r="M58" s="73">
        <v>34</v>
      </c>
      <c r="N58" s="69">
        <f t="shared" si="23"/>
        <v>273</v>
      </c>
      <c r="O58" s="72">
        <f t="shared" si="24"/>
        <v>36.4</v>
      </c>
      <c r="P58" s="20" t="str">
        <f t="shared" si="3"/>
        <v>FAIL</v>
      </c>
      <c r="Q58" s="20" t="str">
        <f t="shared" si="15"/>
        <v>FAIL</v>
      </c>
      <c r="R58" s="167">
        <f t="shared" si="22"/>
        <v>2</v>
      </c>
      <c r="S58" s="168">
        <f t="shared" si="4"/>
        <v>1</v>
      </c>
      <c r="T58" s="100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20">
        <f t="shared" si="5"/>
        <v>0</v>
      </c>
      <c r="AF58" s="20">
        <f t="shared" si="6"/>
        <v>273</v>
      </c>
      <c r="AG58" s="36"/>
      <c r="AH58" s="86">
        <f t="shared" si="7"/>
        <v>18.2</v>
      </c>
      <c r="AI58" s="20" t="str">
        <f t="shared" si="8"/>
        <v>FAILS ATKT</v>
      </c>
      <c r="AJ58" s="20" t="str">
        <f t="shared" si="9"/>
        <v>FAILS ATKT</v>
      </c>
      <c r="AK58" s="20">
        <f t="shared" si="10"/>
        <v>0</v>
      </c>
      <c r="AL58" s="20">
        <f t="shared" si="11"/>
        <v>0</v>
      </c>
      <c r="AM58" s="85">
        <f t="shared" si="12"/>
        <v>2</v>
      </c>
      <c r="AN58" s="85">
        <f t="shared" si="13"/>
        <v>1</v>
      </c>
      <c r="AO58" s="36" t="b">
        <f t="shared" si="14"/>
        <v>0</v>
      </c>
      <c r="AP58" s="111"/>
    </row>
    <row r="59" spans="1:42" ht="18.95" customHeight="1" x14ac:dyDescent="0.25">
      <c r="A59" s="214">
        <v>55</v>
      </c>
      <c r="B59" s="221" t="s">
        <v>190</v>
      </c>
      <c r="C59" s="209" t="s">
        <v>266</v>
      </c>
      <c r="D59" s="74">
        <v>42</v>
      </c>
      <c r="E59" s="73">
        <v>13</v>
      </c>
      <c r="F59" s="73">
        <v>31</v>
      </c>
      <c r="G59" s="73">
        <v>40</v>
      </c>
      <c r="H59" s="73">
        <v>40</v>
      </c>
      <c r="I59" s="73">
        <v>22</v>
      </c>
      <c r="J59" s="73">
        <v>23</v>
      </c>
      <c r="K59" s="73">
        <v>24</v>
      </c>
      <c r="L59" s="73">
        <v>7</v>
      </c>
      <c r="M59" s="73">
        <v>28</v>
      </c>
      <c r="N59" s="69">
        <f t="shared" si="23"/>
        <v>270</v>
      </c>
      <c r="O59" s="72">
        <f t="shared" si="24"/>
        <v>36</v>
      </c>
      <c r="P59" s="20" t="str">
        <f t="shared" si="3"/>
        <v>FAIL</v>
      </c>
      <c r="Q59" s="20" t="str">
        <f t="shared" si="15"/>
        <v>FAIL</v>
      </c>
      <c r="R59" s="167">
        <f t="shared" si="22"/>
        <v>2</v>
      </c>
      <c r="S59" s="168">
        <f t="shared" si="4"/>
        <v>1</v>
      </c>
      <c r="T59" s="100"/>
      <c r="U59" s="87"/>
      <c r="V59" s="87"/>
      <c r="W59" s="87"/>
      <c r="X59" s="87"/>
      <c r="Y59" s="87"/>
      <c r="Z59" s="20"/>
      <c r="AA59" s="87"/>
      <c r="AB59" s="87"/>
      <c r="AC59" s="87"/>
      <c r="AD59" s="87"/>
      <c r="AE59" s="20">
        <f t="shared" si="5"/>
        <v>0</v>
      </c>
      <c r="AF59" s="20">
        <f t="shared" si="6"/>
        <v>270</v>
      </c>
      <c r="AG59" s="36"/>
      <c r="AH59" s="86">
        <f t="shared" si="7"/>
        <v>18</v>
      </c>
      <c r="AI59" s="20" t="str">
        <f t="shared" si="8"/>
        <v>FAILS ATKT</v>
      </c>
      <c r="AJ59" s="20" t="str">
        <f t="shared" si="9"/>
        <v>FAILS ATKT</v>
      </c>
      <c r="AK59" s="20">
        <f t="shared" si="10"/>
        <v>0</v>
      </c>
      <c r="AL59" s="20">
        <f t="shared" si="11"/>
        <v>0</v>
      </c>
      <c r="AM59" s="85">
        <f t="shared" si="12"/>
        <v>2</v>
      </c>
      <c r="AN59" s="85">
        <f t="shared" si="13"/>
        <v>1</v>
      </c>
      <c r="AO59" s="36" t="b">
        <f t="shared" si="14"/>
        <v>0</v>
      </c>
      <c r="AP59" s="111"/>
    </row>
    <row r="60" spans="1:42" ht="18.95" customHeight="1" x14ac:dyDescent="0.25">
      <c r="A60" s="214">
        <v>56</v>
      </c>
      <c r="B60" s="221" t="s">
        <v>191</v>
      </c>
      <c r="C60" s="209" t="s">
        <v>267</v>
      </c>
      <c r="D60" s="74">
        <v>40</v>
      </c>
      <c r="E60" s="73">
        <v>40</v>
      </c>
      <c r="F60" s="73">
        <v>49</v>
      </c>
      <c r="G60" s="73">
        <v>17</v>
      </c>
      <c r="H60" s="73">
        <v>40</v>
      </c>
      <c r="I60" s="73">
        <v>20</v>
      </c>
      <c r="J60" s="73">
        <v>21</v>
      </c>
      <c r="K60" s="73">
        <v>23</v>
      </c>
      <c r="L60" s="73">
        <v>8</v>
      </c>
      <c r="M60" s="73">
        <v>28</v>
      </c>
      <c r="N60" s="69">
        <f t="shared" si="23"/>
        <v>286</v>
      </c>
      <c r="O60" s="72">
        <f t="shared" si="24"/>
        <v>38.133333333333333</v>
      </c>
      <c r="P60" s="20" t="str">
        <f t="shared" si="3"/>
        <v>FAIL</v>
      </c>
      <c r="Q60" s="20" t="str">
        <f t="shared" si="15"/>
        <v>FAIL</v>
      </c>
      <c r="R60" s="167">
        <f t="shared" si="22"/>
        <v>1</v>
      </c>
      <c r="S60" s="168">
        <f t="shared" si="4"/>
        <v>1</v>
      </c>
      <c r="T60" s="100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20">
        <f t="shared" si="5"/>
        <v>0</v>
      </c>
      <c r="AF60" s="20">
        <f t="shared" si="6"/>
        <v>286</v>
      </c>
      <c r="AG60" s="36"/>
      <c r="AH60" s="86">
        <f t="shared" si="7"/>
        <v>19.066666666666666</v>
      </c>
      <c r="AI60" s="20" t="str">
        <f t="shared" si="8"/>
        <v>FAILS ATKT</v>
      </c>
      <c r="AJ60" s="20" t="str">
        <f t="shared" si="9"/>
        <v>FAILS ATKT</v>
      </c>
      <c r="AK60" s="20">
        <f t="shared" si="10"/>
        <v>0</v>
      </c>
      <c r="AL60" s="20">
        <f t="shared" si="11"/>
        <v>0</v>
      </c>
      <c r="AM60" s="85">
        <f t="shared" si="12"/>
        <v>1</v>
      </c>
      <c r="AN60" s="85">
        <f t="shared" si="13"/>
        <v>1</v>
      </c>
      <c r="AO60" s="36" t="b">
        <f t="shared" si="14"/>
        <v>0</v>
      </c>
      <c r="AP60" s="111"/>
    </row>
    <row r="61" spans="1:42" ht="18.95" customHeight="1" x14ac:dyDescent="0.25">
      <c r="A61" s="214">
        <v>57</v>
      </c>
      <c r="B61" s="221" t="s">
        <v>192</v>
      </c>
      <c r="C61" s="209" t="s">
        <v>268</v>
      </c>
      <c r="D61" s="74">
        <v>68</v>
      </c>
      <c r="E61" s="73">
        <v>52</v>
      </c>
      <c r="F61" s="73">
        <v>65</v>
      </c>
      <c r="G61" s="73">
        <v>54</v>
      </c>
      <c r="H61" s="73">
        <v>66</v>
      </c>
      <c r="I61" s="73">
        <v>42</v>
      </c>
      <c r="J61" s="73">
        <v>40</v>
      </c>
      <c r="K61" s="73">
        <v>45</v>
      </c>
      <c r="L61" s="73">
        <v>42</v>
      </c>
      <c r="M61" s="73">
        <v>44</v>
      </c>
      <c r="N61" s="69">
        <f t="shared" si="23"/>
        <v>518</v>
      </c>
      <c r="O61" s="72">
        <f t="shared" si="24"/>
        <v>69.066666666666663</v>
      </c>
      <c r="P61" s="20" t="str">
        <f t="shared" si="3"/>
        <v>PASS</v>
      </c>
      <c r="Q61" s="20" t="str">
        <f t="shared" si="15"/>
        <v>FIRST CLASS WITH DISTINCTION</v>
      </c>
      <c r="R61" s="167">
        <f t="shared" si="22"/>
        <v>0</v>
      </c>
      <c r="S61" s="168">
        <f t="shared" si="4"/>
        <v>0</v>
      </c>
      <c r="T61" s="100"/>
      <c r="U61" s="87"/>
      <c r="V61" s="20"/>
      <c r="W61" s="87"/>
      <c r="X61" s="87"/>
      <c r="Y61" s="87"/>
      <c r="Z61" s="87"/>
      <c r="AA61" s="87"/>
      <c r="AB61" s="87"/>
      <c r="AC61" s="87"/>
      <c r="AD61" s="87"/>
      <c r="AE61" s="20">
        <f t="shared" si="5"/>
        <v>0</v>
      </c>
      <c r="AF61" s="20">
        <f t="shared" si="6"/>
        <v>518</v>
      </c>
      <c r="AG61" s="36"/>
      <c r="AH61" s="86">
        <f t="shared" si="7"/>
        <v>34.533333333333331</v>
      </c>
      <c r="AI61" s="20" t="str">
        <f t="shared" si="8"/>
        <v>PASS</v>
      </c>
      <c r="AJ61" s="20" t="b">
        <f t="shared" si="9"/>
        <v>0</v>
      </c>
      <c r="AK61" s="20">
        <f t="shared" si="10"/>
        <v>0</v>
      </c>
      <c r="AL61" s="20">
        <f t="shared" si="11"/>
        <v>0</v>
      </c>
      <c r="AM61" s="85">
        <f t="shared" si="12"/>
        <v>0</v>
      </c>
      <c r="AN61" s="85">
        <f t="shared" si="13"/>
        <v>0</v>
      </c>
      <c r="AO61" s="36" t="b">
        <f t="shared" si="14"/>
        <v>0</v>
      </c>
      <c r="AP61" s="111"/>
    </row>
    <row r="62" spans="1:42" ht="18.95" customHeight="1" x14ac:dyDescent="0.25">
      <c r="A62" s="214">
        <v>58</v>
      </c>
      <c r="B62" s="221" t="s">
        <v>193</v>
      </c>
      <c r="C62" s="209" t="s">
        <v>269</v>
      </c>
      <c r="D62" s="74">
        <v>65</v>
      </c>
      <c r="E62" s="73">
        <v>40</v>
      </c>
      <c r="F62" s="73">
        <v>44</v>
      </c>
      <c r="G62" s="73">
        <v>40</v>
      </c>
      <c r="H62" s="73">
        <v>49</v>
      </c>
      <c r="I62" s="73">
        <v>23</v>
      </c>
      <c r="J62" s="73">
        <v>24</v>
      </c>
      <c r="K62" s="73">
        <v>33</v>
      </c>
      <c r="L62" s="73">
        <v>20</v>
      </c>
      <c r="M62" s="73">
        <v>37</v>
      </c>
      <c r="N62" s="69">
        <f t="shared" si="23"/>
        <v>375</v>
      </c>
      <c r="O62" s="72">
        <f t="shared" si="24"/>
        <v>50</v>
      </c>
      <c r="P62" s="20" t="str">
        <f t="shared" si="3"/>
        <v>PASS</v>
      </c>
      <c r="Q62" s="20" t="str">
        <f t="shared" si="15"/>
        <v>SECOND CLASS</v>
      </c>
      <c r="R62" s="167">
        <f t="shared" si="22"/>
        <v>0</v>
      </c>
      <c r="S62" s="168">
        <f t="shared" si="4"/>
        <v>0</v>
      </c>
      <c r="T62" s="100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20">
        <f t="shared" si="5"/>
        <v>0</v>
      </c>
      <c r="AF62" s="20">
        <f t="shared" si="6"/>
        <v>375</v>
      </c>
      <c r="AG62" s="36"/>
      <c r="AH62" s="86">
        <f t="shared" si="7"/>
        <v>25</v>
      </c>
      <c r="AI62" s="20" t="str">
        <f t="shared" si="8"/>
        <v>PASS</v>
      </c>
      <c r="AJ62" s="20" t="b">
        <f t="shared" si="9"/>
        <v>0</v>
      </c>
      <c r="AK62" s="20">
        <f t="shared" si="10"/>
        <v>0</v>
      </c>
      <c r="AL62" s="20">
        <f t="shared" si="11"/>
        <v>0</v>
      </c>
      <c r="AM62" s="85">
        <f t="shared" si="12"/>
        <v>0</v>
      </c>
      <c r="AN62" s="85">
        <f t="shared" si="13"/>
        <v>0</v>
      </c>
      <c r="AO62" s="36" t="b">
        <f t="shared" si="14"/>
        <v>0</v>
      </c>
      <c r="AP62" s="111"/>
    </row>
    <row r="63" spans="1:42" ht="18.95" customHeight="1" x14ac:dyDescent="0.25">
      <c r="A63" s="214">
        <v>59</v>
      </c>
      <c r="B63" s="221" t="s">
        <v>194</v>
      </c>
      <c r="C63" s="209" t="s">
        <v>270</v>
      </c>
      <c r="D63" s="74">
        <v>61</v>
      </c>
      <c r="E63" s="73">
        <v>40</v>
      </c>
      <c r="F63" s="73">
        <v>40</v>
      </c>
      <c r="G63" s="73">
        <v>40</v>
      </c>
      <c r="H63" s="73">
        <v>25</v>
      </c>
      <c r="I63" s="73">
        <v>25</v>
      </c>
      <c r="J63" s="73">
        <v>28</v>
      </c>
      <c r="K63" s="73">
        <v>30</v>
      </c>
      <c r="L63" s="75">
        <v>38</v>
      </c>
      <c r="M63" s="73">
        <v>35</v>
      </c>
      <c r="N63" s="69">
        <f t="shared" si="23"/>
        <v>362</v>
      </c>
      <c r="O63" s="72">
        <f t="shared" si="24"/>
        <v>48.266666666666666</v>
      </c>
      <c r="P63" s="20" t="str">
        <f t="shared" si="3"/>
        <v>FAIL</v>
      </c>
      <c r="Q63" s="20" t="str">
        <f t="shared" si="15"/>
        <v>FAIL</v>
      </c>
      <c r="R63" s="167">
        <f t="shared" si="22"/>
        <v>1</v>
      </c>
      <c r="S63" s="168">
        <f t="shared" si="4"/>
        <v>0</v>
      </c>
      <c r="T63" s="100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20">
        <f t="shared" si="5"/>
        <v>0</v>
      </c>
      <c r="AF63" s="20">
        <f t="shared" si="6"/>
        <v>362</v>
      </c>
      <c r="AG63" s="36"/>
      <c r="AH63" s="86">
        <f t="shared" si="7"/>
        <v>24.133333333333333</v>
      </c>
      <c r="AI63" s="20" t="str">
        <f t="shared" si="8"/>
        <v>FAILS ATKT</v>
      </c>
      <c r="AJ63" s="20" t="str">
        <f t="shared" si="9"/>
        <v>FAILS ATKT</v>
      </c>
      <c r="AK63" s="20">
        <f t="shared" si="10"/>
        <v>0</v>
      </c>
      <c r="AL63" s="20">
        <f t="shared" si="11"/>
        <v>0</v>
      </c>
      <c r="AM63" s="85">
        <f t="shared" si="12"/>
        <v>1</v>
      </c>
      <c r="AN63" s="85">
        <f t="shared" si="13"/>
        <v>0</v>
      </c>
      <c r="AO63" s="36" t="b">
        <f t="shared" si="14"/>
        <v>0</v>
      </c>
      <c r="AP63" s="111"/>
    </row>
    <row r="64" spans="1:42" ht="18.95" customHeight="1" x14ac:dyDescent="0.25">
      <c r="A64" s="214">
        <v>60</v>
      </c>
      <c r="B64" s="221" t="s">
        <v>195</v>
      </c>
      <c r="C64" s="209" t="s">
        <v>271</v>
      </c>
      <c r="D64" s="74">
        <v>67</v>
      </c>
      <c r="E64" s="73">
        <v>40</v>
      </c>
      <c r="F64" s="73">
        <v>49</v>
      </c>
      <c r="G64" s="73">
        <v>62</v>
      </c>
      <c r="H64" s="73">
        <v>44</v>
      </c>
      <c r="I64" s="73">
        <v>38</v>
      </c>
      <c r="J64" s="73">
        <v>40</v>
      </c>
      <c r="K64" s="73">
        <v>46</v>
      </c>
      <c r="L64" s="73">
        <v>25</v>
      </c>
      <c r="M64" s="73">
        <v>43</v>
      </c>
      <c r="N64" s="69">
        <f t="shared" si="23"/>
        <v>454</v>
      </c>
      <c r="O64" s="72">
        <f t="shared" si="24"/>
        <v>60.533333333333331</v>
      </c>
      <c r="P64" s="20" t="str">
        <f t="shared" si="3"/>
        <v>PASS</v>
      </c>
      <c r="Q64" s="20" t="str">
        <f t="shared" si="15"/>
        <v>FIRST CLASS</v>
      </c>
      <c r="R64" s="167">
        <f t="shared" si="22"/>
        <v>0</v>
      </c>
      <c r="S64" s="168">
        <f t="shared" si="4"/>
        <v>0</v>
      </c>
      <c r="T64" s="100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20">
        <f t="shared" si="5"/>
        <v>0</v>
      </c>
      <c r="AF64" s="20">
        <f t="shared" si="6"/>
        <v>454</v>
      </c>
      <c r="AG64" s="36"/>
      <c r="AH64" s="86">
        <f t="shared" si="7"/>
        <v>30.266666666666666</v>
      </c>
      <c r="AI64" s="20" t="str">
        <f t="shared" si="8"/>
        <v>PASS</v>
      </c>
      <c r="AJ64" s="20" t="b">
        <f t="shared" si="9"/>
        <v>0</v>
      </c>
      <c r="AK64" s="20">
        <f t="shared" si="10"/>
        <v>0</v>
      </c>
      <c r="AL64" s="20">
        <f t="shared" si="11"/>
        <v>0</v>
      </c>
      <c r="AM64" s="85">
        <f t="shared" si="12"/>
        <v>0</v>
      </c>
      <c r="AN64" s="85">
        <f t="shared" si="13"/>
        <v>0</v>
      </c>
      <c r="AO64" s="36" t="b">
        <f t="shared" si="14"/>
        <v>0</v>
      </c>
      <c r="AP64" s="111"/>
    </row>
    <row r="65" spans="1:42" ht="18.95" customHeight="1" x14ac:dyDescent="0.25">
      <c r="A65" s="214">
        <v>61</v>
      </c>
      <c r="B65" s="221" t="s">
        <v>196</v>
      </c>
      <c r="C65" s="209" t="s">
        <v>272</v>
      </c>
      <c r="D65" s="74">
        <v>40</v>
      </c>
      <c r="E65" s="73">
        <v>48</v>
      </c>
      <c r="F65" s="73">
        <v>52</v>
      </c>
      <c r="G65" s="73">
        <v>51</v>
      </c>
      <c r="H65" s="73">
        <v>49</v>
      </c>
      <c r="I65" s="73">
        <v>21</v>
      </c>
      <c r="J65" s="73">
        <v>20</v>
      </c>
      <c r="K65" s="73">
        <v>32</v>
      </c>
      <c r="L65" s="73">
        <v>10</v>
      </c>
      <c r="M65" s="73">
        <v>37</v>
      </c>
      <c r="N65" s="69">
        <f t="shared" si="23"/>
        <v>360</v>
      </c>
      <c r="O65" s="72">
        <f t="shared" si="24"/>
        <v>48</v>
      </c>
      <c r="P65" s="20" t="str">
        <f t="shared" si="3"/>
        <v>FAIL</v>
      </c>
      <c r="Q65" s="20" t="str">
        <f t="shared" si="15"/>
        <v>FAIL</v>
      </c>
      <c r="R65" s="167">
        <f t="shared" si="22"/>
        <v>0</v>
      </c>
      <c r="S65" s="168">
        <f t="shared" si="4"/>
        <v>1</v>
      </c>
      <c r="T65" s="100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20">
        <f t="shared" si="5"/>
        <v>0</v>
      </c>
      <c r="AF65" s="20">
        <f t="shared" si="6"/>
        <v>360</v>
      </c>
      <c r="AG65" s="36"/>
      <c r="AH65" s="86">
        <f t="shared" si="7"/>
        <v>24</v>
      </c>
      <c r="AI65" s="20" t="str">
        <f t="shared" si="8"/>
        <v>FAILS ATKT</v>
      </c>
      <c r="AJ65" s="20" t="str">
        <f t="shared" si="9"/>
        <v>FAILS ATKT</v>
      </c>
      <c r="AK65" s="20">
        <f t="shared" si="10"/>
        <v>0</v>
      </c>
      <c r="AL65" s="20">
        <f t="shared" si="11"/>
        <v>0</v>
      </c>
      <c r="AM65" s="85">
        <f t="shared" si="12"/>
        <v>0</v>
      </c>
      <c r="AN65" s="85">
        <f t="shared" si="13"/>
        <v>1</v>
      </c>
      <c r="AO65" s="36" t="b">
        <f t="shared" si="14"/>
        <v>0</v>
      </c>
      <c r="AP65" s="111"/>
    </row>
    <row r="66" spans="1:42" ht="18.95" customHeight="1" x14ac:dyDescent="0.25">
      <c r="A66" s="214">
        <v>62</v>
      </c>
      <c r="B66" s="221" t="s">
        <v>197</v>
      </c>
      <c r="C66" s="209" t="s">
        <v>273</v>
      </c>
      <c r="D66" s="77">
        <v>54</v>
      </c>
      <c r="E66" s="73">
        <v>46</v>
      </c>
      <c r="F66" s="73">
        <v>51</v>
      </c>
      <c r="G66" s="73">
        <v>47</v>
      </c>
      <c r="H66" s="73">
        <v>30</v>
      </c>
      <c r="I66" s="73">
        <v>22</v>
      </c>
      <c r="J66" s="73">
        <v>21</v>
      </c>
      <c r="K66" s="73">
        <v>31</v>
      </c>
      <c r="L66" s="75">
        <v>20</v>
      </c>
      <c r="M66" s="73">
        <v>39</v>
      </c>
      <c r="N66" s="69">
        <f t="shared" si="23"/>
        <v>361</v>
      </c>
      <c r="O66" s="72">
        <f t="shared" si="24"/>
        <v>48.133333333333333</v>
      </c>
      <c r="P66" s="20" t="str">
        <f t="shared" si="3"/>
        <v>FAIL</v>
      </c>
      <c r="Q66" s="20" t="str">
        <f t="shared" si="15"/>
        <v>FAIL</v>
      </c>
      <c r="R66" s="167">
        <f t="shared" si="22"/>
        <v>1</v>
      </c>
      <c r="S66" s="168">
        <f t="shared" si="4"/>
        <v>0</v>
      </c>
      <c r="T66" s="100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20">
        <f t="shared" si="5"/>
        <v>0</v>
      </c>
      <c r="AF66" s="20">
        <f t="shared" si="6"/>
        <v>361</v>
      </c>
      <c r="AG66" s="36"/>
      <c r="AH66" s="86">
        <f t="shared" si="7"/>
        <v>24.066666666666666</v>
      </c>
      <c r="AI66" s="20" t="str">
        <f t="shared" si="8"/>
        <v>FAILS ATKT</v>
      </c>
      <c r="AJ66" s="20" t="str">
        <f t="shared" si="9"/>
        <v>FAILS ATKT</v>
      </c>
      <c r="AK66" s="20">
        <f t="shared" si="10"/>
        <v>0</v>
      </c>
      <c r="AL66" s="20">
        <f t="shared" si="11"/>
        <v>0</v>
      </c>
      <c r="AM66" s="85">
        <f t="shared" si="12"/>
        <v>1</v>
      </c>
      <c r="AN66" s="85">
        <f t="shared" si="13"/>
        <v>0</v>
      </c>
      <c r="AO66" s="36" t="b">
        <f t="shared" si="14"/>
        <v>0</v>
      </c>
      <c r="AP66" s="111"/>
    </row>
    <row r="67" spans="1:42" ht="18.95" customHeight="1" x14ac:dyDescent="0.25">
      <c r="A67" s="214">
        <v>63</v>
      </c>
      <c r="B67" s="221" t="s">
        <v>198</v>
      </c>
      <c r="C67" s="209" t="s">
        <v>274</v>
      </c>
      <c r="D67" s="74">
        <v>44</v>
      </c>
      <c r="E67" s="73">
        <v>32</v>
      </c>
      <c r="F67" s="73">
        <v>30</v>
      </c>
      <c r="G67" s="73">
        <v>23</v>
      </c>
      <c r="H67" s="73">
        <v>18</v>
      </c>
      <c r="I67" s="73">
        <v>25</v>
      </c>
      <c r="J67" s="73">
        <v>29</v>
      </c>
      <c r="K67" s="73">
        <v>20</v>
      </c>
      <c r="L67" s="73" t="s">
        <v>294</v>
      </c>
      <c r="M67" s="73">
        <v>24</v>
      </c>
      <c r="N67" s="69">
        <f t="shared" si="23"/>
        <v>245</v>
      </c>
      <c r="O67" s="72">
        <f t="shared" si="24"/>
        <v>32.666666666666664</v>
      </c>
      <c r="P67" s="20" t="str">
        <f t="shared" si="3"/>
        <v>FAIL</v>
      </c>
      <c r="Q67" s="20" t="str">
        <f t="shared" si="15"/>
        <v>FAIL</v>
      </c>
      <c r="R67" s="167">
        <f t="shared" si="22"/>
        <v>4</v>
      </c>
      <c r="S67" s="168">
        <f t="shared" si="4"/>
        <v>1</v>
      </c>
      <c r="T67" s="100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20">
        <f t="shared" si="5"/>
        <v>0</v>
      </c>
      <c r="AF67" s="20">
        <f t="shared" si="6"/>
        <v>245</v>
      </c>
      <c r="AG67" s="36"/>
      <c r="AH67" s="86">
        <f t="shared" si="7"/>
        <v>16.333333333333332</v>
      </c>
      <c r="AI67" s="20" t="str">
        <f t="shared" si="8"/>
        <v>FAIL</v>
      </c>
      <c r="AJ67" s="20" t="str">
        <f t="shared" si="9"/>
        <v>FAIL</v>
      </c>
      <c r="AK67" s="20">
        <f t="shared" si="10"/>
        <v>0</v>
      </c>
      <c r="AL67" s="20">
        <f t="shared" si="11"/>
        <v>0</v>
      </c>
      <c r="AM67" s="85">
        <f t="shared" si="12"/>
        <v>4</v>
      </c>
      <c r="AN67" s="85">
        <f t="shared" si="13"/>
        <v>1</v>
      </c>
      <c r="AO67" s="36" t="b">
        <f t="shared" si="14"/>
        <v>1</v>
      </c>
      <c r="AP67" s="111"/>
    </row>
    <row r="68" spans="1:42" ht="18.95" customHeight="1" x14ac:dyDescent="0.25">
      <c r="A68" s="214">
        <v>64</v>
      </c>
      <c r="B68" s="221" t="s">
        <v>199</v>
      </c>
      <c r="C68" s="209" t="s">
        <v>275</v>
      </c>
      <c r="D68" s="74">
        <v>42</v>
      </c>
      <c r="E68" s="73">
        <v>41</v>
      </c>
      <c r="F68" s="73">
        <v>54</v>
      </c>
      <c r="G68" s="73">
        <v>43</v>
      </c>
      <c r="H68" s="73">
        <v>49</v>
      </c>
      <c r="I68" s="73">
        <v>25</v>
      </c>
      <c r="J68" s="73">
        <v>21</v>
      </c>
      <c r="K68" s="73">
        <v>33</v>
      </c>
      <c r="L68" s="73">
        <v>28</v>
      </c>
      <c r="M68" s="73">
        <v>36</v>
      </c>
      <c r="N68" s="69">
        <f t="shared" si="23"/>
        <v>372</v>
      </c>
      <c r="O68" s="72">
        <f t="shared" si="24"/>
        <v>49.6</v>
      </c>
      <c r="P68" s="20" t="str">
        <f t="shared" si="3"/>
        <v>PASS</v>
      </c>
      <c r="Q68" s="20" t="str">
        <f t="shared" ref="Q68:Q71" si="25">IF(P68="FAIL","FAIL",IF(O68&gt;=66,"FIRST CLASS WITH DISTINCTION",IF(O68&gt;=60,"FIRST CLASS",IF(O68&gt;=55,"HIGHER SECOND CLASS",IF(O68&gt;=50,"SECOND CLASS",IF(O68&gt;=40,"PASS CLASS"))))))</f>
        <v>PASS CLASS</v>
      </c>
      <c r="R68" s="167">
        <f t="shared" si="22"/>
        <v>0</v>
      </c>
      <c r="S68" s="168">
        <f t="shared" si="4"/>
        <v>0</v>
      </c>
      <c r="T68" s="100"/>
      <c r="U68" s="87"/>
      <c r="V68" s="87"/>
      <c r="W68" s="87"/>
      <c r="X68" s="20"/>
      <c r="Y68" s="87"/>
      <c r="Z68" s="87"/>
      <c r="AA68" s="87"/>
      <c r="AB68" s="87"/>
      <c r="AC68" s="87"/>
      <c r="AD68" s="20"/>
      <c r="AE68" s="20">
        <f t="shared" ref="AE68:AE71" si="26">SUM(T68:AD68)</f>
        <v>0</v>
      </c>
      <c r="AF68" s="20">
        <f t="shared" ref="AF68:AF71" si="27">N68+AE68</f>
        <v>372</v>
      </c>
      <c r="AG68" s="36"/>
      <c r="AH68" s="86">
        <f t="shared" ref="AH68:AH71" si="28">(AF68+AG68)*100/1500</f>
        <v>24.8</v>
      </c>
      <c r="AI68" s="20" t="str">
        <f t="shared" ref="AI68:AI71" si="29">IF(AND(AM68=0,AN68=0),"PASS",IF(AND(AM68&lt;=3,AN68&lt;=2),"FAILS ATKT","FAIL"))</f>
        <v>PASS</v>
      </c>
      <c r="AJ68" s="20" t="b">
        <f t="shared" ref="AJ68:AJ71" si="30">IF(AI68="FAIL","FAIL",IF(AI68="FAILS ATKT","FAILS ATKT",IF(AH68&gt;=66,"FIRST CLASS WITH DISTINCTION",IF(AH68&gt;=60,"FIRST CLASS",IF(AH68&gt;=55,"HIGHER SECOND CLASS",IF(AH68&gt;=50,"SECOND CLASS",IF(AH68&gt;=40,"PASS CLASS")))))))</f>
        <v>0</v>
      </c>
      <c r="AK68" s="20">
        <f t="shared" ref="AK68:AK71" si="31">COUNTIF(T68:X68,"&lt;40")+COUNTIF(T68:X68,"AA")</f>
        <v>0</v>
      </c>
      <c r="AL68" s="20">
        <f t="shared" ref="AL68:AL71" si="32">COUNTIF(Z68,"&lt;20")+COUNTIF(Z68,"AA")+COUNTIF(AB68,"&lt;20")+COUNTIF(AB68,"AA")+COUNTIF(AD68,"&lt;20")+COUNTIF(AD68,"AA")</f>
        <v>0</v>
      </c>
      <c r="AM68" s="85">
        <f t="shared" ref="AM68:AM71" si="33">R68+AK68</f>
        <v>0</v>
      </c>
      <c r="AN68" s="85">
        <f t="shared" ref="AN68:AN71" si="34">S68+AL68</f>
        <v>0</v>
      </c>
      <c r="AO68" s="36" t="b">
        <f t="shared" ref="AO68:AO71" si="35">OR(AM68&gt;3,AN68&gt;3)</f>
        <v>0</v>
      </c>
      <c r="AP68" s="111"/>
    </row>
    <row r="69" spans="1:42" ht="18.95" customHeight="1" x14ac:dyDescent="0.25">
      <c r="A69" s="214">
        <v>65</v>
      </c>
      <c r="B69" s="221" t="s">
        <v>200</v>
      </c>
      <c r="C69" s="209" t="s">
        <v>276</v>
      </c>
      <c r="D69" s="74">
        <v>51</v>
      </c>
      <c r="E69" s="73">
        <v>42</v>
      </c>
      <c r="F69" s="73">
        <v>50</v>
      </c>
      <c r="G69" s="73">
        <v>25</v>
      </c>
      <c r="H69" s="73">
        <v>33</v>
      </c>
      <c r="I69" s="73">
        <v>6</v>
      </c>
      <c r="J69" s="73">
        <v>8</v>
      </c>
      <c r="K69" s="73">
        <v>20</v>
      </c>
      <c r="L69" s="73" t="s">
        <v>294</v>
      </c>
      <c r="M69" s="73">
        <v>22</v>
      </c>
      <c r="N69" s="69">
        <f t="shared" si="23"/>
        <v>257</v>
      </c>
      <c r="O69" s="72">
        <f t="shared" si="24"/>
        <v>34.266666666666666</v>
      </c>
      <c r="P69" s="20" t="str">
        <f t="shared" ref="P69:P71" si="36">IF(AND(R69=0,S69=0),"PASS","FAIL")</f>
        <v>FAIL</v>
      </c>
      <c r="Q69" s="20" t="str">
        <f t="shared" si="25"/>
        <v>FAIL</v>
      </c>
      <c r="R69" s="167">
        <f t="shared" ref="R69:R81" si="37">COUNTIF(D69:H69,"&lt;40")+COUNTIF(D69:H69,"AA")</f>
        <v>2</v>
      </c>
      <c r="S69" s="168">
        <f t="shared" ref="S69:S71" si="38">COUNTIF(J69,"&lt;20")+COUNTIF(L69,"&lt;20")+COUNTIF(J69,"AA")+COUNTIF(L69,"AA")</f>
        <v>2</v>
      </c>
      <c r="T69" s="100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20">
        <f t="shared" si="26"/>
        <v>0</v>
      </c>
      <c r="AF69" s="20">
        <f t="shared" si="27"/>
        <v>257</v>
      </c>
      <c r="AG69" s="36"/>
      <c r="AH69" s="86">
        <f t="shared" si="28"/>
        <v>17.133333333333333</v>
      </c>
      <c r="AI69" s="20" t="str">
        <f t="shared" si="29"/>
        <v>FAILS ATKT</v>
      </c>
      <c r="AJ69" s="20" t="str">
        <f t="shared" si="30"/>
        <v>FAILS ATKT</v>
      </c>
      <c r="AK69" s="20">
        <f t="shared" si="31"/>
        <v>0</v>
      </c>
      <c r="AL69" s="20">
        <f t="shared" si="32"/>
        <v>0</v>
      </c>
      <c r="AM69" s="85">
        <f t="shared" si="33"/>
        <v>2</v>
      </c>
      <c r="AN69" s="85">
        <f t="shared" si="34"/>
        <v>2</v>
      </c>
      <c r="AO69" s="36" t="b">
        <f t="shared" si="35"/>
        <v>0</v>
      </c>
      <c r="AP69" s="111"/>
    </row>
    <row r="70" spans="1:42" ht="18.95" customHeight="1" x14ac:dyDescent="0.25">
      <c r="A70" s="214">
        <v>66</v>
      </c>
      <c r="B70" s="221" t="s">
        <v>201</v>
      </c>
      <c r="C70" s="209" t="s">
        <v>277</v>
      </c>
      <c r="D70" s="74">
        <v>33</v>
      </c>
      <c r="E70" s="73">
        <v>40</v>
      </c>
      <c r="F70" s="73">
        <v>40</v>
      </c>
      <c r="G70" s="73">
        <v>40</v>
      </c>
      <c r="H70" s="73">
        <v>31</v>
      </c>
      <c r="I70" s="73">
        <v>21</v>
      </c>
      <c r="J70" s="73">
        <v>20</v>
      </c>
      <c r="K70" s="73">
        <v>26</v>
      </c>
      <c r="L70" s="73">
        <v>7</v>
      </c>
      <c r="M70" s="73">
        <v>30</v>
      </c>
      <c r="N70" s="69">
        <f t="shared" si="23"/>
        <v>288</v>
      </c>
      <c r="O70" s="72">
        <f t="shared" si="24"/>
        <v>38.4</v>
      </c>
      <c r="P70" s="20" t="str">
        <f t="shared" si="36"/>
        <v>FAIL</v>
      </c>
      <c r="Q70" s="20" t="str">
        <f t="shared" si="25"/>
        <v>FAIL</v>
      </c>
      <c r="R70" s="167">
        <f t="shared" si="37"/>
        <v>2</v>
      </c>
      <c r="S70" s="168">
        <f t="shared" si="38"/>
        <v>1</v>
      </c>
      <c r="T70" s="100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20">
        <f t="shared" si="26"/>
        <v>0</v>
      </c>
      <c r="AF70" s="20">
        <f t="shared" si="27"/>
        <v>288</v>
      </c>
      <c r="AG70" s="36"/>
      <c r="AH70" s="86">
        <f t="shared" si="28"/>
        <v>19.2</v>
      </c>
      <c r="AI70" s="20" t="str">
        <f t="shared" si="29"/>
        <v>FAILS ATKT</v>
      </c>
      <c r="AJ70" s="20" t="str">
        <f t="shared" si="30"/>
        <v>FAILS ATKT</v>
      </c>
      <c r="AK70" s="20">
        <f t="shared" si="31"/>
        <v>0</v>
      </c>
      <c r="AL70" s="20">
        <f t="shared" si="32"/>
        <v>0</v>
      </c>
      <c r="AM70" s="85">
        <f t="shared" si="33"/>
        <v>2</v>
      </c>
      <c r="AN70" s="85">
        <f t="shared" si="34"/>
        <v>1</v>
      </c>
      <c r="AO70" s="36" t="b">
        <f t="shared" si="35"/>
        <v>0</v>
      </c>
      <c r="AP70" s="111"/>
    </row>
    <row r="71" spans="1:42" ht="18.95" customHeight="1" x14ac:dyDescent="0.25">
      <c r="A71" s="214">
        <v>67</v>
      </c>
      <c r="B71" s="221" t="s">
        <v>202</v>
      </c>
      <c r="C71" s="209" t="s">
        <v>278</v>
      </c>
      <c r="D71" s="74">
        <v>32</v>
      </c>
      <c r="E71" s="73">
        <v>29</v>
      </c>
      <c r="F71" s="73">
        <v>33</v>
      </c>
      <c r="G71" s="73">
        <v>51</v>
      </c>
      <c r="H71" s="73">
        <v>42</v>
      </c>
      <c r="I71" s="73">
        <v>25</v>
      </c>
      <c r="J71" s="73">
        <v>30</v>
      </c>
      <c r="K71" s="73">
        <v>34</v>
      </c>
      <c r="L71" s="73">
        <v>20</v>
      </c>
      <c r="M71" s="73">
        <v>37</v>
      </c>
      <c r="N71" s="69">
        <f t="shared" si="23"/>
        <v>333</v>
      </c>
      <c r="O71" s="72">
        <f t="shared" si="24"/>
        <v>44.4</v>
      </c>
      <c r="P71" s="20" t="str">
        <f t="shared" si="36"/>
        <v>FAIL</v>
      </c>
      <c r="Q71" s="20" t="str">
        <f t="shared" si="25"/>
        <v>FAIL</v>
      </c>
      <c r="R71" s="167">
        <f t="shared" si="37"/>
        <v>3</v>
      </c>
      <c r="S71" s="168">
        <f t="shared" si="38"/>
        <v>0</v>
      </c>
      <c r="T71" s="100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20">
        <f t="shared" si="26"/>
        <v>0</v>
      </c>
      <c r="AF71" s="20">
        <f t="shared" si="27"/>
        <v>333</v>
      </c>
      <c r="AG71" s="36"/>
      <c r="AH71" s="86">
        <f t="shared" si="28"/>
        <v>22.2</v>
      </c>
      <c r="AI71" s="20" t="str">
        <f t="shared" si="29"/>
        <v>FAILS ATKT</v>
      </c>
      <c r="AJ71" s="20" t="str">
        <f t="shared" si="30"/>
        <v>FAILS ATKT</v>
      </c>
      <c r="AK71" s="20">
        <f t="shared" si="31"/>
        <v>0</v>
      </c>
      <c r="AL71" s="20">
        <f t="shared" si="32"/>
        <v>0</v>
      </c>
      <c r="AM71" s="85">
        <f t="shared" si="33"/>
        <v>3</v>
      </c>
      <c r="AN71" s="85">
        <f t="shared" si="34"/>
        <v>0</v>
      </c>
      <c r="AO71" s="36" t="b">
        <f t="shared" si="35"/>
        <v>0</v>
      </c>
      <c r="AP71" s="111"/>
    </row>
    <row r="72" spans="1:42" ht="18.95" customHeight="1" x14ac:dyDescent="0.25">
      <c r="A72" s="214">
        <v>68</v>
      </c>
      <c r="B72" s="221" t="s">
        <v>203</v>
      </c>
      <c r="C72" s="209" t="s">
        <v>279</v>
      </c>
      <c r="D72" s="74">
        <v>68</v>
      </c>
      <c r="E72" s="73">
        <v>59</v>
      </c>
      <c r="F72" s="73">
        <v>59</v>
      </c>
      <c r="G72" s="73">
        <v>77</v>
      </c>
      <c r="H72" s="73">
        <v>58</v>
      </c>
      <c r="I72" s="73">
        <v>35</v>
      </c>
      <c r="J72" s="73">
        <v>37</v>
      </c>
      <c r="K72" s="73">
        <v>46</v>
      </c>
      <c r="L72" s="73">
        <v>46</v>
      </c>
      <c r="M72" s="73">
        <v>46</v>
      </c>
      <c r="N72" s="69">
        <f t="shared" ref="N72:N81" si="39">SUM(D72:M72)</f>
        <v>531</v>
      </c>
      <c r="O72" s="72">
        <f t="shared" ref="O72:O81" si="40">N72*100/$N$1</f>
        <v>70.8</v>
      </c>
      <c r="P72" s="20" t="str">
        <f t="shared" ref="P72:P81" si="41">IF(AND(R72=0,S72=0),"PASS","FAIL")</f>
        <v>PASS</v>
      </c>
      <c r="Q72" s="20" t="str">
        <f t="shared" ref="Q72:Q81" si="42">IF(P72="FAIL","FAIL",IF(O72&gt;=66,"FIRST CLASS WITH DISTINCTION",IF(O72&gt;=60,"FIRST CLASS",IF(O72&gt;=55,"HIGHER SECOND CLASS",IF(O72&gt;=50,"SECOND CLASS",IF(O72&gt;=40,"PASS CLASS"))))))</f>
        <v>FIRST CLASS WITH DISTINCTION</v>
      </c>
      <c r="R72" s="167">
        <f t="shared" si="37"/>
        <v>0</v>
      </c>
      <c r="S72" s="168">
        <f t="shared" ref="S72:S81" si="43">COUNTIF(J72,"&lt;20")+COUNTIF(L72,"&lt;20")+COUNTIF(J72,"AA")+COUNTIF(L72,"AA")</f>
        <v>0</v>
      </c>
      <c r="T72" s="100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20">
        <f t="shared" ref="AE72:AE81" si="44">SUM(T72:AD72)</f>
        <v>0</v>
      </c>
      <c r="AF72" s="20">
        <f t="shared" ref="AF72:AF81" si="45">N72+AE72</f>
        <v>531</v>
      </c>
      <c r="AG72" s="36"/>
      <c r="AH72" s="86">
        <f t="shared" ref="AH72:AH81" si="46">(AF72+AG72)*100/1500</f>
        <v>35.4</v>
      </c>
      <c r="AI72" s="20" t="str">
        <f t="shared" ref="AI72:AI81" si="47">IF(AND(AM72=0,AN72=0),"PASS",IF(AND(AM72&lt;=3,AN72&lt;=2),"FAILS ATKT","FAIL"))</f>
        <v>PASS</v>
      </c>
      <c r="AJ72" s="20" t="b">
        <f t="shared" ref="AJ72:AJ81" si="48">IF(AI72="FAIL","FAIL",IF(AI72="FAILS ATKT","FAILS ATKT",IF(AH72&gt;=66,"FIRST CLASS WITH DISTINCTION",IF(AH72&gt;=60,"FIRST CLASS",IF(AH72&gt;=55,"HIGHER SECOND CLASS",IF(AH72&gt;=50,"SECOND CLASS",IF(AH72&gt;=40,"PASS CLASS")))))))</f>
        <v>0</v>
      </c>
      <c r="AK72" s="20">
        <f t="shared" ref="AK72:AK81" si="49">COUNTIF(T72:X72,"&lt;40")+COUNTIF(T72:X72,"AA")</f>
        <v>0</v>
      </c>
      <c r="AL72" s="20">
        <f t="shared" ref="AL72:AL81" si="50">COUNTIF(Z72,"&lt;20")+COUNTIF(Z72,"AA")+COUNTIF(AB72,"&lt;20")+COUNTIF(AB72,"AA")+COUNTIF(AD72,"&lt;20")+COUNTIF(AD72,"AA")</f>
        <v>0</v>
      </c>
      <c r="AM72" s="85">
        <f t="shared" ref="AM72:AM81" si="51">R72+AK72</f>
        <v>0</v>
      </c>
      <c r="AN72" s="85">
        <f t="shared" ref="AN72:AN81" si="52">S72+AL72</f>
        <v>0</v>
      </c>
      <c r="AO72" s="36" t="b">
        <f t="shared" ref="AO72:AO81" si="53">OR(AM72&gt;3,AN72&gt;3)</f>
        <v>0</v>
      </c>
      <c r="AP72" s="111"/>
    </row>
    <row r="73" spans="1:42" ht="18.95" customHeight="1" x14ac:dyDescent="0.25">
      <c r="A73" s="214">
        <v>69</v>
      </c>
      <c r="B73" s="221" t="s">
        <v>204</v>
      </c>
      <c r="C73" s="209" t="s">
        <v>280</v>
      </c>
      <c r="D73" s="74">
        <v>70</v>
      </c>
      <c r="E73" s="73">
        <v>61</v>
      </c>
      <c r="F73" s="73">
        <v>72</v>
      </c>
      <c r="G73" s="73">
        <v>68</v>
      </c>
      <c r="H73" s="73">
        <v>54</v>
      </c>
      <c r="I73" s="73">
        <v>36</v>
      </c>
      <c r="J73" s="73">
        <v>40</v>
      </c>
      <c r="K73" s="73">
        <v>43</v>
      </c>
      <c r="L73" s="73">
        <v>44</v>
      </c>
      <c r="M73" s="73">
        <v>40</v>
      </c>
      <c r="N73" s="69">
        <f t="shared" si="39"/>
        <v>528</v>
      </c>
      <c r="O73" s="72">
        <f t="shared" si="40"/>
        <v>70.400000000000006</v>
      </c>
      <c r="P73" s="20" t="str">
        <f t="shared" si="41"/>
        <v>PASS</v>
      </c>
      <c r="Q73" s="20" t="str">
        <f t="shared" si="42"/>
        <v>FIRST CLASS WITH DISTINCTION</v>
      </c>
      <c r="R73" s="167">
        <f t="shared" si="37"/>
        <v>0</v>
      </c>
      <c r="S73" s="168">
        <f t="shared" si="43"/>
        <v>0</v>
      </c>
      <c r="T73" s="100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20">
        <f t="shared" si="44"/>
        <v>0</v>
      </c>
      <c r="AF73" s="20">
        <f t="shared" si="45"/>
        <v>528</v>
      </c>
      <c r="AG73" s="36"/>
      <c r="AH73" s="86">
        <f t="shared" si="46"/>
        <v>35.200000000000003</v>
      </c>
      <c r="AI73" s="20" t="str">
        <f t="shared" si="47"/>
        <v>PASS</v>
      </c>
      <c r="AJ73" s="20" t="b">
        <f t="shared" si="48"/>
        <v>0</v>
      </c>
      <c r="AK73" s="20">
        <f t="shared" si="49"/>
        <v>0</v>
      </c>
      <c r="AL73" s="20">
        <f t="shared" si="50"/>
        <v>0</v>
      </c>
      <c r="AM73" s="85">
        <f t="shared" si="51"/>
        <v>0</v>
      </c>
      <c r="AN73" s="85">
        <f t="shared" si="52"/>
        <v>0</v>
      </c>
      <c r="AO73" s="36" t="b">
        <f t="shared" si="53"/>
        <v>0</v>
      </c>
      <c r="AP73" s="111"/>
    </row>
    <row r="74" spans="1:42" ht="18.95" customHeight="1" x14ac:dyDescent="0.25">
      <c r="A74" s="214">
        <v>70</v>
      </c>
      <c r="B74" s="221" t="s">
        <v>205</v>
      </c>
      <c r="C74" s="209" t="s">
        <v>281</v>
      </c>
      <c r="D74" s="74">
        <v>40</v>
      </c>
      <c r="E74" s="73">
        <v>40</v>
      </c>
      <c r="F74" s="73">
        <v>48</v>
      </c>
      <c r="G74" s="73">
        <v>43</v>
      </c>
      <c r="H74" s="73">
        <v>48</v>
      </c>
      <c r="I74" s="73">
        <v>20</v>
      </c>
      <c r="J74" s="73">
        <v>25</v>
      </c>
      <c r="K74" s="73">
        <v>37</v>
      </c>
      <c r="L74" s="73">
        <v>22</v>
      </c>
      <c r="M74" s="73">
        <v>40</v>
      </c>
      <c r="N74" s="69">
        <f t="shared" si="39"/>
        <v>363</v>
      </c>
      <c r="O74" s="72">
        <f t="shared" si="40"/>
        <v>48.4</v>
      </c>
      <c r="P74" s="20" t="str">
        <f t="shared" si="41"/>
        <v>PASS</v>
      </c>
      <c r="Q74" s="20" t="str">
        <f t="shared" si="42"/>
        <v>PASS CLASS</v>
      </c>
      <c r="R74" s="167">
        <f t="shared" si="37"/>
        <v>0</v>
      </c>
      <c r="S74" s="168">
        <f t="shared" si="43"/>
        <v>0</v>
      </c>
      <c r="T74" s="100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20">
        <f t="shared" si="44"/>
        <v>0</v>
      </c>
      <c r="AF74" s="20">
        <f t="shared" si="45"/>
        <v>363</v>
      </c>
      <c r="AG74" s="36"/>
      <c r="AH74" s="86">
        <f t="shared" si="46"/>
        <v>24.2</v>
      </c>
      <c r="AI74" s="20" t="str">
        <f t="shared" si="47"/>
        <v>PASS</v>
      </c>
      <c r="AJ74" s="20" t="b">
        <f t="shared" si="48"/>
        <v>0</v>
      </c>
      <c r="AK74" s="20">
        <f t="shared" si="49"/>
        <v>0</v>
      </c>
      <c r="AL74" s="20">
        <f t="shared" si="50"/>
        <v>0</v>
      </c>
      <c r="AM74" s="85">
        <f t="shared" si="51"/>
        <v>0</v>
      </c>
      <c r="AN74" s="85">
        <f t="shared" si="52"/>
        <v>0</v>
      </c>
      <c r="AO74" s="36" t="b">
        <f t="shared" si="53"/>
        <v>0</v>
      </c>
      <c r="AP74" s="111"/>
    </row>
    <row r="75" spans="1:42" ht="18.95" customHeight="1" x14ac:dyDescent="0.25">
      <c r="A75" s="214">
        <v>71</v>
      </c>
      <c r="B75" s="221" t="s">
        <v>206</v>
      </c>
      <c r="C75" s="209" t="s">
        <v>282</v>
      </c>
      <c r="D75" s="74">
        <v>59</v>
      </c>
      <c r="E75" s="73">
        <v>56</v>
      </c>
      <c r="F75" s="73">
        <v>49</v>
      </c>
      <c r="G75" s="73">
        <v>43</v>
      </c>
      <c r="H75" s="73">
        <v>40</v>
      </c>
      <c r="I75" s="73">
        <v>30</v>
      </c>
      <c r="J75" s="73">
        <v>35</v>
      </c>
      <c r="K75" s="73">
        <v>45</v>
      </c>
      <c r="L75" s="73">
        <v>20</v>
      </c>
      <c r="M75" s="73">
        <v>39</v>
      </c>
      <c r="N75" s="69">
        <f t="shared" si="39"/>
        <v>416</v>
      </c>
      <c r="O75" s="72">
        <f t="shared" si="40"/>
        <v>55.466666666666669</v>
      </c>
      <c r="P75" s="20" t="str">
        <f t="shared" si="41"/>
        <v>PASS</v>
      </c>
      <c r="Q75" s="20" t="str">
        <f t="shared" si="42"/>
        <v>HIGHER SECOND CLASS</v>
      </c>
      <c r="R75" s="167">
        <f t="shared" si="37"/>
        <v>0</v>
      </c>
      <c r="S75" s="168">
        <f t="shared" si="43"/>
        <v>0</v>
      </c>
      <c r="T75" s="100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20">
        <f t="shared" si="44"/>
        <v>0</v>
      </c>
      <c r="AF75" s="20">
        <f t="shared" si="45"/>
        <v>416</v>
      </c>
      <c r="AG75" s="36"/>
      <c r="AH75" s="86">
        <f t="shared" si="46"/>
        <v>27.733333333333334</v>
      </c>
      <c r="AI75" s="20" t="str">
        <f t="shared" si="47"/>
        <v>PASS</v>
      </c>
      <c r="AJ75" s="20" t="b">
        <f t="shared" si="48"/>
        <v>0</v>
      </c>
      <c r="AK75" s="20">
        <f t="shared" si="49"/>
        <v>0</v>
      </c>
      <c r="AL75" s="20">
        <f t="shared" si="50"/>
        <v>0</v>
      </c>
      <c r="AM75" s="85">
        <f t="shared" si="51"/>
        <v>0</v>
      </c>
      <c r="AN75" s="85">
        <f t="shared" si="52"/>
        <v>0</v>
      </c>
      <c r="AO75" s="36" t="b">
        <f t="shared" si="53"/>
        <v>0</v>
      </c>
      <c r="AP75" s="111"/>
    </row>
    <row r="76" spans="1:42" ht="18.95" customHeight="1" x14ac:dyDescent="0.25">
      <c r="A76" s="214">
        <v>72</v>
      </c>
      <c r="B76" s="221" t="s">
        <v>207</v>
      </c>
      <c r="C76" s="209" t="s">
        <v>283</v>
      </c>
      <c r="D76" s="74">
        <v>50</v>
      </c>
      <c r="E76" s="73">
        <v>46</v>
      </c>
      <c r="F76" s="73">
        <v>63</v>
      </c>
      <c r="G76" s="73">
        <v>52</v>
      </c>
      <c r="H76" s="73">
        <v>50</v>
      </c>
      <c r="I76" s="73">
        <v>29</v>
      </c>
      <c r="J76" s="73">
        <v>30</v>
      </c>
      <c r="K76" s="73">
        <v>34</v>
      </c>
      <c r="L76" s="73">
        <v>20</v>
      </c>
      <c r="M76" s="73">
        <v>35</v>
      </c>
      <c r="N76" s="69">
        <f t="shared" si="39"/>
        <v>409</v>
      </c>
      <c r="O76" s="72">
        <f t="shared" si="40"/>
        <v>54.533333333333331</v>
      </c>
      <c r="P76" s="20" t="str">
        <f t="shared" si="41"/>
        <v>PASS</v>
      </c>
      <c r="Q76" s="20" t="str">
        <f t="shared" si="42"/>
        <v>SECOND CLASS</v>
      </c>
      <c r="R76" s="167">
        <f t="shared" si="37"/>
        <v>0</v>
      </c>
      <c r="S76" s="168">
        <f t="shared" si="43"/>
        <v>0</v>
      </c>
      <c r="T76" s="100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20">
        <f t="shared" si="44"/>
        <v>0</v>
      </c>
      <c r="AF76" s="20">
        <f t="shared" si="45"/>
        <v>409</v>
      </c>
      <c r="AG76" s="36"/>
      <c r="AH76" s="86">
        <f t="shared" si="46"/>
        <v>27.266666666666666</v>
      </c>
      <c r="AI76" s="20" t="str">
        <f t="shared" si="47"/>
        <v>PASS</v>
      </c>
      <c r="AJ76" s="20" t="b">
        <f t="shared" si="48"/>
        <v>0</v>
      </c>
      <c r="AK76" s="20">
        <f t="shared" si="49"/>
        <v>0</v>
      </c>
      <c r="AL76" s="20">
        <f t="shared" si="50"/>
        <v>0</v>
      </c>
      <c r="AM76" s="85">
        <f t="shared" si="51"/>
        <v>0</v>
      </c>
      <c r="AN76" s="85">
        <f t="shared" si="52"/>
        <v>0</v>
      </c>
      <c r="AO76" s="36" t="b">
        <f t="shared" si="53"/>
        <v>0</v>
      </c>
      <c r="AP76" s="111"/>
    </row>
    <row r="77" spans="1:42" ht="18.95" customHeight="1" x14ac:dyDescent="0.25">
      <c r="A77" s="214">
        <v>73</v>
      </c>
      <c r="B77" s="221" t="s">
        <v>208</v>
      </c>
      <c r="C77" s="209" t="s">
        <v>284</v>
      </c>
      <c r="D77" s="74">
        <v>67</v>
      </c>
      <c r="E77" s="73">
        <v>46</v>
      </c>
      <c r="F77" s="73">
        <v>51</v>
      </c>
      <c r="G77" s="73">
        <v>43</v>
      </c>
      <c r="H77" s="73">
        <v>40</v>
      </c>
      <c r="I77" s="73">
        <v>28</v>
      </c>
      <c r="J77" s="73">
        <v>27</v>
      </c>
      <c r="K77" s="73">
        <v>30</v>
      </c>
      <c r="L77" s="73">
        <v>21</v>
      </c>
      <c r="M77" s="73">
        <v>34</v>
      </c>
      <c r="N77" s="69">
        <f t="shared" si="39"/>
        <v>387</v>
      </c>
      <c r="O77" s="72">
        <f t="shared" si="40"/>
        <v>51.6</v>
      </c>
      <c r="P77" s="20" t="str">
        <f t="shared" si="41"/>
        <v>PASS</v>
      </c>
      <c r="Q77" s="20" t="str">
        <f t="shared" si="42"/>
        <v>SECOND CLASS</v>
      </c>
      <c r="R77" s="167">
        <f t="shared" si="37"/>
        <v>0</v>
      </c>
      <c r="S77" s="168">
        <f t="shared" si="43"/>
        <v>0</v>
      </c>
      <c r="T77" s="100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20">
        <f t="shared" si="44"/>
        <v>0</v>
      </c>
      <c r="AF77" s="20">
        <f t="shared" si="45"/>
        <v>387</v>
      </c>
      <c r="AG77" s="36"/>
      <c r="AH77" s="86">
        <f t="shared" si="46"/>
        <v>25.8</v>
      </c>
      <c r="AI77" s="20" t="str">
        <f t="shared" si="47"/>
        <v>PASS</v>
      </c>
      <c r="AJ77" s="20" t="b">
        <f t="shared" si="48"/>
        <v>0</v>
      </c>
      <c r="AK77" s="20">
        <f t="shared" si="49"/>
        <v>0</v>
      </c>
      <c r="AL77" s="20">
        <f t="shared" si="50"/>
        <v>0</v>
      </c>
      <c r="AM77" s="85">
        <f t="shared" si="51"/>
        <v>0</v>
      </c>
      <c r="AN77" s="85">
        <f t="shared" si="52"/>
        <v>0</v>
      </c>
      <c r="AO77" s="36" t="b">
        <f t="shared" si="53"/>
        <v>0</v>
      </c>
      <c r="AP77" s="111"/>
    </row>
    <row r="78" spans="1:42" ht="18.95" customHeight="1" x14ac:dyDescent="0.25">
      <c r="A78" s="214">
        <v>74</v>
      </c>
      <c r="B78" s="221" t="s">
        <v>209</v>
      </c>
      <c r="C78" s="209" t="s">
        <v>285</v>
      </c>
      <c r="D78" s="74">
        <v>69</v>
      </c>
      <c r="E78" s="73">
        <v>47</v>
      </c>
      <c r="F78" s="73">
        <v>52</v>
      </c>
      <c r="G78" s="73">
        <v>47</v>
      </c>
      <c r="H78" s="73">
        <v>44</v>
      </c>
      <c r="I78" s="73">
        <v>39</v>
      </c>
      <c r="J78" s="73">
        <v>43</v>
      </c>
      <c r="K78" s="73">
        <v>41</v>
      </c>
      <c r="L78" s="73">
        <v>30</v>
      </c>
      <c r="M78" s="73">
        <v>38</v>
      </c>
      <c r="N78" s="69">
        <f t="shared" si="39"/>
        <v>450</v>
      </c>
      <c r="O78" s="72">
        <f t="shared" si="40"/>
        <v>60</v>
      </c>
      <c r="P78" s="20" t="str">
        <f t="shared" si="41"/>
        <v>PASS</v>
      </c>
      <c r="Q78" s="20" t="str">
        <f t="shared" si="42"/>
        <v>FIRST CLASS</v>
      </c>
      <c r="R78" s="167">
        <f t="shared" si="37"/>
        <v>0</v>
      </c>
      <c r="S78" s="168">
        <f t="shared" si="43"/>
        <v>0</v>
      </c>
      <c r="T78" s="100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20">
        <f t="shared" si="44"/>
        <v>0</v>
      </c>
      <c r="AF78" s="20">
        <f t="shared" si="45"/>
        <v>450</v>
      </c>
      <c r="AG78" s="36"/>
      <c r="AH78" s="86">
        <f t="shared" si="46"/>
        <v>30</v>
      </c>
      <c r="AI78" s="20" t="str">
        <f t="shared" si="47"/>
        <v>PASS</v>
      </c>
      <c r="AJ78" s="20" t="b">
        <f t="shared" si="48"/>
        <v>0</v>
      </c>
      <c r="AK78" s="20">
        <f t="shared" si="49"/>
        <v>0</v>
      </c>
      <c r="AL78" s="20">
        <f t="shared" si="50"/>
        <v>0</v>
      </c>
      <c r="AM78" s="85">
        <f t="shared" si="51"/>
        <v>0</v>
      </c>
      <c r="AN78" s="85">
        <f t="shared" si="52"/>
        <v>0</v>
      </c>
      <c r="AO78" s="36" t="b">
        <f t="shared" si="53"/>
        <v>0</v>
      </c>
      <c r="AP78" s="111"/>
    </row>
    <row r="79" spans="1:42" ht="18.95" customHeight="1" x14ac:dyDescent="0.25">
      <c r="A79" s="214">
        <v>75</v>
      </c>
      <c r="B79" s="221" t="s">
        <v>210</v>
      </c>
      <c r="C79" s="209" t="s">
        <v>286</v>
      </c>
      <c r="D79" s="74">
        <v>24</v>
      </c>
      <c r="E79" s="73">
        <v>30</v>
      </c>
      <c r="F79" s="73">
        <v>40</v>
      </c>
      <c r="G79" s="73">
        <v>48</v>
      </c>
      <c r="H79" s="73">
        <v>51</v>
      </c>
      <c r="I79" s="73">
        <v>6</v>
      </c>
      <c r="J79" s="73">
        <v>8</v>
      </c>
      <c r="K79" s="73">
        <v>37</v>
      </c>
      <c r="L79" s="73">
        <v>20</v>
      </c>
      <c r="M79" s="73">
        <v>38</v>
      </c>
      <c r="N79" s="69">
        <f t="shared" si="39"/>
        <v>302</v>
      </c>
      <c r="O79" s="72">
        <f t="shared" si="40"/>
        <v>40.266666666666666</v>
      </c>
      <c r="P79" s="20" t="str">
        <f t="shared" si="41"/>
        <v>FAIL</v>
      </c>
      <c r="Q79" s="20" t="str">
        <f t="shared" si="42"/>
        <v>FAIL</v>
      </c>
      <c r="R79" s="167">
        <f t="shared" si="37"/>
        <v>2</v>
      </c>
      <c r="S79" s="168">
        <f t="shared" si="43"/>
        <v>1</v>
      </c>
      <c r="T79" s="100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20">
        <f t="shared" si="44"/>
        <v>0</v>
      </c>
      <c r="AF79" s="20">
        <f t="shared" si="45"/>
        <v>302</v>
      </c>
      <c r="AG79" s="36"/>
      <c r="AH79" s="86">
        <f t="shared" si="46"/>
        <v>20.133333333333333</v>
      </c>
      <c r="AI79" s="20" t="str">
        <f t="shared" si="47"/>
        <v>FAILS ATKT</v>
      </c>
      <c r="AJ79" s="20" t="str">
        <f t="shared" si="48"/>
        <v>FAILS ATKT</v>
      </c>
      <c r="AK79" s="20">
        <f t="shared" si="49"/>
        <v>0</v>
      </c>
      <c r="AL79" s="20">
        <f t="shared" si="50"/>
        <v>0</v>
      </c>
      <c r="AM79" s="85">
        <f t="shared" si="51"/>
        <v>2</v>
      </c>
      <c r="AN79" s="85">
        <f t="shared" si="52"/>
        <v>1</v>
      </c>
      <c r="AO79" s="36" t="b">
        <f t="shared" si="53"/>
        <v>0</v>
      </c>
      <c r="AP79" s="111"/>
    </row>
    <row r="80" spans="1:42" ht="18.95" customHeight="1" x14ac:dyDescent="0.25">
      <c r="A80" s="214">
        <v>76</v>
      </c>
      <c r="B80" s="221" t="s">
        <v>211</v>
      </c>
      <c r="C80" s="209" t="s">
        <v>287</v>
      </c>
      <c r="D80" s="74">
        <v>67</v>
      </c>
      <c r="E80" s="73">
        <v>54</v>
      </c>
      <c r="F80" s="73">
        <v>65</v>
      </c>
      <c r="G80" s="73">
        <v>62</v>
      </c>
      <c r="H80" s="73">
        <v>54</v>
      </c>
      <c r="I80" s="73">
        <v>35</v>
      </c>
      <c r="J80" s="73">
        <v>37</v>
      </c>
      <c r="K80" s="73">
        <v>44</v>
      </c>
      <c r="L80" s="73">
        <v>30</v>
      </c>
      <c r="M80" s="73">
        <v>43</v>
      </c>
      <c r="N80" s="69">
        <f t="shared" si="39"/>
        <v>491</v>
      </c>
      <c r="O80" s="72">
        <f t="shared" si="40"/>
        <v>65.466666666666669</v>
      </c>
      <c r="P80" s="20" t="str">
        <f t="shared" si="41"/>
        <v>PASS</v>
      </c>
      <c r="Q80" s="20" t="str">
        <f t="shared" si="42"/>
        <v>FIRST CLASS</v>
      </c>
      <c r="R80" s="167">
        <f t="shared" si="37"/>
        <v>0</v>
      </c>
      <c r="S80" s="168">
        <f t="shared" si="43"/>
        <v>0</v>
      </c>
      <c r="T80" s="100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20">
        <f t="shared" si="44"/>
        <v>0</v>
      </c>
      <c r="AF80" s="20">
        <f t="shared" si="45"/>
        <v>491</v>
      </c>
      <c r="AG80" s="36"/>
      <c r="AH80" s="86">
        <f t="shared" si="46"/>
        <v>32.733333333333334</v>
      </c>
      <c r="AI80" s="20" t="str">
        <f t="shared" si="47"/>
        <v>PASS</v>
      </c>
      <c r="AJ80" s="20" t="b">
        <f t="shared" si="48"/>
        <v>0</v>
      </c>
      <c r="AK80" s="20">
        <f t="shared" si="49"/>
        <v>0</v>
      </c>
      <c r="AL80" s="20">
        <f t="shared" si="50"/>
        <v>0</v>
      </c>
      <c r="AM80" s="85">
        <f t="shared" si="51"/>
        <v>0</v>
      </c>
      <c r="AN80" s="85">
        <f t="shared" si="52"/>
        <v>0</v>
      </c>
      <c r="AO80" s="36" t="b">
        <f t="shared" si="53"/>
        <v>0</v>
      </c>
      <c r="AP80" s="111"/>
    </row>
    <row r="81" spans="1:42" ht="18.95" customHeight="1" x14ac:dyDescent="0.25">
      <c r="A81" s="214">
        <v>77</v>
      </c>
      <c r="B81" s="211" t="s">
        <v>212</v>
      </c>
      <c r="C81" s="209" t="s">
        <v>288</v>
      </c>
      <c r="D81" s="74">
        <v>88</v>
      </c>
      <c r="E81" s="73">
        <v>54</v>
      </c>
      <c r="F81" s="73">
        <v>80</v>
      </c>
      <c r="G81" s="73">
        <v>60</v>
      </c>
      <c r="H81" s="73">
        <v>66</v>
      </c>
      <c r="I81" s="73">
        <v>47</v>
      </c>
      <c r="J81" s="73">
        <v>45</v>
      </c>
      <c r="K81" s="73">
        <v>47</v>
      </c>
      <c r="L81" s="73">
        <v>46</v>
      </c>
      <c r="M81" s="73">
        <v>45</v>
      </c>
      <c r="N81" s="69">
        <f t="shared" si="39"/>
        <v>578</v>
      </c>
      <c r="O81" s="72">
        <f t="shared" si="40"/>
        <v>77.066666666666663</v>
      </c>
      <c r="P81" s="20" t="str">
        <f t="shared" si="41"/>
        <v>PASS</v>
      </c>
      <c r="Q81" s="20" t="str">
        <f t="shared" si="42"/>
        <v>FIRST CLASS WITH DISTINCTION</v>
      </c>
      <c r="R81" s="167">
        <f t="shared" si="37"/>
        <v>0</v>
      </c>
      <c r="S81" s="168">
        <f t="shared" si="43"/>
        <v>0</v>
      </c>
      <c r="T81" s="100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20">
        <f t="shared" si="44"/>
        <v>0</v>
      </c>
      <c r="AF81" s="20">
        <f t="shared" si="45"/>
        <v>578</v>
      </c>
      <c r="AG81" s="36"/>
      <c r="AH81" s="86">
        <f t="shared" si="46"/>
        <v>38.533333333333331</v>
      </c>
      <c r="AI81" s="20" t="str">
        <f t="shared" si="47"/>
        <v>PASS</v>
      </c>
      <c r="AJ81" s="20" t="b">
        <f t="shared" si="48"/>
        <v>0</v>
      </c>
      <c r="AK81" s="20">
        <f t="shared" si="49"/>
        <v>0</v>
      </c>
      <c r="AL81" s="20">
        <f t="shared" si="50"/>
        <v>0</v>
      </c>
      <c r="AM81" s="85">
        <f t="shared" si="51"/>
        <v>0</v>
      </c>
      <c r="AN81" s="85">
        <f t="shared" si="52"/>
        <v>0</v>
      </c>
      <c r="AO81" s="36" t="b">
        <f t="shared" si="53"/>
        <v>0</v>
      </c>
      <c r="AP81" s="111"/>
    </row>
    <row r="82" spans="1:42" x14ac:dyDescent="0.25">
      <c r="A82" s="215"/>
      <c r="B82" s="208"/>
      <c r="C82" s="2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7"/>
      <c r="P82" s="25"/>
      <c r="Q82" s="25"/>
      <c r="R82" s="25"/>
      <c r="S82" s="119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5"/>
      <c r="AF82" s="25"/>
      <c r="AG82" s="26"/>
      <c r="AH82" s="27"/>
      <c r="AI82" s="25"/>
      <c r="AJ82" s="25"/>
      <c r="AK82" s="25"/>
      <c r="AL82" s="25"/>
      <c r="AM82" s="26"/>
      <c r="AN82" s="26"/>
      <c r="AO82" s="26"/>
      <c r="AP82" s="111"/>
    </row>
    <row r="83" spans="1:42" x14ac:dyDescent="0.25">
      <c r="A83" s="215"/>
      <c r="B83" s="208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7"/>
      <c r="P83" s="25"/>
      <c r="Q83" s="25"/>
      <c r="R83" s="25"/>
      <c r="S83" s="119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8"/>
      <c r="AF83" s="58"/>
      <c r="AG83" s="57"/>
      <c r="AH83" s="59"/>
      <c r="AI83" s="58"/>
      <c r="AJ83" s="58"/>
      <c r="AK83" s="58"/>
      <c r="AL83" s="58"/>
      <c r="AM83" s="26"/>
      <c r="AN83" s="26"/>
      <c r="AO83" s="26"/>
      <c r="AP83" s="111"/>
    </row>
    <row r="84" spans="1:42" x14ac:dyDescent="0.25">
      <c r="A84" s="215"/>
      <c r="B84" s="208"/>
      <c r="C84" s="36" t="s">
        <v>60</v>
      </c>
      <c r="D84" s="20">
        <f>COUNT(D5:D81)</f>
        <v>77</v>
      </c>
      <c r="E84" s="20">
        <f t="shared" ref="E84:N84" si="54">COUNT(E5:E81)</f>
        <v>77</v>
      </c>
      <c r="F84" s="20">
        <f t="shared" si="54"/>
        <v>76</v>
      </c>
      <c r="G84" s="20">
        <f t="shared" si="54"/>
        <v>76</v>
      </c>
      <c r="H84" s="20">
        <f t="shared" si="54"/>
        <v>76</v>
      </c>
      <c r="I84" s="20">
        <f t="shared" si="54"/>
        <v>75</v>
      </c>
      <c r="J84" s="20">
        <f t="shared" si="54"/>
        <v>75</v>
      </c>
      <c r="K84" s="20">
        <f t="shared" si="54"/>
        <v>77</v>
      </c>
      <c r="L84" s="20">
        <f t="shared" si="54"/>
        <v>71</v>
      </c>
      <c r="M84" s="20">
        <f t="shared" si="54"/>
        <v>77</v>
      </c>
      <c r="N84" s="20">
        <f t="shared" si="54"/>
        <v>77</v>
      </c>
      <c r="O84" s="25"/>
      <c r="P84" s="25"/>
      <c r="Q84" s="25"/>
      <c r="R84" s="32"/>
      <c r="S84" s="120"/>
      <c r="T84" s="88">
        <f t="shared" ref="T84:AE84" si="55">COUNT(T5:T71)</f>
        <v>0</v>
      </c>
      <c r="U84" s="88">
        <f t="shared" si="55"/>
        <v>0</v>
      </c>
      <c r="V84" s="88">
        <f t="shared" si="55"/>
        <v>0</v>
      </c>
      <c r="W84" s="88">
        <f t="shared" si="55"/>
        <v>0</v>
      </c>
      <c r="X84" s="88">
        <f t="shared" si="55"/>
        <v>0</v>
      </c>
      <c r="Y84" s="88">
        <f t="shared" si="55"/>
        <v>0</v>
      </c>
      <c r="Z84" s="88">
        <f t="shared" si="55"/>
        <v>0</v>
      </c>
      <c r="AA84" s="128">
        <f t="shared" si="55"/>
        <v>0</v>
      </c>
      <c r="AB84" s="88">
        <f t="shared" si="55"/>
        <v>0</v>
      </c>
      <c r="AC84" s="88">
        <f t="shared" si="55"/>
        <v>0</v>
      </c>
      <c r="AD84" s="88">
        <f t="shared" si="55"/>
        <v>0</v>
      </c>
      <c r="AE84" s="88">
        <f t="shared" si="55"/>
        <v>67</v>
      </c>
      <c r="AF84" s="58"/>
      <c r="AG84" s="129"/>
      <c r="AH84" s="58"/>
      <c r="AI84" s="129"/>
      <c r="AJ84" s="129"/>
      <c r="AK84" s="129"/>
      <c r="AL84" s="129"/>
      <c r="AM84" s="26"/>
      <c r="AN84" s="26"/>
      <c r="AO84" s="26"/>
      <c r="AP84" s="111"/>
    </row>
    <row r="85" spans="1:42" x14ac:dyDescent="0.25">
      <c r="A85" s="215"/>
      <c r="B85" s="208"/>
      <c r="C85" s="36" t="s">
        <v>61</v>
      </c>
      <c r="D85" s="20">
        <f>COUNTIF(D5:D81,"&gt;=40")</f>
        <v>69</v>
      </c>
      <c r="E85" s="20">
        <f>COUNTIF(E5:E83,"&gt;=40")</f>
        <v>62</v>
      </c>
      <c r="F85" s="20">
        <f>COUNTIF(F5:F83,"&gt;=40")</f>
        <v>69</v>
      </c>
      <c r="G85" s="20">
        <f>COUNTIF(G5:G83,"&gt;=40")</f>
        <v>65</v>
      </c>
      <c r="H85" s="21">
        <f>COUNTIF(H5:H83,"&gt;=40")</f>
        <v>59</v>
      </c>
      <c r="I85" s="21">
        <f>COUNTIF(I5:I83,"&gt;=20")</f>
        <v>68</v>
      </c>
      <c r="J85" s="21">
        <f>COUNTIF(J5:J83,"&gt;=20")</f>
        <v>70</v>
      </c>
      <c r="K85" s="21">
        <f>COUNTIF(K5:K83,"&gt;=20")</f>
        <v>77</v>
      </c>
      <c r="L85" s="21">
        <f>COUNTIF(L5:L83,"&gt;=20")</f>
        <v>57</v>
      </c>
      <c r="M85" s="21">
        <f>COUNTIF(M5:M83,"&gt;=20")</f>
        <v>77</v>
      </c>
      <c r="N85" s="24">
        <f>COUNTIF(P5:P83,"pass")</f>
        <v>45</v>
      </c>
      <c r="O85" s="25"/>
      <c r="P85" s="25"/>
      <c r="Q85" s="25"/>
      <c r="R85" s="32"/>
      <c r="S85" s="120"/>
      <c r="T85" s="101">
        <f>COUNTIF(T5:T71,"&gt;=40")</f>
        <v>0</v>
      </c>
      <c r="U85" s="101">
        <f>COUNTIF(U5:U71,"&gt;=40")</f>
        <v>0</v>
      </c>
      <c r="V85" s="101">
        <f>COUNTIF(V5:V71,"&gt;=40")</f>
        <v>0</v>
      </c>
      <c r="W85" s="101">
        <f>COUNTIF(W5:W71,"&gt;=40")</f>
        <v>0</v>
      </c>
      <c r="X85" s="101">
        <f>COUNTIF(X5:X71,"&gt;=40")</f>
        <v>0</v>
      </c>
      <c r="Y85" s="101">
        <f>COUNTIF(Y5:Y71,"&gt;=10")</f>
        <v>0</v>
      </c>
      <c r="Z85" s="101">
        <f>COUNTIF(Z5:Z71,"&gt;=20")</f>
        <v>0</v>
      </c>
      <c r="AA85" s="101">
        <f>COUNTIF(AA5:AA71,"&gt;=10")</f>
        <v>0</v>
      </c>
      <c r="AB85" s="101">
        <f>COUNTIF(AB5:AB71,"&gt;=20")</f>
        <v>0</v>
      </c>
      <c r="AC85" s="101">
        <f>COUNTIF(AC5:AC71,"&gt;=10")</f>
        <v>0</v>
      </c>
      <c r="AD85" s="101">
        <f>COUNTIF(AD5:AD71,"&gt;=20")</f>
        <v>0</v>
      </c>
      <c r="AE85" s="88">
        <f>COUNTIF(AI5:AI71,"PASS")</f>
        <v>36</v>
      </c>
      <c r="AF85" s="58"/>
      <c r="AG85" s="129"/>
      <c r="AH85" s="58"/>
      <c r="AI85" s="129"/>
      <c r="AJ85" s="129"/>
      <c r="AK85" s="129"/>
      <c r="AL85" s="129"/>
      <c r="AM85" s="26"/>
      <c r="AN85" s="26"/>
      <c r="AO85" s="26"/>
      <c r="AP85" s="111"/>
    </row>
    <row r="86" spans="1:42" x14ac:dyDescent="0.25">
      <c r="A86" s="215"/>
      <c r="B86" s="208"/>
      <c r="C86" s="36" t="s">
        <v>93</v>
      </c>
      <c r="D86" s="20">
        <f>D85/D84*100</f>
        <v>89.610389610389603</v>
      </c>
      <c r="E86" s="20">
        <f t="shared" ref="E86:M86" si="56">E85/E84*100</f>
        <v>80.519480519480524</v>
      </c>
      <c r="F86" s="20">
        <f t="shared" si="56"/>
        <v>90.789473684210535</v>
      </c>
      <c r="G86" s="20">
        <f t="shared" si="56"/>
        <v>85.526315789473685</v>
      </c>
      <c r="H86" s="21">
        <f t="shared" si="56"/>
        <v>77.631578947368425</v>
      </c>
      <c r="I86" s="21">
        <f t="shared" si="56"/>
        <v>90.666666666666657</v>
      </c>
      <c r="J86" s="65">
        <f t="shared" si="56"/>
        <v>93.333333333333329</v>
      </c>
      <c r="K86" s="21">
        <f t="shared" si="56"/>
        <v>100</v>
      </c>
      <c r="L86" s="66">
        <f t="shared" si="56"/>
        <v>80.281690140845072</v>
      </c>
      <c r="M86" s="21">
        <f t="shared" si="56"/>
        <v>100</v>
      </c>
      <c r="N86" s="22">
        <f>N85/N84*100</f>
        <v>58.441558441558442</v>
      </c>
      <c r="O86" s="25"/>
      <c r="P86" s="25"/>
      <c r="Q86" s="25"/>
      <c r="R86" s="32"/>
      <c r="S86" s="120"/>
      <c r="T86" s="102" t="e">
        <f>T85/T84*100</f>
        <v>#DIV/0!</v>
      </c>
      <c r="U86" s="88" t="e">
        <f>U85/U84*100</f>
        <v>#DIV/0!</v>
      </c>
      <c r="V86" s="88" t="e">
        <f t="shared" ref="V86:AE86" si="57">V85/V84*100</f>
        <v>#DIV/0!</v>
      </c>
      <c r="W86" s="88" t="e">
        <f t="shared" si="57"/>
        <v>#DIV/0!</v>
      </c>
      <c r="X86" s="88" t="e">
        <f t="shared" si="57"/>
        <v>#DIV/0!</v>
      </c>
      <c r="Y86" s="88" t="e">
        <f t="shared" si="57"/>
        <v>#DIV/0!</v>
      </c>
      <c r="Z86" s="88" t="e">
        <f t="shared" si="57"/>
        <v>#DIV/0!</v>
      </c>
      <c r="AA86" s="128" t="e">
        <f t="shared" si="57"/>
        <v>#DIV/0!</v>
      </c>
      <c r="AB86" s="88" t="e">
        <f t="shared" si="57"/>
        <v>#DIV/0!</v>
      </c>
      <c r="AC86" s="88" t="e">
        <f t="shared" si="57"/>
        <v>#DIV/0!</v>
      </c>
      <c r="AD86" s="89" t="e">
        <f t="shared" si="57"/>
        <v>#DIV/0!</v>
      </c>
      <c r="AE86" s="90">
        <f t="shared" si="57"/>
        <v>53.731343283582092</v>
      </c>
      <c r="AF86" s="58"/>
      <c r="AG86" s="129"/>
      <c r="AH86" s="58"/>
      <c r="AI86" s="129"/>
      <c r="AJ86" s="129"/>
      <c r="AK86" s="129"/>
      <c r="AL86" s="129"/>
      <c r="AM86" s="26"/>
      <c r="AN86" s="26"/>
      <c r="AO86" s="26"/>
      <c r="AP86" s="111"/>
    </row>
    <row r="87" spans="1:42" x14ac:dyDescent="0.25">
      <c r="A87" s="215"/>
      <c r="B87" s="208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119"/>
      <c r="T87" s="57"/>
      <c r="U87" s="57"/>
      <c r="V87" s="57"/>
      <c r="W87" s="57"/>
      <c r="X87" s="57"/>
      <c r="Y87" s="57"/>
      <c r="Z87" s="57"/>
      <c r="AA87" s="57"/>
      <c r="AB87" s="91"/>
      <c r="AC87" s="91"/>
      <c r="AD87" s="147" t="s">
        <v>130</v>
      </c>
      <c r="AE87" s="148">
        <f>(AE85+T103)*100/AE84</f>
        <v>94.02985074626865</v>
      </c>
      <c r="AF87" s="58"/>
      <c r="AG87" s="129"/>
      <c r="AH87" s="58"/>
      <c r="AI87" s="129"/>
      <c r="AJ87" s="129"/>
      <c r="AK87" s="129"/>
      <c r="AL87" s="129"/>
      <c r="AM87" s="26"/>
      <c r="AN87" s="26"/>
      <c r="AO87" s="26"/>
      <c r="AP87" s="111"/>
    </row>
    <row r="88" spans="1:42" ht="15" customHeight="1" x14ac:dyDescent="0.25">
      <c r="A88" s="215"/>
      <c r="B88" s="208"/>
      <c r="C88" s="33" t="s">
        <v>55</v>
      </c>
      <c r="D88" s="22">
        <f>COUNTIF($D$5:$D$83,"&gt;=66")</f>
        <v>19</v>
      </c>
      <c r="E88" s="22">
        <f>COUNTIF($E$5:$E$83,"&gt;=66")</f>
        <v>1</v>
      </c>
      <c r="F88" s="22">
        <f>COUNTIF($F$5:$F$83,"&gt;=66")</f>
        <v>9</v>
      </c>
      <c r="G88" s="22">
        <f>COUNTIF($G$5:$G$83,"&gt;=66")</f>
        <v>4</v>
      </c>
      <c r="H88" s="22">
        <f>COUNTIF($H$5:$H$83,"&gt;=66")</f>
        <v>4</v>
      </c>
      <c r="I88" s="25"/>
      <c r="J88" s="197"/>
      <c r="K88" s="197"/>
      <c r="L88" s="197"/>
      <c r="M88" s="197"/>
      <c r="N88" s="198"/>
      <c r="O88" s="25"/>
      <c r="P88" s="25"/>
      <c r="Q88" s="99"/>
      <c r="R88" s="96"/>
      <c r="S88" s="119"/>
      <c r="T88" s="127">
        <f>COUNTIF(T5:T71,"&gt;=66")</f>
        <v>0</v>
      </c>
      <c r="U88" s="127">
        <f>COUNTIF(U5:U71,"&gt;=66")</f>
        <v>0</v>
      </c>
      <c r="V88" s="127">
        <f>COUNTIF(V5:V71,"&gt;=66")</f>
        <v>0</v>
      </c>
      <c r="W88" s="127">
        <f>COUNTIF(W5:W71,"&gt;=66")</f>
        <v>0</v>
      </c>
      <c r="X88" s="127">
        <f>COUNTIF(X5:X71,"&gt;=66")</f>
        <v>0</v>
      </c>
      <c r="Y88" s="145"/>
      <c r="AF88" s="58"/>
      <c r="AG88" s="60"/>
      <c r="AH88" s="58"/>
      <c r="AI88" s="129"/>
      <c r="AJ88" s="129"/>
      <c r="AK88" s="58"/>
      <c r="AL88" s="129"/>
      <c r="AM88" s="26"/>
      <c r="AN88" s="26"/>
      <c r="AO88" s="26"/>
      <c r="AP88" s="111"/>
    </row>
    <row r="89" spans="1:42" x14ac:dyDescent="0.25">
      <c r="A89" s="215"/>
      <c r="B89" s="208"/>
      <c r="C89" s="33" t="s">
        <v>56</v>
      </c>
      <c r="D89" s="22">
        <f>COUNTIFS($D$5:$D$83,"&gt;=60",$D$5:$D$83,"&lt;66")</f>
        <v>8</v>
      </c>
      <c r="E89" s="22">
        <f>COUNTIFS($E$5:$E$83,"&gt;=60",$E$5:$E$83,"&lt;66")</f>
        <v>2</v>
      </c>
      <c r="F89" s="22">
        <f>COUNTIFS($F$5:$F$83,"&gt;=60",$F$5:$F$83,"&lt;66")</f>
        <v>10</v>
      </c>
      <c r="G89" s="22">
        <f>COUNTIFS($G$5:$G$83,"&gt;=60",$G$5:$G$83,"&lt;66")</f>
        <v>10</v>
      </c>
      <c r="H89" s="22">
        <f>COUNTIFS($H$5:$H$83,"&gt;=60",$H$5:$H$83,"&lt;66")</f>
        <v>3</v>
      </c>
      <c r="I89" s="25"/>
      <c r="J89" s="197"/>
      <c r="K89" s="197"/>
      <c r="L89" s="197"/>
      <c r="M89" s="197"/>
      <c r="N89" s="198"/>
      <c r="O89" s="25"/>
      <c r="P89" s="25"/>
      <c r="Q89" s="99"/>
      <c r="R89" s="96"/>
      <c r="S89" s="119"/>
      <c r="T89" s="127">
        <f>COUNTIFS($T$5:$T$71,"&gt;=60",$T$5:$T$71,"&lt;66")</f>
        <v>0</v>
      </c>
      <c r="U89" s="22">
        <f>COUNTIFS($U$5:$U$71,"&gt;=60",$U$5:$U$71,"&lt;66")</f>
        <v>0</v>
      </c>
      <c r="V89" s="22">
        <f>COUNTIFS($V$5:$V$71,"&gt;=60",$V$5:$V$71,"&lt;66")</f>
        <v>0</v>
      </c>
      <c r="W89" s="22">
        <f>COUNTIFS($W$5:$W$71,"&gt;=60",$W$5:$W$71,"&lt;66")</f>
        <v>0</v>
      </c>
      <c r="X89" s="22">
        <f>COUNTIFS($X$5:$X$71,"&gt;=60",$X$5:$X$71,"&lt;66")</f>
        <v>0</v>
      </c>
      <c r="Y89" s="87"/>
      <c r="AF89" s="58"/>
      <c r="AG89" s="60"/>
      <c r="AH89" s="58"/>
      <c r="AI89" s="129"/>
      <c r="AJ89" s="129"/>
      <c r="AK89" s="58"/>
      <c r="AL89" s="129"/>
      <c r="AM89" s="26"/>
      <c r="AN89" s="26"/>
      <c r="AO89" s="26"/>
      <c r="AP89" s="111"/>
    </row>
    <row r="90" spans="1:42" x14ac:dyDescent="0.25">
      <c r="A90" s="215"/>
      <c r="B90" s="208"/>
      <c r="C90" s="33" t="s">
        <v>57</v>
      </c>
      <c r="D90" s="22">
        <f>COUNTIFS($D$5:$D$83,"&gt;=55",$D$5:$D$83,"&lt;60")</f>
        <v>6</v>
      </c>
      <c r="E90" s="22">
        <f>COUNTIFS($E$5:$E$83,"&gt;=55",$E$5:$E$83,"&lt;60")</f>
        <v>6</v>
      </c>
      <c r="F90" s="22">
        <f>COUNTIFS($F$5:$F$83,"&gt;=55",$F$5:$F$83,"&lt;60")</f>
        <v>7</v>
      </c>
      <c r="G90" s="22">
        <f>COUNTIFS($G$5:$G$83,"&gt;=55",$G$5:$G$83,"&lt;60")</f>
        <v>6</v>
      </c>
      <c r="H90" s="22">
        <f>COUNTIFS($H$5:$H$83,"&gt;=55",$H$5:$H$83,"&lt;60")</f>
        <v>4</v>
      </c>
      <c r="I90" s="25"/>
      <c r="J90" s="26"/>
      <c r="K90" s="26"/>
      <c r="L90" s="96"/>
      <c r="M90" s="97"/>
      <c r="N90" s="25"/>
      <c r="O90" s="25"/>
      <c r="P90" s="25"/>
      <c r="Q90" s="99"/>
      <c r="R90" s="96"/>
      <c r="S90" s="119"/>
      <c r="T90" s="127">
        <f>COUNTIFS($T$5:$T$71,"&gt;=55",$T$5:$T$71,"&lt;60")</f>
        <v>0</v>
      </c>
      <c r="U90" s="22">
        <f>COUNTIFS($U$5:$U$71,"&gt;=60",$U$5:$U$71,"&lt;66")</f>
        <v>0</v>
      </c>
      <c r="V90" s="22">
        <f>COUNTIFS($V$5:$V$71,"&gt;=60",$V$5:$V$71,"&lt;66")</f>
        <v>0</v>
      </c>
      <c r="W90" s="22">
        <f>COUNTIFS($W$5:$W$71,"&gt;=60",$W$5:$W$71,"&lt;66")</f>
        <v>0</v>
      </c>
      <c r="X90" s="22">
        <f>COUNTIFS($X$5:$X$71,"&gt;=60",$X$5:$X$71,"&lt;66")</f>
        <v>0</v>
      </c>
      <c r="Y90" s="87"/>
      <c r="AF90" s="58"/>
      <c r="AG90" s="60"/>
      <c r="AH90" s="58"/>
      <c r="AI90" s="129"/>
      <c r="AJ90" s="129"/>
      <c r="AK90" s="58"/>
      <c r="AL90" s="129"/>
      <c r="AM90" s="26"/>
      <c r="AN90" s="26"/>
      <c r="AO90" s="26"/>
      <c r="AP90" s="111"/>
    </row>
    <row r="91" spans="1:42" x14ac:dyDescent="0.25">
      <c r="A91" s="215"/>
      <c r="B91" s="208"/>
      <c r="C91" s="33" t="s">
        <v>58</v>
      </c>
      <c r="D91" s="22">
        <f>COUNTIFS($D$5:$D$83,"&gt;=50",$D$5:$D$83,"&lt;55")</f>
        <v>14</v>
      </c>
      <c r="E91" s="22">
        <f>COUNTIFS($E$5:$E$83,"&gt;=50",$E$5:$E$83,"&lt;55")</f>
        <v>12</v>
      </c>
      <c r="F91" s="22">
        <f>COUNTIFS($F$5:$F$83,"&gt;=50",$F$5:$F$83,"&lt;55")</f>
        <v>16</v>
      </c>
      <c r="G91" s="22">
        <f>COUNTIFS($G$5:$G$83,"&gt;=50",$G$5:$G$83,"&lt;55")</f>
        <v>15</v>
      </c>
      <c r="H91" s="22">
        <f>COUNTIFS($H$5:$H$83,"&gt;=50",$H$5:$H$83,"&lt;55")</f>
        <v>10</v>
      </c>
      <c r="I91" s="25"/>
      <c r="J91" s="26"/>
      <c r="K91" s="26"/>
      <c r="L91" s="96"/>
      <c r="M91" s="97"/>
      <c r="N91" s="25"/>
      <c r="O91" s="25"/>
      <c r="P91" s="25"/>
      <c r="Q91" s="99"/>
      <c r="R91" s="96"/>
      <c r="S91" s="119"/>
      <c r="T91" s="127">
        <f>COUNTIFS($T$5:$T$71,"&gt;=50",$T$5:$T$71,"&lt;55")</f>
        <v>0</v>
      </c>
      <c r="U91" s="22">
        <f>COUNTIFS($U$5:$U$71,"&gt;=60",$U$5:$U$71,"&lt;66")</f>
        <v>0</v>
      </c>
      <c r="V91" s="22">
        <f>COUNTIFS($V$5:$V$71,"&gt;=60",$V$5:$V$71,"&lt;66")</f>
        <v>0</v>
      </c>
      <c r="W91" s="22">
        <f>COUNTIFS($W$5:$W$71,"&gt;=60",$W$5:$W$71,"&lt;66")</f>
        <v>0</v>
      </c>
      <c r="X91" s="22">
        <f>COUNTIFS($X$5:$X$71,"&gt;=60",$X$5:$X$71,"&lt;66")</f>
        <v>0</v>
      </c>
      <c r="Y91" s="87"/>
      <c r="AF91" s="58"/>
      <c r="AG91" s="60"/>
      <c r="AH91" s="58"/>
      <c r="AI91" s="129"/>
      <c r="AJ91" s="129"/>
      <c r="AK91" s="58"/>
      <c r="AL91" s="129"/>
      <c r="AM91" s="26"/>
      <c r="AN91" s="26"/>
      <c r="AO91" s="26"/>
      <c r="AP91" s="111"/>
    </row>
    <row r="92" spans="1:42" x14ac:dyDescent="0.25">
      <c r="A92" s="215"/>
      <c r="B92" s="208"/>
      <c r="C92" s="33" t="s">
        <v>59</v>
      </c>
      <c r="D92" s="22">
        <f>COUNTIFS($D$5:$D$83,"&gt;=41",$D$5:$D$83,"&lt;50")</f>
        <v>13</v>
      </c>
      <c r="E92" s="22">
        <f>COUNTIFS($E$5:$E$83,"&gt;=41",$E$5:$E$83,"&lt;50")</f>
        <v>23</v>
      </c>
      <c r="F92" s="22">
        <f>COUNTIFS($F$5:$F$83,"&gt;=41",$F$5:$F$83,"&lt;50")</f>
        <v>16</v>
      </c>
      <c r="G92" s="22">
        <f>COUNTIFS($G$5:$G$83,"&gt;=41",$G$5:$G$83,"&lt;50")</f>
        <v>20</v>
      </c>
      <c r="H92" s="22">
        <f>COUNTIFS($H$5:$H$83,"&gt;=41",$H$5:$H$83,"&lt;50")</f>
        <v>29</v>
      </c>
      <c r="I92" s="25"/>
      <c r="J92" s="26"/>
      <c r="K92" s="26"/>
      <c r="L92" s="96"/>
      <c r="M92" s="97"/>
      <c r="N92" s="25"/>
      <c r="O92" s="25"/>
      <c r="P92" s="25"/>
      <c r="Q92" s="99"/>
      <c r="R92" s="96"/>
      <c r="S92" s="119"/>
      <c r="T92" s="127">
        <f>COUNTIFS($T$5:$T$71,"&gt;=40",$T$5:$T$71,"&lt;50")</f>
        <v>0</v>
      </c>
      <c r="U92" s="22">
        <f>COUNTIFS($U$5:$U$71,"&gt;=60",$U$5:$U$71,"&lt;66")</f>
        <v>0</v>
      </c>
      <c r="V92" s="22">
        <f>COUNTIFS($V$5:$V$71,"&gt;=60",$V$5:$V$71,"&lt;66")</f>
        <v>0</v>
      </c>
      <c r="W92" s="22">
        <f>COUNTIFS($W$5:$W$71,"&gt;=60",$W$5:$W$71,"&lt;66")</f>
        <v>0</v>
      </c>
      <c r="X92" s="22">
        <f>COUNTIFS($X$5:$X$71,"&gt;=60",$X$5:$X$71,"&lt;66")</f>
        <v>0</v>
      </c>
      <c r="Y92" s="145"/>
      <c r="AF92" s="58"/>
      <c r="AG92" s="60"/>
      <c r="AH92" s="58"/>
      <c r="AI92" s="129"/>
      <c r="AJ92" s="129"/>
      <c r="AK92" s="58"/>
      <c r="AL92" s="129"/>
      <c r="AM92" s="26"/>
      <c r="AN92" s="26"/>
      <c r="AO92" s="26"/>
      <c r="AP92" s="111"/>
    </row>
    <row r="93" spans="1:42" x14ac:dyDescent="0.25">
      <c r="A93" s="215"/>
      <c r="B93" s="208"/>
      <c r="C93" s="34">
        <v>40</v>
      </c>
      <c r="D93" s="22">
        <f>COUNTIF($D$5:$D$83,"=40")</f>
        <v>9</v>
      </c>
      <c r="E93" s="22">
        <f>COUNTIF($E$5:$E$83,"=40")</f>
        <v>18</v>
      </c>
      <c r="F93" s="22">
        <f>COUNTIF($F$5:$F$83,"=40")</f>
        <v>11</v>
      </c>
      <c r="G93" s="22">
        <f>COUNTIF($G$5:$G$83,"=40")</f>
        <v>10</v>
      </c>
      <c r="H93" s="22">
        <f>COUNTIF($H$5:$H$83,"=40")</f>
        <v>9</v>
      </c>
      <c r="I93" s="25"/>
      <c r="J93" s="26"/>
      <c r="K93" s="26"/>
      <c r="L93" s="96"/>
      <c r="M93" s="97"/>
      <c r="N93" s="25"/>
      <c r="O93" s="25"/>
      <c r="P93" s="25"/>
      <c r="Q93" s="99"/>
      <c r="R93" s="96"/>
      <c r="S93" s="119"/>
      <c r="T93" s="127">
        <f>COUNTIFS($T$5:$T$71,"=40")</f>
        <v>0</v>
      </c>
      <c r="U93" s="127">
        <f>COUNTIFS($U$5:$U$71,"=40")</f>
        <v>0</v>
      </c>
      <c r="V93" s="127">
        <f>COUNTIFS($V$5:$V$71,"=40")</f>
        <v>0</v>
      </c>
      <c r="W93" s="127">
        <f>COUNTIFS($W$5:$W$71,"=40")</f>
        <v>0</v>
      </c>
      <c r="X93" s="127">
        <f>COUNTIFS($X$5:$X$71,"=40")</f>
        <v>0</v>
      </c>
      <c r="Y93" s="146"/>
      <c r="AF93" s="58"/>
      <c r="AG93" s="60"/>
      <c r="AH93" s="58"/>
      <c r="AI93" s="129"/>
      <c r="AJ93" s="129"/>
      <c r="AK93" s="58"/>
      <c r="AL93" s="129"/>
      <c r="AM93" s="26"/>
      <c r="AN93" s="26"/>
      <c r="AO93" s="26"/>
      <c r="AP93" s="111"/>
    </row>
    <row r="94" spans="1:42" x14ac:dyDescent="0.25">
      <c r="A94" s="215"/>
      <c r="B94" s="208"/>
      <c r="C94" s="34" t="s">
        <v>12</v>
      </c>
      <c r="D94" s="22">
        <f>COUNTIF($D$5:$D$83,"&lt;40")</f>
        <v>8</v>
      </c>
      <c r="E94" s="22">
        <f>COUNTIF($E$5:$E$83,"&lt;40")</f>
        <v>15</v>
      </c>
      <c r="F94" s="22">
        <f>COUNTIF($F$5:$F$83,"&lt;40")</f>
        <v>7</v>
      </c>
      <c r="G94" s="22">
        <f>COUNTIF($G$5:$G$83,"&lt;40")</f>
        <v>11</v>
      </c>
      <c r="H94" s="22">
        <f>COUNTIF($H$5:$H$83,"&lt;40")</f>
        <v>17</v>
      </c>
      <c r="I94" s="25"/>
      <c r="J94" s="26"/>
      <c r="K94" s="26"/>
      <c r="L94" s="98"/>
      <c r="M94" s="96"/>
      <c r="N94" s="25"/>
      <c r="O94" s="25"/>
      <c r="P94" s="25"/>
      <c r="Q94" s="99"/>
      <c r="R94" s="96"/>
      <c r="S94" s="25"/>
      <c r="T94" s="127">
        <f>COUNTIFS($T$5:$T$71,"&lt;40")</f>
        <v>0</v>
      </c>
      <c r="U94" s="127">
        <f>COUNTIFS($U$5:$U$71,"&lt;40")</f>
        <v>0</v>
      </c>
      <c r="V94" s="127">
        <f>COUNTIFS($V$5:$V$71,"&lt;40")</f>
        <v>0</v>
      </c>
      <c r="W94" s="127">
        <f>COUNTIFS($W$5:$W$71,"&lt;40")</f>
        <v>0</v>
      </c>
      <c r="X94" s="127">
        <f>COUNTIFS($X$5:$X$71,"&lt;40")</f>
        <v>0</v>
      </c>
      <c r="Y94" s="87"/>
      <c r="AF94" s="58"/>
      <c r="AG94" s="129"/>
      <c r="AH94" s="58"/>
      <c r="AI94" s="129"/>
      <c r="AJ94" s="129"/>
      <c r="AK94" s="58"/>
      <c r="AL94" s="129"/>
      <c r="AM94" s="26"/>
      <c r="AN94" s="26"/>
      <c r="AO94" s="26"/>
      <c r="AP94" s="111"/>
    </row>
    <row r="95" spans="1:42" ht="15.75" thickBot="1" x14ac:dyDescent="0.3">
      <c r="A95" s="216"/>
      <c r="B95" s="222"/>
      <c r="C95" s="29"/>
      <c r="D95" s="30"/>
      <c r="E95" s="30"/>
      <c r="F95" s="30"/>
      <c r="G95" s="30"/>
      <c r="H95" s="30"/>
      <c r="I95" s="30"/>
      <c r="J95" s="29"/>
      <c r="K95" s="29"/>
      <c r="L95" s="29"/>
      <c r="M95" s="30"/>
      <c r="N95" s="30"/>
      <c r="O95" s="30"/>
      <c r="P95" s="30"/>
      <c r="Q95" s="99"/>
      <c r="R95" s="96"/>
      <c r="S95" s="25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8"/>
      <c r="AF95" s="58"/>
      <c r="AG95" s="129"/>
      <c r="AH95" s="58"/>
      <c r="AI95" s="129"/>
      <c r="AJ95" s="129"/>
      <c r="AK95" s="58"/>
      <c r="AL95" s="129"/>
      <c r="AM95" s="26"/>
      <c r="AN95" s="26"/>
      <c r="AO95" s="26"/>
      <c r="AP95" s="111"/>
    </row>
    <row r="96" spans="1:42" x14ac:dyDescent="0.25">
      <c r="A96" s="215"/>
      <c r="B96" s="208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119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5"/>
      <c r="AF96" s="25"/>
      <c r="AG96" s="32"/>
      <c r="AH96" s="25"/>
      <c r="AI96" s="32"/>
      <c r="AJ96" s="32"/>
      <c r="AK96" s="32"/>
      <c r="AL96" s="32"/>
      <c r="AM96" s="26"/>
      <c r="AN96" s="26"/>
      <c r="AO96" s="26"/>
      <c r="AP96" s="111"/>
    </row>
    <row r="97" spans="1:42" x14ac:dyDescent="0.25">
      <c r="A97" s="215"/>
      <c r="B97" s="208"/>
      <c r="C97" s="92" t="s">
        <v>62</v>
      </c>
      <c r="D97" s="23">
        <f>COUNTIF($Q$5:$Q$81,"FIRST CLASS WITH DISTINCTION")</f>
        <v>9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119"/>
      <c r="T97" s="103">
        <f>COUNTIF(AJ5:AJ71,"FIRST CLASS WITH DISTINCTION")</f>
        <v>0</v>
      </c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5"/>
      <c r="AF97" s="25"/>
      <c r="AG97" s="26"/>
      <c r="AH97" s="25"/>
      <c r="AI97" s="26"/>
      <c r="AJ97" s="26"/>
      <c r="AK97" s="26"/>
      <c r="AL97" s="26"/>
      <c r="AM97" s="26"/>
      <c r="AN97" s="26"/>
      <c r="AO97" s="26"/>
      <c r="AP97" s="111"/>
    </row>
    <row r="98" spans="1:42" x14ac:dyDescent="0.25">
      <c r="A98" s="215"/>
      <c r="B98" s="208"/>
      <c r="C98" s="92" t="s">
        <v>63</v>
      </c>
      <c r="D98" s="23">
        <f>COUNTIF(Q5:Q83,"FIRST CLASS")</f>
        <v>10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119"/>
      <c r="T98" s="103">
        <f>COUNTIF(AJ5:AJ71,"FIRST CLASS")</f>
        <v>0</v>
      </c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5"/>
      <c r="AF98" s="25"/>
      <c r="AG98" s="26"/>
      <c r="AH98" s="25"/>
      <c r="AI98" s="26"/>
      <c r="AJ98" s="26"/>
      <c r="AK98" s="26"/>
      <c r="AL98" s="26"/>
      <c r="AM98" s="26"/>
      <c r="AN98" s="26"/>
      <c r="AO98" s="26"/>
      <c r="AP98" s="111"/>
    </row>
    <row r="99" spans="1:42" x14ac:dyDescent="0.25">
      <c r="A99" s="215"/>
      <c r="B99" s="208"/>
      <c r="C99" s="92" t="s">
        <v>64</v>
      </c>
      <c r="D99" s="23">
        <f>COUNTIF(Q5:Q83,"HIGHER SECOND CLASS")</f>
        <v>9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119"/>
      <c r="T99" s="103">
        <f>COUNTIF(AJ5:AJ71,"HIGHER SECOND CLASS")</f>
        <v>0</v>
      </c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5"/>
      <c r="AF99" s="25"/>
      <c r="AG99" s="26"/>
      <c r="AH99" s="25"/>
      <c r="AI99" s="26"/>
      <c r="AJ99" s="26"/>
      <c r="AK99" s="26"/>
      <c r="AL99" s="26"/>
      <c r="AM99" s="26"/>
      <c r="AN99" s="26"/>
      <c r="AO99" s="26"/>
      <c r="AP99" s="111"/>
    </row>
    <row r="100" spans="1:42" x14ac:dyDescent="0.25">
      <c r="A100" s="215"/>
      <c r="B100" s="208"/>
      <c r="C100" s="92" t="s">
        <v>92</v>
      </c>
      <c r="D100" s="23">
        <f>COUNTIF(Q5:Q83,"SECOND CLASS")</f>
        <v>14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119"/>
      <c r="T100" s="103">
        <f>COUNTIF(AJ5:AJ71,"SECOND CLASS")</f>
        <v>0</v>
      </c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5"/>
      <c r="AF100" s="25"/>
      <c r="AG100" s="26"/>
      <c r="AH100" s="25"/>
      <c r="AI100" s="26"/>
      <c r="AJ100" s="26"/>
      <c r="AK100" s="26"/>
      <c r="AL100" s="26"/>
      <c r="AM100" s="26"/>
      <c r="AN100" s="26"/>
      <c r="AO100" s="26"/>
      <c r="AP100" s="111"/>
    </row>
    <row r="101" spans="1:42" x14ac:dyDescent="0.25">
      <c r="A101" s="215"/>
      <c r="B101" s="208"/>
      <c r="C101" s="92" t="s">
        <v>65</v>
      </c>
      <c r="D101" s="23">
        <f>COUNTIF(Q5:Q83,"PASS CLASS")</f>
        <v>3</v>
      </c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119"/>
      <c r="T101" s="103">
        <f>COUNTIF(AJ5:AJ71,"PASS CLASS")</f>
        <v>0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5"/>
      <c r="AF101" s="25"/>
      <c r="AG101" s="26"/>
      <c r="AH101" s="25"/>
      <c r="AI101" s="26"/>
      <c r="AJ101" s="26"/>
      <c r="AK101" s="26"/>
      <c r="AL101" s="26"/>
      <c r="AM101" s="26"/>
      <c r="AN101" s="26"/>
      <c r="AO101" s="26"/>
      <c r="AP101" s="111"/>
    </row>
    <row r="102" spans="1:42" x14ac:dyDescent="0.25">
      <c r="A102" s="215"/>
      <c r="B102" s="208"/>
      <c r="C102" s="92" t="s">
        <v>13</v>
      </c>
      <c r="D102" s="23">
        <f>COUNTIF(Q5:Q83,"FAIL")</f>
        <v>32</v>
      </c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119"/>
      <c r="T102" s="103">
        <f>COUNTIF(AJ5:AJ71,"FAIL")</f>
        <v>4</v>
      </c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5"/>
      <c r="AF102" s="25"/>
      <c r="AG102" s="26"/>
      <c r="AH102" s="25"/>
      <c r="AI102" s="26"/>
      <c r="AJ102" s="26"/>
      <c r="AK102" s="26"/>
      <c r="AL102" s="26"/>
      <c r="AM102" s="26"/>
      <c r="AN102" s="26"/>
      <c r="AO102" s="26"/>
      <c r="AP102" s="111"/>
    </row>
    <row r="103" spans="1:42" x14ac:dyDescent="0.25">
      <c r="A103" s="215"/>
      <c r="B103" s="208"/>
      <c r="C103" s="92"/>
      <c r="D103" s="93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119"/>
      <c r="T103" s="103">
        <f>AE84-AE85-T102</f>
        <v>27</v>
      </c>
      <c r="U103" s="26" t="s">
        <v>132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5"/>
      <c r="AF103" s="25"/>
      <c r="AG103" s="26"/>
      <c r="AH103" s="25"/>
      <c r="AI103" s="26"/>
      <c r="AJ103" s="26"/>
      <c r="AK103" s="26"/>
      <c r="AL103" s="26"/>
      <c r="AM103" s="26"/>
      <c r="AN103" s="26"/>
      <c r="AO103" s="26"/>
      <c r="AP103" s="111"/>
    </row>
    <row r="104" spans="1:42" x14ac:dyDescent="0.25">
      <c r="A104" s="215"/>
      <c r="B104" s="208"/>
      <c r="C104" s="94" t="s">
        <v>16</v>
      </c>
      <c r="D104" s="28">
        <f>COUNTIF($R$5:$R$83,"=1")</f>
        <v>9</v>
      </c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119"/>
      <c r="T104" s="104">
        <f>COUNTIF($AM$5:$AM$71,"=1")</f>
        <v>9</v>
      </c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5"/>
      <c r="AF104" s="25"/>
      <c r="AG104" s="26"/>
      <c r="AH104" s="25"/>
      <c r="AI104" s="26"/>
      <c r="AJ104" s="26"/>
      <c r="AK104" s="26"/>
      <c r="AL104" s="26"/>
      <c r="AM104" s="26"/>
      <c r="AN104" s="26"/>
      <c r="AO104" s="26"/>
      <c r="AP104" s="111"/>
    </row>
    <row r="105" spans="1:42" x14ac:dyDescent="0.25">
      <c r="A105" s="215"/>
      <c r="B105" s="208"/>
      <c r="C105" s="94" t="s">
        <v>17</v>
      </c>
      <c r="D105" s="28">
        <f>COUNTIF($R$5:$R$83,"=2")</f>
        <v>10</v>
      </c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119"/>
      <c r="T105" s="104">
        <f>COUNTIF($AM$5:$AM$71,"=2")</f>
        <v>9</v>
      </c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5"/>
      <c r="AF105" s="25"/>
      <c r="AG105" s="26"/>
      <c r="AH105" s="25"/>
      <c r="AI105" s="26"/>
      <c r="AJ105" s="26"/>
      <c r="AK105" s="26"/>
      <c r="AL105" s="26"/>
      <c r="AM105" s="26"/>
      <c r="AN105" s="26"/>
      <c r="AO105" s="26"/>
      <c r="AP105" s="111"/>
    </row>
    <row r="106" spans="1:42" x14ac:dyDescent="0.25">
      <c r="A106" s="215"/>
      <c r="B106" s="208"/>
      <c r="C106" s="94" t="s">
        <v>18</v>
      </c>
      <c r="D106" s="28">
        <f>COUNTIF($R$5:$R$83,"=3")</f>
        <v>5</v>
      </c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119"/>
      <c r="T106" s="104">
        <f>COUNTIF($AM$5:$AM$71,"=3")</f>
        <v>5</v>
      </c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5"/>
      <c r="AF106" s="25"/>
      <c r="AG106" s="26"/>
      <c r="AH106" s="25"/>
      <c r="AI106" s="26"/>
      <c r="AJ106" s="26"/>
      <c r="AK106" s="26"/>
      <c r="AL106" s="26"/>
      <c r="AM106" s="26"/>
      <c r="AN106" s="26"/>
      <c r="AO106" s="26"/>
      <c r="AP106" s="111"/>
    </row>
    <row r="107" spans="1:42" x14ac:dyDescent="0.25">
      <c r="A107" s="215"/>
      <c r="B107" s="208"/>
      <c r="C107" s="94" t="s">
        <v>91</v>
      </c>
      <c r="D107" s="28">
        <f>COUNTIF($R$5:$R$83,"&gt;3")</f>
        <v>4</v>
      </c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19"/>
      <c r="T107" s="104">
        <f>COUNTIF($AM$5:$AM$71,"&gt;3")</f>
        <v>4</v>
      </c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5"/>
      <c r="AF107" s="25"/>
      <c r="AG107" s="26"/>
      <c r="AH107" s="25"/>
      <c r="AI107" s="26"/>
      <c r="AJ107" s="26"/>
      <c r="AK107" s="26"/>
      <c r="AL107" s="26"/>
      <c r="AM107" s="26"/>
      <c r="AN107" s="26"/>
      <c r="AO107" s="26"/>
      <c r="AP107" s="111"/>
    </row>
    <row r="108" spans="1:42" x14ac:dyDescent="0.25">
      <c r="A108" s="215"/>
      <c r="B108" s="208"/>
      <c r="C108" s="94" t="s">
        <v>19</v>
      </c>
      <c r="D108" s="28">
        <f>COUNTIF($S$5:$S$83,"=1")</f>
        <v>15</v>
      </c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119"/>
      <c r="T108" s="104">
        <f>COUNTIF($AN$5:$AN$71,"=1")</f>
        <v>14</v>
      </c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5"/>
      <c r="AF108" s="25"/>
      <c r="AG108" s="26"/>
      <c r="AH108" s="25"/>
      <c r="AI108" s="26"/>
      <c r="AJ108" s="26"/>
      <c r="AK108" s="26"/>
      <c r="AL108" s="26"/>
      <c r="AM108" s="26"/>
      <c r="AN108" s="26"/>
      <c r="AO108" s="26"/>
      <c r="AP108" s="111"/>
    </row>
    <row r="109" spans="1:42" x14ac:dyDescent="0.25">
      <c r="A109" s="215"/>
      <c r="B109" s="208"/>
      <c r="C109" s="94" t="s">
        <v>20</v>
      </c>
      <c r="D109" s="28">
        <f>COUNTIF($S$5:$S$83,"=2")</f>
        <v>6</v>
      </c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119"/>
      <c r="T109" s="104">
        <f>COUNTIF($AN$5:$AN$71,"=2")</f>
        <v>6</v>
      </c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5"/>
      <c r="AF109" s="25"/>
      <c r="AG109" s="26"/>
      <c r="AH109" s="25"/>
      <c r="AI109" s="26"/>
      <c r="AJ109" s="26"/>
      <c r="AK109" s="26"/>
      <c r="AL109" s="26"/>
      <c r="AM109" s="26"/>
      <c r="AN109" s="26"/>
      <c r="AO109" s="26"/>
      <c r="AP109" s="111"/>
    </row>
    <row r="110" spans="1:42" x14ac:dyDescent="0.25">
      <c r="A110" s="215"/>
      <c r="B110" s="208"/>
      <c r="C110" s="94" t="s">
        <v>21</v>
      </c>
      <c r="D110" s="28">
        <f>COUNTIF($S$5:$S$83,"=3")</f>
        <v>0</v>
      </c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119"/>
      <c r="T110" s="104">
        <f>COUNTIF($AN$5:$AN$71,"=3")</f>
        <v>0</v>
      </c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5"/>
      <c r="AF110" s="25"/>
      <c r="AG110" s="26"/>
      <c r="AH110" s="25"/>
      <c r="AI110" s="26"/>
      <c r="AJ110" s="26"/>
      <c r="AK110" s="26"/>
      <c r="AL110" s="26"/>
      <c r="AM110" s="26"/>
      <c r="AN110" s="26"/>
      <c r="AO110" s="26"/>
      <c r="AP110" s="111"/>
    </row>
    <row r="111" spans="1:42" ht="15.75" thickBot="1" x14ac:dyDescent="0.3">
      <c r="A111" s="215"/>
      <c r="B111" s="208"/>
      <c r="C111" s="95" t="s">
        <v>127</v>
      </c>
      <c r="D111" s="31">
        <f>COUNTIF($S$5:$S$83,"&gt;3")</f>
        <v>0</v>
      </c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119"/>
      <c r="T111" s="104">
        <f>COUNTIF($AN$5:$AN$71,"&gt;3")</f>
        <v>0</v>
      </c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5"/>
      <c r="AF111" s="25"/>
      <c r="AG111" s="26"/>
      <c r="AH111" s="25"/>
      <c r="AI111" s="26"/>
      <c r="AJ111" s="26"/>
      <c r="AK111" s="26"/>
      <c r="AL111" s="26"/>
      <c r="AM111" s="26"/>
      <c r="AN111" s="26"/>
      <c r="AO111" s="26"/>
      <c r="AP111" s="111"/>
    </row>
    <row r="112" spans="1:42" ht="16.5" thickTop="1" thickBot="1" x14ac:dyDescent="0.3">
      <c r="A112" s="217"/>
      <c r="B112" s="223"/>
      <c r="C112" s="121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3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3"/>
      <c r="AF112" s="113"/>
      <c r="AG112" s="112"/>
      <c r="AH112" s="113"/>
      <c r="AI112" s="112"/>
      <c r="AJ112" s="112"/>
      <c r="AK112" s="112"/>
      <c r="AL112" s="112"/>
      <c r="AM112" s="112"/>
      <c r="AN112" s="112"/>
      <c r="AO112" s="112"/>
      <c r="AP112" s="114"/>
    </row>
    <row r="113" spans="4:27" ht="15.75" thickTop="1" x14ac:dyDescent="0.25"/>
    <row r="117" spans="4:27" ht="15.75" x14ac:dyDescent="0.25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2"/>
      <c r="U117" s="2"/>
      <c r="V117" s="2"/>
      <c r="W117" s="2"/>
      <c r="X117" s="2"/>
      <c r="Y117" s="2"/>
      <c r="Z117" s="2"/>
      <c r="AA117" s="2"/>
    </row>
  </sheetData>
  <dataConsolidate/>
  <mergeCells count="6">
    <mergeCell ref="R3:S3"/>
    <mergeCell ref="T1:AL1"/>
    <mergeCell ref="D1:M1"/>
    <mergeCell ref="O1:S1"/>
    <mergeCell ref="A1:C1"/>
    <mergeCell ref="R2:S2"/>
  </mergeCells>
  <conditionalFormatting sqref="J5:L5 J7:L81 K6:M6">
    <cfRule type="cellIs" dxfId="12" priority="16" stopIfTrue="1" operator="lessThan">
      <formula>20</formula>
    </cfRule>
  </conditionalFormatting>
  <conditionalFormatting sqref="U85:AD85 U88:Y88 T1:X1048576">
    <cfRule type="cellIs" dxfId="11" priority="6" operator="equal">
      <formula>40</formula>
    </cfRule>
    <cfRule type="cellIs" dxfId="10" priority="7" operator="lessThan">
      <formula>40</formula>
    </cfRule>
  </conditionalFormatting>
  <conditionalFormatting sqref="AB95:AB1048576 AD95:AD1048576 AD85:AD87 Z95:Z1048576 AD1:AD83 AB1:AB87 Z1:Z87">
    <cfRule type="cellIs" dxfId="9" priority="4" operator="equal">
      <formula>20</formula>
    </cfRule>
    <cfRule type="cellIs" dxfId="8" priority="5" operator="lessThan">
      <formula>20</formula>
    </cfRule>
  </conditionalFormatting>
  <conditionalFormatting sqref="D5:H81">
    <cfRule type="cellIs" dxfId="7" priority="3" operator="lessThan">
      <formula>40</formula>
    </cfRule>
    <cfRule type="cellIs" dxfId="6" priority="2" operator="equal">
      <formula>"AA"</formula>
    </cfRule>
  </conditionalFormatting>
  <conditionalFormatting sqref="I5:M81">
    <cfRule type="cellIs" dxfId="5" priority="1" operator="equal">
      <formula>"AA"</formula>
    </cfRule>
  </conditionalFormatting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tabSelected="1" view="pageBreakPreview" topLeftCell="B25" zoomScaleNormal="70" zoomScaleSheetLayoutView="100" workbookViewId="0">
      <selection activeCell="D40" sqref="D40"/>
    </sheetView>
  </sheetViews>
  <sheetFormatPr defaultRowHeight="15" x14ac:dyDescent="0.25"/>
  <cols>
    <col min="1" max="1" width="4" style="170" customWidth="1"/>
    <col min="2" max="2" width="5.5703125" style="170" bestFit="1" customWidth="1"/>
    <col min="3" max="3" width="31.5703125" style="170" customWidth="1"/>
    <col min="4" max="4" width="9.140625" style="173"/>
    <col min="5" max="5" width="32.85546875" style="172" customWidth="1"/>
    <col min="6" max="6" width="10.42578125" style="173" customWidth="1"/>
    <col min="7" max="7" width="8.42578125" style="170" bestFit="1" customWidth="1"/>
    <col min="8" max="8" width="7.85546875" style="170" customWidth="1"/>
    <col min="9" max="9" width="4.7109375" style="170" customWidth="1"/>
    <col min="10" max="10" width="5" style="170" customWidth="1"/>
    <col min="11" max="11" width="4.28515625" style="170" customWidth="1"/>
    <col min="12" max="12" width="4.42578125" style="170" customWidth="1"/>
    <col min="13" max="16384" width="9.140625" style="170"/>
  </cols>
  <sheetData>
    <row r="1" spans="3:8" ht="20.25" customHeight="1" x14ac:dyDescent="0.25">
      <c r="C1" s="256" t="s">
        <v>289</v>
      </c>
      <c r="D1" s="257"/>
      <c r="E1" s="257"/>
      <c r="F1" s="257"/>
    </row>
    <row r="2" spans="3:8" ht="18.75" customHeight="1" x14ac:dyDescent="0.25">
      <c r="D2" s="171"/>
      <c r="G2" s="259" t="s">
        <v>290</v>
      </c>
      <c r="H2" s="259"/>
    </row>
    <row r="3" spans="3:8" ht="15.75" x14ac:dyDescent="0.25">
      <c r="C3" s="174" t="s">
        <v>22</v>
      </c>
      <c r="D3" s="175" t="s">
        <v>71</v>
      </c>
      <c r="E3" s="176" t="s">
        <v>70</v>
      </c>
      <c r="F3" s="175"/>
      <c r="G3" s="177"/>
    </row>
    <row r="4" spans="3:8" ht="15.75" x14ac:dyDescent="0.25">
      <c r="C4" s="174"/>
      <c r="D4" s="175"/>
      <c r="E4" s="176"/>
      <c r="F4" s="175"/>
      <c r="G4" s="177"/>
    </row>
    <row r="5" spans="3:8" ht="15.75" x14ac:dyDescent="0.25">
      <c r="C5" s="174"/>
      <c r="D5" s="175"/>
      <c r="E5" s="176"/>
      <c r="F5" s="175"/>
      <c r="G5" s="177"/>
    </row>
    <row r="6" spans="3:8" ht="15.75" x14ac:dyDescent="0.25">
      <c r="C6" s="174" t="s">
        <v>23</v>
      </c>
      <c r="D6" s="178" t="s">
        <v>71</v>
      </c>
      <c r="E6" s="176" t="s">
        <v>100</v>
      </c>
      <c r="F6" s="178" t="s">
        <v>24</v>
      </c>
      <c r="G6" s="179" t="s">
        <v>72</v>
      </c>
    </row>
    <row r="7" spans="3:8" ht="15.75" x14ac:dyDescent="0.25">
      <c r="C7" s="174"/>
      <c r="D7" s="178"/>
      <c r="E7" s="176"/>
      <c r="F7" s="178"/>
      <c r="G7" s="179"/>
    </row>
    <row r="8" spans="3:8" ht="15.75" x14ac:dyDescent="0.25">
      <c r="C8" s="174"/>
      <c r="D8" s="178"/>
      <c r="E8" s="176"/>
      <c r="F8" s="178"/>
      <c r="G8" s="179"/>
    </row>
    <row r="9" spans="3:8" ht="15.75" x14ac:dyDescent="0.25">
      <c r="C9" s="180" t="s">
        <v>73</v>
      </c>
      <c r="D9" s="181">
        <f>S_E.!N84</f>
        <v>77</v>
      </c>
      <c r="E9" s="182"/>
      <c r="F9" s="181"/>
    </row>
    <row r="10" spans="3:8" ht="15.75" x14ac:dyDescent="0.25">
      <c r="C10" s="180" t="s">
        <v>74</v>
      </c>
      <c r="D10" s="181">
        <f>S_E.!N85</f>
        <v>45</v>
      </c>
      <c r="E10" s="182" t="s">
        <v>90</v>
      </c>
      <c r="F10" s="181">
        <f>S_E.!D102</f>
        <v>32</v>
      </c>
    </row>
    <row r="11" spans="3:8" ht="15.75" x14ac:dyDescent="0.25">
      <c r="C11" s="183"/>
      <c r="D11" s="181"/>
      <c r="E11" s="182"/>
      <c r="F11" s="181"/>
    </row>
    <row r="12" spans="3:8" ht="15.75" x14ac:dyDescent="0.25">
      <c r="C12" s="180" t="s">
        <v>75</v>
      </c>
      <c r="D12" s="181">
        <f>S_E.!D97</f>
        <v>9</v>
      </c>
      <c r="E12" s="182" t="s">
        <v>82</v>
      </c>
      <c r="F12" s="181">
        <f>S_E.!D104</f>
        <v>9</v>
      </c>
    </row>
    <row r="13" spans="3:8" ht="15.75" x14ac:dyDescent="0.25">
      <c r="C13" s="180" t="s">
        <v>76</v>
      </c>
      <c r="D13" s="181">
        <f>S_E.!D98</f>
        <v>10</v>
      </c>
      <c r="E13" s="182" t="s">
        <v>83</v>
      </c>
      <c r="F13" s="181">
        <f>S_E.!D105</f>
        <v>10</v>
      </c>
    </row>
    <row r="14" spans="3:8" ht="15.75" x14ac:dyDescent="0.25">
      <c r="C14" s="180" t="s">
        <v>77</v>
      </c>
      <c r="D14" s="181">
        <f>S_E.!D99</f>
        <v>9</v>
      </c>
      <c r="E14" s="182" t="s">
        <v>84</v>
      </c>
      <c r="F14" s="181">
        <f>S_E.!D106</f>
        <v>5</v>
      </c>
    </row>
    <row r="15" spans="3:8" ht="31.5" x14ac:dyDescent="0.25">
      <c r="C15" s="180" t="s">
        <v>78</v>
      </c>
      <c r="D15" s="181">
        <f>S_E.!D100</f>
        <v>14</v>
      </c>
      <c r="E15" s="182" t="s">
        <v>85</v>
      </c>
      <c r="F15" s="181">
        <f>S_E.!D107</f>
        <v>4</v>
      </c>
    </row>
    <row r="16" spans="3:8" ht="15.75" x14ac:dyDescent="0.25">
      <c r="C16" s="180" t="s">
        <v>79</v>
      </c>
      <c r="D16" s="181">
        <f>S_E.!D101</f>
        <v>3</v>
      </c>
      <c r="E16" s="182" t="s">
        <v>86</v>
      </c>
      <c r="F16" s="181">
        <f>S_E.!D108</f>
        <v>15</v>
      </c>
    </row>
    <row r="17" spans="2:8" ht="15.75" x14ac:dyDescent="0.25">
      <c r="C17" s="180"/>
      <c r="D17" s="181"/>
      <c r="E17" s="182" t="s">
        <v>87</v>
      </c>
      <c r="F17" s="181">
        <f>S_E.!D109</f>
        <v>6</v>
      </c>
    </row>
    <row r="18" spans="2:8" ht="15.75" x14ac:dyDescent="0.25">
      <c r="C18" s="180"/>
      <c r="D18" s="181"/>
      <c r="E18" s="182" t="s">
        <v>88</v>
      </c>
      <c r="F18" s="181">
        <f>S_E.!D110</f>
        <v>0</v>
      </c>
    </row>
    <row r="19" spans="2:8" ht="27" customHeight="1" x14ac:dyDescent="0.25">
      <c r="C19" s="180" t="s">
        <v>80</v>
      </c>
      <c r="D19" s="207">
        <f>S_E.!N86</f>
        <v>58.441558441558442</v>
      </c>
      <c r="E19" s="182" t="s">
        <v>89</v>
      </c>
      <c r="F19" s="181">
        <f>S_E.!D111</f>
        <v>0</v>
      </c>
    </row>
    <row r="20" spans="2:8" ht="34.5" customHeight="1" x14ac:dyDescent="0.25">
      <c r="C20" s="180" t="s">
        <v>81</v>
      </c>
      <c r="D20" s="181" t="s">
        <v>102</v>
      </c>
      <c r="E20" s="182" t="s">
        <v>103</v>
      </c>
      <c r="F20" s="181" t="s">
        <v>102</v>
      </c>
    </row>
    <row r="21" spans="2:8" ht="34.5" customHeight="1" x14ac:dyDescent="0.25">
      <c r="C21" s="180"/>
      <c r="D21" s="181"/>
      <c r="E21" s="182" t="s">
        <v>66</v>
      </c>
      <c r="F21" s="181"/>
    </row>
    <row r="23" spans="2:8" ht="15" customHeight="1" x14ac:dyDescent="0.25">
      <c r="B23" s="184" t="s">
        <v>25</v>
      </c>
      <c r="C23" s="184" t="s">
        <v>67</v>
      </c>
      <c r="D23" s="184" t="s">
        <v>27</v>
      </c>
      <c r="E23" s="185" t="s">
        <v>28</v>
      </c>
      <c r="F23" s="184" t="s">
        <v>31</v>
      </c>
      <c r="G23" s="184" t="s">
        <v>31</v>
      </c>
      <c r="H23" s="258" t="s">
        <v>35</v>
      </c>
    </row>
    <row r="24" spans="2:8" ht="15" customHeight="1" x14ac:dyDescent="0.25">
      <c r="B24" s="184" t="s">
        <v>26</v>
      </c>
      <c r="C24" s="184" t="s">
        <v>68</v>
      </c>
      <c r="D24" s="184" t="s">
        <v>69</v>
      </c>
      <c r="E24" s="185" t="s">
        <v>29</v>
      </c>
      <c r="F24" s="184" t="s">
        <v>32</v>
      </c>
      <c r="G24" s="184" t="s">
        <v>32</v>
      </c>
      <c r="H24" s="258"/>
    </row>
    <row r="25" spans="2:8" ht="15" customHeight="1" x14ac:dyDescent="0.25">
      <c r="B25" s="186"/>
      <c r="C25" s="186"/>
      <c r="D25" s="187"/>
      <c r="E25" s="185" t="s">
        <v>30</v>
      </c>
      <c r="F25" s="184" t="s">
        <v>33</v>
      </c>
      <c r="G25" s="184" t="s">
        <v>34</v>
      </c>
      <c r="H25" s="258"/>
    </row>
    <row r="26" spans="2:8" ht="15" customHeight="1" x14ac:dyDescent="0.25">
      <c r="B26" s="184">
        <v>1</v>
      </c>
      <c r="C26" s="184" t="s">
        <v>36</v>
      </c>
      <c r="D26" s="184" t="s">
        <v>3</v>
      </c>
      <c r="E26" s="188" t="s">
        <v>134</v>
      </c>
      <c r="F26" s="184">
        <f>S_E.!D84</f>
        <v>77</v>
      </c>
      <c r="G26" s="184">
        <f>S_E.!D85</f>
        <v>69</v>
      </c>
      <c r="H26" s="184">
        <f>S_E.!D86</f>
        <v>89.610389610389603</v>
      </c>
    </row>
    <row r="27" spans="2:8" ht="15" customHeight="1" x14ac:dyDescent="0.25">
      <c r="B27" s="184">
        <v>2</v>
      </c>
      <c r="C27" s="184" t="s">
        <v>37</v>
      </c>
      <c r="D27" s="184" t="s">
        <v>7</v>
      </c>
      <c r="E27" s="188" t="s">
        <v>295</v>
      </c>
      <c r="F27" s="184">
        <f>S_E.!E84</f>
        <v>77</v>
      </c>
      <c r="G27" s="184">
        <f>S_E.!E85</f>
        <v>62</v>
      </c>
      <c r="H27" s="184">
        <f>S_E.!E86</f>
        <v>80.519480519480524</v>
      </c>
    </row>
    <row r="28" spans="2:8" ht="15" customHeight="1" x14ac:dyDescent="0.25">
      <c r="B28" s="184">
        <v>3</v>
      </c>
      <c r="C28" s="184" t="s">
        <v>38</v>
      </c>
      <c r="D28" s="184" t="s">
        <v>39</v>
      </c>
      <c r="E28" s="188" t="s">
        <v>99</v>
      </c>
      <c r="F28" s="184">
        <f>S_E.!F84</f>
        <v>76</v>
      </c>
      <c r="G28" s="184">
        <f>S_E.!F85</f>
        <v>69</v>
      </c>
      <c r="H28" s="184">
        <f>S_E.!F86</f>
        <v>90.789473684210535</v>
      </c>
    </row>
    <row r="29" spans="2:8" ht="15" customHeight="1" x14ac:dyDescent="0.25">
      <c r="B29" s="184">
        <v>4</v>
      </c>
      <c r="C29" s="184" t="s">
        <v>40</v>
      </c>
      <c r="D29" s="184" t="s">
        <v>94</v>
      </c>
      <c r="E29" s="188" t="s">
        <v>135</v>
      </c>
      <c r="F29" s="184">
        <f>S_E.!G84</f>
        <v>76</v>
      </c>
      <c r="G29" s="184">
        <f>S_E.!G85</f>
        <v>65</v>
      </c>
      <c r="H29" s="184">
        <f>S_E.!G86</f>
        <v>85.526315789473685</v>
      </c>
    </row>
    <row r="30" spans="2:8" ht="15" customHeight="1" x14ac:dyDescent="0.25">
      <c r="B30" s="184">
        <v>5</v>
      </c>
      <c r="C30" s="184" t="s">
        <v>41</v>
      </c>
      <c r="D30" s="225" t="s">
        <v>292</v>
      </c>
      <c r="E30" s="188" t="s">
        <v>296</v>
      </c>
      <c r="F30" s="184">
        <f>S_E.!H84</f>
        <v>76</v>
      </c>
      <c r="G30" s="184">
        <f>S_E.!H85</f>
        <v>59</v>
      </c>
      <c r="H30" s="184">
        <f>S_E.!H86</f>
        <v>77.631578947368425</v>
      </c>
    </row>
    <row r="31" spans="2:8" ht="15" customHeight="1" x14ac:dyDescent="0.25">
      <c r="B31" s="184">
        <v>6</v>
      </c>
      <c r="C31" s="184" t="s">
        <v>42</v>
      </c>
      <c r="D31" s="184" t="s">
        <v>104</v>
      </c>
      <c r="E31" s="188" t="s">
        <v>99</v>
      </c>
      <c r="F31" s="184">
        <f>S_E.!J84</f>
        <v>75</v>
      </c>
      <c r="G31" s="184">
        <f>S_E.!J85</f>
        <v>70</v>
      </c>
      <c r="H31" s="185">
        <f>S_E.!J86</f>
        <v>93.333333333333329</v>
      </c>
    </row>
    <row r="32" spans="2:8" ht="15" customHeight="1" x14ac:dyDescent="0.25">
      <c r="B32" s="184">
        <v>7</v>
      </c>
      <c r="C32" s="184" t="s">
        <v>44</v>
      </c>
      <c r="D32" s="184" t="s">
        <v>43</v>
      </c>
      <c r="E32" s="188" t="s">
        <v>297</v>
      </c>
      <c r="F32" s="184">
        <f>S_E.!L84</f>
        <v>71</v>
      </c>
      <c r="G32" s="184">
        <f>S_E.!L85</f>
        <v>57</v>
      </c>
      <c r="H32" s="185">
        <f>S_E.!L86</f>
        <v>80.281690140845072</v>
      </c>
    </row>
    <row r="34" spans="2:13" ht="15.75" x14ac:dyDescent="0.25">
      <c r="B34" s="199" t="s">
        <v>25</v>
      </c>
      <c r="C34" s="199" t="s">
        <v>45</v>
      </c>
      <c r="D34" s="254" t="s">
        <v>47</v>
      </c>
      <c r="E34" s="200" t="s">
        <v>8</v>
      </c>
      <c r="F34" s="199" t="s">
        <v>31</v>
      </c>
      <c r="G34" s="255" t="s">
        <v>51</v>
      </c>
      <c r="H34" s="255"/>
      <c r="I34" s="255"/>
      <c r="J34" s="255"/>
      <c r="K34" s="255"/>
      <c r="L34" s="255"/>
      <c r="M34" s="255"/>
    </row>
    <row r="35" spans="2:13" ht="15.75" x14ac:dyDescent="0.25">
      <c r="B35" s="199" t="s">
        <v>26</v>
      </c>
      <c r="C35" s="199" t="s">
        <v>46</v>
      </c>
      <c r="D35" s="254"/>
      <c r="E35" s="200" t="s">
        <v>48</v>
      </c>
      <c r="F35" s="199" t="s">
        <v>49</v>
      </c>
      <c r="G35" s="255"/>
      <c r="H35" s="255"/>
      <c r="I35" s="255"/>
      <c r="J35" s="255"/>
      <c r="K35" s="255"/>
      <c r="L35" s="255"/>
      <c r="M35" s="255"/>
    </row>
    <row r="36" spans="2:13" ht="31.5" x14ac:dyDescent="0.25">
      <c r="B36" s="201"/>
      <c r="C36" s="201"/>
      <c r="D36" s="254"/>
      <c r="E36" s="202"/>
      <c r="F36" s="199" t="s">
        <v>50</v>
      </c>
      <c r="G36" s="199">
        <v>66</v>
      </c>
      <c r="H36" s="199">
        <v>60</v>
      </c>
      <c r="I36" s="199">
        <v>55</v>
      </c>
      <c r="J36" s="199">
        <v>50</v>
      </c>
      <c r="K36" s="199">
        <v>41</v>
      </c>
      <c r="L36" s="254">
        <v>40</v>
      </c>
      <c r="M36" s="199" t="s">
        <v>53</v>
      </c>
    </row>
    <row r="37" spans="2:13" ht="15.75" x14ac:dyDescent="0.25">
      <c r="B37" s="201"/>
      <c r="C37" s="201"/>
      <c r="D37" s="254"/>
      <c r="E37" s="202"/>
      <c r="F37" s="203"/>
      <c r="G37" s="199" t="s">
        <v>52</v>
      </c>
      <c r="H37" s="199" t="s">
        <v>52</v>
      </c>
      <c r="I37" s="199" t="s">
        <v>52</v>
      </c>
      <c r="J37" s="199" t="s">
        <v>52</v>
      </c>
      <c r="K37" s="199" t="s">
        <v>52</v>
      </c>
      <c r="L37" s="254"/>
      <c r="M37" s="199">
        <v>40</v>
      </c>
    </row>
    <row r="38" spans="2:13" ht="15.75" x14ac:dyDescent="0.25">
      <c r="B38" s="201"/>
      <c r="C38" s="201"/>
      <c r="D38" s="254"/>
      <c r="E38" s="202"/>
      <c r="F38" s="203"/>
      <c r="G38" s="199">
        <v>100</v>
      </c>
      <c r="H38" s="199">
        <v>65</v>
      </c>
      <c r="I38" s="199">
        <v>59</v>
      </c>
      <c r="J38" s="199">
        <v>54</v>
      </c>
      <c r="K38" s="199">
        <v>49</v>
      </c>
      <c r="L38" s="254"/>
      <c r="M38" s="199" t="s">
        <v>54</v>
      </c>
    </row>
    <row r="39" spans="2:13" ht="15.75" x14ac:dyDescent="0.25">
      <c r="B39" s="201"/>
      <c r="C39" s="201"/>
      <c r="D39" s="254"/>
      <c r="E39" s="202"/>
      <c r="F39" s="203"/>
      <c r="G39" s="201"/>
      <c r="H39" s="201"/>
      <c r="I39" s="201"/>
      <c r="J39" s="201"/>
      <c r="K39" s="201"/>
      <c r="L39" s="254"/>
      <c r="M39" s="199"/>
    </row>
    <row r="40" spans="2:13" ht="17.25" x14ac:dyDescent="0.25">
      <c r="B40" s="199">
        <v>1</v>
      </c>
      <c r="C40" s="204" t="str">
        <f>E26</f>
        <v xml:space="preserve"> Ms. D.R. Anekar</v>
      </c>
      <c r="D40" s="205" t="s">
        <v>3</v>
      </c>
      <c r="E40" s="206">
        <f>H26</f>
        <v>89.610389610389603</v>
      </c>
      <c r="F40" s="205">
        <f>F26</f>
        <v>77</v>
      </c>
      <c r="G40" s="199">
        <f>S_E.!D88</f>
        <v>19</v>
      </c>
      <c r="H40" s="199">
        <f>S_E.!D89</f>
        <v>8</v>
      </c>
      <c r="I40" s="199">
        <f>S_E.!D90</f>
        <v>6</v>
      </c>
      <c r="J40" s="199">
        <f>S_E.!D91</f>
        <v>14</v>
      </c>
      <c r="K40" s="199">
        <f>S_E.!D92</f>
        <v>13</v>
      </c>
      <c r="L40" s="199">
        <f>S_E.!D93</f>
        <v>9</v>
      </c>
      <c r="M40" s="199">
        <f>S_E.!D94</f>
        <v>8</v>
      </c>
    </row>
    <row r="41" spans="2:13" ht="17.25" x14ac:dyDescent="0.25">
      <c r="B41" s="199">
        <v>2</v>
      </c>
      <c r="C41" s="204" t="str">
        <f>E27</f>
        <v>MrS. A.S.SHINDE</v>
      </c>
      <c r="D41" s="205" t="s">
        <v>7</v>
      </c>
      <c r="E41" s="206">
        <f t="shared" ref="E41:E44" si="0">H27</f>
        <v>80.519480519480524</v>
      </c>
      <c r="F41" s="205">
        <f t="shared" ref="F41:F44" si="1">F27</f>
        <v>77</v>
      </c>
      <c r="G41" s="199">
        <f>S_E.!E88</f>
        <v>1</v>
      </c>
      <c r="H41" s="199">
        <f>S_E.!E89</f>
        <v>2</v>
      </c>
      <c r="I41" s="199">
        <f>S_E.!E90</f>
        <v>6</v>
      </c>
      <c r="J41" s="199">
        <f>S_E.!E91</f>
        <v>12</v>
      </c>
      <c r="K41" s="199">
        <f>S_E.!E92</f>
        <v>23</v>
      </c>
      <c r="L41" s="199">
        <f>S_E.!E93</f>
        <v>18</v>
      </c>
      <c r="M41" s="199">
        <f>S_E.!E94</f>
        <v>15</v>
      </c>
    </row>
    <row r="42" spans="2:13" ht="17.25" x14ac:dyDescent="0.25">
      <c r="B42" s="199">
        <v>3</v>
      </c>
      <c r="C42" s="204" t="str">
        <f>E28</f>
        <v>Mr. S.S. Kulkarni</v>
      </c>
      <c r="D42" s="205" t="s">
        <v>39</v>
      </c>
      <c r="E42" s="206">
        <f t="shared" si="0"/>
        <v>90.789473684210535</v>
      </c>
      <c r="F42" s="205">
        <f t="shared" si="1"/>
        <v>76</v>
      </c>
      <c r="G42" s="199">
        <f>S_E.!F88</f>
        <v>9</v>
      </c>
      <c r="H42" s="199">
        <f>S_E.!F89</f>
        <v>10</v>
      </c>
      <c r="I42" s="199">
        <f>S_E.!F90</f>
        <v>7</v>
      </c>
      <c r="J42" s="199">
        <f>S_E.!F91</f>
        <v>16</v>
      </c>
      <c r="K42" s="199">
        <f>S_E.!F92</f>
        <v>16</v>
      </c>
      <c r="L42" s="199">
        <f>S_E.!F93</f>
        <v>11</v>
      </c>
      <c r="M42" s="199">
        <f>S_E.!F94</f>
        <v>7</v>
      </c>
    </row>
    <row r="43" spans="2:13" ht="17.25" x14ac:dyDescent="0.25">
      <c r="B43" s="199">
        <v>4</v>
      </c>
      <c r="C43" s="204" t="str">
        <f>E29</f>
        <v xml:space="preserve"> Mr. L. J. Deokate</v>
      </c>
      <c r="D43" s="205" t="s">
        <v>94</v>
      </c>
      <c r="E43" s="206">
        <f t="shared" si="0"/>
        <v>85.526315789473685</v>
      </c>
      <c r="F43" s="205">
        <f t="shared" si="1"/>
        <v>76</v>
      </c>
      <c r="G43" s="199">
        <f>S_E.!G88</f>
        <v>4</v>
      </c>
      <c r="H43" s="199">
        <f>S_E.!G89</f>
        <v>10</v>
      </c>
      <c r="I43" s="199">
        <f>S_E.!G90</f>
        <v>6</v>
      </c>
      <c r="J43" s="199">
        <f>S_E.!G91</f>
        <v>15</v>
      </c>
      <c r="K43" s="199">
        <f>S_E.!G92</f>
        <v>20</v>
      </c>
      <c r="L43" s="199">
        <f>S_E.!G93</f>
        <v>10</v>
      </c>
      <c r="M43" s="199">
        <f>S_E.!G94</f>
        <v>11</v>
      </c>
    </row>
    <row r="44" spans="2:13" ht="17.25" x14ac:dyDescent="0.25">
      <c r="B44" s="199">
        <v>5</v>
      </c>
      <c r="C44" s="204" t="str">
        <f>E30</f>
        <v>Mr. A.M.Magar</v>
      </c>
      <c r="D44" s="224" t="s">
        <v>292</v>
      </c>
      <c r="E44" s="206">
        <f t="shared" si="0"/>
        <v>77.631578947368425</v>
      </c>
      <c r="F44" s="205">
        <f t="shared" si="1"/>
        <v>76</v>
      </c>
      <c r="G44" s="199">
        <f>S_E.!H88</f>
        <v>4</v>
      </c>
      <c r="H44" s="199">
        <f>S_E.!H89</f>
        <v>3</v>
      </c>
      <c r="I44" s="199">
        <f>S_E.!H90</f>
        <v>4</v>
      </c>
      <c r="J44" s="199">
        <f>S_E.!F91</f>
        <v>16</v>
      </c>
      <c r="K44" s="199">
        <f>S_E.!H92</f>
        <v>29</v>
      </c>
      <c r="L44" s="199">
        <f>S_E.!H93</f>
        <v>9</v>
      </c>
      <c r="M44" s="199">
        <f>S_E.!H94</f>
        <v>17</v>
      </c>
    </row>
    <row r="45" spans="2:13" ht="17.25" x14ac:dyDescent="0.25">
      <c r="B45" s="189"/>
      <c r="C45" s="190"/>
      <c r="D45" s="191"/>
      <c r="E45" s="192"/>
      <c r="F45" s="191"/>
      <c r="G45" s="189"/>
      <c r="H45" s="189"/>
      <c r="I45" s="189"/>
      <c r="J45" s="189"/>
      <c r="K45" s="189"/>
      <c r="L45" s="189"/>
      <c r="M45" s="189"/>
    </row>
    <row r="46" spans="2:13" ht="17.25" x14ac:dyDescent="0.25">
      <c r="B46" s="189"/>
      <c r="C46" s="190"/>
      <c r="D46" s="191"/>
      <c r="E46" s="192"/>
      <c r="F46" s="191"/>
      <c r="G46" s="189"/>
      <c r="H46" s="189"/>
      <c r="I46" s="189"/>
      <c r="J46" s="189"/>
      <c r="K46" s="189"/>
      <c r="L46" s="189"/>
      <c r="M46" s="189"/>
    </row>
    <row r="47" spans="2:13" ht="19.5" customHeight="1" x14ac:dyDescent="0.25">
      <c r="C47" s="193" t="s">
        <v>101</v>
      </c>
      <c r="D47" s="194">
        <v>1</v>
      </c>
      <c r="E47" s="226" t="s">
        <v>288</v>
      </c>
      <c r="F47" s="195">
        <v>578</v>
      </c>
      <c r="G47" s="196">
        <f>F47/750*100</f>
        <v>77.066666666666677</v>
      </c>
    </row>
    <row r="48" spans="2:13" x14ac:dyDescent="0.25">
      <c r="D48" s="194">
        <v>2</v>
      </c>
      <c r="E48" s="226" t="s">
        <v>249</v>
      </c>
      <c r="F48" s="195">
        <v>544</v>
      </c>
      <c r="G48" s="196">
        <f t="shared" ref="G48:G52" si="2">F48/750*100</f>
        <v>72.533333333333331</v>
      </c>
    </row>
    <row r="49" spans="4:7" x14ac:dyDescent="0.25">
      <c r="D49" s="194">
        <v>3</v>
      </c>
      <c r="E49" s="226" t="s">
        <v>279</v>
      </c>
      <c r="F49" s="195">
        <v>531</v>
      </c>
      <c r="G49" s="196">
        <f t="shared" si="2"/>
        <v>70.8</v>
      </c>
    </row>
    <row r="50" spans="4:7" x14ac:dyDescent="0.25">
      <c r="D50" s="194">
        <v>4</v>
      </c>
      <c r="E50" s="226" t="s">
        <v>228</v>
      </c>
      <c r="F50" s="195">
        <v>529</v>
      </c>
      <c r="G50" s="196">
        <f t="shared" si="2"/>
        <v>70.533333333333331</v>
      </c>
    </row>
    <row r="51" spans="4:7" x14ac:dyDescent="0.25">
      <c r="D51" s="194">
        <v>5</v>
      </c>
      <c r="E51" s="226" t="s">
        <v>264</v>
      </c>
      <c r="F51" s="195">
        <v>528</v>
      </c>
      <c r="G51" s="196">
        <f t="shared" si="2"/>
        <v>70.399999999999991</v>
      </c>
    </row>
    <row r="52" spans="4:7" x14ac:dyDescent="0.25">
      <c r="D52" s="194">
        <v>6</v>
      </c>
      <c r="E52" s="226" t="s">
        <v>280</v>
      </c>
      <c r="F52" s="194">
        <v>528</v>
      </c>
      <c r="G52" s="196">
        <f t="shared" si="2"/>
        <v>70.399999999999991</v>
      </c>
    </row>
  </sheetData>
  <mergeCells count="6">
    <mergeCell ref="D34:D39"/>
    <mergeCell ref="G34:M35"/>
    <mergeCell ref="L36:L39"/>
    <mergeCell ref="C1:F1"/>
    <mergeCell ref="H23:H25"/>
    <mergeCell ref="G2:H2"/>
  </mergeCells>
  <pageMargins left="0.33" right="0.1" top="0.74" bottom="0.33" header="0.3" footer="0.19"/>
  <pageSetup paperSize="9" scale="70" orientation="portrait" verticalDpi="300" r:id="rId1"/>
  <ignoredErrors>
    <ignoredError sqref="J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view="pageBreakPreview" topLeftCell="A25" zoomScale="60" workbookViewId="0">
      <selection activeCell="G6" sqref="G6"/>
    </sheetView>
  </sheetViews>
  <sheetFormatPr defaultRowHeight="15" x14ac:dyDescent="0.25"/>
  <cols>
    <col min="2" max="2" width="26" customWidth="1"/>
    <col min="3" max="3" width="15" customWidth="1"/>
    <col min="4" max="4" width="33.7109375" customWidth="1"/>
    <col min="5" max="5" width="6.7109375" customWidth="1"/>
    <col min="6" max="6" width="9.42578125" customWidth="1"/>
    <col min="7" max="7" width="28.140625" customWidth="1"/>
    <col min="8" max="8" width="4.42578125" customWidth="1"/>
    <col min="9" max="9" width="3.7109375" customWidth="1"/>
    <col min="10" max="10" width="3.85546875" customWidth="1"/>
    <col min="11" max="11" width="4.140625" customWidth="1"/>
    <col min="12" max="12" width="4.85546875" customWidth="1"/>
  </cols>
  <sheetData>
    <row r="1" spans="1:15" ht="18.75" x14ac:dyDescent="0.3">
      <c r="A1" s="37"/>
      <c r="B1" s="260" t="s">
        <v>298</v>
      </c>
      <c r="C1" s="261"/>
      <c r="D1" s="261"/>
      <c r="E1" s="261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18.75" x14ac:dyDescent="0.3">
      <c r="A2" s="37"/>
      <c r="B2" s="37"/>
      <c r="C2" s="38"/>
      <c r="D2" s="39"/>
      <c r="E2" s="40"/>
      <c r="F2" s="169">
        <v>41821</v>
      </c>
      <c r="G2" s="37"/>
      <c r="H2" s="37"/>
      <c r="I2" s="37"/>
      <c r="J2" s="37"/>
      <c r="K2" s="37"/>
      <c r="L2" s="37"/>
      <c r="M2" s="37"/>
      <c r="N2" s="37"/>
      <c r="O2" s="37"/>
    </row>
    <row r="3" spans="1:15" ht="15.75" x14ac:dyDescent="0.25">
      <c r="A3" s="37"/>
      <c r="B3" s="41" t="s">
        <v>22</v>
      </c>
      <c r="C3" s="42" t="s">
        <v>71</v>
      </c>
      <c r="D3" s="43" t="s">
        <v>70</v>
      </c>
      <c r="E3" s="42"/>
      <c r="F3" s="44"/>
      <c r="G3" s="37"/>
      <c r="H3" s="37"/>
      <c r="I3" s="37"/>
      <c r="J3" s="37"/>
      <c r="K3" s="37"/>
      <c r="L3" s="37"/>
      <c r="M3" s="37"/>
      <c r="N3" s="37"/>
      <c r="O3" s="37"/>
    </row>
    <row r="4" spans="1:15" ht="15.75" x14ac:dyDescent="0.25">
      <c r="A4" s="37"/>
      <c r="B4" s="41" t="s">
        <v>23</v>
      </c>
      <c r="C4" s="45" t="s">
        <v>71</v>
      </c>
      <c r="D4" s="43" t="s">
        <v>100</v>
      </c>
      <c r="E4" s="45" t="s">
        <v>24</v>
      </c>
      <c r="F4" s="46" t="s">
        <v>72</v>
      </c>
      <c r="G4" s="37"/>
      <c r="H4" s="37"/>
      <c r="I4" s="37"/>
      <c r="J4" s="37"/>
      <c r="K4" s="37"/>
      <c r="L4" s="37"/>
      <c r="M4" s="37"/>
      <c r="N4" s="37"/>
      <c r="O4" s="37"/>
    </row>
    <row r="5" spans="1:15" ht="15.75" x14ac:dyDescent="0.25">
      <c r="A5" s="37"/>
      <c r="B5" s="47" t="s">
        <v>73</v>
      </c>
      <c r="C5" s="56"/>
      <c r="D5" s="49"/>
      <c r="E5" s="56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 ht="28.5" customHeight="1" x14ac:dyDescent="0.25">
      <c r="A6" s="37"/>
      <c r="B6" s="48" t="s">
        <v>74</v>
      </c>
      <c r="C6" s="56"/>
      <c r="D6" s="49" t="s">
        <v>90</v>
      </c>
      <c r="E6" s="56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ht="15.75" x14ac:dyDescent="0.25">
      <c r="A7" s="37"/>
      <c r="B7" s="50"/>
      <c r="C7" s="56"/>
      <c r="D7" s="49"/>
      <c r="E7" s="56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 ht="15.75" x14ac:dyDescent="0.25">
      <c r="A8" s="37"/>
      <c r="B8" s="47" t="s">
        <v>75</v>
      </c>
      <c r="C8" s="56">
        <f>S_E.!T97</f>
        <v>0</v>
      </c>
      <c r="D8" s="49" t="s">
        <v>82</v>
      </c>
      <c r="E8" s="56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1:15" ht="15.75" x14ac:dyDescent="0.25">
      <c r="A9" s="37"/>
      <c r="B9" s="47" t="s">
        <v>76</v>
      </c>
      <c r="C9" s="56">
        <f>S_E.!T98</f>
        <v>0</v>
      </c>
      <c r="D9" s="49" t="s">
        <v>83</v>
      </c>
      <c r="E9" s="56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 ht="15.75" x14ac:dyDescent="0.25">
      <c r="A10" s="37"/>
      <c r="B10" s="47" t="s">
        <v>77</v>
      </c>
      <c r="C10" s="56">
        <f>S_E.!T99</f>
        <v>0</v>
      </c>
      <c r="D10" s="49" t="s">
        <v>84</v>
      </c>
      <c r="E10" s="56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ht="27" customHeight="1" x14ac:dyDescent="0.25">
      <c r="A11" s="37"/>
      <c r="B11" s="47" t="s">
        <v>78</v>
      </c>
      <c r="C11" s="56">
        <f>S_E.!T100</f>
        <v>0</v>
      </c>
      <c r="D11" s="51" t="s">
        <v>85</v>
      </c>
      <c r="E11" s="56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ht="15.75" x14ac:dyDescent="0.25">
      <c r="A12" s="37"/>
      <c r="B12" s="47" t="s">
        <v>79</v>
      </c>
      <c r="C12" s="56">
        <f>S_E.!T101</f>
        <v>0</v>
      </c>
      <c r="D12" s="49" t="s">
        <v>86</v>
      </c>
      <c r="E12" s="56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ht="15.75" x14ac:dyDescent="0.25">
      <c r="A13" s="37"/>
      <c r="B13" s="47"/>
      <c r="C13" s="56"/>
      <c r="D13" s="49" t="s">
        <v>87</v>
      </c>
      <c r="E13" s="56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ht="15.75" x14ac:dyDescent="0.25">
      <c r="A14" s="37"/>
      <c r="B14" s="47"/>
      <c r="C14" s="56"/>
      <c r="D14" s="49" t="s">
        <v>88</v>
      </c>
      <c r="E14" s="56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ht="30.75" customHeight="1" x14ac:dyDescent="0.25">
      <c r="A15" s="37"/>
      <c r="B15" s="47" t="s">
        <v>80</v>
      </c>
      <c r="C15" s="149"/>
      <c r="D15" s="51" t="s">
        <v>89</v>
      </c>
      <c r="E15" s="56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ht="31.5" customHeight="1" x14ac:dyDescent="0.25">
      <c r="A16" s="37"/>
      <c r="B16" s="48" t="s">
        <v>81</v>
      </c>
      <c r="C16" s="56" t="s">
        <v>102</v>
      </c>
      <c r="D16" s="51" t="s">
        <v>103</v>
      </c>
      <c r="E16" s="56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 ht="37.5" customHeight="1" x14ac:dyDescent="0.25">
      <c r="A17" s="37"/>
      <c r="B17" s="47"/>
      <c r="C17" s="56"/>
      <c r="D17" s="51" t="s">
        <v>66</v>
      </c>
      <c r="E17" s="56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 x14ac:dyDescent="0.25">
      <c r="A18" s="130"/>
      <c r="B18" s="130"/>
      <c r="C18" s="131"/>
      <c r="D18" s="132"/>
      <c r="E18" s="131"/>
      <c r="F18" s="130"/>
      <c r="G18" s="130"/>
      <c r="H18" s="130"/>
      <c r="I18" s="130"/>
      <c r="J18" s="37"/>
      <c r="K18" s="37"/>
      <c r="L18" s="37"/>
      <c r="M18" s="37"/>
      <c r="N18" s="37"/>
      <c r="O18" s="37"/>
    </row>
    <row r="19" spans="1:15" ht="29.25" customHeight="1" x14ac:dyDescent="0.25">
      <c r="A19" s="83" t="s">
        <v>25</v>
      </c>
      <c r="B19" s="83" t="s">
        <v>67</v>
      </c>
      <c r="C19" s="83" t="s">
        <v>27</v>
      </c>
      <c r="D19" s="52" t="s">
        <v>28</v>
      </c>
      <c r="E19" s="83" t="s">
        <v>31</v>
      </c>
      <c r="F19" s="83" t="s">
        <v>31</v>
      </c>
      <c r="G19" s="262" t="s">
        <v>35</v>
      </c>
      <c r="H19" s="130"/>
      <c r="I19" s="130"/>
      <c r="J19" s="37"/>
      <c r="K19" s="37"/>
      <c r="L19" s="37"/>
      <c r="M19" s="37"/>
      <c r="N19" s="37"/>
      <c r="O19" s="37"/>
    </row>
    <row r="20" spans="1:15" ht="33" x14ac:dyDescent="0.25">
      <c r="A20" s="83" t="s">
        <v>26</v>
      </c>
      <c r="B20" s="83" t="s">
        <v>68</v>
      </c>
      <c r="C20" s="83" t="s">
        <v>69</v>
      </c>
      <c r="D20" s="52" t="s">
        <v>29</v>
      </c>
      <c r="E20" s="83" t="s">
        <v>32</v>
      </c>
      <c r="F20" s="83" t="s">
        <v>32</v>
      </c>
      <c r="G20" s="262"/>
      <c r="H20" s="130"/>
      <c r="I20" s="130"/>
      <c r="J20" s="37"/>
      <c r="K20" s="37"/>
      <c r="L20" s="37"/>
      <c r="M20" s="37"/>
      <c r="N20" s="37"/>
      <c r="O20" s="37"/>
    </row>
    <row r="21" spans="1:15" ht="25.5" customHeight="1" x14ac:dyDescent="0.25">
      <c r="A21" s="53"/>
      <c r="B21" s="53"/>
      <c r="C21" s="54"/>
      <c r="D21" s="52" t="s">
        <v>30</v>
      </c>
      <c r="E21" s="83" t="s">
        <v>33</v>
      </c>
      <c r="F21" s="83" t="s">
        <v>34</v>
      </c>
      <c r="G21" s="262"/>
      <c r="H21" s="130"/>
      <c r="I21" s="130"/>
      <c r="J21" s="37"/>
      <c r="K21" s="37"/>
      <c r="L21" s="37"/>
      <c r="M21" s="37"/>
      <c r="N21" s="37"/>
      <c r="O21" s="37"/>
    </row>
    <row r="22" spans="1:15" ht="24.75" customHeight="1" x14ac:dyDescent="0.25">
      <c r="A22" s="83">
        <v>1</v>
      </c>
      <c r="B22" s="83" t="s">
        <v>36</v>
      </c>
      <c r="C22" s="83" t="str">
        <f>S_E.!T2</f>
        <v>EM III</v>
      </c>
      <c r="D22" s="55" t="e">
        <f>#REF!</f>
        <v>#REF!</v>
      </c>
      <c r="E22" s="83">
        <f>S_E.!T84</f>
        <v>0</v>
      </c>
      <c r="F22" s="83">
        <f>S_E.!T85</f>
        <v>0</v>
      </c>
      <c r="G22" s="52" t="e">
        <f>S_E.!T86</f>
        <v>#DIV/0!</v>
      </c>
      <c r="H22" s="130"/>
      <c r="I22" s="130"/>
      <c r="J22" s="37"/>
      <c r="K22" s="37"/>
      <c r="L22" s="37"/>
      <c r="M22" s="37"/>
      <c r="N22" s="37"/>
      <c r="O22" s="37"/>
    </row>
    <row r="23" spans="1:15" ht="17.25" customHeight="1" x14ac:dyDescent="0.25">
      <c r="A23" s="83">
        <v>2</v>
      </c>
      <c r="B23" s="83" t="s">
        <v>37</v>
      </c>
      <c r="C23" s="83" t="str">
        <f>S_E.!U2</f>
        <v>CG</v>
      </c>
      <c r="D23" s="55" t="e">
        <f>#REF!</f>
        <v>#REF!</v>
      </c>
      <c r="E23" s="83">
        <f>S_E.!U84</f>
        <v>0</v>
      </c>
      <c r="F23" s="83">
        <f>S_E.!U85</f>
        <v>0</v>
      </c>
      <c r="G23" s="52" t="e">
        <f>S_E.!U86</f>
        <v>#DIV/0!</v>
      </c>
      <c r="H23" s="130"/>
      <c r="I23" s="130"/>
      <c r="J23" s="37"/>
      <c r="K23" s="37"/>
      <c r="L23" s="37"/>
      <c r="M23" s="37"/>
      <c r="N23" s="37"/>
      <c r="O23" s="37"/>
    </row>
    <row r="24" spans="1:15" ht="21" customHeight="1" x14ac:dyDescent="0.25">
      <c r="A24" s="83">
        <v>3</v>
      </c>
      <c r="B24" s="83" t="s">
        <v>38</v>
      </c>
      <c r="C24" s="83" t="str">
        <f>S_E.!V2</f>
        <v>PAI</v>
      </c>
      <c r="D24" s="55" t="e">
        <f>#REF!</f>
        <v>#REF!</v>
      </c>
      <c r="E24" s="83">
        <f>S_E.!V84</f>
        <v>0</v>
      </c>
      <c r="F24" s="83">
        <f>S_E.!V85</f>
        <v>0</v>
      </c>
      <c r="G24" s="52" t="e">
        <f>S_E.!V86</f>
        <v>#DIV/0!</v>
      </c>
      <c r="H24" s="130"/>
      <c r="I24" s="130"/>
      <c r="J24" s="37"/>
      <c r="K24" s="37"/>
      <c r="L24" s="37"/>
      <c r="M24" s="37"/>
      <c r="N24" s="37"/>
      <c r="O24" s="37"/>
    </row>
    <row r="25" spans="1:15" ht="16.5" x14ac:dyDescent="0.25">
      <c r="A25" s="83">
        <v>4</v>
      </c>
      <c r="B25" s="83" t="s">
        <v>40</v>
      </c>
      <c r="C25" s="83" t="str">
        <f>S_E.!W2</f>
        <v>DSF</v>
      </c>
      <c r="D25" s="55" t="e">
        <f>#REF!</f>
        <v>#REF!</v>
      </c>
      <c r="E25" s="83">
        <f>S_E.!W84</f>
        <v>0</v>
      </c>
      <c r="F25" s="83">
        <f>S_E.!W85</f>
        <v>0</v>
      </c>
      <c r="G25" s="52" t="e">
        <f>S_E.!W86</f>
        <v>#DIV/0!</v>
      </c>
      <c r="H25" s="130"/>
      <c r="I25" s="130"/>
      <c r="J25" s="37"/>
      <c r="K25" s="37"/>
      <c r="L25" s="37"/>
      <c r="M25" s="37"/>
      <c r="N25" s="37"/>
      <c r="O25" s="37"/>
    </row>
    <row r="26" spans="1:15" ht="16.5" x14ac:dyDescent="0.25">
      <c r="A26" s="83">
        <v>5</v>
      </c>
      <c r="B26" s="83" t="s">
        <v>41</v>
      </c>
      <c r="C26" s="83" t="str">
        <f>S_E.!X2</f>
        <v>DC</v>
      </c>
      <c r="D26" s="55" t="e">
        <f>#REF!</f>
        <v>#REF!</v>
      </c>
      <c r="E26" s="83">
        <f>S_E.!X84</f>
        <v>0</v>
      </c>
      <c r="F26" s="83">
        <f>S_E.!X85</f>
        <v>0</v>
      </c>
      <c r="G26" s="52" t="e">
        <f>S_E.!X86</f>
        <v>#DIV/0!</v>
      </c>
      <c r="H26" s="130"/>
      <c r="I26" s="130"/>
      <c r="J26" s="37"/>
      <c r="K26" s="37"/>
      <c r="L26" s="37"/>
      <c r="M26" s="37"/>
      <c r="N26" s="37"/>
      <c r="O26" s="37"/>
    </row>
    <row r="27" spans="1:15" ht="16.5" x14ac:dyDescent="0.25">
      <c r="A27" s="83">
        <v>6</v>
      </c>
      <c r="B27" s="83" t="s">
        <v>42</v>
      </c>
      <c r="C27" s="83" t="str">
        <f>S_E.!Z2</f>
        <v>PIL (Or)</v>
      </c>
      <c r="D27" s="55" t="e">
        <f>#REF!</f>
        <v>#REF!</v>
      </c>
      <c r="E27" s="83">
        <f>S_E.!Z84</f>
        <v>0</v>
      </c>
      <c r="F27" s="83">
        <f>S_E.!Z85</f>
        <v>0</v>
      </c>
      <c r="G27" s="52" t="e">
        <f>S_E.!Z86</f>
        <v>#DIV/0!</v>
      </c>
      <c r="H27" s="130"/>
      <c r="I27" s="130"/>
      <c r="J27" s="37"/>
      <c r="K27" s="37"/>
      <c r="L27" s="37"/>
      <c r="M27" s="37"/>
      <c r="N27" s="37"/>
      <c r="O27" s="37"/>
    </row>
    <row r="28" spans="1:15" ht="16.5" x14ac:dyDescent="0.25">
      <c r="A28" s="83">
        <v>7</v>
      </c>
      <c r="B28" s="83" t="s">
        <v>44</v>
      </c>
      <c r="C28" s="83" t="str">
        <f>S_E.!AB2</f>
        <v>DSFL(Pr)</v>
      </c>
      <c r="D28" s="55" t="e">
        <f>#REF!</f>
        <v>#REF!</v>
      </c>
      <c r="E28" s="83">
        <f>S_E.!AB84</f>
        <v>0</v>
      </c>
      <c r="F28" s="83">
        <f>S_E.!AB85</f>
        <v>0</v>
      </c>
      <c r="G28" s="52" t="e">
        <f>S_E.!AB86</f>
        <v>#DIV/0!</v>
      </c>
      <c r="H28" s="130"/>
      <c r="I28" s="130"/>
      <c r="J28" s="37"/>
      <c r="K28" s="37"/>
      <c r="L28" s="37"/>
      <c r="M28" s="37"/>
      <c r="N28" s="37"/>
      <c r="O28" s="37"/>
    </row>
    <row r="29" spans="1:15" ht="16.5" x14ac:dyDescent="0.25">
      <c r="A29" s="144">
        <v>8</v>
      </c>
      <c r="B29" s="144" t="s">
        <v>129</v>
      </c>
      <c r="C29" s="144" t="str">
        <f>S_E.!AD2</f>
        <v>OOPL (Pr)</v>
      </c>
      <c r="D29" s="55" t="e">
        <f>#REF!</f>
        <v>#REF!</v>
      </c>
      <c r="E29" s="144">
        <f>S_E.!AD84</f>
        <v>0</v>
      </c>
      <c r="F29" s="144">
        <f>S_E.!AD85</f>
        <v>0</v>
      </c>
      <c r="G29" s="52" t="e">
        <f>S_E.!AD86</f>
        <v>#DIV/0!</v>
      </c>
      <c r="H29" s="130"/>
      <c r="I29" s="130"/>
      <c r="J29" s="37"/>
      <c r="K29" s="37"/>
      <c r="L29" s="37"/>
      <c r="M29" s="37"/>
      <c r="N29" s="37"/>
      <c r="O29" s="37"/>
    </row>
    <row r="30" spans="1:15" ht="15.75" thickBot="1" x14ac:dyDescent="0.3">
      <c r="A30" s="37"/>
      <c r="B30" s="37"/>
      <c r="C30" s="40"/>
      <c r="D30" s="39"/>
      <c r="E30" s="40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 ht="47.25" customHeight="1" x14ac:dyDescent="0.25">
      <c r="A31" s="79" t="s">
        <v>25</v>
      </c>
      <c r="B31" s="8" t="s">
        <v>45</v>
      </c>
      <c r="C31" s="263" t="s">
        <v>47</v>
      </c>
      <c r="D31" s="16" t="s">
        <v>8</v>
      </c>
      <c r="E31" s="8" t="s">
        <v>31</v>
      </c>
      <c r="F31" s="266" t="s">
        <v>51</v>
      </c>
      <c r="G31" s="267"/>
      <c r="H31" s="267"/>
      <c r="I31" s="267"/>
      <c r="J31" s="267"/>
      <c r="K31" s="267"/>
      <c r="L31" s="268"/>
      <c r="M31" s="37"/>
      <c r="N31" s="37"/>
      <c r="O31" s="37"/>
    </row>
    <row r="32" spans="1:15" ht="16.5" customHeight="1" thickBot="1" x14ac:dyDescent="0.3">
      <c r="A32" s="80" t="s">
        <v>26</v>
      </c>
      <c r="B32" s="9" t="s">
        <v>46</v>
      </c>
      <c r="C32" s="264"/>
      <c r="D32" s="17" t="s">
        <v>48</v>
      </c>
      <c r="E32" s="9" t="s">
        <v>49</v>
      </c>
      <c r="F32" s="269"/>
      <c r="G32" s="270"/>
      <c r="H32" s="270"/>
      <c r="I32" s="270"/>
      <c r="J32" s="270"/>
      <c r="K32" s="270"/>
      <c r="L32" s="271"/>
      <c r="M32" s="37"/>
      <c r="N32" s="37"/>
      <c r="O32" s="37"/>
    </row>
    <row r="33" spans="1:15" ht="31.5" customHeight="1" x14ac:dyDescent="0.25">
      <c r="A33" s="10"/>
      <c r="B33" s="11"/>
      <c r="C33" s="264"/>
      <c r="D33" s="18"/>
      <c r="E33" s="9" t="s">
        <v>50</v>
      </c>
      <c r="F33" s="9">
        <v>66</v>
      </c>
      <c r="G33" s="9">
        <v>60</v>
      </c>
      <c r="H33" s="9">
        <v>55</v>
      </c>
      <c r="I33" s="9">
        <v>50</v>
      </c>
      <c r="J33" s="9">
        <v>41</v>
      </c>
      <c r="K33" s="263">
        <v>40</v>
      </c>
      <c r="L33" s="9" t="s">
        <v>53</v>
      </c>
      <c r="M33" s="37"/>
      <c r="N33" s="37"/>
      <c r="O33" s="37"/>
    </row>
    <row r="34" spans="1:15" ht="15.75" x14ac:dyDescent="0.25">
      <c r="A34" s="10"/>
      <c r="B34" s="11"/>
      <c r="C34" s="264"/>
      <c r="D34" s="18"/>
      <c r="E34" s="14"/>
      <c r="F34" s="9" t="s">
        <v>52</v>
      </c>
      <c r="G34" s="9" t="s">
        <v>52</v>
      </c>
      <c r="H34" s="9" t="s">
        <v>52</v>
      </c>
      <c r="I34" s="9" t="s">
        <v>52</v>
      </c>
      <c r="J34" s="9" t="s">
        <v>52</v>
      </c>
      <c r="K34" s="264"/>
      <c r="L34" s="9">
        <v>40</v>
      </c>
      <c r="M34" s="37"/>
      <c r="N34" s="37"/>
      <c r="O34" s="37"/>
    </row>
    <row r="35" spans="1:15" ht="15.75" customHeight="1" x14ac:dyDescent="0.25">
      <c r="A35" s="10"/>
      <c r="B35" s="11"/>
      <c r="C35" s="264"/>
      <c r="D35" s="18"/>
      <c r="E35" s="14"/>
      <c r="F35" s="9">
        <v>100</v>
      </c>
      <c r="G35" s="9">
        <v>65</v>
      </c>
      <c r="H35" s="9">
        <v>59</v>
      </c>
      <c r="I35" s="9">
        <v>54</v>
      </c>
      <c r="J35" s="9">
        <v>49</v>
      </c>
      <c r="K35" s="264"/>
      <c r="L35" s="9" t="s">
        <v>54</v>
      </c>
      <c r="M35" s="37"/>
      <c r="N35" s="37"/>
      <c r="O35" s="37"/>
    </row>
    <row r="36" spans="1:15" ht="16.5" thickBot="1" x14ac:dyDescent="0.3">
      <c r="A36" s="5"/>
      <c r="B36" s="6"/>
      <c r="C36" s="265"/>
      <c r="D36" s="19"/>
      <c r="E36" s="13"/>
      <c r="F36" s="6"/>
      <c r="G36" s="6"/>
      <c r="H36" s="6"/>
      <c r="I36" s="6"/>
      <c r="J36" s="6"/>
      <c r="K36" s="265"/>
      <c r="L36" s="12"/>
      <c r="M36" s="37"/>
      <c r="N36" s="37"/>
      <c r="O36" s="37"/>
    </row>
    <row r="37" spans="1:15" ht="24.75" customHeight="1" thickBot="1" x14ac:dyDescent="0.35">
      <c r="A37" s="81">
        <v>1</v>
      </c>
      <c r="B37" s="7" t="e">
        <f>D22</f>
        <v>#REF!</v>
      </c>
      <c r="C37" s="82" t="str">
        <f>C22</f>
        <v>EM III</v>
      </c>
      <c r="D37" s="15" t="e">
        <f>G22</f>
        <v>#DIV/0!</v>
      </c>
      <c r="E37" s="82">
        <f>E22</f>
        <v>0</v>
      </c>
      <c r="F37" s="12">
        <f>S_E.!T88</f>
        <v>0</v>
      </c>
      <c r="G37" s="12">
        <f>S_E.!T89</f>
        <v>0</v>
      </c>
      <c r="H37" s="12">
        <f>S_E.!T90</f>
        <v>0</v>
      </c>
      <c r="I37" s="12">
        <f>S_E.!T91</f>
        <v>0</v>
      </c>
      <c r="J37" s="12">
        <f>S_E.!T92</f>
        <v>0</v>
      </c>
      <c r="K37" s="12">
        <f>S_E.!T93</f>
        <v>0</v>
      </c>
      <c r="L37" s="12">
        <f>S_E.!T94</f>
        <v>0</v>
      </c>
      <c r="M37" s="37"/>
      <c r="N37" s="37"/>
      <c r="O37" s="37"/>
    </row>
    <row r="38" spans="1:15" ht="26.25" customHeight="1" thickBot="1" x14ac:dyDescent="0.35">
      <c r="A38" s="81">
        <v>2</v>
      </c>
      <c r="B38" s="7" t="e">
        <f>D23</f>
        <v>#REF!</v>
      </c>
      <c r="C38" s="82" t="str">
        <f>C23</f>
        <v>CG</v>
      </c>
      <c r="D38" s="15" t="e">
        <f>G23</f>
        <v>#DIV/0!</v>
      </c>
      <c r="E38" s="82">
        <f t="shared" ref="E38:E41" si="0">E23</f>
        <v>0</v>
      </c>
      <c r="F38" s="12">
        <f>S_E.!U88</f>
        <v>0</v>
      </c>
      <c r="G38" s="12">
        <f>S_E.!U89</f>
        <v>0</v>
      </c>
      <c r="H38" s="12">
        <f>S_E.!U90</f>
        <v>0</v>
      </c>
      <c r="I38" s="12">
        <f>S_E.!U91</f>
        <v>0</v>
      </c>
      <c r="J38" s="12">
        <f>S_E.!U92</f>
        <v>0</v>
      </c>
      <c r="K38" s="12">
        <f>S_E.!U93</f>
        <v>0</v>
      </c>
      <c r="L38" s="12">
        <f>S_E.!U94</f>
        <v>0</v>
      </c>
      <c r="M38" s="37"/>
      <c r="N38" s="37"/>
      <c r="O38" s="37"/>
    </row>
    <row r="39" spans="1:15" ht="21.75" customHeight="1" thickBot="1" x14ac:dyDescent="0.35">
      <c r="A39" s="81">
        <v>3</v>
      </c>
      <c r="B39" s="7" t="e">
        <f>D24</f>
        <v>#REF!</v>
      </c>
      <c r="C39" s="82" t="str">
        <f>C24</f>
        <v>PAI</v>
      </c>
      <c r="D39" s="15" t="e">
        <f t="shared" ref="D39:D41" si="1">G24</f>
        <v>#DIV/0!</v>
      </c>
      <c r="E39" s="82">
        <f t="shared" si="0"/>
        <v>0</v>
      </c>
      <c r="F39" s="12">
        <f>S_E.!V88</f>
        <v>0</v>
      </c>
      <c r="G39" s="12">
        <f>S_E.!V89</f>
        <v>0</v>
      </c>
      <c r="H39" s="12">
        <f>S_E.!W90</f>
        <v>0</v>
      </c>
      <c r="I39" s="12">
        <f>S_E.!V91</f>
        <v>0</v>
      </c>
      <c r="J39" s="12">
        <f>S_E.!V92</f>
        <v>0</v>
      </c>
      <c r="K39" s="12">
        <f>S_E.!V93</f>
        <v>0</v>
      </c>
      <c r="L39" s="12">
        <f>S_E.!V94</f>
        <v>0</v>
      </c>
      <c r="M39" s="37"/>
      <c r="N39" s="37"/>
      <c r="O39" s="37"/>
    </row>
    <row r="40" spans="1:15" ht="21.75" customHeight="1" thickBot="1" x14ac:dyDescent="0.35">
      <c r="A40" s="81">
        <v>4</v>
      </c>
      <c r="B40" s="155" t="e">
        <f>D25</f>
        <v>#REF!</v>
      </c>
      <c r="C40" s="156" t="str">
        <f>C25</f>
        <v>DSF</v>
      </c>
      <c r="D40" s="157" t="e">
        <f t="shared" si="1"/>
        <v>#DIV/0!</v>
      </c>
      <c r="E40" s="156">
        <f t="shared" si="0"/>
        <v>0</v>
      </c>
      <c r="F40" s="158">
        <f>S_E.!W88</f>
        <v>0</v>
      </c>
      <c r="G40" s="12">
        <f>S_E.!W89</f>
        <v>0</v>
      </c>
      <c r="H40" s="12">
        <f>S_E.!W91</f>
        <v>0</v>
      </c>
      <c r="I40" s="12">
        <f>S_E.!W92</f>
        <v>0</v>
      </c>
      <c r="J40" s="12">
        <f>S_E.!W92</f>
        <v>0</v>
      </c>
      <c r="K40" s="12">
        <f>S_E.!W93</f>
        <v>0</v>
      </c>
      <c r="L40" s="12">
        <f>S_E.!W94</f>
        <v>0</v>
      </c>
      <c r="M40" s="37"/>
      <c r="N40" s="37"/>
      <c r="O40" s="37"/>
    </row>
    <row r="41" spans="1:15" ht="23.25" customHeight="1" thickBot="1" x14ac:dyDescent="0.35">
      <c r="A41" s="81">
        <v>5</v>
      </c>
      <c r="B41" s="155" t="e">
        <f>D26</f>
        <v>#REF!</v>
      </c>
      <c r="C41" s="157" t="str">
        <f>C26</f>
        <v>DC</v>
      </c>
      <c r="D41" s="157" t="e">
        <f t="shared" si="1"/>
        <v>#DIV/0!</v>
      </c>
      <c r="E41" s="156">
        <f t="shared" si="0"/>
        <v>0</v>
      </c>
      <c r="F41" s="158">
        <f>S_E.!X88</f>
        <v>0</v>
      </c>
      <c r="G41" s="12">
        <f>S_E.!X90</f>
        <v>0</v>
      </c>
      <c r="H41" s="12">
        <f>S_E.!X91</f>
        <v>0</v>
      </c>
      <c r="I41" s="12">
        <f>S_E.!X91</f>
        <v>0</v>
      </c>
      <c r="J41" s="12">
        <f>S_E.!X92</f>
        <v>0</v>
      </c>
      <c r="K41" s="12">
        <f>S_E.!X93</f>
        <v>0</v>
      </c>
      <c r="L41" s="12">
        <f>S_E.!X94</f>
        <v>0</v>
      </c>
      <c r="M41" s="37"/>
      <c r="N41" s="37"/>
      <c r="O41" s="37"/>
    </row>
    <row r="42" spans="1:15" ht="16.5" x14ac:dyDescent="0.25">
      <c r="A42" s="37"/>
      <c r="B42" s="159" t="s">
        <v>101</v>
      </c>
      <c r="G42" s="37"/>
      <c r="H42" s="37"/>
      <c r="I42" s="37"/>
      <c r="J42" s="37"/>
      <c r="K42" s="37"/>
      <c r="L42" s="37"/>
      <c r="M42" s="37"/>
      <c r="N42" s="37"/>
      <c r="O42" s="37"/>
    </row>
    <row r="43" spans="1:15" x14ac:dyDescent="0.25">
      <c r="A43" s="160">
        <v>1</v>
      </c>
      <c r="B43" s="161"/>
      <c r="C43" s="162"/>
      <c r="D43" s="162"/>
      <c r="G43" s="37"/>
      <c r="H43" s="37"/>
      <c r="I43" s="37"/>
      <c r="J43" s="37"/>
      <c r="K43" s="37"/>
      <c r="L43" s="37"/>
      <c r="M43" s="37"/>
      <c r="N43" s="37"/>
      <c r="O43" s="37"/>
    </row>
    <row r="44" spans="1:15" x14ac:dyDescent="0.25">
      <c r="A44" s="160">
        <v>2</v>
      </c>
      <c r="B44" s="161"/>
      <c r="C44" s="162"/>
      <c r="D44" s="162"/>
      <c r="G44" s="37"/>
      <c r="H44" s="37"/>
      <c r="I44" s="37"/>
      <c r="J44" s="37"/>
      <c r="K44" s="37"/>
      <c r="L44" s="37"/>
      <c r="M44" s="37"/>
      <c r="N44" s="37"/>
      <c r="O44" s="37"/>
    </row>
    <row r="45" spans="1:15" x14ac:dyDescent="0.25">
      <c r="A45" s="160">
        <v>3</v>
      </c>
      <c r="B45" s="161"/>
      <c r="C45" s="162"/>
      <c r="D45" s="162"/>
      <c r="G45" s="37"/>
      <c r="H45" s="37"/>
      <c r="I45" s="37"/>
      <c r="J45" s="37"/>
      <c r="K45" s="37"/>
      <c r="L45" s="37"/>
      <c r="M45" s="37"/>
      <c r="N45" s="37"/>
      <c r="O45" s="37"/>
    </row>
    <row r="46" spans="1:15" x14ac:dyDescent="0.25">
      <c r="A46" s="160">
        <v>4</v>
      </c>
      <c r="B46" s="161"/>
      <c r="C46" s="162"/>
      <c r="D46" s="162"/>
      <c r="G46" s="37"/>
      <c r="H46" s="37"/>
      <c r="I46" s="37"/>
      <c r="J46" s="37"/>
      <c r="K46" s="37"/>
      <c r="L46" s="37"/>
      <c r="M46" s="37"/>
      <c r="N46" s="37"/>
      <c r="O46" s="37"/>
    </row>
    <row r="47" spans="1:15" x14ac:dyDescent="0.25">
      <c r="A47" s="160">
        <v>5</v>
      </c>
      <c r="B47" s="161"/>
      <c r="C47" s="162"/>
      <c r="D47" s="162"/>
      <c r="G47" s="37"/>
      <c r="H47" s="37"/>
      <c r="I47" s="37"/>
      <c r="J47" s="37"/>
      <c r="K47" s="37"/>
      <c r="L47" s="37"/>
      <c r="M47" s="37"/>
      <c r="N47" s="37"/>
      <c r="O47" s="37"/>
    </row>
    <row r="48" spans="1:15" x14ac:dyDescent="0.25">
      <c r="A48" s="160">
        <v>6</v>
      </c>
      <c r="B48" s="161"/>
      <c r="C48" s="162"/>
      <c r="D48" s="162"/>
    </row>
    <row r="49" spans="1:6" x14ac:dyDescent="0.25">
      <c r="A49" s="163">
        <v>7</v>
      </c>
      <c r="B49" s="161"/>
      <c r="C49" s="162"/>
      <c r="D49" s="162"/>
    </row>
    <row r="50" spans="1:6" x14ac:dyDescent="0.25">
      <c r="E50" s="153"/>
      <c r="F50" s="154"/>
    </row>
    <row r="51" spans="1:6" x14ac:dyDescent="0.25">
      <c r="E51" s="153"/>
      <c r="F51" s="154"/>
    </row>
    <row r="52" spans="1:6" x14ac:dyDescent="0.25">
      <c r="E52" s="153"/>
      <c r="F52" s="154"/>
    </row>
    <row r="53" spans="1:6" x14ac:dyDescent="0.25">
      <c r="E53" s="154"/>
      <c r="F53" s="154"/>
    </row>
    <row r="54" spans="1:6" x14ac:dyDescent="0.25">
      <c r="E54" s="154"/>
      <c r="F54" s="154"/>
    </row>
    <row r="55" spans="1:6" x14ac:dyDescent="0.25">
      <c r="E55" s="154"/>
      <c r="F55" s="154"/>
    </row>
    <row r="56" spans="1:6" x14ac:dyDescent="0.25">
      <c r="E56" s="27"/>
      <c r="F56" s="27"/>
    </row>
    <row r="57" spans="1:6" x14ac:dyDescent="0.25">
      <c r="C57" s="150"/>
      <c r="D57" s="151"/>
    </row>
    <row r="58" spans="1:6" x14ac:dyDescent="0.25">
      <c r="C58" s="152"/>
      <c r="D58" s="151"/>
    </row>
  </sheetData>
  <mergeCells count="5">
    <mergeCell ref="B1:E1"/>
    <mergeCell ref="G19:G21"/>
    <mergeCell ref="C31:C36"/>
    <mergeCell ref="F31:L32"/>
    <mergeCell ref="K33:K36"/>
  </mergeCells>
  <pageMargins left="0.2" right="0.12" top="0.26" bottom="0.16" header="0.16" footer="0.16"/>
  <pageSetup scale="69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7"/>
  <sheetViews>
    <sheetView zoomScale="85" zoomScaleNormal="85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C13" sqref="C13"/>
    </sheetView>
  </sheetViews>
  <sheetFormatPr defaultRowHeight="15" x14ac:dyDescent="0.25"/>
  <cols>
    <col min="1" max="1" width="4.85546875" style="218" customWidth="1"/>
    <col min="2" max="2" width="12.28515625" style="218" customWidth="1"/>
    <col min="3" max="3" width="41.28515625" customWidth="1"/>
    <col min="4" max="4" width="6.42578125" style="1" customWidth="1"/>
    <col min="5" max="5" width="5.7109375" style="1" customWidth="1"/>
    <col min="6" max="6" width="6.28515625" style="1" customWidth="1"/>
    <col min="7" max="7" width="6" style="1" customWidth="1"/>
    <col min="8" max="8" width="6.5703125" style="1" customWidth="1"/>
    <col min="9" max="9" width="8.5703125" style="1" customWidth="1"/>
    <col min="10" max="10" width="5.5703125" style="1" bestFit="1" customWidth="1"/>
    <col min="11" max="11" width="8.42578125" style="1" customWidth="1"/>
    <col min="12" max="12" width="8" style="1" customWidth="1"/>
    <col min="13" max="13" width="6.7109375" style="1" customWidth="1"/>
    <col min="14" max="14" width="8.140625" style="1" bestFit="1" customWidth="1"/>
    <col min="15" max="15" width="9.42578125" style="1" customWidth="1"/>
    <col min="16" max="16" width="7.7109375" style="1" customWidth="1"/>
    <col min="17" max="17" width="29" style="1" bestFit="1" customWidth="1"/>
    <col min="18" max="18" width="9.140625" style="1" customWidth="1"/>
    <col min="19" max="19" width="9.7109375" style="1" customWidth="1"/>
    <col min="20" max="20" width="10.85546875" customWidth="1"/>
    <col min="21" max="21" width="6.7109375" customWidth="1"/>
    <col min="22" max="22" width="6" customWidth="1"/>
    <col min="23" max="23" width="6.85546875" customWidth="1"/>
    <col min="24" max="24" width="6.7109375" customWidth="1"/>
    <col min="25" max="25" width="9" customWidth="1"/>
    <col min="26" max="26" width="9.140625" customWidth="1"/>
    <col min="27" max="27" width="7.140625" customWidth="1"/>
    <col min="28" max="28" width="6.7109375" customWidth="1"/>
    <col min="29" max="29" width="8" customWidth="1"/>
    <col min="30" max="30" width="6.85546875" customWidth="1"/>
    <col min="31" max="31" width="9.140625" customWidth="1"/>
    <col min="32" max="32" width="13.85546875" style="1" customWidth="1"/>
    <col min="33" max="33" width="9.28515625" customWidth="1"/>
    <col min="34" max="34" width="7.5703125" style="1" customWidth="1"/>
    <col min="35" max="35" width="14.28515625" customWidth="1"/>
    <col min="36" max="36" width="29" bestFit="1" customWidth="1"/>
    <col min="37" max="37" width="9.5703125" customWidth="1"/>
    <col min="38" max="38" width="8.85546875" customWidth="1"/>
    <col min="39" max="39" width="15" customWidth="1"/>
    <col min="40" max="40" width="12.42578125" customWidth="1"/>
  </cols>
  <sheetData>
    <row r="1" spans="1:42" ht="27" customHeight="1" thickTop="1" thickBot="1" x14ac:dyDescent="0.35">
      <c r="A1" s="249" t="s">
        <v>291</v>
      </c>
      <c r="B1" s="250"/>
      <c r="C1" s="251"/>
      <c r="D1" s="246" t="s">
        <v>4</v>
      </c>
      <c r="E1" s="246"/>
      <c r="F1" s="246"/>
      <c r="G1" s="246"/>
      <c r="H1" s="246"/>
      <c r="I1" s="246"/>
      <c r="J1" s="246"/>
      <c r="K1" s="246"/>
      <c r="L1" s="246"/>
      <c r="M1" s="246"/>
      <c r="N1" s="116">
        <f>N3</f>
        <v>750</v>
      </c>
      <c r="O1" s="247" t="s">
        <v>4</v>
      </c>
      <c r="P1" s="247"/>
      <c r="Q1" s="247"/>
      <c r="R1" s="247"/>
      <c r="S1" s="248"/>
      <c r="T1" s="244" t="s">
        <v>128</v>
      </c>
      <c r="U1" s="244"/>
      <c r="V1" s="244"/>
      <c r="W1" s="244"/>
      <c r="X1" s="244"/>
      <c r="Y1" s="244"/>
      <c r="Z1" s="244"/>
      <c r="AA1" s="244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124"/>
      <c r="AN1" s="125"/>
      <c r="AO1" s="125"/>
      <c r="AP1" s="126"/>
    </row>
    <row r="2" spans="1:42" s="4" customFormat="1" ht="29.25" customHeight="1" thickTop="1" x14ac:dyDescent="0.25">
      <c r="A2" s="117" t="s">
        <v>10</v>
      </c>
      <c r="B2" s="67" t="s">
        <v>0</v>
      </c>
      <c r="C2" s="67" t="s">
        <v>1</v>
      </c>
      <c r="D2" s="35" t="s">
        <v>3</v>
      </c>
      <c r="E2" s="62" t="s">
        <v>7</v>
      </c>
      <c r="F2" s="62" t="s">
        <v>39</v>
      </c>
      <c r="G2" s="62" t="s">
        <v>94</v>
      </c>
      <c r="H2" s="62" t="s">
        <v>292</v>
      </c>
      <c r="I2" s="62" t="s">
        <v>95</v>
      </c>
      <c r="J2" s="62" t="s">
        <v>293</v>
      </c>
      <c r="K2" s="62" t="s">
        <v>96</v>
      </c>
      <c r="L2" s="62" t="s">
        <v>97</v>
      </c>
      <c r="M2" s="63" t="s">
        <v>98</v>
      </c>
      <c r="N2" s="64" t="s">
        <v>2</v>
      </c>
      <c r="O2" s="64" t="s">
        <v>8</v>
      </c>
      <c r="P2" s="64" t="s">
        <v>11</v>
      </c>
      <c r="Q2" s="64" t="s">
        <v>9</v>
      </c>
      <c r="R2" s="252"/>
      <c r="S2" s="253"/>
      <c r="T2" s="115" t="s">
        <v>131</v>
      </c>
      <c r="U2" s="105" t="s">
        <v>105</v>
      </c>
      <c r="V2" s="105" t="s">
        <v>106</v>
      </c>
      <c r="W2" s="105" t="s">
        <v>107</v>
      </c>
      <c r="X2" s="105" t="s">
        <v>108</v>
      </c>
      <c r="Y2" s="105" t="s">
        <v>111</v>
      </c>
      <c r="Z2" s="105" t="s">
        <v>109</v>
      </c>
      <c r="AA2" s="105" t="s">
        <v>112</v>
      </c>
      <c r="AB2" s="105" t="s">
        <v>110</v>
      </c>
      <c r="AC2" s="105" t="s">
        <v>113</v>
      </c>
      <c r="AD2" s="105" t="s">
        <v>114</v>
      </c>
      <c r="AE2" s="105" t="s">
        <v>115</v>
      </c>
      <c r="AF2" s="106" t="s">
        <v>116</v>
      </c>
      <c r="AG2" s="105" t="s">
        <v>117</v>
      </c>
      <c r="AH2" s="105" t="s">
        <v>8</v>
      </c>
      <c r="AI2" s="105" t="s">
        <v>118</v>
      </c>
      <c r="AJ2" s="105" t="s">
        <v>119</v>
      </c>
      <c r="AK2" s="107" t="s">
        <v>121</v>
      </c>
      <c r="AL2" s="107" t="s">
        <v>122</v>
      </c>
      <c r="AM2" s="107" t="s">
        <v>126</v>
      </c>
      <c r="AN2" s="107" t="s">
        <v>125</v>
      </c>
      <c r="AO2" s="108"/>
      <c r="AP2" s="109"/>
    </row>
    <row r="3" spans="1:42" s="1" customFormat="1" ht="21.75" customHeight="1" x14ac:dyDescent="0.25">
      <c r="A3" s="212"/>
      <c r="B3" s="219"/>
      <c r="C3" s="68" t="s">
        <v>5</v>
      </c>
      <c r="D3" s="20">
        <v>100</v>
      </c>
      <c r="E3" s="20">
        <v>100</v>
      </c>
      <c r="F3" s="20">
        <v>100</v>
      </c>
      <c r="G3" s="20">
        <v>100</v>
      </c>
      <c r="H3" s="20">
        <v>100</v>
      </c>
      <c r="I3" s="20">
        <v>50</v>
      </c>
      <c r="J3" s="20">
        <v>50</v>
      </c>
      <c r="K3" s="20">
        <v>50</v>
      </c>
      <c r="L3" s="20">
        <v>50</v>
      </c>
      <c r="M3" s="20">
        <v>50</v>
      </c>
      <c r="N3" s="20">
        <f t="shared" ref="N3:N4" si="0">SUM(D3:M3)</f>
        <v>750</v>
      </c>
      <c r="O3" s="164"/>
      <c r="P3" s="164"/>
      <c r="Q3" s="20"/>
      <c r="R3" s="242"/>
      <c r="S3" s="243"/>
      <c r="T3" s="100">
        <v>100</v>
      </c>
      <c r="U3" s="20">
        <v>100</v>
      </c>
      <c r="V3" s="20">
        <v>100</v>
      </c>
      <c r="W3" s="20">
        <v>100</v>
      </c>
      <c r="X3" s="20">
        <v>100</v>
      </c>
      <c r="Y3" s="20">
        <v>25</v>
      </c>
      <c r="Z3" s="20">
        <v>50</v>
      </c>
      <c r="AA3" s="20">
        <v>25</v>
      </c>
      <c r="AB3" s="20">
        <v>50</v>
      </c>
      <c r="AC3" s="20">
        <v>25</v>
      </c>
      <c r="AD3" s="166">
        <v>50</v>
      </c>
      <c r="AE3" s="20">
        <v>750</v>
      </c>
      <c r="AF3" s="20">
        <v>1500</v>
      </c>
      <c r="AG3" s="20"/>
      <c r="AH3" s="20"/>
      <c r="AI3" s="20"/>
      <c r="AJ3" s="20"/>
      <c r="AK3" s="84"/>
      <c r="AL3" s="84"/>
      <c r="AM3" s="84"/>
      <c r="AN3" s="84"/>
      <c r="AO3" s="20"/>
      <c r="AP3" s="110"/>
    </row>
    <row r="4" spans="1:42" s="1" customFormat="1" ht="30.75" customHeight="1" x14ac:dyDescent="0.25">
      <c r="A4" s="213"/>
      <c r="B4" s="220"/>
      <c r="C4" s="78" t="s">
        <v>6</v>
      </c>
      <c r="D4" s="20">
        <v>40</v>
      </c>
      <c r="E4" s="20">
        <v>40</v>
      </c>
      <c r="F4" s="20">
        <v>40</v>
      </c>
      <c r="G4" s="20">
        <v>40</v>
      </c>
      <c r="H4" s="20">
        <v>40</v>
      </c>
      <c r="I4" s="20">
        <v>20</v>
      </c>
      <c r="J4" s="20">
        <v>20</v>
      </c>
      <c r="K4" s="20">
        <v>20</v>
      </c>
      <c r="L4" s="20">
        <v>20</v>
      </c>
      <c r="M4" s="20">
        <v>20</v>
      </c>
      <c r="N4" s="20">
        <f t="shared" si="0"/>
        <v>300</v>
      </c>
      <c r="O4" s="165"/>
      <c r="P4" s="165"/>
      <c r="Q4" s="20"/>
      <c r="R4" s="166" t="s">
        <v>14</v>
      </c>
      <c r="S4" s="118" t="s">
        <v>15</v>
      </c>
      <c r="T4" s="100">
        <v>40</v>
      </c>
      <c r="U4" s="20">
        <v>40</v>
      </c>
      <c r="V4" s="20">
        <v>40</v>
      </c>
      <c r="W4" s="20">
        <v>40</v>
      </c>
      <c r="X4" s="20">
        <v>40</v>
      </c>
      <c r="Y4" s="20">
        <v>10</v>
      </c>
      <c r="Z4" s="20">
        <v>20</v>
      </c>
      <c r="AA4" s="20">
        <v>10</v>
      </c>
      <c r="AB4" s="20">
        <v>20</v>
      </c>
      <c r="AC4" s="20">
        <v>10</v>
      </c>
      <c r="AD4" s="166">
        <v>20</v>
      </c>
      <c r="AE4" s="20"/>
      <c r="AF4" s="20"/>
      <c r="AG4" s="20"/>
      <c r="AH4" s="20"/>
      <c r="AI4" s="20"/>
      <c r="AJ4" s="20"/>
      <c r="AK4" s="84" t="s">
        <v>120</v>
      </c>
      <c r="AL4" s="84" t="s">
        <v>120</v>
      </c>
      <c r="AM4" s="84" t="s">
        <v>123</v>
      </c>
      <c r="AN4" s="84" t="s">
        <v>123</v>
      </c>
      <c r="AO4" s="84" t="s">
        <v>124</v>
      </c>
      <c r="AP4" s="110"/>
    </row>
    <row r="5" spans="1:42" s="240" customFormat="1" ht="18.95" customHeight="1" x14ac:dyDescent="0.25">
      <c r="A5" s="227">
        <v>1</v>
      </c>
      <c r="B5" s="228" t="s">
        <v>212</v>
      </c>
      <c r="C5" s="229" t="s">
        <v>288</v>
      </c>
      <c r="D5" s="230">
        <v>88</v>
      </c>
      <c r="E5" s="231">
        <v>54</v>
      </c>
      <c r="F5" s="231">
        <v>80</v>
      </c>
      <c r="G5" s="231">
        <v>60</v>
      </c>
      <c r="H5" s="231">
        <v>66</v>
      </c>
      <c r="I5" s="231">
        <v>47</v>
      </c>
      <c r="J5" s="231">
        <v>45</v>
      </c>
      <c r="K5" s="231">
        <v>47</v>
      </c>
      <c r="L5" s="231">
        <v>46</v>
      </c>
      <c r="M5" s="231">
        <v>45</v>
      </c>
      <c r="N5" s="232">
        <f t="shared" ref="N5:N36" si="1">SUM(D5:M5)</f>
        <v>578</v>
      </c>
      <c r="O5" s="233">
        <f t="shared" ref="O5:O36" si="2">N5*100/$N$1</f>
        <v>77.066666666666663</v>
      </c>
      <c r="P5" s="234" t="str">
        <f t="shared" ref="P5:P36" si="3">IF(AND(R5=0,S5=0),"PASS","FAIL")</f>
        <v>PASS</v>
      </c>
      <c r="Q5" s="234" t="str">
        <f t="shared" ref="Q5:Q36" si="4">IF(P5="FAIL","FAIL",IF(O5&gt;=66,"FIRST CLASS WITH DISTINCTION",IF(O5&gt;=60,"FIRST CLASS",IF(O5&gt;=55,"HIGHER SECOND CLASS",IF(O5&gt;=50,"SECOND CLASS",IF(O5&gt;=40,"PASS CLASS"))))))</f>
        <v>FIRST CLASS WITH DISTINCTION</v>
      </c>
      <c r="R5" s="235">
        <f t="shared" ref="R5:R36" si="5">COUNTIF(D5:H5,"&lt;40")+COUNTIF(D5:H5,"AA")</f>
        <v>0</v>
      </c>
      <c r="S5" s="236">
        <f t="shared" ref="S5:S36" si="6">COUNTIF(J5,"&lt;20")+COUNTIF(L5,"&lt;20")+COUNTIF(J5,"AA")+COUNTIF(L5,"AA")</f>
        <v>0</v>
      </c>
      <c r="T5" s="103"/>
      <c r="U5" s="234"/>
      <c r="V5" s="234"/>
      <c r="W5" s="234"/>
      <c r="X5" s="234"/>
      <c r="Y5" s="234"/>
      <c r="Z5" s="234"/>
      <c r="AA5" s="93"/>
      <c r="AB5" s="234"/>
      <c r="AC5" s="234"/>
      <c r="AD5" s="234"/>
      <c r="AE5" s="234">
        <f>SUM(T5:AD5)</f>
        <v>0</v>
      </c>
      <c r="AF5" s="234">
        <f>N5+AE5</f>
        <v>578</v>
      </c>
      <c r="AG5" s="234"/>
      <c r="AH5" s="237">
        <f>(AF5+AG5)*100/1500</f>
        <v>38.533333333333331</v>
      </c>
      <c r="AI5" s="234" t="str">
        <f>IF(AND(AM5=0,AN5=0),"PASS",IF(AND(AM5&lt;=3,AN5&lt;=2),"FAILS ATKT","FAIL"))</f>
        <v>PASS</v>
      </c>
      <c r="AJ5" s="234" t="b">
        <f>IF(AI5="FAIL","FAIL",IF(AI5="FAILS ATKT","FAILS ATKT",IF(AH5&gt;=66,"FIRST CLASS WITH DISTINCTION",IF(AH5&gt;=60,"FIRST CLASS",IF(AH5&gt;=55,"HIGHER SECOND CLASS",IF(AH5&gt;=50,"SECOND CLASS",IF(AH5&gt;=40,"PASS CLASS")))))))</f>
        <v>0</v>
      </c>
      <c r="AK5" s="234">
        <f>COUNTIF(T5:X5,"&lt;40")+COUNTIF(T5:X5,"AA")</f>
        <v>0</v>
      </c>
      <c r="AL5" s="234">
        <f>COUNTIF(Z5,"&lt;20")+COUNTIF(Z5,"AA")+COUNTIF(AB5,"&lt;20")+COUNTIF(AB5,"AA")+COUNTIF(AD5,"&lt;20")+COUNTIF(AD5,"AA")</f>
        <v>0</v>
      </c>
      <c r="AM5" s="93">
        <f>R5+AK5</f>
        <v>0</v>
      </c>
      <c r="AN5" s="93">
        <f>S5+AL5</f>
        <v>0</v>
      </c>
      <c r="AO5" s="238" t="b">
        <f>OR(AM5&gt;3,AN5&gt;3)</f>
        <v>0</v>
      </c>
      <c r="AP5" s="239"/>
    </row>
    <row r="6" spans="1:42" s="240" customFormat="1" ht="18.95" customHeight="1" x14ac:dyDescent="0.25">
      <c r="A6" s="227">
        <v>2</v>
      </c>
      <c r="B6" s="241" t="s">
        <v>172</v>
      </c>
      <c r="C6" s="229" t="s">
        <v>249</v>
      </c>
      <c r="D6" s="230">
        <v>77</v>
      </c>
      <c r="E6" s="231">
        <v>55</v>
      </c>
      <c r="F6" s="231">
        <v>68</v>
      </c>
      <c r="G6" s="231">
        <v>51</v>
      </c>
      <c r="H6" s="231">
        <v>74</v>
      </c>
      <c r="I6" s="231">
        <v>46</v>
      </c>
      <c r="J6" s="231">
        <v>45</v>
      </c>
      <c r="K6" s="231">
        <v>43</v>
      </c>
      <c r="L6" s="231">
        <v>43</v>
      </c>
      <c r="M6" s="231">
        <v>42</v>
      </c>
      <c r="N6" s="232">
        <f t="shared" si="1"/>
        <v>544</v>
      </c>
      <c r="O6" s="233">
        <f t="shared" si="2"/>
        <v>72.533333333333331</v>
      </c>
      <c r="P6" s="234" t="str">
        <f t="shared" si="3"/>
        <v>PASS</v>
      </c>
      <c r="Q6" s="234" t="str">
        <f t="shared" si="4"/>
        <v>FIRST CLASS WITH DISTINCTION</v>
      </c>
      <c r="R6" s="235">
        <f t="shared" si="5"/>
        <v>0</v>
      </c>
      <c r="S6" s="236">
        <f t="shared" si="6"/>
        <v>0</v>
      </c>
      <c r="T6" s="103"/>
      <c r="U6" s="234"/>
      <c r="V6" s="234"/>
      <c r="W6" s="234"/>
      <c r="X6" s="234"/>
      <c r="Y6" s="234"/>
      <c r="Z6" s="234"/>
      <c r="AA6" s="238"/>
      <c r="AB6" s="234"/>
      <c r="AC6" s="234"/>
      <c r="AD6" s="238"/>
      <c r="AE6" s="234">
        <f t="shared" ref="AE6:AE67" si="7">SUM(T6:AD6)</f>
        <v>0</v>
      </c>
      <c r="AF6" s="234">
        <f t="shared" ref="AF6:AF69" si="8">N6+AE6</f>
        <v>544</v>
      </c>
      <c r="AG6" s="238"/>
      <c r="AH6" s="237">
        <f t="shared" ref="AH6:AH69" si="9">(AF6+AG6)*100/1500</f>
        <v>36.266666666666666</v>
      </c>
      <c r="AI6" s="234" t="str">
        <f t="shared" ref="AI6:AI69" si="10">IF(AND(AM6=0,AN6=0),"PASS",IF(AND(AM6&lt;=3,AN6&lt;=2),"FAILS ATKT","FAIL"))</f>
        <v>PASS</v>
      </c>
      <c r="AJ6" s="234" t="b">
        <f t="shared" ref="AJ6:AJ69" si="11">IF(AI6="FAIL","FAIL",IF(AI6="FAILS ATKT","FAILS ATKT",IF(AH6&gt;=66,"FIRST CLASS WITH DISTINCTION",IF(AH6&gt;=60,"FIRST CLASS",IF(AH6&gt;=55,"HIGHER SECOND CLASS",IF(AH6&gt;=50,"SECOND CLASS",IF(AH6&gt;=40,"PASS CLASS")))))))</f>
        <v>0</v>
      </c>
      <c r="AK6" s="234">
        <f t="shared" ref="AK6:AK69" si="12">COUNTIF(T6:X6,"&lt;40")+COUNTIF(T6:X6,"AA")</f>
        <v>0</v>
      </c>
      <c r="AL6" s="234">
        <f t="shared" ref="AL6:AL69" si="13">COUNTIF(Z6,"&lt;20")+COUNTIF(Z6,"AA")+COUNTIF(AB6,"&lt;20")+COUNTIF(AB6,"AA")+COUNTIF(AD6,"&lt;20")+COUNTIF(AD6,"AA")</f>
        <v>0</v>
      </c>
      <c r="AM6" s="93">
        <f t="shared" ref="AM6:AN67" si="14">R6+AK6</f>
        <v>0</v>
      </c>
      <c r="AN6" s="93">
        <f t="shared" si="14"/>
        <v>0</v>
      </c>
      <c r="AO6" s="238" t="b">
        <f t="shared" ref="AO6:AO69" si="15">OR(AM6&gt;3,AN6&gt;3)</f>
        <v>0</v>
      </c>
      <c r="AP6" s="239"/>
    </row>
    <row r="7" spans="1:42" s="240" customFormat="1" ht="18.95" customHeight="1" x14ac:dyDescent="0.25">
      <c r="A7" s="227">
        <v>3</v>
      </c>
      <c r="B7" s="241" t="s">
        <v>203</v>
      </c>
      <c r="C7" s="229" t="s">
        <v>279</v>
      </c>
      <c r="D7" s="230">
        <v>68</v>
      </c>
      <c r="E7" s="231">
        <v>59</v>
      </c>
      <c r="F7" s="231">
        <v>59</v>
      </c>
      <c r="G7" s="231">
        <v>77</v>
      </c>
      <c r="H7" s="231">
        <v>58</v>
      </c>
      <c r="I7" s="231">
        <v>35</v>
      </c>
      <c r="J7" s="231">
        <v>37</v>
      </c>
      <c r="K7" s="231">
        <v>46</v>
      </c>
      <c r="L7" s="231">
        <v>46</v>
      </c>
      <c r="M7" s="231">
        <v>46</v>
      </c>
      <c r="N7" s="232">
        <f t="shared" si="1"/>
        <v>531</v>
      </c>
      <c r="O7" s="233">
        <f t="shared" si="2"/>
        <v>70.8</v>
      </c>
      <c r="P7" s="234" t="str">
        <f t="shared" si="3"/>
        <v>PASS</v>
      </c>
      <c r="Q7" s="234" t="str">
        <f t="shared" si="4"/>
        <v>FIRST CLASS WITH DISTINCTION</v>
      </c>
      <c r="R7" s="235">
        <f t="shared" si="5"/>
        <v>0</v>
      </c>
      <c r="S7" s="236">
        <f t="shared" si="6"/>
        <v>0</v>
      </c>
      <c r="T7" s="103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>
        <f t="shared" si="7"/>
        <v>0</v>
      </c>
      <c r="AF7" s="234">
        <f t="shared" si="8"/>
        <v>531</v>
      </c>
      <c r="AG7" s="234"/>
      <c r="AH7" s="237">
        <f t="shared" si="9"/>
        <v>35.4</v>
      </c>
      <c r="AI7" s="234" t="str">
        <f t="shared" si="10"/>
        <v>PASS</v>
      </c>
      <c r="AJ7" s="234" t="b">
        <f t="shared" si="11"/>
        <v>0</v>
      </c>
      <c r="AK7" s="234">
        <f t="shared" si="12"/>
        <v>0</v>
      </c>
      <c r="AL7" s="234">
        <f t="shared" si="13"/>
        <v>0</v>
      </c>
      <c r="AM7" s="93">
        <f t="shared" si="14"/>
        <v>0</v>
      </c>
      <c r="AN7" s="93">
        <f t="shared" si="14"/>
        <v>0</v>
      </c>
      <c r="AO7" s="238" t="b">
        <f t="shared" si="15"/>
        <v>0</v>
      </c>
      <c r="AP7" s="239"/>
    </row>
    <row r="8" spans="1:42" s="240" customFormat="1" ht="18.95" customHeight="1" x14ac:dyDescent="0.25">
      <c r="A8" s="227">
        <v>4</v>
      </c>
      <c r="B8" s="241" t="s">
        <v>151</v>
      </c>
      <c r="C8" s="229" t="s">
        <v>228</v>
      </c>
      <c r="D8" s="230">
        <v>67</v>
      </c>
      <c r="E8" s="231">
        <v>70</v>
      </c>
      <c r="F8" s="231">
        <v>60</v>
      </c>
      <c r="G8" s="231">
        <v>62</v>
      </c>
      <c r="H8" s="231">
        <v>61</v>
      </c>
      <c r="I8" s="231">
        <v>45</v>
      </c>
      <c r="J8" s="231">
        <v>46</v>
      </c>
      <c r="K8" s="231">
        <v>40</v>
      </c>
      <c r="L8" s="231">
        <v>40</v>
      </c>
      <c r="M8" s="231">
        <v>38</v>
      </c>
      <c r="N8" s="232">
        <f t="shared" si="1"/>
        <v>529</v>
      </c>
      <c r="O8" s="233">
        <f t="shared" si="2"/>
        <v>70.533333333333331</v>
      </c>
      <c r="P8" s="234" t="str">
        <f t="shared" si="3"/>
        <v>PASS</v>
      </c>
      <c r="Q8" s="234" t="str">
        <f t="shared" si="4"/>
        <v>FIRST CLASS WITH DISTINCTION</v>
      </c>
      <c r="R8" s="235">
        <f t="shared" si="5"/>
        <v>0</v>
      </c>
      <c r="S8" s="236">
        <f t="shared" si="6"/>
        <v>0</v>
      </c>
      <c r="T8" s="103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>
        <f t="shared" si="7"/>
        <v>0</v>
      </c>
      <c r="AF8" s="234">
        <f t="shared" si="8"/>
        <v>529</v>
      </c>
      <c r="AG8" s="238"/>
      <c r="AH8" s="237">
        <f t="shared" si="9"/>
        <v>35.266666666666666</v>
      </c>
      <c r="AI8" s="234" t="str">
        <f t="shared" si="10"/>
        <v>PASS</v>
      </c>
      <c r="AJ8" s="234" t="b">
        <f t="shared" si="11"/>
        <v>0</v>
      </c>
      <c r="AK8" s="234">
        <f t="shared" si="12"/>
        <v>0</v>
      </c>
      <c r="AL8" s="234">
        <f t="shared" si="13"/>
        <v>0</v>
      </c>
      <c r="AM8" s="93">
        <f t="shared" si="14"/>
        <v>0</v>
      </c>
      <c r="AN8" s="93">
        <f t="shared" si="14"/>
        <v>0</v>
      </c>
      <c r="AO8" s="238" t="b">
        <f t="shared" si="15"/>
        <v>0</v>
      </c>
      <c r="AP8" s="239"/>
    </row>
    <row r="9" spans="1:42" s="240" customFormat="1" ht="18.95" customHeight="1" x14ac:dyDescent="0.25">
      <c r="A9" s="227">
        <v>5</v>
      </c>
      <c r="B9" s="241" t="s">
        <v>188</v>
      </c>
      <c r="C9" s="229" t="s">
        <v>264</v>
      </c>
      <c r="D9" s="230">
        <v>81</v>
      </c>
      <c r="E9" s="231">
        <v>53</v>
      </c>
      <c r="F9" s="231">
        <v>62</v>
      </c>
      <c r="G9" s="231">
        <v>63</v>
      </c>
      <c r="H9" s="231">
        <v>55</v>
      </c>
      <c r="I9" s="231">
        <v>40</v>
      </c>
      <c r="J9" s="231">
        <v>41</v>
      </c>
      <c r="K9" s="231">
        <v>45</v>
      </c>
      <c r="L9" s="231">
        <v>43</v>
      </c>
      <c r="M9" s="231">
        <v>45</v>
      </c>
      <c r="N9" s="232">
        <f t="shared" si="1"/>
        <v>528</v>
      </c>
      <c r="O9" s="233">
        <f t="shared" si="2"/>
        <v>70.400000000000006</v>
      </c>
      <c r="P9" s="234" t="str">
        <f t="shared" si="3"/>
        <v>PASS</v>
      </c>
      <c r="Q9" s="234" t="str">
        <f t="shared" si="4"/>
        <v>FIRST CLASS WITH DISTINCTION</v>
      </c>
      <c r="R9" s="235">
        <f t="shared" si="5"/>
        <v>0</v>
      </c>
      <c r="S9" s="236">
        <f t="shared" si="6"/>
        <v>0</v>
      </c>
      <c r="T9" s="103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>
        <f t="shared" si="7"/>
        <v>0</v>
      </c>
      <c r="AF9" s="234">
        <f t="shared" si="8"/>
        <v>528</v>
      </c>
      <c r="AG9" s="238"/>
      <c r="AH9" s="237">
        <f t="shared" si="9"/>
        <v>35.200000000000003</v>
      </c>
      <c r="AI9" s="234" t="str">
        <f t="shared" si="10"/>
        <v>PASS</v>
      </c>
      <c r="AJ9" s="234" t="b">
        <f t="shared" si="11"/>
        <v>0</v>
      </c>
      <c r="AK9" s="234">
        <f t="shared" si="12"/>
        <v>0</v>
      </c>
      <c r="AL9" s="234">
        <f t="shared" si="13"/>
        <v>0</v>
      </c>
      <c r="AM9" s="93">
        <f t="shared" si="14"/>
        <v>0</v>
      </c>
      <c r="AN9" s="93">
        <f t="shared" si="14"/>
        <v>0</v>
      </c>
      <c r="AO9" s="238" t="b">
        <f t="shared" si="15"/>
        <v>0</v>
      </c>
      <c r="AP9" s="239"/>
    </row>
    <row r="10" spans="1:42" s="240" customFormat="1" ht="18.95" customHeight="1" x14ac:dyDescent="0.25">
      <c r="A10" s="227">
        <v>6</v>
      </c>
      <c r="B10" s="241" t="s">
        <v>204</v>
      </c>
      <c r="C10" s="229" t="s">
        <v>280</v>
      </c>
      <c r="D10" s="230">
        <v>70</v>
      </c>
      <c r="E10" s="231">
        <v>61</v>
      </c>
      <c r="F10" s="231">
        <v>72</v>
      </c>
      <c r="G10" s="231">
        <v>68</v>
      </c>
      <c r="H10" s="231">
        <v>54</v>
      </c>
      <c r="I10" s="231">
        <v>36</v>
      </c>
      <c r="J10" s="231">
        <v>40</v>
      </c>
      <c r="K10" s="231">
        <v>43</v>
      </c>
      <c r="L10" s="231">
        <v>44</v>
      </c>
      <c r="M10" s="231">
        <v>40</v>
      </c>
      <c r="N10" s="232">
        <f t="shared" si="1"/>
        <v>528</v>
      </c>
      <c r="O10" s="233">
        <f t="shared" si="2"/>
        <v>70.400000000000006</v>
      </c>
      <c r="P10" s="234" t="str">
        <f t="shared" si="3"/>
        <v>PASS</v>
      </c>
      <c r="Q10" s="234" t="str">
        <f t="shared" si="4"/>
        <v>FIRST CLASS WITH DISTINCTION</v>
      </c>
      <c r="R10" s="235">
        <f t="shared" si="5"/>
        <v>0</v>
      </c>
      <c r="S10" s="236">
        <f t="shared" si="6"/>
        <v>0</v>
      </c>
      <c r="T10" s="103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>
        <f t="shared" si="7"/>
        <v>0</v>
      </c>
      <c r="AF10" s="234">
        <f t="shared" si="8"/>
        <v>528</v>
      </c>
      <c r="AG10" s="238"/>
      <c r="AH10" s="237">
        <f t="shared" si="9"/>
        <v>35.200000000000003</v>
      </c>
      <c r="AI10" s="234" t="str">
        <f t="shared" si="10"/>
        <v>PASS</v>
      </c>
      <c r="AJ10" s="234" t="b">
        <f t="shared" si="11"/>
        <v>0</v>
      </c>
      <c r="AK10" s="234">
        <f t="shared" si="12"/>
        <v>0</v>
      </c>
      <c r="AL10" s="234">
        <f t="shared" si="13"/>
        <v>0</v>
      </c>
      <c r="AM10" s="93">
        <f t="shared" si="14"/>
        <v>0</v>
      </c>
      <c r="AN10" s="93">
        <f t="shared" si="14"/>
        <v>0</v>
      </c>
      <c r="AO10" s="238" t="b">
        <f t="shared" si="15"/>
        <v>0</v>
      </c>
      <c r="AP10" s="239"/>
    </row>
    <row r="11" spans="1:42" ht="18.95" customHeight="1" x14ac:dyDescent="0.25">
      <c r="A11" s="214">
        <v>7</v>
      </c>
      <c r="B11" s="221" t="s">
        <v>157</v>
      </c>
      <c r="C11" s="209" t="s">
        <v>234</v>
      </c>
      <c r="D11" s="74">
        <v>70</v>
      </c>
      <c r="E11" s="73">
        <v>58</v>
      </c>
      <c r="F11" s="73">
        <v>67</v>
      </c>
      <c r="G11" s="73">
        <v>72</v>
      </c>
      <c r="H11" s="73">
        <v>48</v>
      </c>
      <c r="I11" s="73">
        <v>41</v>
      </c>
      <c r="J11" s="73">
        <v>40</v>
      </c>
      <c r="K11" s="73">
        <v>41</v>
      </c>
      <c r="L11" s="73">
        <v>45</v>
      </c>
      <c r="M11" s="73">
        <v>44</v>
      </c>
      <c r="N11" s="69">
        <f t="shared" si="1"/>
        <v>526</v>
      </c>
      <c r="O11" s="72">
        <f t="shared" si="2"/>
        <v>70.13333333333334</v>
      </c>
      <c r="P11" s="20" t="str">
        <f t="shared" si="3"/>
        <v>PASS</v>
      </c>
      <c r="Q11" s="20" t="str">
        <f t="shared" si="4"/>
        <v>FIRST CLASS WITH DISTINCTION</v>
      </c>
      <c r="R11" s="167">
        <f t="shared" si="5"/>
        <v>0</v>
      </c>
      <c r="S11" s="168">
        <f t="shared" si="6"/>
        <v>0</v>
      </c>
      <c r="T11" s="100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20">
        <f t="shared" si="7"/>
        <v>0</v>
      </c>
      <c r="AF11" s="20">
        <f t="shared" si="8"/>
        <v>526</v>
      </c>
      <c r="AG11" s="36"/>
      <c r="AH11" s="86">
        <f t="shared" si="9"/>
        <v>35.06666666666667</v>
      </c>
      <c r="AI11" s="20" t="str">
        <f t="shared" si="10"/>
        <v>PASS</v>
      </c>
      <c r="AJ11" s="20" t="b">
        <f t="shared" si="11"/>
        <v>0</v>
      </c>
      <c r="AK11" s="20">
        <f t="shared" si="12"/>
        <v>0</v>
      </c>
      <c r="AL11" s="20">
        <f t="shared" si="13"/>
        <v>0</v>
      </c>
      <c r="AM11" s="85">
        <f t="shared" si="14"/>
        <v>0</v>
      </c>
      <c r="AN11" s="85">
        <f t="shared" si="14"/>
        <v>0</v>
      </c>
      <c r="AO11" s="36" t="b">
        <f t="shared" si="15"/>
        <v>0</v>
      </c>
      <c r="AP11" s="111"/>
    </row>
    <row r="12" spans="1:42" ht="18.95" customHeight="1" x14ac:dyDescent="0.25">
      <c r="A12" s="214">
        <v>8</v>
      </c>
      <c r="B12" s="221" t="s">
        <v>182</v>
      </c>
      <c r="C12" s="209" t="s">
        <v>259</v>
      </c>
      <c r="D12" s="74">
        <v>69</v>
      </c>
      <c r="E12" s="73">
        <v>62</v>
      </c>
      <c r="F12" s="73">
        <v>70</v>
      </c>
      <c r="G12" s="73">
        <v>66</v>
      </c>
      <c r="H12" s="73">
        <v>67</v>
      </c>
      <c r="I12" s="73">
        <v>35</v>
      </c>
      <c r="J12" s="73">
        <v>38</v>
      </c>
      <c r="K12" s="73">
        <v>41</v>
      </c>
      <c r="L12" s="73">
        <v>32</v>
      </c>
      <c r="M12" s="73">
        <v>40</v>
      </c>
      <c r="N12" s="69">
        <f t="shared" si="1"/>
        <v>520</v>
      </c>
      <c r="O12" s="72">
        <f t="shared" si="2"/>
        <v>69.333333333333329</v>
      </c>
      <c r="P12" s="20" t="str">
        <f t="shared" si="3"/>
        <v>PASS</v>
      </c>
      <c r="Q12" s="20" t="str">
        <f t="shared" si="4"/>
        <v>FIRST CLASS WITH DISTINCTION</v>
      </c>
      <c r="R12" s="167">
        <f t="shared" si="5"/>
        <v>0</v>
      </c>
      <c r="S12" s="168">
        <f t="shared" si="6"/>
        <v>0</v>
      </c>
      <c r="T12" s="100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20">
        <f t="shared" si="7"/>
        <v>0</v>
      </c>
      <c r="AF12" s="20">
        <f t="shared" si="8"/>
        <v>520</v>
      </c>
      <c r="AG12" s="36"/>
      <c r="AH12" s="86">
        <f t="shared" si="9"/>
        <v>34.666666666666664</v>
      </c>
      <c r="AI12" s="20" t="str">
        <f t="shared" si="10"/>
        <v>PASS</v>
      </c>
      <c r="AJ12" s="20" t="b">
        <f t="shared" si="11"/>
        <v>0</v>
      </c>
      <c r="AK12" s="20">
        <f t="shared" si="12"/>
        <v>0</v>
      </c>
      <c r="AL12" s="20">
        <f t="shared" si="13"/>
        <v>0</v>
      </c>
      <c r="AM12" s="85">
        <f t="shared" si="14"/>
        <v>0</v>
      </c>
      <c r="AN12" s="85">
        <f t="shared" si="14"/>
        <v>0</v>
      </c>
      <c r="AO12" s="36" t="b">
        <f t="shared" si="15"/>
        <v>0</v>
      </c>
      <c r="AP12" s="111"/>
    </row>
    <row r="13" spans="1:42" ht="18.95" customHeight="1" x14ac:dyDescent="0.25">
      <c r="A13" s="214">
        <v>9</v>
      </c>
      <c r="B13" s="221" t="s">
        <v>192</v>
      </c>
      <c r="C13" s="209" t="s">
        <v>268</v>
      </c>
      <c r="D13" s="74">
        <v>68</v>
      </c>
      <c r="E13" s="73">
        <v>52</v>
      </c>
      <c r="F13" s="73">
        <v>65</v>
      </c>
      <c r="G13" s="73">
        <v>54</v>
      </c>
      <c r="H13" s="73">
        <v>66</v>
      </c>
      <c r="I13" s="73">
        <v>42</v>
      </c>
      <c r="J13" s="73">
        <v>40</v>
      </c>
      <c r="K13" s="73">
        <v>45</v>
      </c>
      <c r="L13" s="73">
        <v>42</v>
      </c>
      <c r="M13" s="73">
        <v>44</v>
      </c>
      <c r="N13" s="69">
        <f t="shared" si="1"/>
        <v>518</v>
      </c>
      <c r="O13" s="72">
        <f t="shared" si="2"/>
        <v>69.066666666666663</v>
      </c>
      <c r="P13" s="20" t="str">
        <f t="shared" si="3"/>
        <v>PASS</v>
      </c>
      <c r="Q13" s="20" t="str">
        <f t="shared" si="4"/>
        <v>FIRST CLASS WITH DISTINCTION</v>
      </c>
      <c r="R13" s="167">
        <f t="shared" si="5"/>
        <v>0</v>
      </c>
      <c r="S13" s="168">
        <f t="shared" si="6"/>
        <v>0</v>
      </c>
      <c r="T13" s="100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20">
        <f t="shared" si="7"/>
        <v>0</v>
      </c>
      <c r="AF13" s="20">
        <f t="shared" si="8"/>
        <v>518</v>
      </c>
      <c r="AG13" s="36"/>
      <c r="AH13" s="86">
        <f t="shared" si="9"/>
        <v>34.533333333333331</v>
      </c>
      <c r="AI13" s="20" t="str">
        <f t="shared" si="10"/>
        <v>PASS</v>
      </c>
      <c r="AJ13" s="20" t="b">
        <f t="shared" si="11"/>
        <v>0</v>
      </c>
      <c r="AK13" s="20">
        <f t="shared" si="12"/>
        <v>0</v>
      </c>
      <c r="AL13" s="20">
        <f t="shared" si="13"/>
        <v>0</v>
      </c>
      <c r="AM13" s="85">
        <f t="shared" si="14"/>
        <v>0</v>
      </c>
      <c r="AN13" s="85">
        <f t="shared" si="14"/>
        <v>0</v>
      </c>
      <c r="AO13" s="36" t="b">
        <f t="shared" si="15"/>
        <v>0</v>
      </c>
      <c r="AP13" s="111"/>
    </row>
    <row r="14" spans="1:42" ht="18.95" customHeight="1" x14ac:dyDescent="0.25">
      <c r="A14" s="214">
        <v>10</v>
      </c>
      <c r="B14" s="221" t="s">
        <v>211</v>
      </c>
      <c r="C14" s="209" t="s">
        <v>287</v>
      </c>
      <c r="D14" s="74">
        <v>67</v>
      </c>
      <c r="E14" s="73">
        <v>54</v>
      </c>
      <c r="F14" s="73">
        <v>65</v>
      </c>
      <c r="G14" s="73">
        <v>62</v>
      </c>
      <c r="H14" s="73">
        <v>54</v>
      </c>
      <c r="I14" s="73">
        <v>35</v>
      </c>
      <c r="J14" s="73">
        <v>37</v>
      </c>
      <c r="K14" s="73">
        <v>44</v>
      </c>
      <c r="L14" s="73">
        <v>30</v>
      </c>
      <c r="M14" s="73">
        <v>43</v>
      </c>
      <c r="N14" s="69">
        <f t="shared" si="1"/>
        <v>491</v>
      </c>
      <c r="O14" s="72">
        <f t="shared" si="2"/>
        <v>65.466666666666669</v>
      </c>
      <c r="P14" s="20" t="str">
        <f t="shared" si="3"/>
        <v>PASS</v>
      </c>
      <c r="Q14" s="20" t="str">
        <f t="shared" si="4"/>
        <v>FIRST CLASS</v>
      </c>
      <c r="R14" s="167">
        <f t="shared" si="5"/>
        <v>0</v>
      </c>
      <c r="S14" s="168">
        <f t="shared" si="6"/>
        <v>0</v>
      </c>
      <c r="T14" s="100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20">
        <f t="shared" si="7"/>
        <v>0</v>
      </c>
      <c r="AF14" s="20">
        <f t="shared" si="8"/>
        <v>491</v>
      </c>
      <c r="AG14" s="36"/>
      <c r="AH14" s="86">
        <f t="shared" si="9"/>
        <v>32.733333333333334</v>
      </c>
      <c r="AI14" s="20" t="str">
        <f t="shared" si="10"/>
        <v>PASS</v>
      </c>
      <c r="AJ14" s="20" t="b">
        <f t="shared" si="11"/>
        <v>0</v>
      </c>
      <c r="AK14" s="20">
        <f t="shared" si="12"/>
        <v>0</v>
      </c>
      <c r="AL14" s="20">
        <f t="shared" si="13"/>
        <v>0</v>
      </c>
      <c r="AM14" s="85">
        <f t="shared" si="14"/>
        <v>0</v>
      </c>
      <c r="AN14" s="85">
        <f t="shared" si="14"/>
        <v>0</v>
      </c>
      <c r="AO14" s="36" t="b">
        <f t="shared" si="15"/>
        <v>0</v>
      </c>
      <c r="AP14" s="111"/>
    </row>
    <row r="15" spans="1:42" ht="18.95" customHeight="1" x14ac:dyDescent="0.25">
      <c r="A15" s="214">
        <v>11</v>
      </c>
      <c r="B15" s="221" t="s">
        <v>186</v>
      </c>
      <c r="C15" s="209" t="s">
        <v>262</v>
      </c>
      <c r="D15" s="74">
        <v>76</v>
      </c>
      <c r="E15" s="73">
        <v>42</v>
      </c>
      <c r="F15" s="73">
        <v>63</v>
      </c>
      <c r="G15" s="73">
        <v>65</v>
      </c>
      <c r="H15" s="73">
        <v>49</v>
      </c>
      <c r="I15" s="73">
        <v>42</v>
      </c>
      <c r="J15" s="73">
        <v>40</v>
      </c>
      <c r="K15" s="73">
        <v>35</v>
      </c>
      <c r="L15" s="73">
        <v>40</v>
      </c>
      <c r="M15" s="73">
        <v>38</v>
      </c>
      <c r="N15" s="69">
        <f t="shared" si="1"/>
        <v>490</v>
      </c>
      <c r="O15" s="72">
        <f t="shared" si="2"/>
        <v>65.333333333333329</v>
      </c>
      <c r="P15" s="20" t="str">
        <f t="shared" si="3"/>
        <v>PASS</v>
      </c>
      <c r="Q15" s="20" t="str">
        <f t="shared" si="4"/>
        <v>FIRST CLASS</v>
      </c>
      <c r="R15" s="167">
        <f t="shared" si="5"/>
        <v>0</v>
      </c>
      <c r="S15" s="168">
        <f t="shared" si="6"/>
        <v>0</v>
      </c>
      <c r="T15" s="100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20">
        <f t="shared" si="7"/>
        <v>0</v>
      </c>
      <c r="AF15" s="20">
        <f t="shared" si="8"/>
        <v>490</v>
      </c>
      <c r="AG15" s="36"/>
      <c r="AH15" s="86">
        <f t="shared" si="9"/>
        <v>32.666666666666664</v>
      </c>
      <c r="AI15" s="20" t="str">
        <f t="shared" si="10"/>
        <v>PASS</v>
      </c>
      <c r="AJ15" s="20" t="b">
        <f t="shared" si="11"/>
        <v>0</v>
      </c>
      <c r="AK15" s="20">
        <f t="shared" si="12"/>
        <v>0</v>
      </c>
      <c r="AL15" s="20">
        <f t="shared" si="13"/>
        <v>0</v>
      </c>
      <c r="AM15" s="85">
        <f t="shared" si="14"/>
        <v>0</v>
      </c>
      <c r="AN15" s="85">
        <f t="shared" si="14"/>
        <v>0</v>
      </c>
      <c r="AO15" s="36" t="b">
        <f t="shared" si="15"/>
        <v>0</v>
      </c>
      <c r="AP15" s="111"/>
    </row>
    <row r="16" spans="1:42" ht="18.95" customHeight="1" x14ac:dyDescent="0.25">
      <c r="A16" s="214">
        <v>12</v>
      </c>
      <c r="B16" s="221" t="s">
        <v>154</v>
      </c>
      <c r="C16" s="209" t="s">
        <v>231</v>
      </c>
      <c r="D16" s="74">
        <v>68</v>
      </c>
      <c r="E16" s="73">
        <v>52</v>
      </c>
      <c r="F16" s="73">
        <v>73</v>
      </c>
      <c r="G16" s="73">
        <v>59</v>
      </c>
      <c r="H16" s="73">
        <v>52</v>
      </c>
      <c r="I16" s="73">
        <v>42</v>
      </c>
      <c r="J16" s="73">
        <v>43</v>
      </c>
      <c r="K16" s="73">
        <v>24</v>
      </c>
      <c r="L16" s="73">
        <v>41</v>
      </c>
      <c r="M16" s="73">
        <v>30</v>
      </c>
      <c r="N16" s="69">
        <f t="shared" si="1"/>
        <v>484</v>
      </c>
      <c r="O16" s="72">
        <f t="shared" si="2"/>
        <v>64.533333333333331</v>
      </c>
      <c r="P16" s="20" t="str">
        <f t="shared" si="3"/>
        <v>PASS</v>
      </c>
      <c r="Q16" s="20" t="str">
        <f t="shared" si="4"/>
        <v>FIRST CLASS</v>
      </c>
      <c r="R16" s="167">
        <f t="shared" si="5"/>
        <v>0</v>
      </c>
      <c r="S16" s="168">
        <f t="shared" si="6"/>
        <v>0</v>
      </c>
      <c r="T16" s="100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20">
        <f t="shared" si="7"/>
        <v>0</v>
      </c>
      <c r="AF16" s="20">
        <f t="shared" si="8"/>
        <v>484</v>
      </c>
      <c r="AG16" s="36"/>
      <c r="AH16" s="86">
        <f t="shared" si="9"/>
        <v>32.266666666666666</v>
      </c>
      <c r="AI16" s="20" t="str">
        <f t="shared" si="10"/>
        <v>PASS</v>
      </c>
      <c r="AJ16" s="20" t="b">
        <f t="shared" si="11"/>
        <v>0</v>
      </c>
      <c r="AK16" s="20">
        <f t="shared" si="12"/>
        <v>0</v>
      </c>
      <c r="AL16" s="20">
        <f t="shared" si="13"/>
        <v>0</v>
      </c>
      <c r="AM16" s="85">
        <f t="shared" si="14"/>
        <v>0</v>
      </c>
      <c r="AN16" s="85">
        <f t="shared" si="14"/>
        <v>0</v>
      </c>
      <c r="AO16" s="36" t="b">
        <f t="shared" si="15"/>
        <v>0</v>
      </c>
      <c r="AP16" s="111"/>
    </row>
    <row r="17" spans="1:42" ht="18.95" customHeight="1" x14ac:dyDescent="0.25">
      <c r="A17" s="214">
        <v>13</v>
      </c>
      <c r="B17" s="221" t="s">
        <v>155</v>
      </c>
      <c r="C17" s="209" t="s">
        <v>232</v>
      </c>
      <c r="D17" s="74">
        <v>58</v>
      </c>
      <c r="E17" s="73">
        <v>48</v>
      </c>
      <c r="F17" s="73">
        <v>65</v>
      </c>
      <c r="G17" s="73">
        <v>65</v>
      </c>
      <c r="H17" s="73">
        <v>43</v>
      </c>
      <c r="I17" s="73">
        <v>40</v>
      </c>
      <c r="J17" s="73">
        <v>39</v>
      </c>
      <c r="K17" s="73">
        <v>43</v>
      </c>
      <c r="L17" s="73">
        <v>42</v>
      </c>
      <c r="M17" s="73">
        <v>41</v>
      </c>
      <c r="N17" s="69">
        <f t="shared" si="1"/>
        <v>484</v>
      </c>
      <c r="O17" s="72">
        <f t="shared" si="2"/>
        <v>64.533333333333331</v>
      </c>
      <c r="P17" s="20" t="str">
        <f t="shared" si="3"/>
        <v>PASS</v>
      </c>
      <c r="Q17" s="20" t="str">
        <f t="shared" si="4"/>
        <v>FIRST CLASS</v>
      </c>
      <c r="R17" s="167">
        <f t="shared" si="5"/>
        <v>0</v>
      </c>
      <c r="S17" s="168">
        <f t="shared" si="6"/>
        <v>0</v>
      </c>
      <c r="T17" s="100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20">
        <f t="shared" si="7"/>
        <v>0</v>
      </c>
      <c r="AF17" s="20">
        <f t="shared" si="8"/>
        <v>484</v>
      </c>
      <c r="AG17" s="36"/>
      <c r="AH17" s="86">
        <f t="shared" si="9"/>
        <v>32.266666666666666</v>
      </c>
      <c r="AI17" s="20" t="str">
        <f t="shared" si="10"/>
        <v>PASS</v>
      </c>
      <c r="AJ17" s="20" t="b">
        <f t="shared" si="11"/>
        <v>0</v>
      </c>
      <c r="AK17" s="20">
        <f t="shared" si="12"/>
        <v>0</v>
      </c>
      <c r="AL17" s="20">
        <f t="shared" si="13"/>
        <v>0</v>
      </c>
      <c r="AM17" s="85">
        <f t="shared" si="14"/>
        <v>0</v>
      </c>
      <c r="AN17" s="85">
        <f t="shared" si="14"/>
        <v>0</v>
      </c>
      <c r="AO17" s="36" t="b">
        <f t="shared" si="15"/>
        <v>0</v>
      </c>
      <c r="AP17" s="111"/>
    </row>
    <row r="18" spans="1:42" ht="18.95" customHeight="1" x14ac:dyDescent="0.25">
      <c r="A18" s="214">
        <v>14</v>
      </c>
      <c r="B18" s="221" t="s">
        <v>146</v>
      </c>
      <c r="C18" s="209" t="s">
        <v>223</v>
      </c>
      <c r="D18" s="74">
        <v>62</v>
      </c>
      <c r="E18" s="73">
        <v>50</v>
      </c>
      <c r="F18" s="73">
        <v>68</v>
      </c>
      <c r="G18" s="73">
        <v>59</v>
      </c>
      <c r="H18" s="73">
        <v>44</v>
      </c>
      <c r="I18" s="73">
        <v>42</v>
      </c>
      <c r="J18" s="73">
        <v>40</v>
      </c>
      <c r="K18" s="73">
        <v>40</v>
      </c>
      <c r="L18" s="73">
        <v>35</v>
      </c>
      <c r="M18" s="73">
        <v>40</v>
      </c>
      <c r="N18" s="69">
        <f t="shared" si="1"/>
        <v>480</v>
      </c>
      <c r="O18" s="72">
        <f t="shared" si="2"/>
        <v>64</v>
      </c>
      <c r="P18" s="20" t="str">
        <f t="shared" si="3"/>
        <v>PASS</v>
      </c>
      <c r="Q18" s="20" t="str">
        <f t="shared" si="4"/>
        <v>FIRST CLASS</v>
      </c>
      <c r="R18" s="167">
        <f t="shared" si="5"/>
        <v>0</v>
      </c>
      <c r="S18" s="168">
        <f t="shared" si="6"/>
        <v>0</v>
      </c>
      <c r="T18" s="100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20">
        <f t="shared" si="7"/>
        <v>0</v>
      </c>
      <c r="AF18" s="20">
        <f t="shared" si="8"/>
        <v>480</v>
      </c>
      <c r="AG18" s="36"/>
      <c r="AH18" s="86">
        <f t="shared" si="9"/>
        <v>32</v>
      </c>
      <c r="AI18" s="20" t="str">
        <f t="shared" si="10"/>
        <v>PASS</v>
      </c>
      <c r="AJ18" s="20" t="b">
        <f t="shared" si="11"/>
        <v>0</v>
      </c>
      <c r="AK18" s="20">
        <f t="shared" si="12"/>
        <v>0</v>
      </c>
      <c r="AL18" s="20">
        <f t="shared" si="13"/>
        <v>0</v>
      </c>
      <c r="AM18" s="85">
        <f t="shared" si="14"/>
        <v>0</v>
      </c>
      <c r="AN18" s="85">
        <f t="shared" si="14"/>
        <v>0</v>
      </c>
      <c r="AO18" s="36" t="b">
        <f t="shared" si="15"/>
        <v>0</v>
      </c>
      <c r="AP18" s="111"/>
    </row>
    <row r="19" spans="1:42" ht="18.95" customHeight="1" x14ac:dyDescent="0.25">
      <c r="A19" s="214">
        <v>15</v>
      </c>
      <c r="B19" s="221" t="s">
        <v>153</v>
      </c>
      <c r="C19" s="209" t="s">
        <v>230</v>
      </c>
      <c r="D19" s="74">
        <v>50</v>
      </c>
      <c r="E19" s="73">
        <v>56</v>
      </c>
      <c r="F19" s="73">
        <v>58</v>
      </c>
      <c r="G19" s="73">
        <v>50</v>
      </c>
      <c r="H19" s="73">
        <v>55</v>
      </c>
      <c r="I19" s="73">
        <v>39</v>
      </c>
      <c r="J19" s="73">
        <v>40</v>
      </c>
      <c r="K19" s="73">
        <v>38</v>
      </c>
      <c r="L19" s="73">
        <v>35</v>
      </c>
      <c r="M19" s="73">
        <v>40</v>
      </c>
      <c r="N19" s="69">
        <f t="shared" si="1"/>
        <v>461</v>
      </c>
      <c r="O19" s="72">
        <f t="shared" si="2"/>
        <v>61.466666666666669</v>
      </c>
      <c r="P19" s="20" t="str">
        <f t="shared" si="3"/>
        <v>PASS</v>
      </c>
      <c r="Q19" s="20" t="str">
        <f t="shared" si="4"/>
        <v>FIRST CLASS</v>
      </c>
      <c r="R19" s="167">
        <f t="shared" si="5"/>
        <v>0</v>
      </c>
      <c r="S19" s="168">
        <f t="shared" si="6"/>
        <v>0</v>
      </c>
      <c r="T19" s="100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20">
        <f t="shared" si="7"/>
        <v>0</v>
      </c>
      <c r="AF19" s="20">
        <f t="shared" si="8"/>
        <v>461</v>
      </c>
      <c r="AG19" s="36"/>
      <c r="AH19" s="86">
        <f t="shared" si="9"/>
        <v>30.733333333333334</v>
      </c>
      <c r="AI19" s="20" t="str">
        <f t="shared" si="10"/>
        <v>PASS</v>
      </c>
      <c r="AJ19" s="20" t="b">
        <f t="shared" si="11"/>
        <v>0</v>
      </c>
      <c r="AK19" s="20">
        <f t="shared" si="12"/>
        <v>0</v>
      </c>
      <c r="AL19" s="20">
        <f t="shared" si="13"/>
        <v>0</v>
      </c>
      <c r="AM19" s="85">
        <f t="shared" si="14"/>
        <v>0</v>
      </c>
      <c r="AN19" s="85">
        <f t="shared" si="14"/>
        <v>0</v>
      </c>
      <c r="AO19" s="36" t="b">
        <f t="shared" si="15"/>
        <v>0</v>
      </c>
      <c r="AP19" s="111"/>
    </row>
    <row r="20" spans="1:42" ht="18.95" customHeight="1" x14ac:dyDescent="0.25">
      <c r="A20" s="214">
        <v>16</v>
      </c>
      <c r="B20" s="221" t="s">
        <v>183</v>
      </c>
      <c r="C20" s="209" t="s">
        <v>260</v>
      </c>
      <c r="D20" s="74">
        <v>60</v>
      </c>
      <c r="E20" s="73">
        <v>46</v>
      </c>
      <c r="F20" s="73">
        <v>58</v>
      </c>
      <c r="G20" s="73">
        <v>53</v>
      </c>
      <c r="H20" s="73">
        <v>61</v>
      </c>
      <c r="I20" s="73">
        <v>39</v>
      </c>
      <c r="J20" s="73">
        <v>40</v>
      </c>
      <c r="K20" s="73">
        <v>37</v>
      </c>
      <c r="L20" s="73">
        <v>25</v>
      </c>
      <c r="M20" s="73">
        <v>39</v>
      </c>
      <c r="N20" s="69">
        <f t="shared" si="1"/>
        <v>458</v>
      </c>
      <c r="O20" s="72">
        <f t="shared" si="2"/>
        <v>61.06666666666667</v>
      </c>
      <c r="P20" s="20" t="str">
        <f t="shared" si="3"/>
        <v>PASS</v>
      </c>
      <c r="Q20" s="20" t="str">
        <f t="shared" si="4"/>
        <v>FIRST CLASS</v>
      </c>
      <c r="R20" s="167">
        <f t="shared" si="5"/>
        <v>0</v>
      </c>
      <c r="S20" s="168">
        <f t="shared" si="6"/>
        <v>0</v>
      </c>
      <c r="T20" s="100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20">
        <f t="shared" si="7"/>
        <v>0</v>
      </c>
      <c r="AF20" s="20">
        <f t="shared" si="8"/>
        <v>458</v>
      </c>
      <c r="AG20" s="36"/>
      <c r="AH20" s="86">
        <f t="shared" si="9"/>
        <v>30.533333333333335</v>
      </c>
      <c r="AI20" s="20" t="str">
        <f t="shared" si="10"/>
        <v>PASS</v>
      </c>
      <c r="AJ20" s="20" t="b">
        <f t="shared" si="11"/>
        <v>0</v>
      </c>
      <c r="AK20" s="20">
        <f t="shared" si="12"/>
        <v>0</v>
      </c>
      <c r="AL20" s="20">
        <f t="shared" si="13"/>
        <v>0</v>
      </c>
      <c r="AM20" s="85">
        <f t="shared" si="14"/>
        <v>0</v>
      </c>
      <c r="AN20" s="85">
        <f t="shared" si="14"/>
        <v>0</v>
      </c>
      <c r="AO20" s="36" t="b">
        <f t="shared" si="15"/>
        <v>0</v>
      </c>
      <c r="AP20" s="111"/>
    </row>
    <row r="21" spans="1:42" ht="18.95" customHeight="1" x14ac:dyDescent="0.25">
      <c r="A21" s="214">
        <v>17</v>
      </c>
      <c r="B21" s="221" t="s">
        <v>195</v>
      </c>
      <c r="C21" s="209" t="s">
        <v>271</v>
      </c>
      <c r="D21" s="74">
        <v>67</v>
      </c>
      <c r="E21" s="73">
        <v>40</v>
      </c>
      <c r="F21" s="73">
        <v>49</v>
      </c>
      <c r="G21" s="73">
        <v>62</v>
      </c>
      <c r="H21" s="73">
        <v>44</v>
      </c>
      <c r="I21" s="73">
        <v>38</v>
      </c>
      <c r="J21" s="73">
        <v>40</v>
      </c>
      <c r="K21" s="73">
        <v>46</v>
      </c>
      <c r="L21" s="73">
        <v>25</v>
      </c>
      <c r="M21" s="73">
        <v>43</v>
      </c>
      <c r="N21" s="69">
        <f t="shared" si="1"/>
        <v>454</v>
      </c>
      <c r="O21" s="72">
        <f t="shared" si="2"/>
        <v>60.533333333333331</v>
      </c>
      <c r="P21" s="20" t="str">
        <f t="shared" si="3"/>
        <v>PASS</v>
      </c>
      <c r="Q21" s="20" t="str">
        <f t="shared" si="4"/>
        <v>FIRST CLASS</v>
      </c>
      <c r="R21" s="167">
        <f t="shared" si="5"/>
        <v>0</v>
      </c>
      <c r="S21" s="168">
        <f t="shared" si="6"/>
        <v>0</v>
      </c>
      <c r="T21" s="100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20">
        <f t="shared" si="7"/>
        <v>0</v>
      </c>
      <c r="AF21" s="20">
        <f t="shared" si="8"/>
        <v>454</v>
      </c>
      <c r="AG21" s="36"/>
      <c r="AH21" s="86">
        <f t="shared" si="9"/>
        <v>30.266666666666666</v>
      </c>
      <c r="AI21" s="20" t="str">
        <f t="shared" si="10"/>
        <v>PASS</v>
      </c>
      <c r="AJ21" s="20" t="b">
        <f t="shared" si="11"/>
        <v>0</v>
      </c>
      <c r="AK21" s="20">
        <f t="shared" si="12"/>
        <v>0</v>
      </c>
      <c r="AL21" s="20">
        <f t="shared" si="13"/>
        <v>0</v>
      </c>
      <c r="AM21" s="85">
        <f t="shared" si="14"/>
        <v>0</v>
      </c>
      <c r="AN21" s="85">
        <f t="shared" si="14"/>
        <v>0</v>
      </c>
      <c r="AO21" s="36" t="b">
        <f t="shared" si="15"/>
        <v>0</v>
      </c>
      <c r="AP21" s="111"/>
    </row>
    <row r="22" spans="1:42" ht="18.95" customHeight="1" x14ac:dyDescent="0.25">
      <c r="A22" s="214">
        <v>18</v>
      </c>
      <c r="B22" s="221" t="s">
        <v>177</v>
      </c>
      <c r="C22" s="209" t="s">
        <v>254</v>
      </c>
      <c r="D22" s="74">
        <v>64</v>
      </c>
      <c r="E22" s="73">
        <v>49</v>
      </c>
      <c r="F22" s="73">
        <v>51</v>
      </c>
      <c r="G22" s="73">
        <v>60</v>
      </c>
      <c r="H22" s="73">
        <v>55</v>
      </c>
      <c r="I22" s="73">
        <v>22</v>
      </c>
      <c r="J22" s="73">
        <v>25</v>
      </c>
      <c r="K22" s="73">
        <v>45</v>
      </c>
      <c r="L22" s="75">
        <v>41</v>
      </c>
      <c r="M22" s="73">
        <v>40</v>
      </c>
      <c r="N22" s="69">
        <f t="shared" si="1"/>
        <v>452</v>
      </c>
      <c r="O22" s="72">
        <f t="shared" si="2"/>
        <v>60.266666666666666</v>
      </c>
      <c r="P22" s="20" t="str">
        <f t="shared" si="3"/>
        <v>PASS</v>
      </c>
      <c r="Q22" s="20" t="str">
        <f t="shared" si="4"/>
        <v>FIRST CLASS</v>
      </c>
      <c r="R22" s="167">
        <f t="shared" si="5"/>
        <v>0</v>
      </c>
      <c r="S22" s="168">
        <f t="shared" si="6"/>
        <v>0</v>
      </c>
      <c r="T22" s="100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20">
        <f t="shared" si="7"/>
        <v>0</v>
      </c>
      <c r="AF22" s="20">
        <f t="shared" si="8"/>
        <v>452</v>
      </c>
      <c r="AG22" s="36"/>
      <c r="AH22" s="86">
        <f t="shared" si="9"/>
        <v>30.133333333333333</v>
      </c>
      <c r="AI22" s="20" t="str">
        <f t="shared" si="10"/>
        <v>PASS</v>
      </c>
      <c r="AJ22" s="20" t="b">
        <f t="shared" si="11"/>
        <v>0</v>
      </c>
      <c r="AK22" s="20">
        <f t="shared" si="12"/>
        <v>0</v>
      </c>
      <c r="AL22" s="20">
        <f t="shared" si="13"/>
        <v>0</v>
      </c>
      <c r="AM22" s="85">
        <f t="shared" si="14"/>
        <v>0</v>
      </c>
      <c r="AN22" s="85">
        <f t="shared" si="14"/>
        <v>0</v>
      </c>
      <c r="AO22" s="36" t="b">
        <f t="shared" si="15"/>
        <v>0</v>
      </c>
      <c r="AP22" s="111"/>
    </row>
    <row r="23" spans="1:42" ht="18.95" customHeight="1" x14ac:dyDescent="0.25">
      <c r="A23" s="214">
        <v>19</v>
      </c>
      <c r="B23" s="221" t="s">
        <v>209</v>
      </c>
      <c r="C23" s="209" t="s">
        <v>285</v>
      </c>
      <c r="D23" s="74">
        <v>69</v>
      </c>
      <c r="E23" s="73">
        <v>47</v>
      </c>
      <c r="F23" s="73">
        <v>52</v>
      </c>
      <c r="G23" s="73">
        <v>47</v>
      </c>
      <c r="H23" s="73">
        <v>44</v>
      </c>
      <c r="I23" s="73">
        <v>39</v>
      </c>
      <c r="J23" s="73">
        <v>43</v>
      </c>
      <c r="K23" s="73">
        <v>41</v>
      </c>
      <c r="L23" s="73">
        <v>30</v>
      </c>
      <c r="M23" s="73">
        <v>38</v>
      </c>
      <c r="N23" s="69">
        <f t="shared" si="1"/>
        <v>450</v>
      </c>
      <c r="O23" s="72">
        <f t="shared" si="2"/>
        <v>60</v>
      </c>
      <c r="P23" s="20" t="str">
        <f t="shared" si="3"/>
        <v>PASS</v>
      </c>
      <c r="Q23" s="20" t="str">
        <f t="shared" si="4"/>
        <v>FIRST CLASS</v>
      </c>
      <c r="R23" s="167">
        <f t="shared" si="5"/>
        <v>0</v>
      </c>
      <c r="S23" s="168">
        <f t="shared" si="6"/>
        <v>0</v>
      </c>
      <c r="T23" s="100"/>
      <c r="U23" s="87"/>
      <c r="V23" s="20"/>
      <c r="W23" s="87"/>
      <c r="X23" s="87"/>
      <c r="Y23" s="87"/>
      <c r="Z23" s="87"/>
      <c r="AA23" s="87"/>
      <c r="AB23" s="87"/>
      <c r="AC23" s="87"/>
      <c r="AD23" s="87"/>
      <c r="AE23" s="20">
        <f t="shared" si="7"/>
        <v>0</v>
      </c>
      <c r="AF23" s="20">
        <f t="shared" si="8"/>
        <v>450</v>
      </c>
      <c r="AG23" s="36"/>
      <c r="AH23" s="86">
        <f t="shared" si="9"/>
        <v>30</v>
      </c>
      <c r="AI23" s="20" t="str">
        <f t="shared" si="10"/>
        <v>PASS</v>
      </c>
      <c r="AJ23" s="20" t="b">
        <f>IF(AI23="FAIL","FAIL",IF(AI23="FAILS ATKT","FAILS ATKT",IF(AH23&gt;=66,"FIRST CLASS WITH DISTINCTION",IF(AH23&gt;=60,"FIRST CLASS",IF(AH23&gt;=55,"HIGHER SECOND CLASS",IF(AH23&gt;=50,"SECOND CLASS",IF(AH23&gt;=40,"PASS CLASS")))))))</f>
        <v>0</v>
      </c>
      <c r="AK23" s="20">
        <f t="shared" si="12"/>
        <v>0</v>
      </c>
      <c r="AL23" s="20">
        <f t="shared" si="13"/>
        <v>0</v>
      </c>
      <c r="AM23" s="85">
        <f t="shared" si="14"/>
        <v>0</v>
      </c>
      <c r="AN23" s="85">
        <f t="shared" si="14"/>
        <v>0</v>
      </c>
      <c r="AO23" s="36" t="b">
        <f t="shared" si="15"/>
        <v>0</v>
      </c>
      <c r="AP23" s="111"/>
    </row>
    <row r="24" spans="1:42" ht="18.95" customHeight="1" x14ac:dyDescent="0.25">
      <c r="A24" s="214">
        <v>20</v>
      </c>
      <c r="B24" s="221" t="s">
        <v>164</v>
      </c>
      <c r="C24" s="209" t="s">
        <v>241</v>
      </c>
      <c r="D24" s="74">
        <v>40</v>
      </c>
      <c r="E24" s="73">
        <v>54</v>
      </c>
      <c r="F24" s="73">
        <v>60</v>
      </c>
      <c r="G24" s="73">
        <v>61</v>
      </c>
      <c r="H24" s="73">
        <v>43</v>
      </c>
      <c r="I24" s="73">
        <v>44</v>
      </c>
      <c r="J24" s="73">
        <v>40</v>
      </c>
      <c r="K24" s="73">
        <v>41</v>
      </c>
      <c r="L24" s="73">
        <v>21</v>
      </c>
      <c r="M24" s="73">
        <v>39</v>
      </c>
      <c r="N24" s="69">
        <f t="shared" si="1"/>
        <v>443</v>
      </c>
      <c r="O24" s="72">
        <f t="shared" si="2"/>
        <v>59.06666666666667</v>
      </c>
      <c r="P24" s="20" t="str">
        <f t="shared" si="3"/>
        <v>PASS</v>
      </c>
      <c r="Q24" s="20" t="str">
        <f t="shared" si="4"/>
        <v>HIGHER SECOND CLASS</v>
      </c>
      <c r="R24" s="167">
        <f t="shared" si="5"/>
        <v>0</v>
      </c>
      <c r="S24" s="168">
        <f t="shared" si="6"/>
        <v>0</v>
      </c>
      <c r="T24" s="100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20">
        <f t="shared" si="7"/>
        <v>0</v>
      </c>
      <c r="AF24" s="20">
        <f t="shared" si="8"/>
        <v>443</v>
      </c>
      <c r="AG24" s="36"/>
      <c r="AH24" s="86">
        <f t="shared" si="9"/>
        <v>29.533333333333335</v>
      </c>
      <c r="AI24" s="20" t="str">
        <f t="shared" si="10"/>
        <v>PASS</v>
      </c>
      <c r="AJ24" s="20" t="b">
        <f t="shared" si="11"/>
        <v>0</v>
      </c>
      <c r="AK24" s="20">
        <f t="shared" si="12"/>
        <v>0</v>
      </c>
      <c r="AL24" s="20">
        <f t="shared" si="13"/>
        <v>0</v>
      </c>
      <c r="AM24" s="85">
        <f t="shared" si="14"/>
        <v>0</v>
      </c>
      <c r="AN24" s="85">
        <f t="shared" si="14"/>
        <v>0</v>
      </c>
      <c r="AO24" s="36" t="b">
        <f t="shared" si="15"/>
        <v>0</v>
      </c>
      <c r="AP24" s="111"/>
    </row>
    <row r="25" spans="1:42" ht="18.95" customHeight="1" x14ac:dyDescent="0.25">
      <c r="A25" s="214">
        <v>21</v>
      </c>
      <c r="B25" s="221" t="s">
        <v>147</v>
      </c>
      <c r="C25" s="209" t="s">
        <v>224</v>
      </c>
      <c r="D25" s="74">
        <v>54</v>
      </c>
      <c r="E25" s="73">
        <v>44</v>
      </c>
      <c r="F25" s="73">
        <v>48</v>
      </c>
      <c r="G25" s="73">
        <v>55</v>
      </c>
      <c r="H25" s="73">
        <v>52</v>
      </c>
      <c r="I25" s="73">
        <v>40</v>
      </c>
      <c r="J25" s="73">
        <v>35</v>
      </c>
      <c r="K25" s="73">
        <v>40</v>
      </c>
      <c r="L25" s="73">
        <v>32</v>
      </c>
      <c r="M25" s="73">
        <v>39</v>
      </c>
      <c r="N25" s="69">
        <f t="shared" si="1"/>
        <v>439</v>
      </c>
      <c r="O25" s="72">
        <f t="shared" si="2"/>
        <v>58.533333333333331</v>
      </c>
      <c r="P25" s="20" t="str">
        <f t="shared" si="3"/>
        <v>PASS</v>
      </c>
      <c r="Q25" s="20" t="str">
        <f t="shared" si="4"/>
        <v>HIGHER SECOND CLASS</v>
      </c>
      <c r="R25" s="167">
        <f t="shared" si="5"/>
        <v>0</v>
      </c>
      <c r="S25" s="168">
        <f t="shared" si="6"/>
        <v>0</v>
      </c>
      <c r="T25" s="100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20">
        <f t="shared" si="7"/>
        <v>0</v>
      </c>
      <c r="AF25" s="20">
        <f t="shared" si="8"/>
        <v>439</v>
      </c>
      <c r="AG25" s="36"/>
      <c r="AH25" s="86">
        <f t="shared" si="9"/>
        <v>29.266666666666666</v>
      </c>
      <c r="AI25" s="20" t="str">
        <f t="shared" si="10"/>
        <v>PASS</v>
      </c>
      <c r="AJ25" s="20" t="b">
        <f t="shared" si="11"/>
        <v>0</v>
      </c>
      <c r="AK25" s="20">
        <f t="shared" si="12"/>
        <v>0</v>
      </c>
      <c r="AL25" s="20">
        <f t="shared" si="13"/>
        <v>0</v>
      </c>
      <c r="AM25" s="85">
        <f t="shared" si="14"/>
        <v>0</v>
      </c>
      <c r="AN25" s="85">
        <f t="shared" si="14"/>
        <v>0</v>
      </c>
      <c r="AO25" s="36" t="b">
        <f t="shared" si="15"/>
        <v>0</v>
      </c>
      <c r="AP25" s="111"/>
    </row>
    <row r="26" spans="1:42" ht="18.95" customHeight="1" x14ac:dyDescent="0.25">
      <c r="A26" s="214">
        <v>22</v>
      </c>
      <c r="B26" s="221" t="s">
        <v>163</v>
      </c>
      <c r="C26" s="209" t="s">
        <v>240</v>
      </c>
      <c r="D26" s="133">
        <v>59</v>
      </c>
      <c r="E26" s="134">
        <v>46</v>
      </c>
      <c r="F26" s="134">
        <v>66</v>
      </c>
      <c r="G26" s="134">
        <v>47</v>
      </c>
      <c r="H26" s="134">
        <v>46</v>
      </c>
      <c r="I26" s="134">
        <v>39</v>
      </c>
      <c r="J26" s="135">
        <v>36</v>
      </c>
      <c r="K26" s="134">
        <v>39</v>
      </c>
      <c r="L26" s="135">
        <v>20</v>
      </c>
      <c r="M26" s="134">
        <v>40</v>
      </c>
      <c r="N26" s="136">
        <f t="shared" si="1"/>
        <v>438</v>
      </c>
      <c r="O26" s="137">
        <f t="shared" si="2"/>
        <v>58.4</v>
      </c>
      <c r="P26" s="20" t="str">
        <f t="shared" si="3"/>
        <v>PASS</v>
      </c>
      <c r="Q26" s="138" t="str">
        <f t="shared" si="4"/>
        <v>HIGHER SECOND CLASS</v>
      </c>
      <c r="R26" s="167">
        <f t="shared" si="5"/>
        <v>0</v>
      </c>
      <c r="S26" s="168">
        <f t="shared" si="6"/>
        <v>0</v>
      </c>
      <c r="T26" s="100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20">
        <f t="shared" si="7"/>
        <v>0</v>
      </c>
      <c r="AF26" s="20">
        <f t="shared" si="8"/>
        <v>438</v>
      </c>
      <c r="AG26" s="36"/>
      <c r="AH26" s="86">
        <f t="shared" si="9"/>
        <v>29.2</v>
      </c>
      <c r="AI26" s="20" t="str">
        <f t="shared" si="10"/>
        <v>PASS</v>
      </c>
      <c r="AJ26" s="20" t="b">
        <f t="shared" si="11"/>
        <v>0</v>
      </c>
      <c r="AK26" s="20">
        <f t="shared" si="12"/>
        <v>0</v>
      </c>
      <c r="AL26" s="20">
        <f t="shared" si="13"/>
        <v>0</v>
      </c>
      <c r="AM26" s="85">
        <f t="shared" si="14"/>
        <v>0</v>
      </c>
      <c r="AN26" s="85">
        <f t="shared" si="14"/>
        <v>0</v>
      </c>
      <c r="AO26" s="36" t="b">
        <f t="shared" si="15"/>
        <v>0</v>
      </c>
      <c r="AP26" s="111"/>
    </row>
    <row r="27" spans="1:42" ht="18.95" customHeight="1" x14ac:dyDescent="0.25">
      <c r="A27" s="214">
        <v>23</v>
      </c>
      <c r="B27" s="221" t="s">
        <v>174</v>
      </c>
      <c r="C27" s="209" t="s">
        <v>251</v>
      </c>
      <c r="D27" s="74">
        <v>68</v>
      </c>
      <c r="E27" s="73">
        <v>43</v>
      </c>
      <c r="F27" s="73">
        <v>61</v>
      </c>
      <c r="G27" s="73">
        <v>52</v>
      </c>
      <c r="H27" s="73">
        <v>43</v>
      </c>
      <c r="I27" s="73">
        <v>38</v>
      </c>
      <c r="J27" s="73">
        <v>37</v>
      </c>
      <c r="K27" s="73">
        <v>27</v>
      </c>
      <c r="L27" s="73">
        <v>30</v>
      </c>
      <c r="M27" s="73">
        <v>32</v>
      </c>
      <c r="N27" s="69">
        <f t="shared" si="1"/>
        <v>431</v>
      </c>
      <c r="O27" s="72">
        <f t="shared" si="2"/>
        <v>57.466666666666669</v>
      </c>
      <c r="P27" s="20" t="str">
        <f t="shared" si="3"/>
        <v>PASS</v>
      </c>
      <c r="Q27" s="20" t="str">
        <f t="shared" si="4"/>
        <v>HIGHER SECOND CLASS</v>
      </c>
      <c r="R27" s="167">
        <f t="shared" si="5"/>
        <v>0</v>
      </c>
      <c r="S27" s="168">
        <f t="shared" si="6"/>
        <v>0</v>
      </c>
      <c r="T27" s="100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20">
        <f t="shared" si="7"/>
        <v>0</v>
      </c>
      <c r="AF27" s="20">
        <f t="shared" si="8"/>
        <v>431</v>
      </c>
      <c r="AG27" s="36"/>
      <c r="AH27" s="86">
        <f t="shared" si="9"/>
        <v>28.733333333333334</v>
      </c>
      <c r="AI27" s="20" t="str">
        <f t="shared" si="10"/>
        <v>PASS</v>
      </c>
      <c r="AJ27" s="20" t="b">
        <f t="shared" si="11"/>
        <v>0</v>
      </c>
      <c r="AK27" s="20">
        <f t="shared" si="12"/>
        <v>0</v>
      </c>
      <c r="AL27" s="20">
        <f t="shared" si="13"/>
        <v>0</v>
      </c>
      <c r="AM27" s="85">
        <f t="shared" si="14"/>
        <v>0</v>
      </c>
      <c r="AN27" s="85">
        <f t="shared" si="14"/>
        <v>0</v>
      </c>
      <c r="AO27" s="36" t="b">
        <f t="shared" si="15"/>
        <v>0</v>
      </c>
      <c r="AP27" s="111"/>
    </row>
    <row r="28" spans="1:42" ht="18.95" customHeight="1" x14ac:dyDescent="0.25">
      <c r="A28" s="214">
        <v>24</v>
      </c>
      <c r="B28" s="221" t="s">
        <v>138</v>
      </c>
      <c r="C28" s="209" t="s">
        <v>215</v>
      </c>
      <c r="D28" s="77">
        <v>68</v>
      </c>
      <c r="E28" s="73">
        <v>40</v>
      </c>
      <c r="F28" s="73">
        <v>48</v>
      </c>
      <c r="G28" s="73">
        <v>53</v>
      </c>
      <c r="H28" s="73">
        <v>44</v>
      </c>
      <c r="I28" s="73">
        <v>42</v>
      </c>
      <c r="J28" s="73">
        <v>40</v>
      </c>
      <c r="K28" s="73">
        <v>32</v>
      </c>
      <c r="L28" s="75">
        <v>25</v>
      </c>
      <c r="M28" s="73">
        <v>34</v>
      </c>
      <c r="N28" s="69">
        <f t="shared" si="1"/>
        <v>426</v>
      </c>
      <c r="O28" s="72">
        <f t="shared" si="2"/>
        <v>56.8</v>
      </c>
      <c r="P28" s="20" t="str">
        <f t="shared" si="3"/>
        <v>PASS</v>
      </c>
      <c r="Q28" s="20" t="str">
        <f t="shared" si="4"/>
        <v>HIGHER SECOND CLASS</v>
      </c>
      <c r="R28" s="167">
        <f t="shared" si="5"/>
        <v>0</v>
      </c>
      <c r="S28" s="168">
        <f t="shared" si="6"/>
        <v>0</v>
      </c>
      <c r="T28" s="100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20">
        <f t="shared" si="7"/>
        <v>0</v>
      </c>
      <c r="AF28" s="20">
        <f t="shared" si="8"/>
        <v>426</v>
      </c>
      <c r="AG28" s="36"/>
      <c r="AH28" s="86">
        <f t="shared" si="9"/>
        <v>28.4</v>
      </c>
      <c r="AI28" s="20" t="str">
        <f t="shared" si="10"/>
        <v>PASS</v>
      </c>
      <c r="AJ28" s="20" t="b">
        <f t="shared" si="11"/>
        <v>0</v>
      </c>
      <c r="AK28" s="20">
        <f t="shared" si="12"/>
        <v>0</v>
      </c>
      <c r="AL28" s="20">
        <f t="shared" si="13"/>
        <v>0</v>
      </c>
      <c r="AM28" s="85">
        <f t="shared" si="14"/>
        <v>0</v>
      </c>
      <c r="AN28" s="85">
        <f t="shared" si="14"/>
        <v>0</v>
      </c>
      <c r="AO28" s="36" t="b">
        <f t="shared" si="15"/>
        <v>0</v>
      </c>
      <c r="AP28" s="111"/>
    </row>
    <row r="29" spans="1:42" ht="18.95" customHeight="1" x14ac:dyDescent="0.25">
      <c r="A29" s="214">
        <v>25</v>
      </c>
      <c r="B29" s="221" t="s">
        <v>175</v>
      </c>
      <c r="C29" s="209" t="s">
        <v>252</v>
      </c>
      <c r="D29" s="74">
        <v>58</v>
      </c>
      <c r="E29" s="73">
        <v>49</v>
      </c>
      <c r="F29" s="73">
        <v>66</v>
      </c>
      <c r="G29" s="73">
        <v>57</v>
      </c>
      <c r="H29" s="73">
        <v>49</v>
      </c>
      <c r="I29" s="73">
        <v>21</v>
      </c>
      <c r="J29" s="73">
        <v>27</v>
      </c>
      <c r="K29" s="73">
        <v>30</v>
      </c>
      <c r="L29" s="73">
        <v>30</v>
      </c>
      <c r="M29" s="73">
        <v>36</v>
      </c>
      <c r="N29" s="69">
        <f t="shared" si="1"/>
        <v>423</v>
      </c>
      <c r="O29" s="72">
        <f t="shared" si="2"/>
        <v>56.4</v>
      </c>
      <c r="P29" s="20" t="str">
        <f t="shared" si="3"/>
        <v>PASS</v>
      </c>
      <c r="Q29" s="20" t="str">
        <f t="shared" si="4"/>
        <v>HIGHER SECOND CLASS</v>
      </c>
      <c r="R29" s="167">
        <f t="shared" si="5"/>
        <v>0</v>
      </c>
      <c r="S29" s="168">
        <f t="shared" si="6"/>
        <v>0</v>
      </c>
      <c r="T29" s="100"/>
      <c r="U29" s="20"/>
      <c r="V29" s="20"/>
      <c r="W29" s="87"/>
      <c r="X29" s="87"/>
      <c r="Y29" s="87"/>
      <c r="Z29" s="87"/>
      <c r="AA29" s="87"/>
      <c r="AB29" s="20"/>
      <c r="AC29" s="87"/>
      <c r="AD29" s="20"/>
      <c r="AE29" s="20">
        <f t="shared" si="7"/>
        <v>0</v>
      </c>
      <c r="AF29" s="20">
        <f t="shared" si="8"/>
        <v>423</v>
      </c>
      <c r="AG29" s="36"/>
      <c r="AH29" s="86">
        <f t="shared" si="9"/>
        <v>28.2</v>
      </c>
      <c r="AI29" s="20" t="str">
        <f t="shared" si="10"/>
        <v>PASS</v>
      </c>
      <c r="AJ29" s="20" t="b">
        <f t="shared" si="11"/>
        <v>0</v>
      </c>
      <c r="AK29" s="20">
        <f t="shared" si="12"/>
        <v>0</v>
      </c>
      <c r="AL29" s="20">
        <f t="shared" si="13"/>
        <v>0</v>
      </c>
      <c r="AM29" s="85">
        <f t="shared" si="14"/>
        <v>0</v>
      </c>
      <c r="AN29" s="85">
        <f t="shared" si="14"/>
        <v>0</v>
      </c>
      <c r="AO29" s="36" t="b">
        <f t="shared" si="15"/>
        <v>0</v>
      </c>
      <c r="AP29" s="111"/>
    </row>
    <row r="30" spans="1:42" ht="18.95" customHeight="1" x14ac:dyDescent="0.25">
      <c r="A30" s="214">
        <v>26</v>
      </c>
      <c r="B30" s="221" t="s">
        <v>159</v>
      </c>
      <c r="C30" s="209" t="s">
        <v>236</v>
      </c>
      <c r="D30" s="74">
        <v>67</v>
      </c>
      <c r="E30" s="73">
        <v>40</v>
      </c>
      <c r="F30" s="73">
        <v>60</v>
      </c>
      <c r="G30" s="73">
        <v>58</v>
      </c>
      <c r="H30" s="73">
        <v>41</v>
      </c>
      <c r="I30" s="73">
        <v>24</v>
      </c>
      <c r="J30" s="73">
        <v>23</v>
      </c>
      <c r="K30" s="73">
        <v>40</v>
      </c>
      <c r="L30" s="73">
        <v>25</v>
      </c>
      <c r="M30" s="73">
        <v>40</v>
      </c>
      <c r="N30" s="69">
        <f t="shared" si="1"/>
        <v>418</v>
      </c>
      <c r="O30" s="72">
        <f t="shared" si="2"/>
        <v>55.733333333333334</v>
      </c>
      <c r="P30" s="20" t="str">
        <f t="shared" si="3"/>
        <v>PASS</v>
      </c>
      <c r="Q30" s="20" t="str">
        <f t="shared" si="4"/>
        <v>HIGHER SECOND CLASS</v>
      </c>
      <c r="R30" s="167">
        <f t="shared" si="5"/>
        <v>0</v>
      </c>
      <c r="S30" s="168">
        <f t="shared" si="6"/>
        <v>0</v>
      </c>
      <c r="T30" s="100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20">
        <f t="shared" si="7"/>
        <v>0</v>
      </c>
      <c r="AF30" s="20">
        <f t="shared" si="8"/>
        <v>418</v>
      </c>
      <c r="AG30" s="36"/>
      <c r="AH30" s="86">
        <f t="shared" si="9"/>
        <v>27.866666666666667</v>
      </c>
      <c r="AI30" s="20" t="str">
        <f t="shared" si="10"/>
        <v>PASS</v>
      </c>
      <c r="AJ30" s="20" t="b">
        <f t="shared" si="11"/>
        <v>0</v>
      </c>
      <c r="AK30" s="20">
        <f t="shared" si="12"/>
        <v>0</v>
      </c>
      <c r="AL30" s="20">
        <f t="shared" si="13"/>
        <v>0</v>
      </c>
      <c r="AM30" s="85">
        <f t="shared" si="14"/>
        <v>0</v>
      </c>
      <c r="AN30" s="85">
        <f t="shared" si="14"/>
        <v>0</v>
      </c>
      <c r="AO30" s="36" t="b">
        <f t="shared" si="15"/>
        <v>0</v>
      </c>
      <c r="AP30" s="111"/>
    </row>
    <row r="31" spans="1:42" ht="18.95" customHeight="1" x14ac:dyDescent="0.25">
      <c r="A31" s="214">
        <v>27</v>
      </c>
      <c r="B31" s="221" t="s">
        <v>206</v>
      </c>
      <c r="C31" s="209" t="s">
        <v>282</v>
      </c>
      <c r="D31" s="74">
        <v>59</v>
      </c>
      <c r="E31" s="73">
        <v>56</v>
      </c>
      <c r="F31" s="73">
        <v>49</v>
      </c>
      <c r="G31" s="73">
        <v>43</v>
      </c>
      <c r="H31" s="73">
        <v>40</v>
      </c>
      <c r="I31" s="73">
        <v>30</v>
      </c>
      <c r="J31" s="73">
        <v>35</v>
      </c>
      <c r="K31" s="73">
        <v>45</v>
      </c>
      <c r="L31" s="73">
        <v>20</v>
      </c>
      <c r="M31" s="73">
        <v>39</v>
      </c>
      <c r="N31" s="69">
        <f t="shared" si="1"/>
        <v>416</v>
      </c>
      <c r="O31" s="72">
        <f t="shared" si="2"/>
        <v>55.466666666666669</v>
      </c>
      <c r="P31" s="20" t="str">
        <f t="shared" si="3"/>
        <v>PASS</v>
      </c>
      <c r="Q31" s="20" t="str">
        <f t="shared" si="4"/>
        <v>HIGHER SECOND CLASS</v>
      </c>
      <c r="R31" s="167">
        <f t="shared" si="5"/>
        <v>0</v>
      </c>
      <c r="S31" s="168">
        <f t="shared" si="6"/>
        <v>0</v>
      </c>
      <c r="T31" s="100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20">
        <f t="shared" si="7"/>
        <v>0</v>
      </c>
      <c r="AF31" s="20">
        <f t="shared" si="8"/>
        <v>416</v>
      </c>
      <c r="AG31" s="36"/>
      <c r="AH31" s="86">
        <f t="shared" si="9"/>
        <v>27.733333333333334</v>
      </c>
      <c r="AI31" s="20" t="str">
        <f t="shared" si="10"/>
        <v>PASS</v>
      </c>
      <c r="AJ31" s="20" t="b">
        <f t="shared" si="11"/>
        <v>0</v>
      </c>
      <c r="AK31" s="20">
        <f t="shared" si="12"/>
        <v>0</v>
      </c>
      <c r="AL31" s="20">
        <f t="shared" si="13"/>
        <v>0</v>
      </c>
      <c r="AM31" s="85">
        <f t="shared" si="14"/>
        <v>0</v>
      </c>
      <c r="AN31" s="85">
        <f t="shared" si="14"/>
        <v>0</v>
      </c>
      <c r="AO31" s="36" t="b">
        <f t="shared" si="15"/>
        <v>0</v>
      </c>
      <c r="AP31" s="111"/>
    </row>
    <row r="32" spans="1:42" s="143" customFormat="1" ht="18.95" customHeight="1" x14ac:dyDescent="0.25">
      <c r="A32" s="214">
        <v>28</v>
      </c>
      <c r="B32" s="221" t="s">
        <v>179</v>
      </c>
      <c r="C32" s="209" t="s">
        <v>256</v>
      </c>
      <c r="D32" s="74">
        <v>52</v>
      </c>
      <c r="E32" s="73">
        <v>48</v>
      </c>
      <c r="F32" s="73">
        <v>49</v>
      </c>
      <c r="G32" s="73">
        <v>50</v>
      </c>
      <c r="H32" s="73">
        <v>47</v>
      </c>
      <c r="I32" s="73">
        <v>33</v>
      </c>
      <c r="J32" s="73">
        <v>32</v>
      </c>
      <c r="K32" s="73">
        <v>40</v>
      </c>
      <c r="L32" s="73">
        <v>23</v>
      </c>
      <c r="M32" s="73">
        <v>40</v>
      </c>
      <c r="N32" s="69">
        <f t="shared" si="1"/>
        <v>414</v>
      </c>
      <c r="O32" s="72">
        <f t="shared" si="2"/>
        <v>55.2</v>
      </c>
      <c r="P32" s="20" t="str">
        <f t="shared" si="3"/>
        <v>PASS</v>
      </c>
      <c r="Q32" s="20" t="str">
        <f t="shared" si="4"/>
        <v>HIGHER SECOND CLASS</v>
      </c>
      <c r="R32" s="167">
        <f t="shared" si="5"/>
        <v>0</v>
      </c>
      <c r="S32" s="168">
        <f t="shared" si="6"/>
        <v>0</v>
      </c>
      <c r="T32" s="139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38">
        <f t="shared" si="7"/>
        <v>0</v>
      </c>
      <c r="AF32" s="138">
        <f t="shared" si="8"/>
        <v>414</v>
      </c>
      <c r="AG32" s="141"/>
      <c r="AH32" s="137">
        <f t="shared" si="9"/>
        <v>27.6</v>
      </c>
      <c r="AI32" s="20" t="str">
        <f t="shared" si="10"/>
        <v>PASS</v>
      </c>
      <c r="AJ32" s="20" t="b">
        <f t="shared" si="11"/>
        <v>0</v>
      </c>
      <c r="AK32" s="138">
        <f t="shared" si="12"/>
        <v>0</v>
      </c>
      <c r="AL32" s="20">
        <f t="shared" si="13"/>
        <v>0</v>
      </c>
      <c r="AM32" s="85">
        <f t="shared" si="14"/>
        <v>0</v>
      </c>
      <c r="AN32" s="85">
        <f t="shared" si="14"/>
        <v>0</v>
      </c>
      <c r="AO32" s="141" t="b">
        <f t="shared" si="15"/>
        <v>0</v>
      </c>
      <c r="AP32" s="142"/>
    </row>
    <row r="33" spans="1:42" ht="18.95" customHeight="1" x14ac:dyDescent="0.25">
      <c r="A33" s="214">
        <v>29</v>
      </c>
      <c r="B33" s="221" t="s">
        <v>207</v>
      </c>
      <c r="C33" s="209" t="s">
        <v>283</v>
      </c>
      <c r="D33" s="74">
        <v>50</v>
      </c>
      <c r="E33" s="73">
        <v>46</v>
      </c>
      <c r="F33" s="73">
        <v>63</v>
      </c>
      <c r="G33" s="73">
        <v>52</v>
      </c>
      <c r="H33" s="73">
        <v>50</v>
      </c>
      <c r="I33" s="73">
        <v>29</v>
      </c>
      <c r="J33" s="73">
        <v>30</v>
      </c>
      <c r="K33" s="73">
        <v>34</v>
      </c>
      <c r="L33" s="73">
        <v>20</v>
      </c>
      <c r="M33" s="73">
        <v>35</v>
      </c>
      <c r="N33" s="69">
        <f t="shared" si="1"/>
        <v>409</v>
      </c>
      <c r="O33" s="72">
        <f t="shared" si="2"/>
        <v>54.533333333333331</v>
      </c>
      <c r="P33" s="20" t="str">
        <f t="shared" si="3"/>
        <v>PASS</v>
      </c>
      <c r="Q33" s="20" t="str">
        <f t="shared" si="4"/>
        <v>SECOND CLASS</v>
      </c>
      <c r="R33" s="167">
        <f t="shared" si="5"/>
        <v>0</v>
      </c>
      <c r="S33" s="168">
        <f t="shared" si="6"/>
        <v>0</v>
      </c>
      <c r="T33" s="100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20">
        <f t="shared" si="7"/>
        <v>0</v>
      </c>
      <c r="AF33" s="20">
        <f t="shared" si="8"/>
        <v>409</v>
      </c>
      <c r="AG33" s="36"/>
      <c r="AH33" s="86">
        <f t="shared" si="9"/>
        <v>27.266666666666666</v>
      </c>
      <c r="AI33" s="20" t="str">
        <f t="shared" si="10"/>
        <v>PASS</v>
      </c>
      <c r="AJ33" s="20" t="b">
        <f t="shared" si="11"/>
        <v>0</v>
      </c>
      <c r="AK33" s="20">
        <f t="shared" si="12"/>
        <v>0</v>
      </c>
      <c r="AL33" s="20">
        <f t="shared" si="13"/>
        <v>0</v>
      </c>
      <c r="AM33" s="85">
        <f t="shared" si="14"/>
        <v>0</v>
      </c>
      <c r="AN33" s="85">
        <f t="shared" si="14"/>
        <v>0</v>
      </c>
      <c r="AO33" s="36" t="b">
        <f t="shared" si="15"/>
        <v>0</v>
      </c>
      <c r="AP33" s="111"/>
    </row>
    <row r="34" spans="1:42" ht="18.95" customHeight="1" x14ac:dyDescent="0.25">
      <c r="A34" s="214">
        <v>30</v>
      </c>
      <c r="B34" s="221" t="s">
        <v>142</v>
      </c>
      <c r="C34" s="209" t="s">
        <v>219</v>
      </c>
      <c r="D34" s="74">
        <v>45</v>
      </c>
      <c r="E34" s="73">
        <v>48</v>
      </c>
      <c r="F34" s="73">
        <v>52</v>
      </c>
      <c r="G34" s="73">
        <v>42</v>
      </c>
      <c r="H34" s="73">
        <v>53</v>
      </c>
      <c r="I34" s="73">
        <v>38</v>
      </c>
      <c r="J34" s="73">
        <v>35</v>
      </c>
      <c r="K34" s="73">
        <v>31</v>
      </c>
      <c r="L34" s="73">
        <v>29</v>
      </c>
      <c r="M34" s="73">
        <v>33</v>
      </c>
      <c r="N34" s="69">
        <f t="shared" si="1"/>
        <v>406</v>
      </c>
      <c r="O34" s="72">
        <f t="shared" si="2"/>
        <v>54.133333333333333</v>
      </c>
      <c r="P34" s="20" t="str">
        <f t="shared" si="3"/>
        <v>PASS</v>
      </c>
      <c r="Q34" s="20" t="str">
        <f t="shared" si="4"/>
        <v>SECOND CLASS</v>
      </c>
      <c r="R34" s="167">
        <f t="shared" si="5"/>
        <v>0</v>
      </c>
      <c r="S34" s="168">
        <f t="shared" si="6"/>
        <v>0</v>
      </c>
      <c r="T34" s="100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20">
        <f t="shared" si="7"/>
        <v>0</v>
      </c>
      <c r="AF34" s="20">
        <f t="shared" si="8"/>
        <v>406</v>
      </c>
      <c r="AG34" s="36"/>
      <c r="AH34" s="86">
        <f t="shared" si="9"/>
        <v>27.066666666666666</v>
      </c>
      <c r="AI34" s="20" t="str">
        <f t="shared" si="10"/>
        <v>PASS</v>
      </c>
      <c r="AJ34" s="20" t="b">
        <f t="shared" si="11"/>
        <v>0</v>
      </c>
      <c r="AK34" s="20">
        <f t="shared" si="12"/>
        <v>0</v>
      </c>
      <c r="AL34" s="20">
        <f t="shared" si="13"/>
        <v>0</v>
      </c>
      <c r="AM34" s="85">
        <f t="shared" si="14"/>
        <v>0</v>
      </c>
      <c r="AN34" s="85">
        <f t="shared" si="14"/>
        <v>0</v>
      </c>
      <c r="AO34" s="36" t="b">
        <f t="shared" si="15"/>
        <v>0</v>
      </c>
      <c r="AP34" s="111"/>
    </row>
    <row r="35" spans="1:42" ht="18.95" customHeight="1" x14ac:dyDescent="0.25">
      <c r="A35" s="214">
        <v>31</v>
      </c>
      <c r="B35" s="221" t="s">
        <v>145</v>
      </c>
      <c r="C35" s="209" t="s">
        <v>222</v>
      </c>
      <c r="D35" s="74">
        <v>59</v>
      </c>
      <c r="E35" s="73">
        <v>42</v>
      </c>
      <c r="F35" s="73">
        <v>53</v>
      </c>
      <c r="G35" s="73">
        <v>41</v>
      </c>
      <c r="H35" s="73">
        <v>40</v>
      </c>
      <c r="I35" s="73">
        <v>30</v>
      </c>
      <c r="J35" s="73">
        <v>31</v>
      </c>
      <c r="K35" s="73">
        <v>42</v>
      </c>
      <c r="L35" s="73">
        <v>22</v>
      </c>
      <c r="M35" s="73">
        <v>41</v>
      </c>
      <c r="N35" s="69">
        <f t="shared" si="1"/>
        <v>401</v>
      </c>
      <c r="O35" s="72">
        <f t="shared" si="2"/>
        <v>53.466666666666669</v>
      </c>
      <c r="P35" s="20" t="str">
        <f t="shared" si="3"/>
        <v>PASS</v>
      </c>
      <c r="Q35" s="20" t="str">
        <f t="shared" si="4"/>
        <v>SECOND CLASS</v>
      </c>
      <c r="R35" s="167">
        <f t="shared" si="5"/>
        <v>0</v>
      </c>
      <c r="S35" s="168">
        <f t="shared" si="6"/>
        <v>0</v>
      </c>
      <c r="T35" s="100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20">
        <f t="shared" si="7"/>
        <v>0</v>
      </c>
      <c r="AF35" s="20">
        <f t="shared" si="8"/>
        <v>401</v>
      </c>
      <c r="AG35" s="36"/>
      <c r="AH35" s="86">
        <f t="shared" si="9"/>
        <v>26.733333333333334</v>
      </c>
      <c r="AI35" s="20" t="str">
        <f t="shared" si="10"/>
        <v>PASS</v>
      </c>
      <c r="AJ35" s="20" t="b">
        <f t="shared" si="11"/>
        <v>0</v>
      </c>
      <c r="AK35" s="20">
        <f t="shared" si="12"/>
        <v>0</v>
      </c>
      <c r="AL35" s="20">
        <f t="shared" si="13"/>
        <v>0</v>
      </c>
      <c r="AM35" s="85">
        <f t="shared" si="14"/>
        <v>0</v>
      </c>
      <c r="AN35" s="85">
        <f t="shared" si="14"/>
        <v>0</v>
      </c>
      <c r="AO35" s="36" t="b">
        <f t="shared" si="15"/>
        <v>0</v>
      </c>
      <c r="AP35" s="111"/>
    </row>
    <row r="36" spans="1:42" ht="18.95" customHeight="1" x14ac:dyDescent="0.25">
      <c r="A36" s="214">
        <v>32</v>
      </c>
      <c r="B36" s="221" t="s">
        <v>165</v>
      </c>
      <c r="C36" s="209" t="s">
        <v>242</v>
      </c>
      <c r="D36" s="74">
        <v>54</v>
      </c>
      <c r="E36" s="73">
        <v>53</v>
      </c>
      <c r="F36" s="73">
        <v>50</v>
      </c>
      <c r="G36" s="73">
        <v>51</v>
      </c>
      <c r="H36" s="73">
        <v>52</v>
      </c>
      <c r="I36" s="73">
        <v>20</v>
      </c>
      <c r="J36" s="73">
        <v>40</v>
      </c>
      <c r="K36" s="73">
        <v>27</v>
      </c>
      <c r="L36" s="73">
        <v>22</v>
      </c>
      <c r="M36" s="73">
        <v>32</v>
      </c>
      <c r="N36" s="69">
        <f t="shared" si="1"/>
        <v>401</v>
      </c>
      <c r="O36" s="72">
        <f t="shared" si="2"/>
        <v>53.466666666666669</v>
      </c>
      <c r="P36" s="20" t="str">
        <f t="shared" si="3"/>
        <v>PASS</v>
      </c>
      <c r="Q36" s="20" t="str">
        <f t="shared" si="4"/>
        <v>SECOND CLASS</v>
      </c>
      <c r="R36" s="167">
        <f t="shared" si="5"/>
        <v>0</v>
      </c>
      <c r="S36" s="168">
        <f t="shared" si="6"/>
        <v>0</v>
      </c>
      <c r="T36" s="10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>
        <f t="shared" si="7"/>
        <v>0</v>
      </c>
      <c r="AF36" s="20">
        <f t="shared" si="8"/>
        <v>401</v>
      </c>
      <c r="AG36" s="36"/>
      <c r="AH36" s="86">
        <f t="shared" si="9"/>
        <v>26.733333333333334</v>
      </c>
      <c r="AI36" s="20" t="str">
        <f t="shared" si="10"/>
        <v>PASS</v>
      </c>
      <c r="AJ36" s="20" t="b">
        <f t="shared" si="11"/>
        <v>0</v>
      </c>
      <c r="AK36" s="20">
        <f t="shared" si="12"/>
        <v>0</v>
      </c>
      <c r="AL36" s="20">
        <f t="shared" si="13"/>
        <v>0</v>
      </c>
      <c r="AM36" s="85">
        <f t="shared" si="14"/>
        <v>0</v>
      </c>
      <c r="AN36" s="85">
        <f t="shared" si="14"/>
        <v>0</v>
      </c>
      <c r="AO36" s="36" t="b">
        <f t="shared" si="15"/>
        <v>0</v>
      </c>
      <c r="AP36" s="111"/>
    </row>
    <row r="37" spans="1:42" ht="18.95" customHeight="1" x14ac:dyDescent="0.25">
      <c r="A37" s="214">
        <v>33</v>
      </c>
      <c r="B37" s="221" t="s">
        <v>184</v>
      </c>
      <c r="C37" s="209" t="s">
        <v>261</v>
      </c>
      <c r="D37" s="74">
        <v>43</v>
      </c>
      <c r="E37" s="73">
        <v>40</v>
      </c>
      <c r="F37" s="73">
        <v>49</v>
      </c>
      <c r="G37" s="73">
        <v>49</v>
      </c>
      <c r="H37" s="73">
        <v>44</v>
      </c>
      <c r="I37" s="73">
        <v>38</v>
      </c>
      <c r="J37" s="73">
        <v>39</v>
      </c>
      <c r="K37" s="73">
        <v>34</v>
      </c>
      <c r="L37" s="73">
        <v>30</v>
      </c>
      <c r="M37" s="73">
        <v>35</v>
      </c>
      <c r="N37" s="69">
        <f t="shared" ref="N37:N68" si="16">SUM(D37:M37)</f>
        <v>401</v>
      </c>
      <c r="O37" s="72">
        <f t="shared" ref="O37:O68" si="17">N37*100/$N$1</f>
        <v>53.466666666666669</v>
      </c>
      <c r="P37" s="20" t="str">
        <f t="shared" ref="P37:P68" si="18">IF(AND(R37=0,S37=0),"PASS","FAIL")</f>
        <v>PASS</v>
      </c>
      <c r="Q37" s="20" t="str">
        <f t="shared" ref="Q37:Q68" si="19">IF(P37="FAIL","FAIL",IF(O37&gt;=66,"FIRST CLASS WITH DISTINCTION",IF(O37&gt;=60,"FIRST CLASS",IF(O37&gt;=55,"HIGHER SECOND CLASS",IF(O37&gt;=50,"SECOND CLASS",IF(O37&gt;=40,"PASS CLASS"))))))</f>
        <v>SECOND CLASS</v>
      </c>
      <c r="R37" s="167">
        <f t="shared" ref="R37:R68" si="20">COUNTIF(D37:H37,"&lt;40")+COUNTIF(D37:H37,"AA")</f>
        <v>0</v>
      </c>
      <c r="S37" s="168">
        <f t="shared" ref="S37:S68" si="21">COUNTIF(J37,"&lt;20")+COUNTIF(L37,"&lt;20")+COUNTIF(J37,"AA")+COUNTIF(L37,"AA")</f>
        <v>0</v>
      </c>
      <c r="T37" s="100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20">
        <f t="shared" si="7"/>
        <v>0</v>
      </c>
      <c r="AF37" s="20">
        <f t="shared" si="8"/>
        <v>401</v>
      </c>
      <c r="AG37" s="36"/>
      <c r="AH37" s="86">
        <f t="shared" si="9"/>
        <v>26.733333333333334</v>
      </c>
      <c r="AI37" s="20" t="str">
        <f t="shared" si="10"/>
        <v>PASS</v>
      </c>
      <c r="AJ37" s="20" t="b">
        <f t="shared" si="11"/>
        <v>0</v>
      </c>
      <c r="AK37" s="20">
        <f t="shared" si="12"/>
        <v>0</v>
      </c>
      <c r="AL37" s="20">
        <f t="shared" si="13"/>
        <v>0</v>
      </c>
      <c r="AM37" s="85">
        <f t="shared" si="14"/>
        <v>0</v>
      </c>
      <c r="AN37" s="85">
        <f t="shared" si="14"/>
        <v>0</v>
      </c>
      <c r="AO37" s="36" t="b">
        <f t="shared" si="15"/>
        <v>0</v>
      </c>
      <c r="AP37" s="111"/>
    </row>
    <row r="38" spans="1:42" ht="18.95" customHeight="1" x14ac:dyDescent="0.25">
      <c r="A38" s="214">
        <v>34</v>
      </c>
      <c r="B38" s="221" t="s">
        <v>150</v>
      </c>
      <c r="C38" s="209" t="s">
        <v>227</v>
      </c>
      <c r="D38" s="74">
        <v>49</v>
      </c>
      <c r="E38" s="73">
        <v>52</v>
      </c>
      <c r="F38" s="73">
        <v>54</v>
      </c>
      <c r="G38" s="73">
        <v>50</v>
      </c>
      <c r="H38" s="73">
        <v>53</v>
      </c>
      <c r="I38" s="73">
        <v>21</v>
      </c>
      <c r="J38" s="75">
        <v>20</v>
      </c>
      <c r="K38" s="73">
        <v>36</v>
      </c>
      <c r="L38" s="75">
        <v>28</v>
      </c>
      <c r="M38" s="73">
        <v>36</v>
      </c>
      <c r="N38" s="69">
        <f t="shared" si="16"/>
        <v>399</v>
      </c>
      <c r="O38" s="72">
        <f t="shared" si="17"/>
        <v>53.2</v>
      </c>
      <c r="P38" s="20" t="str">
        <f t="shared" si="18"/>
        <v>PASS</v>
      </c>
      <c r="Q38" s="20" t="str">
        <f t="shared" si="19"/>
        <v>SECOND CLASS</v>
      </c>
      <c r="R38" s="167">
        <f t="shared" si="20"/>
        <v>0</v>
      </c>
      <c r="S38" s="168">
        <f t="shared" si="21"/>
        <v>0</v>
      </c>
      <c r="T38" s="100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20">
        <f t="shared" si="7"/>
        <v>0</v>
      </c>
      <c r="AF38" s="20">
        <f t="shared" si="8"/>
        <v>399</v>
      </c>
      <c r="AG38" s="36"/>
      <c r="AH38" s="86">
        <f t="shared" si="9"/>
        <v>26.6</v>
      </c>
      <c r="AI38" s="20" t="str">
        <f t="shared" si="10"/>
        <v>PASS</v>
      </c>
      <c r="AJ38" s="20" t="b">
        <f t="shared" si="11"/>
        <v>0</v>
      </c>
      <c r="AK38" s="20">
        <f t="shared" si="12"/>
        <v>0</v>
      </c>
      <c r="AL38" s="20">
        <f t="shared" si="13"/>
        <v>0</v>
      </c>
      <c r="AM38" s="85">
        <f t="shared" si="14"/>
        <v>0</v>
      </c>
      <c r="AN38" s="85">
        <f t="shared" si="14"/>
        <v>0</v>
      </c>
      <c r="AO38" s="36" t="b">
        <f t="shared" si="15"/>
        <v>0</v>
      </c>
      <c r="AP38" s="111"/>
    </row>
    <row r="39" spans="1:42" ht="18.95" customHeight="1" x14ac:dyDescent="0.25">
      <c r="A39" s="214">
        <v>35</v>
      </c>
      <c r="B39" s="221" t="s">
        <v>152</v>
      </c>
      <c r="C39" s="209" t="s">
        <v>229</v>
      </c>
      <c r="D39" s="74">
        <v>63</v>
      </c>
      <c r="E39" s="73">
        <v>40</v>
      </c>
      <c r="F39" s="73">
        <v>56</v>
      </c>
      <c r="G39" s="73">
        <v>54</v>
      </c>
      <c r="H39" s="73">
        <v>40</v>
      </c>
      <c r="I39" s="73">
        <v>24</v>
      </c>
      <c r="J39" s="73">
        <v>23</v>
      </c>
      <c r="K39" s="73">
        <v>24</v>
      </c>
      <c r="L39" s="73">
        <v>39</v>
      </c>
      <c r="M39" s="73">
        <v>31</v>
      </c>
      <c r="N39" s="69">
        <f t="shared" si="16"/>
        <v>394</v>
      </c>
      <c r="O39" s="72">
        <f t="shared" si="17"/>
        <v>52.533333333333331</v>
      </c>
      <c r="P39" s="20" t="str">
        <f t="shared" si="18"/>
        <v>PASS</v>
      </c>
      <c r="Q39" s="20" t="str">
        <f t="shared" si="19"/>
        <v>SECOND CLASS</v>
      </c>
      <c r="R39" s="167">
        <f t="shared" si="20"/>
        <v>0</v>
      </c>
      <c r="S39" s="168">
        <f t="shared" si="21"/>
        <v>0</v>
      </c>
      <c r="T39" s="100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20">
        <f t="shared" si="7"/>
        <v>0</v>
      </c>
      <c r="AF39" s="20">
        <f t="shared" si="8"/>
        <v>394</v>
      </c>
      <c r="AG39" s="36"/>
      <c r="AH39" s="86">
        <f t="shared" si="9"/>
        <v>26.266666666666666</v>
      </c>
      <c r="AI39" s="20" t="str">
        <f t="shared" si="10"/>
        <v>PASS</v>
      </c>
      <c r="AJ39" s="20" t="b">
        <f t="shared" si="11"/>
        <v>0</v>
      </c>
      <c r="AK39" s="20">
        <f t="shared" si="12"/>
        <v>0</v>
      </c>
      <c r="AL39" s="20">
        <f t="shared" si="13"/>
        <v>0</v>
      </c>
      <c r="AM39" s="85">
        <f t="shared" si="14"/>
        <v>0</v>
      </c>
      <c r="AN39" s="85">
        <f t="shared" si="14"/>
        <v>0</v>
      </c>
      <c r="AO39" s="36" t="b">
        <f t="shared" si="15"/>
        <v>0</v>
      </c>
      <c r="AP39" s="111"/>
    </row>
    <row r="40" spans="1:42" ht="18.95" customHeight="1" x14ac:dyDescent="0.25">
      <c r="A40" s="214">
        <v>36</v>
      </c>
      <c r="B40" s="221" t="s">
        <v>144</v>
      </c>
      <c r="C40" s="209" t="s">
        <v>221</v>
      </c>
      <c r="D40" s="74">
        <v>48</v>
      </c>
      <c r="E40" s="73">
        <v>43</v>
      </c>
      <c r="F40" s="73">
        <v>55</v>
      </c>
      <c r="G40" s="73">
        <v>46</v>
      </c>
      <c r="H40" s="73">
        <v>46</v>
      </c>
      <c r="I40" s="73">
        <v>39</v>
      </c>
      <c r="J40" s="73">
        <v>37</v>
      </c>
      <c r="K40" s="73">
        <v>35</v>
      </c>
      <c r="L40" s="73">
        <v>8</v>
      </c>
      <c r="M40" s="73">
        <v>36</v>
      </c>
      <c r="N40" s="69">
        <f t="shared" si="16"/>
        <v>393</v>
      </c>
      <c r="O40" s="72">
        <f t="shared" si="17"/>
        <v>52.4</v>
      </c>
      <c r="P40" s="20" t="str">
        <f t="shared" si="18"/>
        <v>FAIL</v>
      </c>
      <c r="Q40" s="20" t="str">
        <f t="shared" si="19"/>
        <v>FAIL</v>
      </c>
      <c r="R40" s="167">
        <f t="shared" si="20"/>
        <v>0</v>
      </c>
      <c r="S40" s="168">
        <f t="shared" si="21"/>
        <v>1</v>
      </c>
      <c r="T40" s="100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20">
        <f t="shared" si="7"/>
        <v>0</v>
      </c>
      <c r="AF40" s="20">
        <f t="shared" si="8"/>
        <v>393</v>
      </c>
      <c r="AG40" s="36"/>
      <c r="AH40" s="86">
        <f t="shared" si="9"/>
        <v>26.2</v>
      </c>
      <c r="AI40" s="20" t="str">
        <f t="shared" si="10"/>
        <v>FAILS ATKT</v>
      </c>
      <c r="AJ40" s="20" t="str">
        <f t="shared" si="11"/>
        <v>FAILS ATKT</v>
      </c>
      <c r="AK40" s="20">
        <f t="shared" si="12"/>
        <v>0</v>
      </c>
      <c r="AL40" s="20">
        <f t="shared" si="13"/>
        <v>0</v>
      </c>
      <c r="AM40" s="85">
        <f t="shared" si="14"/>
        <v>0</v>
      </c>
      <c r="AN40" s="85">
        <f t="shared" si="14"/>
        <v>1</v>
      </c>
      <c r="AO40" s="36" t="b">
        <f t="shared" si="15"/>
        <v>0</v>
      </c>
      <c r="AP40" s="111"/>
    </row>
    <row r="41" spans="1:42" ht="18.95" customHeight="1" x14ac:dyDescent="0.25">
      <c r="A41" s="214">
        <v>37</v>
      </c>
      <c r="B41" s="221" t="s">
        <v>141</v>
      </c>
      <c r="C41" s="209" t="s">
        <v>218</v>
      </c>
      <c r="D41" s="74">
        <v>40</v>
      </c>
      <c r="E41" s="73">
        <v>53</v>
      </c>
      <c r="F41" s="73">
        <v>58</v>
      </c>
      <c r="G41" s="73">
        <v>46</v>
      </c>
      <c r="H41" s="73">
        <v>60</v>
      </c>
      <c r="I41" s="73">
        <v>23</v>
      </c>
      <c r="J41" s="73">
        <v>26</v>
      </c>
      <c r="K41" s="73">
        <v>30</v>
      </c>
      <c r="L41" s="73">
        <v>23</v>
      </c>
      <c r="M41" s="73">
        <v>33</v>
      </c>
      <c r="N41" s="69">
        <f t="shared" si="16"/>
        <v>392</v>
      </c>
      <c r="O41" s="72">
        <f t="shared" si="17"/>
        <v>52.266666666666666</v>
      </c>
      <c r="P41" s="20" t="str">
        <f t="shared" si="18"/>
        <v>PASS</v>
      </c>
      <c r="Q41" s="20" t="str">
        <f t="shared" si="19"/>
        <v>SECOND CLASS</v>
      </c>
      <c r="R41" s="167">
        <f t="shared" si="20"/>
        <v>0</v>
      </c>
      <c r="S41" s="168">
        <f t="shared" si="21"/>
        <v>0</v>
      </c>
      <c r="T41" s="100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20">
        <f t="shared" si="7"/>
        <v>0</v>
      </c>
      <c r="AF41" s="20">
        <f t="shared" si="8"/>
        <v>392</v>
      </c>
      <c r="AG41" s="36"/>
      <c r="AH41" s="86">
        <f t="shared" si="9"/>
        <v>26.133333333333333</v>
      </c>
      <c r="AI41" s="20" t="str">
        <f t="shared" si="10"/>
        <v>PASS</v>
      </c>
      <c r="AJ41" s="20" t="b">
        <f t="shared" si="11"/>
        <v>0</v>
      </c>
      <c r="AK41" s="20">
        <f t="shared" si="12"/>
        <v>0</v>
      </c>
      <c r="AL41" s="20">
        <f t="shared" si="13"/>
        <v>0</v>
      </c>
      <c r="AM41" s="85">
        <f t="shared" si="14"/>
        <v>0</v>
      </c>
      <c r="AN41" s="85">
        <f t="shared" si="14"/>
        <v>0</v>
      </c>
      <c r="AO41" s="36" t="b">
        <f t="shared" si="15"/>
        <v>0</v>
      </c>
      <c r="AP41" s="111"/>
    </row>
    <row r="42" spans="1:42" ht="18.95" customHeight="1" x14ac:dyDescent="0.25">
      <c r="A42" s="214">
        <v>38</v>
      </c>
      <c r="B42" s="221" t="s">
        <v>187</v>
      </c>
      <c r="C42" s="209" t="s">
        <v>263</v>
      </c>
      <c r="D42" s="74">
        <v>50</v>
      </c>
      <c r="E42" s="73">
        <v>43</v>
      </c>
      <c r="F42" s="73">
        <v>49</v>
      </c>
      <c r="G42" s="73">
        <v>48</v>
      </c>
      <c r="H42" s="73">
        <v>44</v>
      </c>
      <c r="I42" s="73">
        <v>43</v>
      </c>
      <c r="J42" s="73">
        <v>39</v>
      </c>
      <c r="K42" s="73">
        <v>25</v>
      </c>
      <c r="L42" s="73">
        <v>20</v>
      </c>
      <c r="M42" s="73">
        <v>30</v>
      </c>
      <c r="N42" s="69">
        <f t="shared" si="16"/>
        <v>391</v>
      </c>
      <c r="O42" s="72">
        <f t="shared" si="17"/>
        <v>52.133333333333333</v>
      </c>
      <c r="P42" s="20" t="str">
        <f t="shared" si="18"/>
        <v>PASS</v>
      </c>
      <c r="Q42" s="20" t="str">
        <f t="shared" si="19"/>
        <v>SECOND CLASS</v>
      </c>
      <c r="R42" s="167">
        <f t="shared" si="20"/>
        <v>0</v>
      </c>
      <c r="S42" s="168">
        <f t="shared" si="21"/>
        <v>0</v>
      </c>
      <c r="T42" s="100"/>
      <c r="U42" s="20"/>
      <c r="V42" s="20"/>
      <c r="W42" s="20"/>
      <c r="X42" s="20"/>
      <c r="Y42" s="87"/>
      <c r="Z42" s="87"/>
      <c r="AA42" s="87"/>
      <c r="AB42" s="87"/>
      <c r="AC42" s="87"/>
      <c r="AD42" s="20"/>
      <c r="AE42" s="20">
        <f t="shared" si="7"/>
        <v>0</v>
      </c>
      <c r="AF42" s="20">
        <f t="shared" si="8"/>
        <v>391</v>
      </c>
      <c r="AG42" s="36"/>
      <c r="AH42" s="86">
        <f t="shared" si="9"/>
        <v>26.066666666666666</v>
      </c>
      <c r="AI42" s="20" t="str">
        <f t="shared" si="10"/>
        <v>PASS</v>
      </c>
      <c r="AJ42" s="20" t="b">
        <f t="shared" si="11"/>
        <v>0</v>
      </c>
      <c r="AK42" s="20">
        <f t="shared" si="12"/>
        <v>0</v>
      </c>
      <c r="AL42" s="20">
        <f t="shared" si="13"/>
        <v>0</v>
      </c>
      <c r="AM42" s="85">
        <f t="shared" si="14"/>
        <v>0</v>
      </c>
      <c r="AN42" s="85">
        <f t="shared" si="14"/>
        <v>0</v>
      </c>
      <c r="AO42" s="36" t="b">
        <f t="shared" si="15"/>
        <v>0</v>
      </c>
      <c r="AP42" s="111"/>
    </row>
    <row r="43" spans="1:42" ht="18.95" customHeight="1" x14ac:dyDescent="0.25">
      <c r="A43" s="214">
        <v>39</v>
      </c>
      <c r="B43" s="221" t="s">
        <v>167</v>
      </c>
      <c r="C43" s="209" t="s">
        <v>244</v>
      </c>
      <c r="D43" s="77">
        <v>43</v>
      </c>
      <c r="E43" s="73">
        <v>45</v>
      </c>
      <c r="F43" s="73">
        <v>56</v>
      </c>
      <c r="G43" s="73">
        <v>56</v>
      </c>
      <c r="H43" s="73">
        <v>44</v>
      </c>
      <c r="I43" s="73">
        <v>23</v>
      </c>
      <c r="J43" s="75">
        <v>22</v>
      </c>
      <c r="K43" s="73">
        <v>34</v>
      </c>
      <c r="L43" s="73">
        <v>30</v>
      </c>
      <c r="M43" s="73">
        <v>36</v>
      </c>
      <c r="N43" s="69">
        <f t="shared" si="16"/>
        <v>389</v>
      </c>
      <c r="O43" s="72">
        <f t="shared" si="17"/>
        <v>51.866666666666667</v>
      </c>
      <c r="P43" s="20" t="str">
        <f t="shared" si="18"/>
        <v>PASS</v>
      </c>
      <c r="Q43" s="20" t="str">
        <f t="shared" si="19"/>
        <v>SECOND CLASS</v>
      </c>
      <c r="R43" s="167">
        <f t="shared" si="20"/>
        <v>0</v>
      </c>
      <c r="S43" s="168">
        <f t="shared" si="21"/>
        <v>0</v>
      </c>
      <c r="T43" s="100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20">
        <f t="shared" si="7"/>
        <v>0</v>
      </c>
      <c r="AF43" s="20">
        <f t="shared" si="8"/>
        <v>389</v>
      </c>
      <c r="AG43" s="36"/>
      <c r="AH43" s="86">
        <f t="shared" si="9"/>
        <v>25.933333333333334</v>
      </c>
      <c r="AI43" s="20" t="str">
        <f t="shared" si="10"/>
        <v>PASS</v>
      </c>
      <c r="AJ43" s="20" t="b">
        <f t="shared" si="11"/>
        <v>0</v>
      </c>
      <c r="AK43" s="20">
        <f t="shared" si="12"/>
        <v>0</v>
      </c>
      <c r="AL43" s="20">
        <f t="shared" si="13"/>
        <v>0</v>
      </c>
      <c r="AM43" s="85">
        <f t="shared" si="14"/>
        <v>0</v>
      </c>
      <c r="AN43" s="85">
        <f t="shared" si="14"/>
        <v>0</v>
      </c>
      <c r="AO43" s="36" t="b">
        <f t="shared" si="15"/>
        <v>0</v>
      </c>
      <c r="AP43" s="111"/>
    </row>
    <row r="44" spans="1:42" ht="18.95" customHeight="1" x14ac:dyDescent="0.25">
      <c r="A44" s="214">
        <v>40</v>
      </c>
      <c r="B44" s="221" t="s">
        <v>162</v>
      </c>
      <c r="C44" s="209" t="s">
        <v>239</v>
      </c>
      <c r="D44" s="74">
        <v>23</v>
      </c>
      <c r="E44" s="73">
        <v>40</v>
      </c>
      <c r="F44" s="73">
        <v>40</v>
      </c>
      <c r="G44" s="73">
        <v>40</v>
      </c>
      <c r="H44" s="73">
        <v>53</v>
      </c>
      <c r="I44" s="73">
        <v>38</v>
      </c>
      <c r="J44" s="73">
        <v>35</v>
      </c>
      <c r="K44" s="73">
        <v>41</v>
      </c>
      <c r="L44" s="75">
        <v>40</v>
      </c>
      <c r="M44" s="73">
        <v>38</v>
      </c>
      <c r="N44" s="69">
        <f t="shared" si="16"/>
        <v>388</v>
      </c>
      <c r="O44" s="72">
        <f t="shared" si="17"/>
        <v>51.733333333333334</v>
      </c>
      <c r="P44" s="20" t="str">
        <f t="shared" si="18"/>
        <v>FAIL</v>
      </c>
      <c r="Q44" s="20" t="str">
        <f t="shared" si="19"/>
        <v>FAIL</v>
      </c>
      <c r="R44" s="167">
        <f t="shared" si="20"/>
        <v>1</v>
      </c>
      <c r="S44" s="168">
        <f t="shared" si="21"/>
        <v>0</v>
      </c>
      <c r="T44" s="100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20">
        <f t="shared" si="7"/>
        <v>0</v>
      </c>
      <c r="AF44" s="20">
        <f t="shared" si="8"/>
        <v>388</v>
      </c>
      <c r="AG44" s="36"/>
      <c r="AH44" s="86">
        <f t="shared" si="9"/>
        <v>25.866666666666667</v>
      </c>
      <c r="AI44" s="20" t="str">
        <f t="shared" si="10"/>
        <v>FAILS ATKT</v>
      </c>
      <c r="AJ44" s="20" t="str">
        <f t="shared" si="11"/>
        <v>FAILS ATKT</v>
      </c>
      <c r="AK44" s="20">
        <f t="shared" si="12"/>
        <v>0</v>
      </c>
      <c r="AL44" s="20">
        <f t="shared" si="13"/>
        <v>0</v>
      </c>
      <c r="AM44" s="85">
        <f t="shared" si="14"/>
        <v>1</v>
      </c>
      <c r="AN44" s="85">
        <f t="shared" si="14"/>
        <v>0</v>
      </c>
      <c r="AO44" s="36" t="b">
        <f t="shared" si="15"/>
        <v>0</v>
      </c>
      <c r="AP44" s="111"/>
    </row>
    <row r="45" spans="1:42" ht="18.95" customHeight="1" x14ac:dyDescent="0.25">
      <c r="A45" s="214">
        <v>41</v>
      </c>
      <c r="B45" s="221" t="s">
        <v>208</v>
      </c>
      <c r="C45" s="209" t="s">
        <v>284</v>
      </c>
      <c r="D45" s="74">
        <v>67</v>
      </c>
      <c r="E45" s="73">
        <v>46</v>
      </c>
      <c r="F45" s="73">
        <v>51</v>
      </c>
      <c r="G45" s="73">
        <v>43</v>
      </c>
      <c r="H45" s="73">
        <v>40</v>
      </c>
      <c r="I45" s="73">
        <v>28</v>
      </c>
      <c r="J45" s="73">
        <v>27</v>
      </c>
      <c r="K45" s="73">
        <v>30</v>
      </c>
      <c r="L45" s="73">
        <v>21</v>
      </c>
      <c r="M45" s="73">
        <v>34</v>
      </c>
      <c r="N45" s="69">
        <f t="shared" si="16"/>
        <v>387</v>
      </c>
      <c r="O45" s="72">
        <f t="shared" si="17"/>
        <v>51.6</v>
      </c>
      <c r="P45" s="20" t="str">
        <f t="shared" si="18"/>
        <v>PASS</v>
      </c>
      <c r="Q45" s="20" t="str">
        <f t="shared" si="19"/>
        <v>SECOND CLASS</v>
      </c>
      <c r="R45" s="167">
        <f t="shared" si="20"/>
        <v>0</v>
      </c>
      <c r="S45" s="168">
        <f t="shared" si="21"/>
        <v>0</v>
      </c>
      <c r="T45" s="100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20">
        <f t="shared" si="7"/>
        <v>0</v>
      </c>
      <c r="AF45" s="20">
        <f t="shared" si="8"/>
        <v>387</v>
      </c>
      <c r="AG45" s="36"/>
      <c r="AH45" s="86">
        <f t="shared" si="9"/>
        <v>25.8</v>
      </c>
      <c r="AI45" s="20" t="str">
        <f t="shared" si="10"/>
        <v>PASS</v>
      </c>
      <c r="AJ45" s="20" t="b">
        <f t="shared" si="11"/>
        <v>0</v>
      </c>
      <c r="AK45" s="20">
        <f t="shared" si="12"/>
        <v>0</v>
      </c>
      <c r="AL45" s="20">
        <f t="shared" si="13"/>
        <v>0</v>
      </c>
      <c r="AM45" s="85">
        <f t="shared" si="14"/>
        <v>0</v>
      </c>
      <c r="AN45" s="85">
        <f t="shared" si="14"/>
        <v>0</v>
      </c>
      <c r="AO45" s="36" t="b">
        <f t="shared" si="15"/>
        <v>0</v>
      </c>
      <c r="AP45" s="111"/>
    </row>
    <row r="46" spans="1:42" ht="18.95" customHeight="1" x14ac:dyDescent="0.25">
      <c r="A46" s="214">
        <v>42</v>
      </c>
      <c r="B46" s="221" t="s">
        <v>185</v>
      </c>
      <c r="C46" s="209" t="s">
        <v>133</v>
      </c>
      <c r="D46" s="74">
        <v>52</v>
      </c>
      <c r="E46" s="73">
        <v>40</v>
      </c>
      <c r="F46" s="73">
        <v>54</v>
      </c>
      <c r="G46" s="73">
        <v>62</v>
      </c>
      <c r="H46" s="73">
        <v>43</v>
      </c>
      <c r="I46" s="73">
        <v>38</v>
      </c>
      <c r="J46" s="73">
        <v>39</v>
      </c>
      <c r="K46" s="73">
        <v>30</v>
      </c>
      <c r="L46" s="73" t="s">
        <v>294</v>
      </c>
      <c r="M46" s="73">
        <v>28</v>
      </c>
      <c r="N46" s="69">
        <f t="shared" si="16"/>
        <v>386</v>
      </c>
      <c r="O46" s="72">
        <f t="shared" si="17"/>
        <v>51.466666666666669</v>
      </c>
      <c r="P46" s="20" t="str">
        <f t="shared" si="18"/>
        <v>FAIL</v>
      </c>
      <c r="Q46" s="20" t="str">
        <f t="shared" si="19"/>
        <v>FAIL</v>
      </c>
      <c r="R46" s="167">
        <f t="shared" si="20"/>
        <v>0</v>
      </c>
      <c r="S46" s="168">
        <f t="shared" si="21"/>
        <v>1</v>
      </c>
      <c r="T46" s="100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20">
        <f t="shared" si="7"/>
        <v>0</v>
      </c>
      <c r="AF46" s="20">
        <f t="shared" si="8"/>
        <v>386</v>
      </c>
      <c r="AG46" s="36"/>
      <c r="AH46" s="86">
        <f t="shared" si="9"/>
        <v>25.733333333333334</v>
      </c>
      <c r="AI46" s="20" t="str">
        <f t="shared" si="10"/>
        <v>FAILS ATKT</v>
      </c>
      <c r="AJ46" s="20" t="str">
        <f t="shared" si="11"/>
        <v>FAILS ATKT</v>
      </c>
      <c r="AK46" s="20">
        <f t="shared" si="12"/>
        <v>0</v>
      </c>
      <c r="AL46" s="20">
        <f t="shared" si="13"/>
        <v>0</v>
      </c>
      <c r="AM46" s="85">
        <f t="shared" si="14"/>
        <v>0</v>
      </c>
      <c r="AN46" s="85">
        <f t="shared" si="14"/>
        <v>1</v>
      </c>
      <c r="AO46" s="36" t="b">
        <f t="shared" si="15"/>
        <v>0</v>
      </c>
      <c r="AP46" s="111"/>
    </row>
    <row r="47" spans="1:42" ht="18.95" customHeight="1" x14ac:dyDescent="0.25">
      <c r="A47" s="214">
        <v>43</v>
      </c>
      <c r="B47" s="221" t="s">
        <v>169</v>
      </c>
      <c r="C47" s="209" t="s">
        <v>246</v>
      </c>
      <c r="D47" s="74">
        <v>50</v>
      </c>
      <c r="E47" s="73">
        <v>52</v>
      </c>
      <c r="F47" s="73">
        <v>50</v>
      </c>
      <c r="G47" s="73">
        <v>52</v>
      </c>
      <c r="H47" s="73">
        <v>47</v>
      </c>
      <c r="I47" s="73">
        <v>20</v>
      </c>
      <c r="J47" s="73">
        <v>25</v>
      </c>
      <c r="K47" s="73">
        <v>29</v>
      </c>
      <c r="L47" s="73">
        <v>25</v>
      </c>
      <c r="M47" s="73">
        <v>35</v>
      </c>
      <c r="N47" s="69">
        <f t="shared" si="16"/>
        <v>385</v>
      </c>
      <c r="O47" s="72">
        <f t="shared" si="17"/>
        <v>51.333333333333336</v>
      </c>
      <c r="P47" s="20" t="str">
        <f t="shared" si="18"/>
        <v>PASS</v>
      </c>
      <c r="Q47" s="20" t="str">
        <f t="shared" si="19"/>
        <v>SECOND CLASS</v>
      </c>
      <c r="R47" s="167">
        <f t="shared" si="20"/>
        <v>0</v>
      </c>
      <c r="S47" s="168">
        <f t="shared" si="21"/>
        <v>0</v>
      </c>
      <c r="T47" s="100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20">
        <f t="shared" si="7"/>
        <v>0</v>
      </c>
      <c r="AF47" s="20">
        <f t="shared" si="8"/>
        <v>385</v>
      </c>
      <c r="AG47" s="36"/>
      <c r="AH47" s="86">
        <f t="shared" si="9"/>
        <v>25.666666666666668</v>
      </c>
      <c r="AI47" s="20" t="str">
        <f t="shared" si="10"/>
        <v>PASS</v>
      </c>
      <c r="AJ47" s="20" t="b">
        <f t="shared" si="11"/>
        <v>0</v>
      </c>
      <c r="AK47" s="20">
        <f t="shared" si="12"/>
        <v>0</v>
      </c>
      <c r="AL47" s="20">
        <f t="shared" si="13"/>
        <v>0</v>
      </c>
      <c r="AM47" s="85">
        <f t="shared" si="14"/>
        <v>0</v>
      </c>
      <c r="AN47" s="85">
        <f t="shared" si="14"/>
        <v>0</v>
      </c>
      <c r="AO47" s="36" t="b">
        <f t="shared" si="15"/>
        <v>0</v>
      </c>
      <c r="AP47" s="111"/>
    </row>
    <row r="48" spans="1:42" ht="18.95" customHeight="1" x14ac:dyDescent="0.25">
      <c r="A48" s="214">
        <v>44</v>
      </c>
      <c r="B48" s="221" t="s">
        <v>156</v>
      </c>
      <c r="C48" s="209" t="s">
        <v>233</v>
      </c>
      <c r="D48" s="74">
        <v>43</v>
      </c>
      <c r="E48" s="73">
        <v>54</v>
      </c>
      <c r="F48" s="75">
        <v>52</v>
      </c>
      <c r="G48" s="73">
        <v>50</v>
      </c>
      <c r="H48" s="73">
        <v>40</v>
      </c>
      <c r="I48" s="73">
        <v>22</v>
      </c>
      <c r="J48" s="73">
        <v>21</v>
      </c>
      <c r="K48" s="73">
        <v>35</v>
      </c>
      <c r="L48" s="75">
        <v>27</v>
      </c>
      <c r="M48" s="73">
        <v>34</v>
      </c>
      <c r="N48" s="69">
        <f t="shared" si="16"/>
        <v>378</v>
      </c>
      <c r="O48" s="72">
        <f t="shared" si="17"/>
        <v>50.4</v>
      </c>
      <c r="P48" s="20" t="str">
        <f t="shared" si="18"/>
        <v>PASS</v>
      </c>
      <c r="Q48" s="20" t="str">
        <f t="shared" si="19"/>
        <v>SECOND CLASS</v>
      </c>
      <c r="R48" s="167">
        <f t="shared" si="20"/>
        <v>0</v>
      </c>
      <c r="S48" s="168">
        <f t="shared" si="21"/>
        <v>0</v>
      </c>
      <c r="T48" s="100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20">
        <f t="shared" si="7"/>
        <v>0</v>
      </c>
      <c r="AF48" s="20">
        <f t="shared" si="8"/>
        <v>378</v>
      </c>
      <c r="AG48" s="36"/>
      <c r="AH48" s="86">
        <f t="shared" si="9"/>
        <v>25.2</v>
      </c>
      <c r="AI48" s="20" t="str">
        <f t="shared" si="10"/>
        <v>PASS</v>
      </c>
      <c r="AJ48" s="20" t="b">
        <f t="shared" si="11"/>
        <v>0</v>
      </c>
      <c r="AK48" s="20">
        <f t="shared" si="12"/>
        <v>0</v>
      </c>
      <c r="AL48" s="20">
        <f t="shared" si="13"/>
        <v>0</v>
      </c>
      <c r="AM48" s="85">
        <f t="shared" si="14"/>
        <v>0</v>
      </c>
      <c r="AN48" s="85">
        <f t="shared" si="14"/>
        <v>0</v>
      </c>
      <c r="AO48" s="36" t="b">
        <f t="shared" si="15"/>
        <v>0</v>
      </c>
      <c r="AP48" s="111"/>
    </row>
    <row r="49" spans="1:42" ht="18.95" customHeight="1" x14ac:dyDescent="0.25">
      <c r="A49" s="214">
        <v>45</v>
      </c>
      <c r="B49" s="221" t="s">
        <v>193</v>
      </c>
      <c r="C49" s="209" t="s">
        <v>269</v>
      </c>
      <c r="D49" s="74">
        <v>65</v>
      </c>
      <c r="E49" s="73">
        <v>40</v>
      </c>
      <c r="F49" s="73">
        <v>44</v>
      </c>
      <c r="G49" s="73">
        <v>40</v>
      </c>
      <c r="H49" s="73">
        <v>49</v>
      </c>
      <c r="I49" s="73">
        <v>23</v>
      </c>
      <c r="J49" s="73">
        <v>24</v>
      </c>
      <c r="K49" s="73">
        <v>33</v>
      </c>
      <c r="L49" s="73">
        <v>20</v>
      </c>
      <c r="M49" s="73">
        <v>37</v>
      </c>
      <c r="N49" s="69">
        <f t="shared" si="16"/>
        <v>375</v>
      </c>
      <c r="O49" s="72">
        <f t="shared" si="17"/>
        <v>50</v>
      </c>
      <c r="P49" s="20" t="str">
        <f t="shared" si="18"/>
        <v>PASS</v>
      </c>
      <c r="Q49" s="20" t="str">
        <f t="shared" si="19"/>
        <v>SECOND CLASS</v>
      </c>
      <c r="R49" s="167">
        <f t="shared" si="20"/>
        <v>0</v>
      </c>
      <c r="S49" s="168">
        <f t="shared" si="21"/>
        <v>0</v>
      </c>
      <c r="T49" s="100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20">
        <f t="shared" si="7"/>
        <v>0</v>
      </c>
      <c r="AF49" s="20">
        <f t="shared" si="8"/>
        <v>375</v>
      </c>
      <c r="AG49" s="36"/>
      <c r="AH49" s="86">
        <f t="shared" si="9"/>
        <v>25</v>
      </c>
      <c r="AI49" s="20" t="str">
        <f t="shared" si="10"/>
        <v>PASS</v>
      </c>
      <c r="AJ49" s="20" t="b">
        <f t="shared" si="11"/>
        <v>0</v>
      </c>
      <c r="AK49" s="20">
        <f t="shared" si="12"/>
        <v>0</v>
      </c>
      <c r="AL49" s="20">
        <f t="shared" si="13"/>
        <v>0</v>
      </c>
      <c r="AM49" s="85">
        <f t="shared" si="14"/>
        <v>0</v>
      </c>
      <c r="AN49" s="85">
        <f t="shared" si="14"/>
        <v>0</v>
      </c>
      <c r="AO49" s="36" t="b">
        <f t="shared" si="15"/>
        <v>0</v>
      </c>
      <c r="AP49" s="111"/>
    </row>
    <row r="50" spans="1:42" ht="18.95" customHeight="1" x14ac:dyDescent="0.25">
      <c r="A50" s="214">
        <v>46</v>
      </c>
      <c r="B50" s="221" t="s">
        <v>199</v>
      </c>
      <c r="C50" s="209" t="s">
        <v>275</v>
      </c>
      <c r="D50" s="74">
        <v>42</v>
      </c>
      <c r="E50" s="73">
        <v>41</v>
      </c>
      <c r="F50" s="73">
        <v>54</v>
      </c>
      <c r="G50" s="73">
        <v>43</v>
      </c>
      <c r="H50" s="73">
        <v>49</v>
      </c>
      <c r="I50" s="73">
        <v>25</v>
      </c>
      <c r="J50" s="73">
        <v>21</v>
      </c>
      <c r="K50" s="73">
        <v>33</v>
      </c>
      <c r="L50" s="73">
        <v>28</v>
      </c>
      <c r="M50" s="73">
        <v>36</v>
      </c>
      <c r="N50" s="69">
        <f t="shared" si="16"/>
        <v>372</v>
      </c>
      <c r="O50" s="72">
        <f t="shared" si="17"/>
        <v>49.6</v>
      </c>
      <c r="P50" s="20" t="str">
        <f t="shared" si="18"/>
        <v>PASS</v>
      </c>
      <c r="Q50" s="20" t="str">
        <f t="shared" si="19"/>
        <v>PASS CLASS</v>
      </c>
      <c r="R50" s="167">
        <f t="shared" si="20"/>
        <v>0</v>
      </c>
      <c r="S50" s="168">
        <f t="shared" si="21"/>
        <v>0</v>
      </c>
      <c r="T50" s="100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20">
        <f t="shared" si="7"/>
        <v>0</v>
      </c>
      <c r="AF50" s="20">
        <f t="shared" si="8"/>
        <v>372</v>
      </c>
      <c r="AG50" s="36"/>
      <c r="AH50" s="86">
        <f t="shared" si="9"/>
        <v>24.8</v>
      </c>
      <c r="AI50" s="20" t="str">
        <f t="shared" si="10"/>
        <v>PASS</v>
      </c>
      <c r="AJ50" s="20" t="b">
        <f t="shared" si="11"/>
        <v>0</v>
      </c>
      <c r="AK50" s="20">
        <f t="shared" si="12"/>
        <v>0</v>
      </c>
      <c r="AL50" s="20">
        <f t="shared" si="13"/>
        <v>0</v>
      </c>
      <c r="AM50" s="85">
        <f t="shared" si="14"/>
        <v>0</v>
      </c>
      <c r="AN50" s="85">
        <f t="shared" si="14"/>
        <v>0</v>
      </c>
      <c r="AO50" s="36" t="b">
        <f t="shared" si="15"/>
        <v>0</v>
      </c>
      <c r="AP50" s="111"/>
    </row>
    <row r="51" spans="1:42" ht="18.95" customHeight="1" x14ac:dyDescent="0.25">
      <c r="A51" s="214">
        <v>47</v>
      </c>
      <c r="B51" s="221" t="s">
        <v>178</v>
      </c>
      <c r="C51" s="209" t="s">
        <v>255</v>
      </c>
      <c r="D51" s="74">
        <v>78</v>
      </c>
      <c r="E51" s="73">
        <v>25</v>
      </c>
      <c r="F51" s="73">
        <v>50</v>
      </c>
      <c r="G51" s="73">
        <v>40</v>
      </c>
      <c r="H51" s="73">
        <v>45</v>
      </c>
      <c r="I51" s="73">
        <v>30</v>
      </c>
      <c r="J51" s="73">
        <v>28</v>
      </c>
      <c r="K51" s="73">
        <v>28</v>
      </c>
      <c r="L51" s="73">
        <v>12</v>
      </c>
      <c r="M51" s="73">
        <v>33</v>
      </c>
      <c r="N51" s="69">
        <f t="shared" si="16"/>
        <v>369</v>
      </c>
      <c r="O51" s="72">
        <f t="shared" si="17"/>
        <v>49.2</v>
      </c>
      <c r="P51" s="20" t="str">
        <f t="shared" si="18"/>
        <v>FAIL</v>
      </c>
      <c r="Q51" s="20" t="str">
        <f t="shared" si="19"/>
        <v>FAIL</v>
      </c>
      <c r="R51" s="167">
        <f t="shared" si="20"/>
        <v>1</v>
      </c>
      <c r="S51" s="168">
        <f t="shared" si="21"/>
        <v>1</v>
      </c>
      <c r="T51" s="100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20">
        <f t="shared" si="7"/>
        <v>0</v>
      </c>
      <c r="AF51" s="20">
        <f t="shared" si="8"/>
        <v>369</v>
      </c>
      <c r="AG51" s="36"/>
      <c r="AH51" s="86">
        <f t="shared" si="9"/>
        <v>24.6</v>
      </c>
      <c r="AI51" s="20" t="str">
        <f t="shared" si="10"/>
        <v>FAILS ATKT</v>
      </c>
      <c r="AJ51" s="20" t="str">
        <f t="shared" si="11"/>
        <v>FAILS ATKT</v>
      </c>
      <c r="AK51" s="20">
        <f t="shared" si="12"/>
        <v>0</v>
      </c>
      <c r="AL51" s="20">
        <f t="shared" si="13"/>
        <v>0</v>
      </c>
      <c r="AM51" s="85">
        <f t="shared" si="14"/>
        <v>1</v>
      </c>
      <c r="AN51" s="85">
        <f t="shared" si="14"/>
        <v>1</v>
      </c>
      <c r="AO51" s="36" t="b">
        <f t="shared" si="15"/>
        <v>0</v>
      </c>
      <c r="AP51" s="111"/>
    </row>
    <row r="52" spans="1:42" ht="18.95" customHeight="1" x14ac:dyDescent="0.25">
      <c r="A52" s="214">
        <v>48</v>
      </c>
      <c r="B52" s="221" t="s">
        <v>176</v>
      </c>
      <c r="C52" s="209" t="s">
        <v>253</v>
      </c>
      <c r="D52" s="74">
        <v>62</v>
      </c>
      <c r="E52" s="73">
        <v>33</v>
      </c>
      <c r="F52" s="73">
        <v>44</v>
      </c>
      <c r="G52" s="73">
        <v>47</v>
      </c>
      <c r="H52" s="73">
        <v>42</v>
      </c>
      <c r="I52" s="73">
        <v>32</v>
      </c>
      <c r="J52" s="73">
        <v>30</v>
      </c>
      <c r="K52" s="73">
        <v>28</v>
      </c>
      <c r="L52" s="75">
        <v>20</v>
      </c>
      <c r="M52" s="73">
        <v>30</v>
      </c>
      <c r="N52" s="69">
        <f t="shared" si="16"/>
        <v>368</v>
      </c>
      <c r="O52" s="72">
        <f t="shared" si="17"/>
        <v>49.06666666666667</v>
      </c>
      <c r="P52" s="20" t="str">
        <f t="shared" si="18"/>
        <v>FAIL</v>
      </c>
      <c r="Q52" s="20" t="str">
        <f t="shared" si="19"/>
        <v>FAIL</v>
      </c>
      <c r="R52" s="167">
        <f t="shared" si="20"/>
        <v>1</v>
      </c>
      <c r="S52" s="168">
        <f t="shared" si="21"/>
        <v>0</v>
      </c>
      <c r="T52" s="100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20">
        <f t="shared" si="7"/>
        <v>0</v>
      </c>
      <c r="AF52" s="20">
        <f t="shared" si="8"/>
        <v>368</v>
      </c>
      <c r="AG52" s="36"/>
      <c r="AH52" s="86">
        <f t="shared" si="9"/>
        <v>24.533333333333335</v>
      </c>
      <c r="AI52" s="20" t="str">
        <f t="shared" si="10"/>
        <v>FAILS ATKT</v>
      </c>
      <c r="AJ52" s="20" t="str">
        <f t="shared" si="11"/>
        <v>FAILS ATKT</v>
      </c>
      <c r="AK52" s="20">
        <f t="shared" si="12"/>
        <v>0</v>
      </c>
      <c r="AL52" s="20">
        <f t="shared" si="13"/>
        <v>0</v>
      </c>
      <c r="AM52" s="85">
        <f t="shared" si="14"/>
        <v>1</v>
      </c>
      <c r="AN52" s="85">
        <f t="shared" si="14"/>
        <v>0</v>
      </c>
      <c r="AO52" s="36" t="b">
        <f t="shared" si="15"/>
        <v>0</v>
      </c>
      <c r="AP52" s="111"/>
    </row>
    <row r="53" spans="1:42" ht="18.95" customHeight="1" x14ac:dyDescent="0.25">
      <c r="A53" s="214">
        <v>49</v>
      </c>
      <c r="B53" s="221" t="s">
        <v>161</v>
      </c>
      <c r="C53" s="210" t="s">
        <v>238</v>
      </c>
      <c r="D53" s="74">
        <v>52</v>
      </c>
      <c r="E53" s="73">
        <v>56</v>
      </c>
      <c r="F53" s="73">
        <v>40</v>
      </c>
      <c r="G53" s="73">
        <v>47</v>
      </c>
      <c r="H53" s="73">
        <v>33</v>
      </c>
      <c r="I53" s="73">
        <v>25</v>
      </c>
      <c r="J53" s="73">
        <v>28</v>
      </c>
      <c r="K53" s="73">
        <v>30</v>
      </c>
      <c r="L53" s="75">
        <v>22</v>
      </c>
      <c r="M53" s="73">
        <v>30</v>
      </c>
      <c r="N53" s="69">
        <f t="shared" si="16"/>
        <v>363</v>
      </c>
      <c r="O53" s="72">
        <f t="shared" si="17"/>
        <v>48.4</v>
      </c>
      <c r="P53" s="20" t="str">
        <f t="shared" si="18"/>
        <v>FAIL</v>
      </c>
      <c r="Q53" s="20" t="str">
        <f t="shared" si="19"/>
        <v>FAIL</v>
      </c>
      <c r="R53" s="167">
        <f t="shared" si="20"/>
        <v>1</v>
      </c>
      <c r="S53" s="168">
        <f t="shared" si="21"/>
        <v>0</v>
      </c>
      <c r="T53" s="100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20">
        <f t="shared" si="7"/>
        <v>0</v>
      </c>
      <c r="AF53" s="20">
        <f t="shared" si="8"/>
        <v>363</v>
      </c>
      <c r="AG53" s="36"/>
      <c r="AH53" s="86">
        <f t="shared" si="9"/>
        <v>24.2</v>
      </c>
      <c r="AI53" s="20" t="str">
        <f t="shared" si="10"/>
        <v>FAILS ATKT</v>
      </c>
      <c r="AJ53" s="20" t="str">
        <f t="shared" si="11"/>
        <v>FAILS ATKT</v>
      </c>
      <c r="AK53" s="20">
        <f t="shared" si="12"/>
        <v>0</v>
      </c>
      <c r="AL53" s="20">
        <f t="shared" si="13"/>
        <v>0</v>
      </c>
      <c r="AM53" s="85">
        <f t="shared" si="14"/>
        <v>1</v>
      </c>
      <c r="AN53" s="85">
        <f t="shared" si="14"/>
        <v>0</v>
      </c>
      <c r="AO53" s="36" t="b">
        <f t="shared" si="15"/>
        <v>0</v>
      </c>
      <c r="AP53" s="111"/>
    </row>
    <row r="54" spans="1:42" ht="18.95" customHeight="1" x14ac:dyDescent="0.25">
      <c r="A54" s="214">
        <v>50</v>
      </c>
      <c r="B54" s="221" t="s">
        <v>205</v>
      </c>
      <c r="C54" s="209" t="s">
        <v>281</v>
      </c>
      <c r="D54" s="74">
        <v>40</v>
      </c>
      <c r="E54" s="73">
        <v>40</v>
      </c>
      <c r="F54" s="73">
        <v>48</v>
      </c>
      <c r="G54" s="73">
        <v>43</v>
      </c>
      <c r="H54" s="73">
        <v>48</v>
      </c>
      <c r="I54" s="73">
        <v>20</v>
      </c>
      <c r="J54" s="73">
        <v>25</v>
      </c>
      <c r="K54" s="73">
        <v>37</v>
      </c>
      <c r="L54" s="73">
        <v>22</v>
      </c>
      <c r="M54" s="73">
        <v>40</v>
      </c>
      <c r="N54" s="69">
        <f t="shared" si="16"/>
        <v>363</v>
      </c>
      <c r="O54" s="72">
        <f t="shared" si="17"/>
        <v>48.4</v>
      </c>
      <c r="P54" s="20" t="str">
        <f t="shared" si="18"/>
        <v>PASS</v>
      </c>
      <c r="Q54" s="20" t="str">
        <f t="shared" si="19"/>
        <v>PASS CLASS</v>
      </c>
      <c r="R54" s="167">
        <f t="shared" si="20"/>
        <v>0</v>
      </c>
      <c r="S54" s="168">
        <f t="shared" si="21"/>
        <v>0</v>
      </c>
      <c r="T54" s="100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20">
        <f t="shared" si="7"/>
        <v>0</v>
      </c>
      <c r="AF54" s="20">
        <f t="shared" si="8"/>
        <v>363</v>
      </c>
      <c r="AG54" s="36"/>
      <c r="AH54" s="86">
        <f t="shared" si="9"/>
        <v>24.2</v>
      </c>
      <c r="AI54" s="20" t="str">
        <f t="shared" si="10"/>
        <v>PASS</v>
      </c>
      <c r="AJ54" s="20" t="b">
        <f t="shared" si="11"/>
        <v>0</v>
      </c>
      <c r="AK54" s="20">
        <f t="shared" si="12"/>
        <v>0</v>
      </c>
      <c r="AL54" s="20">
        <f t="shared" si="13"/>
        <v>0</v>
      </c>
      <c r="AM54" s="85">
        <f t="shared" si="14"/>
        <v>0</v>
      </c>
      <c r="AN54" s="85">
        <f t="shared" si="14"/>
        <v>0</v>
      </c>
      <c r="AO54" s="36" t="b">
        <f t="shared" si="15"/>
        <v>0</v>
      </c>
      <c r="AP54" s="111"/>
    </row>
    <row r="55" spans="1:42" ht="18.95" customHeight="1" x14ac:dyDescent="0.25">
      <c r="A55" s="214">
        <v>51</v>
      </c>
      <c r="B55" s="221" t="s">
        <v>194</v>
      </c>
      <c r="C55" s="209" t="s">
        <v>270</v>
      </c>
      <c r="D55" s="74">
        <v>61</v>
      </c>
      <c r="E55" s="73">
        <v>40</v>
      </c>
      <c r="F55" s="73">
        <v>40</v>
      </c>
      <c r="G55" s="73">
        <v>40</v>
      </c>
      <c r="H55" s="73">
        <v>25</v>
      </c>
      <c r="I55" s="73">
        <v>25</v>
      </c>
      <c r="J55" s="73">
        <v>28</v>
      </c>
      <c r="K55" s="73">
        <v>30</v>
      </c>
      <c r="L55" s="75">
        <v>38</v>
      </c>
      <c r="M55" s="73">
        <v>35</v>
      </c>
      <c r="N55" s="69">
        <f t="shared" si="16"/>
        <v>362</v>
      </c>
      <c r="O55" s="72">
        <f t="shared" si="17"/>
        <v>48.266666666666666</v>
      </c>
      <c r="P55" s="20" t="str">
        <f t="shared" si="18"/>
        <v>FAIL</v>
      </c>
      <c r="Q55" s="20" t="str">
        <f t="shared" si="19"/>
        <v>FAIL</v>
      </c>
      <c r="R55" s="167">
        <f t="shared" si="20"/>
        <v>1</v>
      </c>
      <c r="S55" s="168">
        <f t="shared" si="21"/>
        <v>0</v>
      </c>
      <c r="T55" s="100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20">
        <f t="shared" si="7"/>
        <v>0</v>
      </c>
      <c r="AF55" s="20">
        <f t="shared" si="8"/>
        <v>362</v>
      </c>
      <c r="AG55" s="36"/>
      <c r="AH55" s="86">
        <f t="shared" si="9"/>
        <v>24.133333333333333</v>
      </c>
      <c r="AI55" s="20" t="str">
        <f t="shared" si="10"/>
        <v>FAILS ATKT</v>
      </c>
      <c r="AJ55" s="20" t="str">
        <f t="shared" si="11"/>
        <v>FAILS ATKT</v>
      </c>
      <c r="AK55" s="20">
        <f t="shared" si="12"/>
        <v>0</v>
      </c>
      <c r="AL55" s="20">
        <f t="shared" si="13"/>
        <v>0</v>
      </c>
      <c r="AM55" s="85">
        <f t="shared" si="14"/>
        <v>1</v>
      </c>
      <c r="AN55" s="85">
        <f t="shared" si="14"/>
        <v>0</v>
      </c>
      <c r="AO55" s="36" t="b">
        <f t="shared" si="15"/>
        <v>0</v>
      </c>
      <c r="AP55" s="111"/>
    </row>
    <row r="56" spans="1:42" ht="18.95" customHeight="1" x14ac:dyDescent="0.25">
      <c r="A56" s="214">
        <v>52</v>
      </c>
      <c r="B56" s="221" t="s">
        <v>197</v>
      </c>
      <c r="C56" s="209" t="s">
        <v>273</v>
      </c>
      <c r="D56" s="77">
        <v>54</v>
      </c>
      <c r="E56" s="73">
        <v>46</v>
      </c>
      <c r="F56" s="73">
        <v>51</v>
      </c>
      <c r="G56" s="73">
        <v>47</v>
      </c>
      <c r="H56" s="73">
        <v>30</v>
      </c>
      <c r="I56" s="73">
        <v>22</v>
      </c>
      <c r="J56" s="73">
        <v>21</v>
      </c>
      <c r="K56" s="73">
        <v>31</v>
      </c>
      <c r="L56" s="75">
        <v>20</v>
      </c>
      <c r="M56" s="73">
        <v>39</v>
      </c>
      <c r="N56" s="69">
        <f t="shared" si="16"/>
        <v>361</v>
      </c>
      <c r="O56" s="72">
        <f t="shared" si="17"/>
        <v>48.133333333333333</v>
      </c>
      <c r="P56" s="20" t="str">
        <f t="shared" si="18"/>
        <v>FAIL</v>
      </c>
      <c r="Q56" s="20" t="str">
        <f t="shared" si="19"/>
        <v>FAIL</v>
      </c>
      <c r="R56" s="167">
        <f t="shared" si="20"/>
        <v>1</v>
      </c>
      <c r="S56" s="168">
        <f t="shared" si="21"/>
        <v>0</v>
      </c>
      <c r="T56" s="100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20">
        <f t="shared" si="7"/>
        <v>0</v>
      </c>
      <c r="AF56" s="20">
        <f t="shared" si="8"/>
        <v>361</v>
      </c>
      <c r="AG56" s="36"/>
      <c r="AH56" s="86">
        <f t="shared" si="9"/>
        <v>24.066666666666666</v>
      </c>
      <c r="AI56" s="20" t="str">
        <f t="shared" si="10"/>
        <v>FAILS ATKT</v>
      </c>
      <c r="AJ56" s="20" t="str">
        <f t="shared" si="11"/>
        <v>FAILS ATKT</v>
      </c>
      <c r="AK56" s="20">
        <f t="shared" si="12"/>
        <v>0</v>
      </c>
      <c r="AL56" s="20">
        <f t="shared" si="13"/>
        <v>0</v>
      </c>
      <c r="AM56" s="85">
        <f t="shared" si="14"/>
        <v>1</v>
      </c>
      <c r="AN56" s="85">
        <f t="shared" si="14"/>
        <v>0</v>
      </c>
      <c r="AO56" s="36" t="b">
        <f t="shared" si="15"/>
        <v>0</v>
      </c>
      <c r="AP56" s="111"/>
    </row>
    <row r="57" spans="1:42" ht="18.95" customHeight="1" x14ac:dyDescent="0.25">
      <c r="A57" s="214">
        <v>53</v>
      </c>
      <c r="B57" s="221" t="s">
        <v>196</v>
      </c>
      <c r="C57" s="209" t="s">
        <v>272</v>
      </c>
      <c r="D57" s="74">
        <v>40</v>
      </c>
      <c r="E57" s="73">
        <v>48</v>
      </c>
      <c r="F57" s="73">
        <v>52</v>
      </c>
      <c r="G57" s="73">
        <v>51</v>
      </c>
      <c r="H57" s="73">
        <v>49</v>
      </c>
      <c r="I57" s="73">
        <v>21</v>
      </c>
      <c r="J57" s="73">
        <v>20</v>
      </c>
      <c r="K57" s="73">
        <v>32</v>
      </c>
      <c r="L57" s="73">
        <v>10</v>
      </c>
      <c r="M57" s="73">
        <v>37</v>
      </c>
      <c r="N57" s="69">
        <f t="shared" si="16"/>
        <v>360</v>
      </c>
      <c r="O57" s="72">
        <f t="shared" si="17"/>
        <v>48</v>
      </c>
      <c r="P57" s="20" t="str">
        <f t="shared" si="18"/>
        <v>FAIL</v>
      </c>
      <c r="Q57" s="20" t="str">
        <f t="shared" si="19"/>
        <v>FAIL</v>
      </c>
      <c r="R57" s="167">
        <f t="shared" si="20"/>
        <v>0</v>
      </c>
      <c r="S57" s="168">
        <f t="shared" si="21"/>
        <v>1</v>
      </c>
      <c r="T57" s="100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20">
        <f t="shared" si="7"/>
        <v>0</v>
      </c>
      <c r="AF57" s="20">
        <f t="shared" si="8"/>
        <v>360</v>
      </c>
      <c r="AG57" s="36"/>
      <c r="AH57" s="86">
        <f t="shared" si="9"/>
        <v>24</v>
      </c>
      <c r="AI57" s="20" t="str">
        <f t="shared" si="10"/>
        <v>FAILS ATKT</v>
      </c>
      <c r="AJ57" s="20" t="str">
        <f t="shared" si="11"/>
        <v>FAILS ATKT</v>
      </c>
      <c r="AK57" s="20">
        <f t="shared" si="12"/>
        <v>0</v>
      </c>
      <c r="AL57" s="20">
        <f t="shared" si="13"/>
        <v>0</v>
      </c>
      <c r="AM57" s="85">
        <f t="shared" si="14"/>
        <v>0</v>
      </c>
      <c r="AN57" s="85">
        <f t="shared" si="14"/>
        <v>1</v>
      </c>
      <c r="AO57" s="36" t="b">
        <f t="shared" si="15"/>
        <v>0</v>
      </c>
      <c r="AP57" s="111"/>
    </row>
    <row r="58" spans="1:42" ht="18.95" customHeight="1" x14ac:dyDescent="0.25">
      <c r="A58" s="214">
        <v>54</v>
      </c>
      <c r="B58" s="221" t="s">
        <v>173</v>
      </c>
      <c r="C58" s="209" t="s">
        <v>250</v>
      </c>
      <c r="D58" s="74">
        <v>42</v>
      </c>
      <c r="E58" s="73">
        <v>40</v>
      </c>
      <c r="F58" s="73">
        <v>40</v>
      </c>
      <c r="G58" s="73">
        <v>41</v>
      </c>
      <c r="H58" s="73">
        <v>42</v>
      </c>
      <c r="I58" s="73">
        <v>38</v>
      </c>
      <c r="J58" s="73">
        <v>35</v>
      </c>
      <c r="K58" s="73">
        <v>33</v>
      </c>
      <c r="L58" s="73">
        <v>10</v>
      </c>
      <c r="M58" s="73">
        <v>34</v>
      </c>
      <c r="N58" s="69">
        <f t="shared" si="16"/>
        <v>355</v>
      </c>
      <c r="O58" s="72">
        <f t="shared" si="17"/>
        <v>47.333333333333336</v>
      </c>
      <c r="P58" s="20" t="str">
        <f t="shared" si="18"/>
        <v>FAIL</v>
      </c>
      <c r="Q58" s="20" t="str">
        <f t="shared" si="19"/>
        <v>FAIL</v>
      </c>
      <c r="R58" s="167">
        <f t="shared" si="20"/>
        <v>0</v>
      </c>
      <c r="S58" s="168">
        <f t="shared" si="21"/>
        <v>1</v>
      </c>
      <c r="T58" s="100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20">
        <f t="shared" si="7"/>
        <v>0</v>
      </c>
      <c r="AF58" s="20">
        <f t="shared" si="8"/>
        <v>355</v>
      </c>
      <c r="AG58" s="36"/>
      <c r="AH58" s="86">
        <f t="shared" si="9"/>
        <v>23.666666666666668</v>
      </c>
      <c r="AI58" s="20" t="str">
        <f t="shared" si="10"/>
        <v>FAILS ATKT</v>
      </c>
      <c r="AJ58" s="20" t="str">
        <f t="shared" si="11"/>
        <v>FAILS ATKT</v>
      </c>
      <c r="AK58" s="20">
        <f t="shared" si="12"/>
        <v>0</v>
      </c>
      <c r="AL58" s="20">
        <f t="shared" si="13"/>
        <v>0</v>
      </c>
      <c r="AM58" s="85">
        <f t="shared" si="14"/>
        <v>0</v>
      </c>
      <c r="AN58" s="85">
        <f t="shared" si="14"/>
        <v>1</v>
      </c>
      <c r="AO58" s="36" t="b">
        <f t="shared" si="15"/>
        <v>0</v>
      </c>
      <c r="AP58" s="111"/>
    </row>
    <row r="59" spans="1:42" ht="18.95" customHeight="1" x14ac:dyDescent="0.25">
      <c r="A59" s="214">
        <v>55</v>
      </c>
      <c r="B59" s="221" t="s">
        <v>139</v>
      </c>
      <c r="C59" s="209" t="s">
        <v>216</v>
      </c>
      <c r="D59" s="74">
        <v>43</v>
      </c>
      <c r="E59" s="73">
        <v>40</v>
      </c>
      <c r="F59" s="73">
        <v>51</v>
      </c>
      <c r="G59" s="73">
        <v>45</v>
      </c>
      <c r="H59" s="73">
        <v>33</v>
      </c>
      <c r="I59" s="73">
        <v>22</v>
      </c>
      <c r="J59" s="73">
        <v>21</v>
      </c>
      <c r="K59" s="73">
        <v>35</v>
      </c>
      <c r="L59" s="75">
        <v>25</v>
      </c>
      <c r="M59" s="73">
        <v>37</v>
      </c>
      <c r="N59" s="69">
        <f t="shared" si="16"/>
        <v>352</v>
      </c>
      <c r="O59" s="72">
        <f t="shared" si="17"/>
        <v>46.93333333333333</v>
      </c>
      <c r="P59" s="20" t="str">
        <f t="shared" si="18"/>
        <v>FAIL</v>
      </c>
      <c r="Q59" s="20" t="str">
        <f t="shared" si="19"/>
        <v>FAIL</v>
      </c>
      <c r="R59" s="167">
        <f t="shared" si="20"/>
        <v>1</v>
      </c>
      <c r="S59" s="168">
        <f t="shared" si="21"/>
        <v>0</v>
      </c>
      <c r="T59" s="100"/>
      <c r="U59" s="87"/>
      <c r="V59" s="87"/>
      <c r="W59" s="87"/>
      <c r="X59" s="87"/>
      <c r="Y59" s="87"/>
      <c r="Z59" s="20"/>
      <c r="AA59" s="87"/>
      <c r="AB59" s="87"/>
      <c r="AC59" s="87"/>
      <c r="AD59" s="87"/>
      <c r="AE59" s="20">
        <f t="shared" si="7"/>
        <v>0</v>
      </c>
      <c r="AF59" s="20">
        <f t="shared" si="8"/>
        <v>352</v>
      </c>
      <c r="AG59" s="36"/>
      <c r="AH59" s="86">
        <f t="shared" si="9"/>
        <v>23.466666666666665</v>
      </c>
      <c r="AI59" s="20" t="str">
        <f t="shared" si="10"/>
        <v>FAILS ATKT</v>
      </c>
      <c r="AJ59" s="20" t="str">
        <f t="shared" si="11"/>
        <v>FAILS ATKT</v>
      </c>
      <c r="AK59" s="20">
        <f t="shared" si="12"/>
        <v>0</v>
      </c>
      <c r="AL59" s="20">
        <f t="shared" si="13"/>
        <v>0</v>
      </c>
      <c r="AM59" s="85">
        <f t="shared" si="14"/>
        <v>1</v>
      </c>
      <c r="AN59" s="85">
        <f t="shared" si="14"/>
        <v>0</v>
      </c>
      <c r="AO59" s="36" t="b">
        <f t="shared" si="15"/>
        <v>0</v>
      </c>
      <c r="AP59" s="111"/>
    </row>
    <row r="60" spans="1:42" ht="18.95" customHeight="1" x14ac:dyDescent="0.25">
      <c r="A60" s="214">
        <v>56</v>
      </c>
      <c r="B60" s="221" t="s">
        <v>166</v>
      </c>
      <c r="C60" s="209" t="s">
        <v>243</v>
      </c>
      <c r="D60" s="74">
        <v>40</v>
      </c>
      <c r="E60" s="73">
        <v>40</v>
      </c>
      <c r="F60" s="73">
        <v>48</v>
      </c>
      <c r="G60" s="73">
        <v>43</v>
      </c>
      <c r="H60" s="73">
        <v>43</v>
      </c>
      <c r="I60" s="73">
        <v>22</v>
      </c>
      <c r="J60" s="73">
        <v>24</v>
      </c>
      <c r="K60" s="73">
        <v>30</v>
      </c>
      <c r="L60" s="73">
        <v>20</v>
      </c>
      <c r="M60" s="73">
        <v>33</v>
      </c>
      <c r="N60" s="69">
        <f t="shared" si="16"/>
        <v>343</v>
      </c>
      <c r="O60" s="72">
        <f t="shared" si="17"/>
        <v>45.733333333333334</v>
      </c>
      <c r="P60" s="20" t="str">
        <f t="shared" si="18"/>
        <v>PASS</v>
      </c>
      <c r="Q60" s="20" t="str">
        <f t="shared" si="19"/>
        <v>PASS CLASS</v>
      </c>
      <c r="R60" s="167">
        <f t="shared" si="20"/>
        <v>0</v>
      </c>
      <c r="S60" s="168">
        <f t="shared" si="21"/>
        <v>0</v>
      </c>
      <c r="T60" s="100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20">
        <f t="shared" si="7"/>
        <v>0</v>
      </c>
      <c r="AF60" s="20">
        <f t="shared" si="8"/>
        <v>343</v>
      </c>
      <c r="AG60" s="36"/>
      <c r="AH60" s="86">
        <f t="shared" si="9"/>
        <v>22.866666666666667</v>
      </c>
      <c r="AI60" s="20" t="str">
        <f t="shared" si="10"/>
        <v>PASS</v>
      </c>
      <c r="AJ60" s="20" t="b">
        <f t="shared" si="11"/>
        <v>0</v>
      </c>
      <c r="AK60" s="20">
        <f t="shared" si="12"/>
        <v>0</v>
      </c>
      <c r="AL60" s="20">
        <f t="shared" si="13"/>
        <v>0</v>
      </c>
      <c r="AM60" s="85">
        <f t="shared" si="14"/>
        <v>0</v>
      </c>
      <c r="AN60" s="85">
        <f t="shared" si="14"/>
        <v>0</v>
      </c>
      <c r="AO60" s="36" t="b">
        <f t="shared" si="15"/>
        <v>0</v>
      </c>
      <c r="AP60" s="111"/>
    </row>
    <row r="61" spans="1:42" ht="18.95" customHeight="1" x14ac:dyDescent="0.25">
      <c r="A61" s="214">
        <v>57</v>
      </c>
      <c r="B61" s="221" t="s">
        <v>171</v>
      </c>
      <c r="C61" s="209" t="s">
        <v>248</v>
      </c>
      <c r="D61" s="74">
        <v>53</v>
      </c>
      <c r="E61" s="73">
        <v>23</v>
      </c>
      <c r="F61" s="73">
        <v>31</v>
      </c>
      <c r="G61" s="73">
        <v>40</v>
      </c>
      <c r="H61" s="73">
        <v>22</v>
      </c>
      <c r="I61" s="73">
        <v>35</v>
      </c>
      <c r="J61" s="73">
        <v>32</v>
      </c>
      <c r="K61" s="73">
        <v>39</v>
      </c>
      <c r="L61" s="75">
        <v>23</v>
      </c>
      <c r="M61" s="73">
        <v>39</v>
      </c>
      <c r="N61" s="69">
        <f t="shared" si="16"/>
        <v>337</v>
      </c>
      <c r="O61" s="72">
        <f t="shared" si="17"/>
        <v>44.93333333333333</v>
      </c>
      <c r="P61" s="20" t="str">
        <f t="shared" si="18"/>
        <v>FAIL</v>
      </c>
      <c r="Q61" s="20" t="str">
        <f t="shared" si="19"/>
        <v>FAIL</v>
      </c>
      <c r="R61" s="167">
        <f t="shared" si="20"/>
        <v>3</v>
      </c>
      <c r="S61" s="168">
        <f t="shared" si="21"/>
        <v>0</v>
      </c>
      <c r="T61" s="100"/>
      <c r="U61" s="87"/>
      <c r="V61" s="20"/>
      <c r="W61" s="87"/>
      <c r="X61" s="87"/>
      <c r="Y61" s="87"/>
      <c r="Z61" s="87"/>
      <c r="AA61" s="87"/>
      <c r="AB61" s="87"/>
      <c r="AC61" s="87"/>
      <c r="AD61" s="87"/>
      <c r="AE61" s="20">
        <f t="shared" si="7"/>
        <v>0</v>
      </c>
      <c r="AF61" s="20">
        <f t="shared" si="8"/>
        <v>337</v>
      </c>
      <c r="AG61" s="36"/>
      <c r="AH61" s="86">
        <f t="shared" si="9"/>
        <v>22.466666666666665</v>
      </c>
      <c r="AI61" s="20" t="str">
        <f t="shared" si="10"/>
        <v>FAILS ATKT</v>
      </c>
      <c r="AJ61" s="20" t="str">
        <f t="shared" si="11"/>
        <v>FAILS ATKT</v>
      </c>
      <c r="AK61" s="20">
        <f t="shared" si="12"/>
        <v>0</v>
      </c>
      <c r="AL61" s="20">
        <f t="shared" si="13"/>
        <v>0</v>
      </c>
      <c r="AM61" s="85">
        <f t="shared" si="14"/>
        <v>3</v>
      </c>
      <c r="AN61" s="85">
        <f t="shared" si="14"/>
        <v>0</v>
      </c>
      <c r="AO61" s="36" t="b">
        <f t="shared" si="15"/>
        <v>0</v>
      </c>
      <c r="AP61" s="111"/>
    </row>
    <row r="62" spans="1:42" ht="18.95" customHeight="1" x14ac:dyDescent="0.25">
      <c r="A62" s="214">
        <v>58</v>
      </c>
      <c r="B62" s="221" t="s">
        <v>202</v>
      </c>
      <c r="C62" s="209" t="s">
        <v>278</v>
      </c>
      <c r="D62" s="74">
        <v>32</v>
      </c>
      <c r="E62" s="73">
        <v>29</v>
      </c>
      <c r="F62" s="73">
        <v>33</v>
      </c>
      <c r="G62" s="73">
        <v>51</v>
      </c>
      <c r="H62" s="73">
        <v>42</v>
      </c>
      <c r="I62" s="73">
        <v>25</v>
      </c>
      <c r="J62" s="73">
        <v>30</v>
      </c>
      <c r="K62" s="73">
        <v>34</v>
      </c>
      <c r="L62" s="73">
        <v>20</v>
      </c>
      <c r="M62" s="73">
        <v>37</v>
      </c>
      <c r="N62" s="69">
        <f t="shared" si="16"/>
        <v>333</v>
      </c>
      <c r="O62" s="72">
        <f t="shared" si="17"/>
        <v>44.4</v>
      </c>
      <c r="P62" s="20" t="str">
        <f t="shared" si="18"/>
        <v>FAIL</v>
      </c>
      <c r="Q62" s="20" t="str">
        <f t="shared" si="19"/>
        <v>FAIL</v>
      </c>
      <c r="R62" s="167">
        <f t="shared" si="20"/>
        <v>3</v>
      </c>
      <c r="S62" s="168">
        <f t="shared" si="21"/>
        <v>0</v>
      </c>
      <c r="T62" s="100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20">
        <f t="shared" si="7"/>
        <v>0</v>
      </c>
      <c r="AF62" s="20">
        <f t="shared" si="8"/>
        <v>333</v>
      </c>
      <c r="AG62" s="36"/>
      <c r="AH62" s="86">
        <f t="shared" si="9"/>
        <v>22.2</v>
      </c>
      <c r="AI62" s="20" t="str">
        <f t="shared" si="10"/>
        <v>FAILS ATKT</v>
      </c>
      <c r="AJ62" s="20" t="str">
        <f t="shared" si="11"/>
        <v>FAILS ATKT</v>
      </c>
      <c r="AK62" s="20">
        <f t="shared" si="12"/>
        <v>0</v>
      </c>
      <c r="AL62" s="20">
        <f t="shared" si="13"/>
        <v>0</v>
      </c>
      <c r="AM62" s="85">
        <f t="shared" si="14"/>
        <v>3</v>
      </c>
      <c r="AN62" s="85">
        <f t="shared" si="14"/>
        <v>0</v>
      </c>
      <c r="AO62" s="36" t="b">
        <f t="shared" si="15"/>
        <v>0</v>
      </c>
      <c r="AP62" s="111"/>
    </row>
    <row r="63" spans="1:42" ht="18.95" customHeight="1" x14ac:dyDescent="0.25">
      <c r="A63" s="214">
        <v>59</v>
      </c>
      <c r="B63" s="221" t="s">
        <v>170</v>
      </c>
      <c r="C63" s="209" t="s">
        <v>247</v>
      </c>
      <c r="D63" s="74">
        <v>22</v>
      </c>
      <c r="E63" s="73">
        <v>43</v>
      </c>
      <c r="F63" s="73">
        <v>40</v>
      </c>
      <c r="G63" s="73">
        <v>45</v>
      </c>
      <c r="H63" s="73">
        <v>40</v>
      </c>
      <c r="I63" s="73">
        <v>20</v>
      </c>
      <c r="J63" s="73">
        <v>27</v>
      </c>
      <c r="K63" s="73">
        <v>35</v>
      </c>
      <c r="L63" s="73">
        <v>7</v>
      </c>
      <c r="M63" s="73">
        <v>35</v>
      </c>
      <c r="N63" s="69">
        <f t="shared" si="16"/>
        <v>314</v>
      </c>
      <c r="O63" s="72">
        <f t="shared" si="17"/>
        <v>41.866666666666667</v>
      </c>
      <c r="P63" s="20" t="str">
        <f t="shared" si="18"/>
        <v>FAIL</v>
      </c>
      <c r="Q63" s="20" t="str">
        <f t="shared" si="19"/>
        <v>FAIL</v>
      </c>
      <c r="R63" s="167">
        <f t="shared" si="20"/>
        <v>1</v>
      </c>
      <c r="S63" s="168">
        <f t="shared" si="21"/>
        <v>1</v>
      </c>
      <c r="T63" s="100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20">
        <f t="shared" si="7"/>
        <v>0</v>
      </c>
      <c r="AF63" s="20">
        <f t="shared" si="8"/>
        <v>314</v>
      </c>
      <c r="AG63" s="36"/>
      <c r="AH63" s="86">
        <f t="shared" si="9"/>
        <v>20.933333333333334</v>
      </c>
      <c r="AI63" s="20" t="str">
        <f t="shared" si="10"/>
        <v>FAILS ATKT</v>
      </c>
      <c r="AJ63" s="20" t="str">
        <f t="shared" si="11"/>
        <v>FAILS ATKT</v>
      </c>
      <c r="AK63" s="20">
        <f t="shared" si="12"/>
        <v>0</v>
      </c>
      <c r="AL63" s="20">
        <f t="shared" si="13"/>
        <v>0</v>
      </c>
      <c r="AM63" s="85">
        <f t="shared" si="14"/>
        <v>1</v>
      </c>
      <c r="AN63" s="85">
        <f t="shared" si="14"/>
        <v>1</v>
      </c>
      <c r="AO63" s="36" t="b">
        <f t="shared" si="15"/>
        <v>0</v>
      </c>
      <c r="AP63" s="111"/>
    </row>
    <row r="64" spans="1:42" ht="18.95" customHeight="1" x14ac:dyDescent="0.25">
      <c r="A64" s="214">
        <v>60</v>
      </c>
      <c r="B64" s="221" t="s">
        <v>168</v>
      </c>
      <c r="C64" s="209" t="s">
        <v>245</v>
      </c>
      <c r="D64" s="74">
        <v>50</v>
      </c>
      <c r="E64" s="73">
        <v>31</v>
      </c>
      <c r="F64" s="73">
        <v>40</v>
      </c>
      <c r="G64" s="73">
        <v>40</v>
      </c>
      <c r="H64" s="73">
        <v>27</v>
      </c>
      <c r="I64" s="73">
        <v>20</v>
      </c>
      <c r="J64" s="73">
        <v>21</v>
      </c>
      <c r="K64" s="73">
        <v>28</v>
      </c>
      <c r="L64" s="73">
        <v>20</v>
      </c>
      <c r="M64" s="73">
        <v>36</v>
      </c>
      <c r="N64" s="69">
        <f t="shared" si="16"/>
        <v>313</v>
      </c>
      <c r="O64" s="72">
        <f t="shared" si="17"/>
        <v>41.733333333333334</v>
      </c>
      <c r="P64" s="20" t="str">
        <f t="shared" si="18"/>
        <v>FAIL</v>
      </c>
      <c r="Q64" s="20" t="str">
        <f t="shared" si="19"/>
        <v>FAIL</v>
      </c>
      <c r="R64" s="167">
        <f t="shared" si="20"/>
        <v>2</v>
      </c>
      <c r="S64" s="168">
        <f t="shared" si="21"/>
        <v>0</v>
      </c>
      <c r="T64" s="100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20">
        <f t="shared" si="7"/>
        <v>0</v>
      </c>
      <c r="AF64" s="20">
        <f t="shared" si="8"/>
        <v>313</v>
      </c>
      <c r="AG64" s="36"/>
      <c r="AH64" s="86">
        <f t="shared" si="9"/>
        <v>20.866666666666667</v>
      </c>
      <c r="AI64" s="20" t="str">
        <f t="shared" si="10"/>
        <v>FAILS ATKT</v>
      </c>
      <c r="AJ64" s="20" t="str">
        <f t="shared" si="11"/>
        <v>FAILS ATKT</v>
      </c>
      <c r="AK64" s="20">
        <f t="shared" si="12"/>
        <v>0</v>
      </c>
      <c r="AL64" s="20">
        <f t="shared" si="13"/>
        <v>0</v>
      </c>
      <c r="AM64" s="85">
        <f t="shared" si="14"/>
        <v>2</v>
      </c>
      <c r="AN64" s="85">
        <f t="shared" si="14"/>
        <v>0</v>
      </c>
      <c r="AO64" s="36" t="b">
        <f t="shared" si="15"/>
        <v>0</v>
      </c>
      <c r="AP64" s="111"/>
    </row>
    <row r="65" spans="1:42" ht="18.95" customHeight="1" x14ac:dyDescent="0.25">
      <c r="A65" s="214">
        <v>61</v>
      </c>
      <c r="B65" s="221" t="s">
        <v>210</v>
      </c>
      <c r="C65" s="209" t="s">
        <v>286</v>
      </c>
      <c r="D65" s="74">
        <v>24</v>
      </c>
      <c r="E65" s="73">
        <v>30</v>
      </c>
      <c r="F65" s="73">
        <v>40</v>
      </c>
      <c r="G65" s="73">
        <v>48</v>
      </c>
      <c r="H65" s="73">
        <v>51</v>
      </c>
      <c r="I65" s="73">
        <v>6</v>
      </c>
      <c r="J65" s="73">
        <v>8</v>
      </c>
      <c r="K65" s="73">
        <v>37</v>
      </c>
      <c r="L65" s="73">
        <v>20</v>
      </c>
      <c r="M65" s="73">
        <v>38</v>
      </c>
      <c r="N65" s="69">
        <f t="shared" si="16"/>
        <v>302</v>
      </c>
      <c r="O65" s="72">
        <f t="shared" si="17"/>
        <v>40.266666666666666</v>
      </c>
      <c r="P65" s="20" t="str">
        <f t="shared" si="18"/>
        <v>FAIL</v>
      </c>
      <c r="Q65" s="20" t="str">
        <f t="shared" si="19"/>
        <v>FAIL</v>
      </c>
      <c r="R65" s="167">
        <f t="shared" si="20"/>
        <v>2</v>
      </c>
      <c r="S65" s="168">
        <f t="shared" si="21"/>
        <v>1</v>
      </c>
      <c r="T65" s="100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20">
        <f t="shared" si="7"/>
        <v>0</v>
      </c>
      <c r="AF65" s="20">
        <f t="shared" si="8"/>
        <v>302</v>
      </c>
      <c r="AG65" s="36"/>
      <c r="AH65" s="86">
        <f t="shared" si="9"/>
        <v>20.133333333333333</v>
      </c>
      <c r="AI65" s="20" t="str">
        <f t="shared" si="10"/>
        <v>FAILS ATKT</v>
      </c>
      <c r="AJ65" s="20" t="str">
        <f t="shared" si="11"/>
        <v>FAILS ATKT</v>
      </c>
      <c r="AK65" s="20">
        <f t="shared" si="12"/>
        <v>0</v>
      </c>
      <c r="AL65" s="20">
        <f t="shared" si="13"/>
        <v>0</v>
      </c>
      <c r="AM65" s="85">
        <f t="shared" si="14"/>
        <v>2</v>
      </c>
      <c r="AN65" s="85">
        <f t="shared" si="14"/>
        <v>1</v>
      </c>
      <c r="AO65" s="36" t="b">
        <f t="shared" si="15"/>
        <v>0</v>
      </c>
      <c r="AP65" s="111"/>
    </row>
    <row r="66" spans="1:42" ht="18.95" customHeight="1" x14ac:dyDescent="0.25">
      <c r="A66" s="214">
        <v>62</v>
      </c>
      <c r="B66" s="221" t="s">
        <v>137</v>
      </c>
      <c r="C66" s="209" t="s">
        <v>214</v>
      </c>
      <c r="D66" s="77">
        <v>63</v>
      </c>
      <c r="E66" s="73">
        <v>40</v>
      </c>
      <c r="F66" s="73">
        <v>41</v>
      </c>
      <c r="G66" s="73">
        <v>24</v>
      </c>
      <c r="H66" s="73">
        <v>27</v>
      </c>
      <c r="I66" s="73">
        <v>20</v>
      </c>
      <c r="J66" s="73">
        <v>20</v>
      </c>
      <c r="K66" s="73">
        <v>22</v>
      </c>
      <c r="L66" s="73">
        <v>10</v>
      </c>
      <c r="M66" s="73">
        <v>25</v>
      </c>
      <c r="N66" s="69">
        <f t="shared" si="16"/>
        <v>292</v>
      </c>
      <c r="O66" s="72">
        <f t="shared" si="17"/>
        <v>38.93333333333333</v>
      </c>
      <c r="P66" s="20" t="str">
        <f t="shared" si="18"/>
        <v>FAIL</v>
      </c>
      <c r="Q66" s="20" t="str">
        <f t="shared" si="19"/>
        <v>FAIL</v>
      </c>
      <c r="R66" s="167">
        <f t="shared" si="20"/>
        <v>2</v>
      </c>
      <c r="S66" s="168">
        <f t="shared" si="21"/>
        <v>1</v>
      </c>
      <c r="T66" s="100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20">
        <f t="shared" si="7"/>
        <v>0</v>
      </c>
      <c r="AF66" s="20">
        <f t="shared" si="8"/>
        <v>292</v>
      </c>
      <c r="AG66" s="36"/>
      <c r="AH66" s="86">
        <f t="shared" si="9"/>
        <v>19.466666666666665</v>
      </c>
      <c r="AI66" s="20" t="str">
        <f t="shared" si="10"/>
        <v>FAILS ATKT</v>
      </c>
      <c r="AJ66" s="20" t="str">
        <f t="shared" si="11"/>
        <v>FAILS ATKT</v>
      </c>
      <c r="AK66" s="20">
        <f t="shared" si="12"/>
        <v>0</v>
      </c>
      <c r="AL66" s="20">
        <f t="shared" si="13"/>
        <v>0</v>
      </c>
      <c r="AM66" s="85">
        <f t="shared" si="14"/>
        <v>2</v>
      </c>
      <c r="AN66" s="85">
        <f t="shared" si="14"/>
        <v>1</v>
      </c>
      <c r="AO66" s="36" t="b">
        <f t="shared" si="15"/>
        <v>0</v>
      </c>
      <c r="AP66" s="111"/>
    </row>
    <row r="67" spans="1:42" ht="18.95" customHeight="1" x14ac:dyDescent="0.25">
      <c r="A67" s="214">
        <v>63</v>
      </c>
      <c r="B67" s="221" t="s">
        <v>201</v>
      </c>
      <c r="C67" s="209" t="s">
        <v>277</v>
      </c>
      <c r="D67" s="74">
        <v>33</v>
      </c>
      <c r="E67" s="73">
        <v>40</v>
      </c>
      <c r="F67" s="73">
        <v>40</v>
      </c>
      <c r="G67" s="73">
        <v>40</v>
      </c>
      <c r="H67" s="73">
        <v>31</v>
      </c>
      <c r="I67" s="73">
        <v>21</v>
      </c>
      <c r="J67" s="73">
        <v>20</v>
      </c>
      <c r="K67" s="73">
        <v>26</v>
      </c>
      <c r="L67" s="73">
        <v>7</v>
      </c>
      <c r="M67" s="73">
        <v>30</v>
      </c>
      <c r="N67" s="69">
        <f t="shared" si="16"/>
        <v>288</v>
      </c>
      <c r="O67" s="72">
        <f t="shared" si="17"/>
        <v>38.4</v>
      </c>
      <c r="P67" s="20" t="str">
        <f t="shared" si="18"/>
        <v>FAIL</v>
      </c>
      <c r="Q67" s="20" t="str">
        <f t="shared" si="19"/>
        <v>FAIL</v>
      </c>
      <c r="R67" s="167">
        <f t="shared" si="20"/>
        <v>2</v>
      </c>
      <c r="S67" s="168">
        <f t="shared" si="21"/>
        <v>1</v>
      </c>
      <c r="T67" s="100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20">
        <f t="shared" si="7"/>
        <v>0</v>
      </c>
      <c r="AF67" s="20">
        <f t="shared" si="8"/>
        <v>288</v>
      </c>
      <c r="AG67" s="36"/>
      <c r="AH67" s="86">
        <f t="shared" si="9"/>
        <v>19.2</v>
      </c>
      <c r="AI67" s="20" t="str">
        <f t="shared" si="10"/>
        <v>FAILS ATKT</v>
      </c>
      <c r="AJ67" s="20" t="str">
        <f t="shared" si="11"/>
        <v>FAILS ATKT</v>
      </c>
      <c r="AK67" s="20">
        <f t="shared" si="12"/>
        <v>0</v>
      </c>
      <c r="AL67" s="20">
        <f t="shared" si="13"/>
        <v>0</v>
      </c>
      <c r="AM67" s="85">
        <f t="shared" si="14"/>
        <v>2</v>
      </c>
      <c r="AN67" s="85">
        <f t="shared" si="14"/>
        <v>1</v>
      </c>
      <c r="AO67" s="36" t="b">
        <f t="shared" si="15"/>
        <v>0</v>
      </c>
      <c r="AP67" s="111"/>
    </row>
    <row r="68" spans="1:42" ht="18.95" customHeight="1" x14ac:dyDescent="0.25">
      <c r="A68" s="214">
        <v>64</v>
      </c>
      <c r="B68" s="221" t="s">
        <v>191</v>
      </c>
      <c r="C68" s="209" t="s">
        <v>267</v>
      </c>
      <c r="D68" s="74">
        <v>40</v>
      </c>
      <c r="E68" s="73">
        <v>40</v>
      </c>
      <c r="F68" s="73">
        <v>49</v>
      </c>
      <c r="G68" s="73">
        <v>17</v>
      </c>
      <c r="H68" s="73">
        <v>40</v>
      </c>
      <c r="I68" s="73">
        <v>20</v>
      </c>
      <c r="J68" s="73">
        <v>21</v>
      </c>
      <c r="K68" s="73">
        <v>23</v>
      </c>
      <c r="L68" s="73">
        <v>8</v>
      </c>
      <c r="M68" s="73">
        <v>28</v>
      </c>
      <c r="N68" s="69">
        <f t="shared" si="16"/>
        <v>286</v>
      </c>
      <c r="O68" s="72">
        <f t="shared" si="17"/>
        <v>38.133333333333333</v>
      </c>
      <c r="P68" s="20" t="str">
        <f t="shared" si="18"/>
        <v>FAIL</v>
      </c>
      <c r="Q68" s="20" t="str">
        <f t="shared" si="19"/>
        <v>FAIL</v>
      </c>
      <c r="R68" s="167">
        <f t="shared" si="20"/>
        <v>1</v>
      </c>
      <c r="S68" s="168">
        <f t="shared" si="21"/>
        <v>1</v>
      </c>
      <c r="T68" s="100"/>
      <c r="U68" s="87"/>
      <c r="V68" s="87"/>
      <c r="W68" s="87"/>
      <c r="X68" s="20"/>
      <c r="Y68" s="87"/>
      <c r="Z68" s="87"/>
      <c r="AA68" s="87"/>
      <c r="AB68" s="87"/>
      <c r="AC68" s="87"/>
      <c r="AD68" s="20"/>
      <c r="AE68" s="20">
        <f t="shared" ref="AE68:AE71" si="22">SUM(T68:AD68)</f>
        <v>0</v>
      </c>
      <c r="AF68" s="20">
        <f t="shared" si="8"/>
        <v>286</v>
      </c>
      <c r="AG68" s="36"/>
      <c r="AH68" s="86">
        <f t="shared" si="9"/>
        <v>19.066666666666666</v>
      </c>
      <c r="AI68" s="20" t="str">
        <f t="shared" si="10"/>
        <v>FAILS ATKT</v>
      </c>
      <c r="AJ68" s="20" t="str">
        <f t="shared" si="11"/>
        <v>FAILS ATKT</v>
      </c>
      <c r="AK68" s="20">
        <f t="shared" si="12"/>
        <v>0</v>
      </c>
      <c r="AL68" s="20">
        <f t="shared" si="13"/>
        <v>0</v>
      </c>
      <c r="AM68" s="85">
        <f t="shared" ref="AM68:AN81" si="23">R68+AK68</f>
        <v>1</v>
      </c>
      <c r="AN68" s="85">
        <f t="shared" si="23"/>
        <v>1</v>
      </c>
      <c r="AO68" s="36" t="b">
        <f t="shared" si="15"/>
        <v>0</v>
      </c>
      <c r="AP68" s="111"/>
    </row>
    <row r="69" spans="1:42" ht="18.95" customHeight="1" x14ac:dyDescent="0.25">
      <c r="A69" s="214">
        <v>65</v>
      </c>
      <c r="B69" s="221" t="s">
        <v>143</v>
      </c>
      <c r="C69" s="209" t="s">
        <v>220</v>
      </c>
      <c r="D69" s="74">
        <v>43</v>
      </c>
      <c r="E69" s="73">
        <v>41</v>
      </c>
      <c r="F69" s="73">
        <v>33</v>
      </c>
      <c r="G69" s="73">
        <v>33</v>
      </c>
      <c r="H69" s="73">
        <v>41</v>
      </c>
      <c r="I69" s="73">
        <v>10</v>
      </c>
      <c r="J69" s="73">
        <v>11</v>
      </c>
      <c r="K69" s="73">
        <v>34</v>
      </c>
      <c r="L69" s="73">
        <v>5</v>
      </c>
      <c r="M69" s="73">
        <v>34</v>
      </c>
      <c r="N69" s="69">
        <f t="shared" ref="N69:N81" si="24">SUM(D69:M69)</f>
        <v>285</v>
      </c>
      <c r="O69" s="72">
        <f t="shared" ref="O69:O81" si="25">N69*100/$N$1</f>
        <v>38</v>
      </c>
      <c r="P69" s="20" t="str">
        <f t="shared" ref="P69:P81" si="26">IF(AND(R69=0,S69=0),"PASS","FAIL")</f>
        <v>FAIL</v>
      </c>
      <c r="Q69" s="20" t="str">
        <f t="shared" ref="Q69:Q81" si="27">IF(P69="FAIL","FAIL",IF(O69&gt;=66,"FIRST CLASS WITH DISTINCTION",IF(O69&gt;=60,"FIRST CLASS",IF(O69&gt;=55,"HIGHER SECOND CLASS",IF(O69&gt;=50,"SECOND CLASS",IF(O69&gt;=40,"PASS CLASS"))))))</f>
        <v>FAIL</v>
      </c>
      <c r="R69" s="167">
        <f t="shared" ref="R69:R81" si="28">COUNTIF(D69:H69,"&lt;40")+COUNTIF(D69:H69,"AA")</f>
        <v>2</v>
      </c>
      <c r="S69" s="168">
        <f t="shared" ref="S69:S81" si="29">COUNTIF(J69,"&lt;20")+COUNTIF(L69,"&lt;20")+COUNTIF(J69,"AA")+COUNTIF(L69,"AA")</f>
        <v>2</v>
      </c>
      <c r="T69" s="100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20">
        <f t="shared" si="22"/>
        <v>0</v>
      </c>
      <c r="AF69" s="20">
        <f t="shared" si="8"/>
        <v>285</v>
      </c>
      <c r="AG69" s="36"/>
      <c r="AH69" s="86">
        <f t="shared" si="9"/>
        <v>19</v>
      </c>
      <c r="AI69" s="20" t="str">
        <f t="shared" si="10"/>
        <v>FAILS ATKT</v>
      </c>
      <c r="AJ69" s="20" t="str">
        <f t="shared" si="11"/>
        <v>FAILS ATKT</v>
      </c>
      <c r="AK69" s="20">
        <f t="shared" si="12"/>
        <v>0</v>
      </c>
      <c r="AL69" s="20">
        <f t="shared" si="13"/>
        <v>0</v>
      </c>
      <c r="AM69" s="85">
        <f t="shared" si="23"/>
        <v>2</v>
      </c>
      <c r="AN69" s="85">
        <f t="shared" si="23"/>
        <v>2</v>
      </c>
      <c r="AO69" s="36" t="b">
        <f t="shared" si="15"/>
        <v>0</v>
      </c>
      <c r="AP69" s="111"/>
    </row>
    <row r="70" spans="1:42" ht="18.95" customHeight="1" x14ac:dyDescent="0.25">
      <c r="A70" s="214">
        <v>66</v>
      </c>
      <c r="B70" s="221" t="s">
        <v>149</v>
      </c>
      <c r="C70" s="209" t="s">
        <v>226</v>
      </c>
      <c r="D70" s="74">
        <v>56</v>
      </c>
      <c r="E70" s="73">
        <v>21</v>
      </c>
      <c r="F70" s="73">
        <v>46</v>
      </c>
      <c r="G70" s="73">
        <v>26</v>
      </c>
      <c r="H70" s="73">
        <v>22</v>
      </c>
      <c r="I70" s="73">
        <v>23</v>
      </c>
      <c r="J70" s="73">
        <v>24</v>
      </c>
      <c r="K70" s="73">
        <v>20</v>
      </c>
      <c r="L70" s="73">
        <v>21</v>
      </c>
      <c r="M70" s="73">
        <v>26</v>
      </c>
      <c r="N70" s="69">
        <f t="shared" si="24"/>
        <v>285</v>
      </c>
      <c r="O70" s="72">
        <f t="shared" si="25"/>
        <v>38</v>
      </c>
      <c r="P70" s="20" t="str">
        <f t="shared" si="26"/>
        <v>FAIL</v>
      </c>
      <c r="Q70" s="20" t="str">
        <f t="shared" si="27"/>
        <v>FAIL</v>
      </c>
      <c r="R70" s="167">
        <f t="shared" si="28"/>
        <v>3</v>
      </c>
      <c r="S70" s="168">
        <f t="shared" si="29"/>
        <v>0</v>
      </c>
      <c r="T70" s="100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20">
        <f t="shared" si="22"/>
        <v>0</v>
      </c>
      <c r="AF70" s="20">
        <f t="shared" ref="AF70:AF81" si="30">N70+AE70</f>
        <v>285</v>
      </c>
      <c r="AG70" s="36"/>
      <c r="AH70" s="86">
        <f t="shared" ref="AH70:AH81" si="31">(AF70+AG70)*100/1500</f>
        <v>19</v>
      </c>
      <c r="AI70" s="20" t="str">
        <f t="shared" ref="AI70:AI81" si="32">IF(AND(AM70=0,AN70=0),"PASS",IF(AND(AM70&lt;=3,AN70&lt;=2),"FAILS ATKT","FAIL"))</f>
        <v>FAILS ATKT</v>
      </c>
      <c r="AJ70" s="20" t="str">
        <f t="shared" ref="AJ70:AJ81" si="33">IF(AI70="FAIL","FAIL",IF(AI70="FAILS ATKT","FAILS ATKT",IF(AH70&gt;=66,"FIRST CLASS WITH DISTINCTION",IF(AH70&gt;=60,"FIRST CLASS",IF(AH70&gt;=55,"HIGHER SECOND CLASS",IF(AH70&gt;=50,"SECOND CLASS",IF(AH70&gt;=40,"PASS CLASS")))))))</f>
        <v>FAILS ATKT</v>
      </c>
      <c r="AK70" s="20">
        <f t="shared" ref="AK70:AK81" si="34">COUNTIF(T70:X70,"&lt;40")+COUNTIF(T70:X70,"AA")</f>
        <v>0</v>
      </c>
      <c r="AL70" s="20">
        <f t="shared" ref="AL70:AL81" si="35">COUNTIF(Z70,"&lt;20")+COUNTIF(Z70,"AA")+COUNTIF(AB70,"&lt;20")+COUNTIF(AB70,"AA")+COUNTIF(AD70,"&lt;20")+COUNTIF(AD70,"AA")</f>
        <v>0</v>
      </c>
      <c r="AM70" s="85">
        <f t="shared" si="23"/>
        <v>3</v>
      </c>
      <c r="AN70" s="85">
        <f t="shared" si="23"/>
        <v>0</v>
      </c>
      <c r="AO70" s="36" t="b">
        <f t="shared" ref="AO70:AO81" si="36">OR(AM70&gt;3,AN70&gt;3)</f>
        <v>0</v>
      </c>
      <c r="AP70" s="111"/>
    </row>
    <row r="71" spans="1:42" ht="18.95" customHeight="1" x14ac:dyDescent="0.25">
      <c r="A71" s="214">
        <v>67</v>
      </c>
      <c r="B71" s="221" t="s">
        <v>148</v>
      </c>
      <c r="C71" s="209" t="s">
        <v>225</v>
      </c>
      <c r="D71" s="74">
        <v>52</v>
      </c>
      <c r="E71" s="73">
        <v>17</v>
      </c>
      <c r="F71" s="73">
        <v>30</v>
      </c>
      <c r="G71" s="73">
        <v>28</v>
      </c>
      <c r="H71" s="73">
        <v>32</v>
      </c>
      <c r="I71" s="73">
        <v>24</v>
      </c>
      <c r="J71" s="73">
        <v>22</v>
      </c>
      <c r="K71" s="73">
        <v>24</v>
      </c>
      <c r="L71" s="73">
        <v>23</v>
      </c>
      <c r="M71" s="73">
        <v>30</v>
      </c>
      <c r="N71" s="69">
        <f t="shared" si="24"/>
        <v>282</v>
      </c>
      <c r="O71" s="72">
        <f t="shared" si="25"/>
        <v>37.6</v>
      </c>
      <c r="P71" s="20" t="str">
        <f t="shared" si="26"/>
        <v>FAIL</v>
      </c>
      <c r="Q71" s="20" t="str">
        <f t="shared" si="27"/>
        <v>FAIL</v>
      </c>
      <c r="R71" s="167">
        <f t="shared" si="28"/>
        <v>4</v>
      </c>
      <c r="S71" s="168">
        <f t="shared" si="29"/>
        <v>0</v>
      </c>
      <c r="T71" s="100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20">
        <f t="shared" si="22"/>
        <v>0</v>
      </c>
      <c r="AF71" s="20">
        <f t="shared" si="30"/>
        <v>282</v>
      </c>
      <c r="AG71" s="36"/>
      <c r="AH71" s="86">
        <f t="shared" si="31"/>
        <v>18.8</v>
      </c>
      <c r="AI71" s="20" t="str">
        <f t="shared" si="32"/>
        <v>FAIL</v>
      </c>
      <c r="AJ71" s="20" t="str">
        <f t="shared" si="33"/>
        <v>FAIL</v>
      </c>
      <c r="AK71" s="20">
        <f t="shared" si="34"/>
        <v>0</v>
      </c>
      <c r="AL71" s="20">
        <f t="shared" si="35"/>
        <v>0</v>
      </c>
      <c r="AM71" s="85">
        <f t="shared" si="23"/>
        <v>4</v>
      </c>
      <c r="AN71" s="85">
        <f t="shared" si="23"/>
        <v>0</v>
      </c>
      <c r="AO71" s="36" t="b">
        <f t="shared" si="36"/>
        <v>1</v>
      </c>
      <c r="AP71" s="111"/>
    </row>
    <row r="72" spans="1:42" ht="18.95" customHeight="1" x14ac:dyDescent="0.25">
      <c r="A72" s="214">
        <v>68</v>
      </c>
      <c r="B72" s="221" t="s">
        <v>189</v>
      </c>
      <c r="C72" s="209" t="s">
        <v>265</v>
      </c>
      <c r="D72" s="74">
        <v>40</v>
      </c>
      <c r="E72" s="73">
        <v>26</v>
      </c>
      <c r="F72" s="73">
        <v>40</v>
      </c>
      <c r="G72" s="73">
        <v>40</v>
      </c>
      <c r="H72" s="73">
        <v>15</v>
      </c>
      <c r="I72" s="73">
        <v>21</v>
      </c>
      <c r="J72" s="73">
        <v>22</v>
      </c>
      <c r="K72" s="73">
        <v>30</v>
      </c>
      <c r="L72" s="73">
        <v>5</v>
      </c>
      <c r="M72" s="73">
        <v>34</v>
      </c>
      <c r="N72" s="69">
        <f t="shared" si="24"/>
        <v>273</v>
      </c>
      <c r="O72" s="72">
        <f t="shared" si="25"/>
        <v>36.4</v>
      </c>
      <c r="P72" s="20" t="str">
        <f t="shared" si="26"/>
        <v>FAIL</v>
      </c>
      <c r="Q72" s="20" t="str">
        <f t="shared" si="27"/>
        <v>FAIL</v>
      </c>
      <c r="R72" s="167">
        <f t="shared" si="28"/>
        <v>2</v>
      </c>
      <c r="S72" s="168">
        <f t="shared" si="29"/>
        <v>1</v>
      </c>
      <c r="T72" s="100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20">
        <f t="shared" ref="AE72:AE81" si="37">SUM(T72:AD72)</f>
        <v>0</v>
      </c>
      <c r="AF72" s="20">
        <f t="shared" si="30"/>
        <v>273</v>
      </c>
      <c r="AG72" s="36"/>
      <c r="AH72" s="86">
        <f t="shared" si="31"/>
        <v>18.2</v>
      </c>
      <c r="AI72" s="20" t="str">
        <f t="shared" si="32"/>
        <v>FAILS ATKT</v>
      </c>
      <c r="AJ72" s="20" t="str">
        <f t="shared" si="33"/>
        <v>FAILS ATKT</v>
      </c>
      <c r="AK72" s="20">
        <f t="shared" si="34"/>
        <v>0</v>
      </c>
      <c r="AL72" s="20">
        <f t="shared" si="35"/>
        <v>0</v>
      </c>
      <c r="AM72" s="85">
        <f t="shared" si="23"/>
        <v>2</v>
      </c>
      <c r="AN72" s="85">
        <f t="shared" si="23"/>
        <v>1</v>
      </c>
      <c r="AO72" s="36" t="b">
        <f t="shared" si="36"/>
        <v>0</v>
      </c>
      <c r="AP72" s="111"/>
    </row>
    <row r="73" spans="1:42" ht="18.95" customHeight="1" x14ac:dyDescent="0.25">
      <c r="A73" s="214">
        <v>69</v>
      </c>
      <c r="B73" s="221" t="s">
        <v>140</v>
      </c>
      <c r="C73" s="209" t="s">
        <v>217</v>
      </c>
      <c r="D73" s="74">
        <v>31</v>
      </c>
      <c r="E73" s="73">
        <v>40</v>
      </c>
      <c r="F73" s="73">
        <v>40</v>
      </c>
      <c r="G73" s="73">
        <v>23</v>
      </c>
      <c r="H73" s="73">
        <v>32</v>
      </c>
      <c r="I73" s="73">
        <v>8</v>
      </c>
      <c r="J73" s="73">
        <v>20</v>
      </c>
      <c r="K73" s="73">
        <v>33</v>
      </c>
      <c r="L73" s="73">
        <v>10</v>
      </c>
      <c r="M73" s="73">
        <v>35</v>
      </c>
      <c r="N73" s="69">
        <f t="shared" si="24"/>
        <v>272</v>
      </c>
      <c r="O73" s="72">
        <f t="shared" si="25"/>
        <v>36.266666666666666</v>
      </c>
      <c r="P73" s="20" t="str">
        <f t="shared" si="26"/>
        <v>FAIL</v>
      </c>
      <c r="Q73" s="20" t="str">
        <f t="shared" si="27"/>
        <v>FAIL</v>
      </c>
      <c r="R73" s="167">
        <f t="shared" si="28"/>
        <v>3</v>
      </c>
      <c r="S73" s="168">
        <f t="shared" si="29"/>
        <v>1</v>
      </c>
      <c r="T73" s="100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20">
        <f t="shared" si="37"/>
        <v>0</v>
      </c>
      <c r="AF73" s="20">
        <f t="shared" si="30"/>
        <v>272</v>
      </c>
      <c r="AG73" s="36"/>
      <c r="AH73" s="86">
        <f t="shared" si="31"/>
        <v>18.133333333333333</v>
      </c>
      <c r="AI73" s="20" t="str">
        <f t="shared" si="32"/>
        <v>FAILS ATKT</v>
      </c>
      <c r="AJ73" s="20" t="str">
        <f t="shared" si="33"/>
        <v>FAILS ATKT</v>
      </c>
      <c r="AK73" s="20">
        <f t="shared" si="34"/>
        <v>0</v>
      </c>
      <c r="AL73" s="20">
        <f t="shared" si="35"/>
        <v>0</v>
      </c>
      <c r="AM73" s="85">
        <f t="shared" si="23"/>
        <v>3</v>
      </c>
      <c r="AN73" s="85">
        <f t="shared" si="23"/>
        <v>1</v>
      </c>
      <c r="AO73" s="36" t="b">
        <f t="shared" si="36"/>
        <v>0</v>
      </c>
      <c r="AP73" s="111"/>
    </row>
    <row r="74" spans="1:42" ht="18.95" customHeight="1" x14ac:dyDescent="0.25">
      <c r="A74" s="214">
        <v>70</v>
      </c>
      <c r="B74" s="221" t="s">
        <v>190</v>
      </c>
      <c r="C74" s="209" t="s">
        <v>266</v>
      </c>
      <c r="D74" s="74">
        <v>42</v>
      </c>
      <c r="E74" s="73">
        <v>13</v>
      </c>
      <c r="F74" s="73">
        <v>31</v>
      </c>
      <c r="G74" s="73">
        <v>40</v>
      </c>
      <c r="H74" s="73">
        <v>40</v>
      </c>
      <c r="I74" s="73">
        <v>22</v>
      </c>
      <c r="J74" s="73">
        <v>23</v>
      </c>
      <c r="K74" s="73">
        <v>24</v>
      </c>
      <c r="L74" s="73">
        <v>7</v>
      </c>
      <c r="M74" s="73">
        <v>28</v>
      </c>
      <c r="N74" s="69">
        <f t="shared" si="24"/>
        <v>270</v>
      </c>
      <c r="O74" s="72">
        <f t="shared" si="25"/>
        <v>36</v>
      </c>
      <c r="P74" s="20" t="str">
        <f t="shared" si="26"/>
        <v>FAIL</v>
      </c>
      <c r="Q74" s="20" t="str">
        <f t="shared" si="27"/>
        <v>FAIL</v>
      </c>
      <c r="R74" s="167">
        <f t="shared" si="28"/>
        <v>2</v>
      </c>
      <c r="S74" s="168">
        <f t="shared" si="29"/>
        <v>1</v>
      </c>
      <c r="T74" s="100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20">
        <f t="shared" si="37"/>
        <v>0</v>
      </c>
      <c r="AF74" s="20">
        <f t="shared" si="30"/>
        <v>270</v>
      </c>
      <c r="AG74" s="36"/>
      <c r="AH74" s="86">
        <f t="shared" si="31"/>
        <v>18</v>
      </c>
      <c r="AI74" s="20" t="str">
        <f t="shared" si="32"/>
        <v>FAILS ATKT</v>
      </c>
      <c r="AJ74" s="20" t="str">
        <f t="shared" si="33"/>
        <v>FAILS ATKT</v>
      </c>
      <c r="AK74" s="20">
        <f t="shared" si="34"/>
        <v>0</v>
      </c>
      <c r="AL74" s="20">
        <f t="shared" si="35"/>
        <v>0</v>
      </c>
      <c r="AM74" s="85">
        <f t="shared" si="23"/>
        <v>2</v>
      </c>
      <c r="AN74" s="85">
        <f t="shared" si="23"/>
        <v>1</v>
      </c>
      <c r="AO74" s="36" t="b">
        <f t="shared" si="36"/>
        <v>0</v>
      </c>
      <c r="AP74" s="111"/>
    </row>
    <row r="75" spans="1:42" ht="18.95" customHeight="1" x14ac:dyDescent="0.25">
      <c r="A75" s="214">
        <v>71</v>
      </c>
      <c r="B75" s="221" t="s">
        <v>200</v>
      </c>
      <c r="C75" s="209" t="s">
        <v>276</v>
      </c>
      <c r="D75" s="74">
        <v>51</v>
      </c>
      <c r="E75" s="73">
        <v>42</v>
      </c>
      <c r="F75" s="73">
        <v>50</v>
      </c>
      <c r="G75" s="73">
        <v>25</v>
      </c>
      <c r="H75" s="73">
        <v>33</v>
      </c>
      <c r="I75" s="73">
        <v>6</v>
      </c>
      <c r="J75" s="73">
        <v>8</v>
      </c>
      <c r="K75" s="73">
        <v>20</v>
      </c>
      <c r="L75" s="73" t="s">
        <v>294</v>
      </c>
      <c r="M75" s="73">
        <v>22</v>
      </c>
      <c r="N75" s="69">
        <f t="shared" si="24"/>
        <v>257</v>
      </c>
      <c r="O75" s="72">
        <f t="shared" si="25"/>
        <v>34.266666666666666</v>
      </c>
      <c r="P75" s="20" t="str">
        <f t="shared" si="26"/>
        <v>FAIL</v>
      </c>
      <c r="Q75" s="20" t="str">
        <f t="shared" si="27"/>
        <v>FAIL</v>
      </c>
      <c r="R75" s="167">
        <f t="shared" si="28"/>
        <v>2</v>
      </c>
      <c r="S75" s="168">
        <f t="shared" si="29"/>
        <v>2</v>
      </c>
      <c r="T75" s="100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20">
        <f t="shared" si="37"/>
        <v>0</v>
      </c>
      <c r="AF75" s="20">
        <f t="shared" si="30"/>
        <v>257</v>
      </c>
      <c r="AG75" s="36"/>
      <c r="AH75" s="86">
        <f t="shared" si="31"/>
        <v>17.133333333333333</v>
      </c>
      <c r="AI75" s="20" t="str">
        <f t="shared" si="32"/>
        <v>FAILS ATKT</v>
      </c>
      <c r="AJ75" s="20" t="str">
        <f t="shared" si="33"/>
        <v>FAILS ATKT</v>
      </c>
      <c r="AK75" s="20">
        <f t="shared" si="34"/>
        <v>0</v>
      </c>
      <c r="AL75" s="20">
        <f t="shared" si="35"/>
        <v>0</v>
      </c>
      <c r="AM75" s="85">
        <f t="shared" si="23"/>
        <v>2</v>
      </c>
      <c r="AN75" s="85">
        <f t="shared" si="23"/>
        <v>2</v>
      </c>
      <c r="AO75" s="36" t="b">
        <f t="shared" si="36"/>
        <v>0</v>
      </c>
      <c r="AP75" s="111"/>
    </row>
    <row r="76" spans="1:42" ht="18.95" customHeight="1" x14ac:dyDescent="0.25">
      <c r="A76" s="214">
        <v>72</v>
      </c>
      <c r="B76" s="221" t="s">
        <v>198</v>
      </c>
      <c r="C76" s="209" t="s">
        <v>274</v>
      </c>
      <c r="D76" s="74">
        <v>44</v>
      </c>
      <c r="E76" s="73">
        <v>32</v>
      </c>
      <c r="F76" s="73">
        <v>30</v>
      </c>
      <c r="G76" s="73">
        <v>23</v>
      </c>
      <c r="H76" s="73">
        <v>18</v>
      </c>
      <c r="I76" s="73">
        <v>25</v>
      </c>
      <c r="J76" s="73">
        <v>29</v>
      </c>
      <c r="K76" s="73">
        <v>20</v>
      </c>
      <c r="L76" s="73" t="s">
        <v>294</v>
      </c>
      <c r="M76" s="73">
        <v>24</v>
      </c>
      <c r="N76" s="69">
        <f t="shared" si="24"/>
        <v>245</v>
      </c>
      <c r="O76" s="72">
        <f t="shared" si="25"/>
        <v>32.666666666666664</v>
      </c>
      <c r="P76" s="20" t="str">
        <f t="shared" si="26"/>
        <v>FAIL</v>
      </c>
      <c r="Q76" s="20" t="str">
        <f t="shared" si="27"/>
        <v>FAIL</v>
      </c>
      <c r="R76" s="167">
        <f t="shared" si="28"/>
        <v>4</v>
      </c>
      <c r="S76" s="168">
        <f t="shared" si="29"/>
        <v>1</v>
      </c>
      <c r="T76" s="100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20">
        <f t="shared" si="37"/>
        <v>0</v>
      </c>
      <c r="AF76" s="20">
        <f t="shared" si="30"/>
        <v>245</v>
      </c>
      <c r="AG76" s="36"/>
      <c r="AH76" s="86">
        <f t="shared" si="31"/>
        <v>16.333333333333332</v>
      </c>
      <c r="AI76" s="20" t="str">
        <f t="shared" si="32"/>
        <v>FAIL</v>
      </c>
      <c r="AJ76" s="20" t="str">
        <f t="shared" si="33"/>
        <v>FAIL</v>
      </c>
      <c r="AK76" s="20">
        <f t="shared" si="34"/>
        <v>0</v>
      </c>
      <c r="AL76" s="20">
        <f t="shared" si="35"/>
        <v>0</v>
      </c>
      <c r="AM76" s="85">
        <f t="shared" si="23"/>
        <v>4</v>
      </c>
      <c r="AN76" s="85">
        <f t="shared" si="23"/>
        <v>1</v>
      </c>
      <c r="AO76" s="36" t="b">
        <f t="shared" si="36"/>
        <v>1</v>
      </c>
      <c r="AP76" s="111"/>
    </row>
    <row r="77" spans="1:42" ht="18.95" customHeight="1" x14ac:dyDescent="0.25">
      <c r="A77" s="214">
        <v>73</v>
      </c>
      <c r="B77" s="221" t="s">
        <v>158</v>
      </c>
      <c r="C77" s="209" t="s">
        <v>235</v>
      </c>
      <c r="D77" s="74">
        <v>22</v>
      </c>
      <c r="E77" s="73">
        <v>33</v>
      </c>
      <c r="F77" s="73">
        <v>49</v>
      </c>
      <c r="G77" s="73">
        <v>30</v>
      </c>
      <c r="H77" s="73">
        <v>40</v>
      </c>
      <c r="I77" s="73">
        <v>7</v>
      </c>
      <c r="J77" s="73">
        <v>5</v>
      </c>
      <c r="K77" s="73">
        <v>25</v>
      </c>
      <c r="L77" s="73">
        <v>8</v>
      </c>
      <c r="M77" s="73">
        <v>22</v>
      </c>
      <c r="N77" s="69">
        <f t="shared" si="24"/>
        <v>241</v>
      </c>
      <c r="O77" s="72">
        <f t="shared" si="25"/>
        <v>32.133333333333333</v>
      </c>
      <c r="P77" s="20" t="str">
        <f t="shared" si="26"/>
        <v>FAIL</v>
      </c>
      <c r="Q77" s="20" t="str">
        <f t="shared" si="27"/>
        <v>FAIL</v>
      </c>
      <c r="R77" s="167">
        <f t="shared" si="28"/>
        <v>3</v>
      </c>
      <c r="S77" s="168">
        <f t="shared" si="29"/>
        <v>2</v>
      </c>
      <c r="T77" s="100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20">
        <f t="shared" si="37"/>
        <v>0</v>
      </c>
      <c r="AF77" s="20">
        <f t="shared" si="30"/>
        <v>241</v>
      </c>
      <c r="AG77" s="36"/>
      <c r="AH77" s="86">
        <f t="shared" si="31"/>
        <v>16.066666666666666</v>
      </c>
      <c r="AI77" s="20" t="str">
        <f t="shared" si="32"/>
        <v>FAILS ATKT</v>
      </c>
      <c r="AJ77" s="20" t="str">
        <f t="shared" si="33"/>
        <v>FAILS ATKT</v>
      </c>
      <c r="AK77" s="20">
        <f t="shared" si="34"/>
        <v>0</v>
      </c>
      <c r="AL77" s="20">
        <f t="shared" si="35"/>
        <v>0</v>
      </c>
      <c r="AM77" s="85">
        <f t="shared" si="23"/>
        <v>3</v>
      </c>
      <c r="AN77" s="85">
        <f t="shared" si="23"/>
        <v>2</v>
      </c>
      <c r="AO77" s="36" t="b">
        <f t="shared" si="36"/>
        <v>0</v>
      </c>
      <c r="AP77" s="111"/>
    </row>
    <row r="78" spans="1:42" ht="18.95" customHeight="1" x14ac:dyDescent="0.25">
      <c r="A78" s="214">
        <v>74</v>
      </c>
      <c r="B78" s="221" t="s">
        <v>181</v>
      </c>
      <c r="C78" s="209" t="s">
        <v>258</v>
      </c>
      <c r="D78" s="74">
        <v>40</v>
      </c>
      <c r="E78" s="73">
        <v>24</v>
      </c>
      <c r="F78" s="73">
        <v>40</v>
      </c>
      <c r="G78" s="75">
        <v>40</v>
      </c>
      <c r="H78" s="73">
        <v>28</v>
      </c>
      <c r="I78" s="73">
        <v>6</v>
      </c>
      <c r="J78" s="73">
        <v>20</v>
      </c>
      <c r="K78" s="73">
        <v>20</v>
      </c>
      <c r="L78" s="73" t="s">
        <v>294</v>
      </c>
      <c r="M78" s="73">
        <v>23</v>
      </c>
      <c r="N78" s="69">
        <f t="shared" si="24"/>
        <v>241</v>
      </c>
      <c r="O78" s="72">
        <f t="shared" si="25"/>
        <v>32.133333333333333</v>
      </c>
      <c r="P78" s="20" t="str">
        <f t="shared" si="26"/>
        <v>FAIL</v>
      </c>
      <c r="Q78" s="20" t="str">
        <f t="shared" si="27"/>
        <v>FAIL</v>
      </c>
      <c r="R78" s="167">
        <f t="shared" si="28"/>
        <v>2</v>
      </c>
      <c r="S78" s="168">
        <f t="shared" si="29"/>
        <v>1</v>
      </c>
      <c r="T78" s="100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20">
        <f t="shared" si="37"/>
        <v>0</v>
      </c>
      <c r="AF78" s="20">
        <f t="shared" si="30"/>
        <v>241</v>
      </c>
      <c r="AG78" s="36"/>
      <c r="AH78" s="86">
        <f t="shared" si="31"/>
        <v>16.066666666666666</v>
      </c>
      <c r="AI78" s="20" t="str">
        <f t="shared" si="32"/>
        <v>FAILS ATKT</v>
      </c>
      <c r="AJ78" s="20" t="str">
        <f t="shared" si="33"/>
        <v>FAILS ATKT</v>
      </c>
      <c r="AK78" s="20">
        <f t="shared" si="34"/>
        <v>0</v>
      </c>
      <c r="AL78" s="20">
        <f t="shared" si="35"/>
        <v>0</v>
      </c>
      <c r="AM78" s="85">
        <f t="shared" si="23"/>
        <v>2</v>
      </c>
      <c r="AN78" s="85">
        <f t="shared" si="23"/>
        <v>1</v>
      </c>
      <c r="AO78" s="36" t="b">
        <f t="shared" si="36"/>
        <v>0</v>
      </c>
      <c r="AP78" s="111"/>
    </row>
    <row r="79" spans="1:42" ht="18.95" customHeight="1" x14ac:dyDescent="0.25">
      <c r="A79" s="214">
        <v>75</v>
      </c>
      <c r="B79" s="221" t="s">
        <v>180</v>
      </c>
      <c r="C79" s="209" t="s">
        <v>257</v>
      </c>
      <c r="D79" s="74">
        <v>40</v>
      </c>
      <c r="E79" s="73">
        <v>40</v>
      </c>
      <c r="F79" s="73">
        <v>43</v>
      </c>
      <c r="G79" s="73">
        <v>19</v>
      </c>
      <c r="H79" s="73">
        <v>28</v>
      </c>
      <c r="I79" s="73" t="s">
        <v>294</v>
      </c>
      <c r="J79" s="75" t="s">
        <v>294</v>
      </c>
      <c r="K79" s="73">
        <v>21</v>
      </c>
      <c r="L79" s="75" t="s">
        <v>294</v>
      </c>
      <c r="M79" s="73">
        <v>25</v>
      </c>
      <c r="N79" s="69">
        <f t="shared" si="24"/>
        <v>216</v>
      </c>
      <c r="O79" s="72">
        <f t="shared" si="25"/>
        <v>28.8</v>
      </c>
      <c r="P79" s="20" t="str">
        <f t="shared" si="26"/>
        <v>FAIL</v>
      </c>
      <c r="Q79" s="20" t="str">
        <f t="shared" si="27"/>
        <v>FAIL</v>
      </c>
      <c r="R79" s="167">
        <f t="shared" si="28"/>
        <v>2</v>
      </c>
      <c r="S79" s="168">
        <f t="shared" si="29"/>
        <v>2</v>
      </c>
      <c r="T79" s="100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20">
        <f t="shared" si="37"/>
        <v>0</v>
      </c>
      <c r="AF79" s="20">
        <f t="shared" si="30"/>
        <v>216</v>
      </c>
      <c r="AG79" s="36"/>
      <c r="AH79" s="86">
        <f t="shared" si="31"/>
        <v>14.4</v>
      </c>
      <c r="AI79" s="20" t="str">
        <f t="shared" si="32"/>
        <v>FAILS ATKT</v>
      </c>
      <c r="AJ79" s="20" t="str">
        <f t="shared" si="33"/>
        <v>FAILS ATKT</v>
      </c>
      <c r="AK79" s="20">
        <f t="shared" si="34"/>
        <v>0</v>
      </c>
      <c r="AL79" s="20">
        <f t="shared" si="35"/>
        <v>0</v>
      </c>
      <c r="AM79" s="85">
        <f t="shared" si="23"/>
        <v>2</v>
      </c>
      <c r="AN79" s="85">
        <f t="shared" si="23"/>
        <v>2</v>
      </c>
      <c r="AO79" s="36" t="b">
        <f t="shared" si="36"/>
        <v>0</v>
      </c>
      <c r="AP79" s="111"/>
    </row>
    <row r="80" spans="1:42" ht="18.95" customHeight="1" x14ac:dyDescent="0.25">
      <c r="A80" s="214">
        <v>76</v>
      </c>
      <c r="B80" s="221" t="s">
        <v>160</v>
      </c>
      <c r="C80" s="209" t="s">
        <v>237</v>
      </c>
      <c r="D80" s="74">
        <v>18</v>
      </c>
      <c r="E80" s="73">
        <v>21</v>
      </c>
      <c r="F80" s="73">
        <v>18</v>
      </c>
      <c r="G80" s="73">
        <v>13</v>
      </c>
      <c r="H80" s="73">
        <v>23</v>
      </c>
      <c r="I80" s="73">
        <v>3</v>
      </c>
      <c r="J80" s="73">
        <v>6</v>
      </c>
      <c r="K80" s="73">
        <v>20</v>
      </c>
      <c r="L80" s="73">
        <v>3</v>
      </c>
      <c r="M80" s="73">
        <v>26</v>
      </c>
      <c r="N80" s="69">
        <f t="shared" si="24"/>
        <v>151</v>
      </c>
      <c r="O80" s="72">
        <f t="shared" si="25"/>
        <v>20.133333333333333</v>
      </c>
      <c r="P80" s="20" t="str">
        <f t="shared" si="26"/>
        <v>FAIL</v>
      </c>
      <c r="Q80" s="20" t="str">
        <f t="shared" si="27"/>
        <v>FAIL</v>
      </c>
      <c r="R80" s="167">
        <f t="shared" si="28"/>
        <v>5</v>
      </c>
      <c r="S80" s="168">
        <f t="shared" si="29"/>
        <v>2</v>
      </c>
      <c r="T80" s="100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20">
        <f t="shared" si="37"/>
        <v>0</v>
      </c>
      <c r="AF80" s="20">
        <f t="shared" si="30"/>
        <v>151</v>
      </c>
      <c r="AG80" s="36"/>
      <c r="AH80" s="86">
        <f t="shared" si="31"/>
        <v>10.066666666666666</v>
      </c>
      <c r="AI80" s="20" t="str">
        <f t="shared" si="32"/>
        <v>FAIL</v>
      </c>
      <c r="AJ80" s="20" t="str">
        <f t="shared" si="33"/>
        <v>FAIL</v>
      </c>
      <c r="AK80" s="20">
        <f t="shared" si="34"/>
        <v>0</v>
      </c>
      <c r="AL80" s="20">
        <f t="shared" si="35"/>
        <v>0</v>
      </c>
      <c r="AM80" s="85">
        <f t="shared" si="23"/>
        <v>5</v>
      </c>
      <c r="AN80" s="85">
        <f t="shared" si="23"/>
        <v>2</v>
      </c>
      <c r="AO80" s="36" t="b">
        <f t="shared" si="36"/>
        <v>1</v>
      </c>
      <c r="AP80" s="111"/>
    </row>
    <row r="81" spans="1:42" ht="18.95" customHeight="1" x14ac:dyDescent="0.25">
      <c r="A81" s="214">
        <v>77</v>
      </c>
      <c r="B81" s="221" t="s">
        <v>136</v>
      </c>
      <c r="C81" s="209" t="s">
        <v>213</v>
      </c>
      <c r="D81" s="76">
        <v>48</v>
      </c>
      <c r="E81" s="70">
        <v>15</v>
      </c>
      <c r="F81" s="71" t="s">
        <v>294</v>
      </c>
      <c r="G81" s="70" t="s">
        <v>294</v>
      </c>
      <c r="H81" s="70" t="s">
        <v>294</v>
      </c>
      <c r="I81" s="70" t="s">
        <v>294</v>
      </c>
      <c r="J81" s="70" t="s">
        <v>294</v>
      </c>
      <c r="K81" s="70">
        <v>20</v>
      </c>
      <c r="L81" s="70" t="s">
        <v>294</v>
      </c>
      <c r="M81" s="70">
        <v>20</v>
      </c>
      <c r="N81" s="69">
        <f t="shared" si="24"/>
        <v>103</v>
      </c>
      <c r="O81" s="72">
        <f t="shared" si="25"/>
        <v>13.733333333333333</v>
      </c>
      <c r="P81" s="20" t="str">
        <f t="shared" si="26"/>
        <v>FAIL</v>
      </c>
      <c r="Q81" s="20" t="str">
        <f t="shared" si="27"/>
        <v>FAIL</v>
      </c>
      <c r="R81" s="167">
        <f t="shared" si="28"/>
        <v>4</v>
      </c>
      <c r="S81" s="168">
        <f t="shared" si="29"/>
        <v>2</v>
      </c>
      <c r="T81" s="100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20">
        <f t="shared" si="37"/>
        <v>0</v>
      </c>
      <c r="AF81" s="20">
        <f t="shared" si="30"/>
        <v>103</v>
      </c>
      <c r="AG81" s="36"/>
      <c r="AH81" s="86">
        <f t="shared" si="31"/>
        <v>6.8666666666666663</v>
      </c>
      <c r="AI81" s="20" t="str">
        <f t="shared" si="32"/>
        <v>FAIL</v>
      </c>
      <c r="AJ81" s="20" t="str">
        <f t="shared" si="33"/>
        <v>FAIL</v>
      </c>
      <c r="AK81" s="20">
        <f t="shared" si="34"/>
        <v>0</v>
      </c>
      <c r="AL81" s="20">
        <f t="shared" si="35"/>
        <v>0</v>
      </c>
      <c r="AM81" s="85">
        <f t="shared" si="23"/>
        <v>4</v>
      </c>
      <c r="AN81" s="85">
        <f t="shared" si="23"/>
        <v>2</v>
      </c>
      <c r="AO81" s="36" t="b">
        <f t="shared" si="36"/>
        <v>1</v>
      </c>
      <c r="AP81" s="111"/>
    </row>
    <row r="82" spans="1:42" x14ac:dyDescent="0.25">
      <c r="A82" s="215"/>
      <c r="B82" s="208"/>
      <c r="C82" s="2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7"/>
      <c r="P82" s="25"/>
      <c r="Q82" s="25"/>
      <c r="R82" s="25"/>
      <c r="S82" s="119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5"/>
      <c r="AF82" s="25"/>
      <c r="AG82" s="26"/>
      <c r="AH82" s="27"/>
      <c r="AI82" s="25"/>
      <c r="AJ82" s="25"/>
      <c r="AK82" s="25"/>
      <c r="AL82" s="25"/>
      <c r="AM82" s="26"/>
      <c r="AN82" s="26"/>
      <c r="AO82" s="26"/>
      <c r="AP82" s="111"/>
    </row>
    <row r="83" spans="1:42" x14ac:dyDescent="0.25">
      <c r="A83" s="215"/>
      <c r="B83" s="208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7"/>
      <c r="P83" s="25"/>
      <c r="Q83" s="25"/>
      <c r="R83" s="25"/>
      <c r="S83" s="119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8"/>
      <c r="AF83" s="58"/>
      <c r="AG83" s="57"/>
      <c r="AH83" s="59"/>
      <c r="AI83" s="58"/>
      <c r="AJ83" s="58"/>
      <c r="AK83" s="58"/>
      <c r="AL83" s="58"/>
      <c r="AM83" s="26"/>
      <c r="AN83" s="26"/>
      <c r="AO83" s="26"/>
      <c r="AP83" s="111"/>
    </row>
    <row r="84" spans="1:42" x14ac:dyDescent="0.25">
      <c r="A84" s="215"/>
      <c r="B84" s="208"/>
      <c r="C84" s="36" t="s">
        <v>60</v>
      </c>
      <c r="D84" s="20">
        <f>COUNT(D5:D81)</f>
        <v>77</v>
      </c>
      <c r="E84" s="20">
        <f t="shared" ref="E84:N84" si="38">COUNT(E5:E81)</f>
        <v>77</v>
      </c>
      <c r="F84" s="20">
        <f t="shared" si="38"/>
        <v>76</v>
      </c>
      <c r="G84" s="20">
        <f t="shared" si="38"/>
        <v>76</v>
      </c>
      <c r="H84" s="20">
        <f t="shared" si="38"/>
        <v>76</v>
      </c>
      <c r="I84" s="20">
        <f t="shared" si="38"/>
        <v>75</v>
      </c>
      <c r="J84" s="20">
        <f t="shared" si="38"/>
        <v>75</v>
      </c>
      <c r="K84" s="20">
        <f t="shared" si="38"/>
        <v>77</v>
      </c>
      <c r="L84" s="20">
        <f t="shared" si="38"/>
        <v>71</v>
      </c>
      <c r="M84" s="20">
        <f t="shared" si="38"/>
        <v>77</v>
      </c>
      <c r="N84" s="20">
        <f t="shared" si="38"/>
        <v>77</v>
      </c>
      <c r="O84" s="25"/>
      <c r="P84" s="25"/>
      <c r="Q84" s="25"/>
      <c r="R84" s="32"/>
      <c r="S84" s="120"/>
      <c r="T84" s="88">
        <f t="shared" ref="T84:AE84" si="39">COUNT(T5:T71)</f>
        <v>0</v>
      </c>
      <c r="U84" s="88">
        <f t="shared" si="39"/>
        <v>0</v>
      </c>
      <c r="V84" s="88">
        <f t="shared" si="39"/>
        <v>0</v>
      </c>
      <c r="W84" s="88">
        <f t="shared" si="39"/>
        <v>0</v>
      </c>
      <c r="X84" s="88">
        <f t="shared" si="39"/>
        <v>0</v>
      </c>
      <c r="Y84" s="88">
        <f t="shared" si="39"/>
        <v>0</v>
      </c>
      <c r="Z84" s="88">
        <f t="shared" si="39"/>
        <v>0</v>
      </c>
      <c r="AA84" s="128">
        <f t="shared" si="39"/>
        <v>0</v>
      </c>
      <c r="AB84" s="88">
        <f t="shared" si="39"/>
        <v>0</v>
      </c>
      <c r="AC84" s="88">
        <f t="shared" si="39"/>
        <v>0</v>
      </c>
      <c r="AD84" s="88">
        <f t="shared" si="39"/>
        <v>0</v>
      </c>
      <c r="AE84" s="88">
        <f t="shared" si="39"/>
        <v>67</v>
      </c>
      <c r="AF84" s="58"/>
      <c r="AG84" s="129"/>
      <c r="AH84" s="58"/>
      <c r="AI84" s="129"/>
      <c r="AJ84" s="129"/>
      <c r="AK84" s="129"/>
      <c r="AL84" s="129"/>
      <c r="AM84" s="26"/>
      <c r="AN84" s="26"/>
      <c r="AO84" s="26"/>
      <c r="AP84" s="111"/>
    </row>
    <row r="85" spans="1:42" x14ac:dyDescent="0.25">
      <c r="A85" s="215"/>
      <c r="B85" s="208"/>
      <c r="C85" s="36" t="s">
        <v>61</v>
      </c>
      <c r="D85" s="20">
        <f>COUNTIF(D5:D81,"&gt;=40")</f>
        <v>69</v>
      </c>
      <c r="E85" s="20">
        <f>COUNTIF(E5:E83,"&gt;=40")</f>
        <v>62</v>
      </c>
      <c r="F85" s="20">
        <f>COUNTIF(F5:F83,"&gt;=40")</f>
        <v>69</v>
      </c>
      <c r="G85" s="20">
        <f>COUNTIF(G5:G83,"&gt;=40")</f>
        <v>65</v>
      </c>
      <c r="H85" s="21">
        <f>COUNTIF(H5:H83,"&gt;=40")</f>
        <v>59</v>
      </c>
      <c r="I85" s="21">
        <f>COUNTIF(I5:I83,"&gt;=20")</f>
        <v>68</v>
      </c>
      <c r="J85" s="21">
        <f>COUNTIF(J5:J83,"&gt;=20")</f>
        <v>70</v>
      </c>
      <c r="K85" s="21">
        <f>COUNTIF(K5:K83,"&gt;=20")</f>
        <v>77</v>
      </c>
      <c r="L85" s="21">
        <f>COUNTIF(L5:L83,"&gt;=20")</f>
        <v>57</v>
      </c>
      <c r="M85" s="21">
        <f>COUNTIF(M5:M83,"&gt;=20")</f>
        <v>77</v>
      </c>
      <c r="N85" s="24">
        <f>COUNTIF(P5:P83,"pass")</f>
        <v>45</v>
      </c>
      <c r="O85" s="25"/>
      <c r="P85" s="25"/>
      <c r="Q85" s="25"/>
      <c r="R85" s="32"/>
      <c r="S85" s="120"/>
      <c r="T85" s="101">
        <f>COUNTIF(T5:T71,"&gt;=40")</f>
        <v>0</v>
      </c>
      <c r="U85" s="101">
        <f>COUNTIF(U5:U71,"&gt;=40")</f>
        <v>0</v>
      </c>
      <c r="V85" s="101">
        <f>COUNTIF(V5:V71,"&gt;=40")</f>
        <v>0</v>
      </c>
      <c r="W85" s="101">
        <f>COUNTIF(W5:W71,"&gt;=40")</f>
        <v>0</v>
      </c>
      <c r="X85" s="101">
        <f>COUNTIF(X5:X71,"&gt;=40")</f>
        <v>0</v>
      </c>
      <c r="Y85" s="101">
        <f>COUNTIF(Y5:Y71,"&gt;=10")</f>
        <v>0</v>
      </c>
      <c r="Z85" s="101">
        <f>COUNTIF(Z5:Z71,"&gt;=20")</f>
        <v>0</v>
      </c>
      <c r="AA85" s="101">
        <f>COUNTIF(AA5:AA71,"&gt;=10")</f>
        <v>0</v>
      </c>
      <c r="AB85" s="101">
        <f>COUNTIF(AB5:AB71,"&gt;=20")</f>
        <v>0</v>
      </c>
      <c r="AC85" s="101">
        <f>COUNTIF(AC5:AC71,"&gt;=10")</f>
        <v>0</v>
      </c>
      <c r="AD85" s="101">
        <f>COUNTIF(AD5:AD71,"&gt;=20")</f>
        <v>0</v>
      </c>
      <c r="AE85" s="88">
        <f>COUNTIF(AI5:AI71,"PASS")</f>
        <v>45</v>
      </c>
      <c r="AF85" s="58"/>
      <c r="AG85" s="129"/>
      <c r="AH85" s="58"/>
      <c r="AI85" s="129"/>
      <c r="AJ85" s="129"/>
      <c r="AK85" s="129"/>
      <c r="AL85" s="129"/>
      <c r="AM85" s="26"/>
      <c r="AN85" s="26"/>
      <c r="AO85" s="26"/>
      <c r="AP85" s="111"/>
    </row>
    <row r="86" spans="1:42" x14ac:dyDescent="0.25">
      <c r="A86" s="215"/>
      <c r="B86" s="208"/>
      <c r="C86" s="36" t="s">
        <v>93</v>
      </c>
      <c r="D86" s="20">
        <f>D85/D84*100</f>
        <v>89.610389610389603</v>
      </c>
      <c r="E86" s="20">
        <f t="shared" ref="E86:M86" si="40">E85/E84*100</f>
        <v>80.519480519480524</v>
      </c>
      <c r="F86" s="20">
        <f t="shared" si="40"/>
        <v>90.789473684210535</v>
      </c>
      <c r="G86" s="20">
        <f t="shared" si="40"/>
        <v>85.526315789473685</v>
      </c>
      <c r="H86" s="21">
        <f t="shared" si="40"/>
        <v>77.631578947368425</v>
      </c>
      <c r="I86" s="21">
        <f t="shared" si="40"/>
        <v>90.666666666666657</v>
      </c>
      <c r="J86" s="65">
        <f t="shared" si="40"/>
        <v>93.333333333333329</v>
      </c>
      <c r="K86" s="21">
        <f t="shared" si="40"/>
        <v>100</v>
      </c>
      <c r="L86" s="66">
        <f t="shared" si="40"/>
        <v>80.281690140845072</v>
      </c>
      <c r="M86" s="21">
        <f t="shared" si="40"/>
        <v>100</v>
      </c>
      <c r="N86" s="22">
        <f>N85/N84*100</f>
        <v>58.441558441558442</v>
      </c>
      <c r="O86" s="25"/>
      <c r="P86" s="25"/>
      <c r="Q86" s="25"/>
      <c r="R86" s="32"/>
      <c r="S86" s="120"/>
      <c r="T86" s="102" t="e">
        <f>T85/T84*100</f>
        <v>#DIV/0!</v>
      </c>
      <c r="U86" s="88" t="e">
        <f>U85/U84*100</f>
        <v>#DIV/0!</v>
      </c>
      <c r="V86" s="88" t="e">
        <f t="shared" ref="V86:AE86" si="41">V85/V84*100</f>
        <v>#DIV/0!</v>
      </c>
      <c r="W86" s="88" t="e">
        <f t="shared" si="41"/>
        <v>#DIV/0!</v>
      </c>
      <c r="X86" s="88" t="e">
        <f t="shared" si="41"/>
        <v>#DIV/0!</v>
      </c>
      <c r="Y86" s="88" t="e">
        <f t="shared" si="41"/>
        <v>#DIV/0!</v>
      </c>
      <c r="Z86" s="88" t="e">
        <f t="shared" si="41"/>
        <v>#DIV/0!</v>
      </c>
      <c r="AA86" s="128" t="e">
        <f t="shared" si="41"/>
        <v>#DIV/0!</v>
      </c>
      <c r="AB86" s="88" t="e">
        <f t="shared" si="41"/>
        <v>#DIV/0!</v>
      </c>
      <c r="AC86" s="88" t="e">
        <f t="shared" si="41"/>
        <v>#DIV/0!</v>
      </c>
      <c r="AD86" s="89" t="e">
        <f t="shared" si="41"/>
        <v>#DIV/0!</v>
      </c>
      <c r="AE86" s="90">
        <f t="shared" si="41"/>
        <v>67.164179104477611</v>
      </c>
      <c r="AF86" s="58"/>
      <c r="AG86" s="129"/>
      <c r="AH86" s="58"/>
      <c r="AI86" s="129"/>
      <c r="AJ86" s="129"/>
      <c r="AK86" s="129"/>
      <c r="AL86" s="129"/>
      <c r="AM86" s="26"/>
      <c r="AN86" s="26"/>
      <c r="AO86" s="26"/>
      <c r="AP86" s="111"/>
    </row>
    <row r="87" spans="1:42" x14ac:dyDescent="0.25">
      <c r="A87" s="215"/>
      <c r="B87" s="208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119"/>
      <c r="T87" s="57"/>
      <c r="U87" s="57"/>
      <c r="V87" s="57"/>
      <c r="W87" s="57"/>
      <c r="X87" s="57"/>
      <c r="Y87" s="57"/>
      <c r="Z87" s="57"/>
      <c r="AA87" s="57"/>
      <c r="AB87" s="91"/>
      <c r="AC87" s="91"/>
      <c r="AD87" s="147" t="s">
        <v>130</v>
      </c>
      <c r="AE87" s="148">
        <f>(AE85+T103)*100/AE84</f>
        <v>98.507462686567166</v>
      </c>
      <c r="AF87" s="58"/>
      <c r="AG87" s="129"/>
      <c r="AH87" s="58"/>
      <c r="AI87" s="129"/>
      <c r="AJ87" s="129"/>
      <c r="AK87" s="129"/>
      <c r="AL87" s="129"/>
      <c r="AM87" s="26"/>
      <c r="AN87" s="26"/>
      <c r="AO87" s="26"/>
      <c r="AP87" s="111"/>
    </row>
    <row r="88" spans="1:42" ht="15" customHeight="1" x14ac:dyDescent="0.25">
      <c r="A88" s="215"/>
      <c r="B88" s="208"/>
      <c r="C88" s="33" t="s">
        <v>55</v>
      </c>
      <c r="D88" s="22">
        <f>COUNTIF($D$5:$D$83,"&gt;=66")</f>
        <v>19</v>
      </c>
      <c r="E88" s="22">
        <f>COUNTIF($E$5:$E$83,"&gt;=66")</f>
        <v>1</v>
      </c>
      <c r="F88" s="22">
        <f>COUNTIF($F$5:$F$83,"&gt;=66")</f>
        <v>9</v>
      </c>
      <c r="G88" s="22">
        <f>COUNTIF($G$5:$G$83,"&gt;=66")</f>
        <v>4</v>
      </c>
      <c r="H88" s="22">
        <f>COUNTIF($H$5:$H$83,"&gt;=66")</f>
        <v>4</v>
      </c>
      <c r="I88" s="25"/>
      <c r="J88" s="197"/>
      <c r="K88" s="197"/>
      <c r="L88" s="197"/>
      <c r="M88" s="197"/>
      <c r="N88" s="198"/>
      <c r="O88" s="25"/>
      <c r="P88" s="25"/>
      <c r="Q88" s="99"/>
      <c r="R88" s="96"/>
      <c r="S88" s="119"/>
      <c r="T88" s="127">
        <f>COUNTIF(T5:T71,"&gt;=66")</f>
        <v>0</v>
      </c>
      <c r="U88" s="127">
        <f>COUNTIF(U5:U71,"&gt;=66")</f>
        <v>0</v>
      </c>
      <c r="V88" s="127">
        <f>COUNTIF(V5:V71,"&gt;=66")</f>
        <v>0</v>
      </c>
      <c r="W88" s="127">
        <f>COUNTIF(W5:W71,"&gt;=66")</f>
        <v>0</v>
      </c>
      <c r="X88" s="127">
        <f>COUNTIF(X5:X71,"&gt;=66")</f>
        <v>0</v>
      </c>
      <c r="Y88" s="145"/>
      <c r="AF88" s="58"/>
      <c r="AG88" s="60"/>
      <c r="AH88" s="58"/>
      <c r="AI88" s="129"/>
      <c r="AJ88" s="129"/>
      <c r="AK88" s="58"/>
      <c r="AL88" s="129"/>
      <c r="AM88" s="26"/>
      <c r="AN88" s="26"/>
      <c r="AO88" s="26"/>
      <c r="AP88" s="111"/>
    </row>
    <row r="89" spans="1:42" x14ac:dyDescent="0.25">
      <c r="A89" s="215"/>
      <c r="B89" s="208"/>
      <c r="C89" s="33" t="s">
        <v>56</v>
      </c>
      <c r="D89" s="22">
        <f>COUNTIFS($D$5:$D$83,"&gt;=60",$D$5:$D$83,"&lt;66")</f>
        <v>8</v>
      </c>
      <c r="E89" s="22">
        <f>COUNTIFS($E$5:$E$83,"&gt;=60",$E$5:$E$83,"&lt;66")</f>
        <v>2</v>
      </c>
      <c r="F89" s="22">
        <f>COUNTIFS($F$5:$F$83,"&gt;=60",$F$5:$F$83,"&lt;66")</f>
        <v>10</v>
      </c>
      <c r="G89" s="22">
        <f>COUNTIFS($G$5:$G$83,"&gt;=60",$G$5:$G$83,"&lt;66")</f>
        <v>10</v>
      </c>
      <c r="H89" s="22">
        <f>COUNTIFS($H$5:$H$83,"&gt;=60",$H$5:$H$83,"&lt;66")</f>
        <v>3</v>
      </c>
      <c r="I89" s="25"/>
      <c r="J89" s="197"/>
      <c r="K89" s="197"/>
      <c r="L89" s="197"/>
      <c r="M89" s="197"/>
      <c r="N89" s="198"/>
      <c r="O89" s="25"/>
      <c r="P89" s="25"/>
      <c r="Q89" s="99"/>
      <c r="R89" s="96"/>
      <c r="S89" s="119"/>
      <c r="T89" s="127">
        <f>COUNTIFS($T$5:$T$71,"&gt;=60",$T$5:$T$71,"&lt;66")</f>
        <v>0</v>
      </c>
      <c r="U89" s="22">
        <f>COUNTIFS($U$5:$U$71,"&gt;=60",$U$5:$U$71,"&lt;66")</f>
        <v>0</v>
      </c>
      <c r="V89" s="22">
        <f>COUNTIFS($V$5:$V$71,"&gt;=60",$V$5:$V$71,"&lt;66")</f>
        <v>0</v>
      </c>
      <c r="W89" s="22">
        <f>COUNTIFS($W$5:$W$71,"&gt;=60",$W$5:$W$71,"&lt;66")</f>
        <v>0</v>
      </c>
      <c r="X89" s="22">
        <f>COUNTIFS($X$5:$X$71,"&gt;=60",$X$5:$X$71,"&lt;66")</f>
        <v>0</v>
      </c>
      <c r="Y89" s="87"/>
      <c r="AF89" s="58"/>
      <c r="AG89" s="60"/>
      <c r="AH89" s="58"/>
      <c r="AI89" s="129"/>
      <c r="AJ89" s="129"/>
      <c r="AK89" s="58"/>
      <c r="AL89" s="129"/>
      <c r="AM89" s="26"/>
      <c r="AN89" s="26"/>
      <c r="AO89" s="26"/>
      <c r="AP89" s="111"/>
    </row>
    <row r="90" spans="1:42" x14ac:dyDescent="0.25">
      <c r="A90" s="215"/>
      <c r="B90" s="208"/>
      <c r="C90" s="33" t="s">
        <v>57</v>
      </c>
      <c r="D90" s="22">
        <f>COUNTIFS($D$5:$D$83,"&gt;=55",$D$5:$D$83,"&lt;60")</f>
        <v>6</v>
      </c>
      <c r="E90" s="22">
        <f>COUNTIFS($E$5:$E$83,"&gt;=55",$E$5:$E$83,"&lt;60")</f>
        <v>6</v>
      </c>
      <c r="F90" s="22">
        <f>COUNTIFS($F$5:$F$83,"&gt;=55",$F$5:$F$83,"&lt;60")</f>
        <v>7</v>
      </c>
      <c r="G90" s="22">
        <f>COUNTIFS($G$5:$G$83,"&gt;=55",$G$5:$G$83,"&lt;60")</f>
        <v>6</v>
      </c>
      <c r="H90" s="22">
        <f>COUNTIFS($H$5:$H$83,"&gt;=55",$H$5:$H$83,"&lt;60")</f>
        <v>4</v>
      </c>
      <c r="I90" s="25"/>
      <c r="J90" s="26"/>
      <c r="K90" s="26"/>
      <c r="L90" s="96"/>
      <c r="M90" s="97"/>
      <c r="N90" s="25"/>
      <c r="O90" s="25"/>
      <c r="P90" s="25"/>
      <c r="Q90" s="99"/>
      <c r="R90" s="96"/>
      <c r="S90" s="119"/>
      <c r="T90" s="127">
        <f>COUNTIFS($T$5:$T$71,"&gt;=55",$T$5:$T$71,"&lt;60")</f>
        <v>0</v>
      </c>
      <c r="U90" s="22">
        <f>COUNTIFS($U$5:$U$71,"&gt;=60",$U$5:$U$71,"&lt;66")</f>
        <v>0</v>
      </c>
      <c r="V90" s="22">
        <f>COUNTIFS($V$5:$V$71,"&gt;=60",$V$5:$V$71,"&lt;66")</f>
        <v>0</v>
      </c>
      <c r="W90" s="22">
        <f>COUNTIFS($W$5:$W$71,"&gt;=60",$W$5:$W$71,"&lt;66")</f>
        <v>0</v>
      </c>
      <c r="X90" s="22">
        <f>COUNTIFS($X$5:$X$71,"&gt;=60",$X$5:$X$71,"&lt;66")</f>
        <v>0</v>
      </c>
      <c r="Y90" s="87"/>
      <c r="AF90" s="58"/>
      <c r="AG90" s="60"/>
      <c r="AH90" s="58"/>
      <c r="AI90" s="129"/>
      <c r="AJ90" s="129"/>
      <c r="AK90" s="58"/>
      <c r="AL90" s="129"/>
      <c r="AM90" s="26"/>
      <c r="AN90" s="26"/>
      <c r="AO90" s="26"/>
      <c r="AP90" s="111"/>
    </row>
    <row r="91" spans="1:42" x14ac:dyDescent="0.25">
      <c r="A91" s="215"/>
      <c r="B91" s="208"/>
      <c r="C91" s="33" t="s">
        <v>58</v>
      </c>
      <c r="D91" s="22">
        <f>COUNTIFS($D$5:$D$83,"&gt;=50",$D$5:$D$83,"&lt;55")</f>
        <v>14</v>
      </c>
      <c r="E91" s="22">
        <f>COUNTIFS($E$5:$E$83,"&gt;=50",$E$5:$E$83,"&lt;55")</f>
        <v>12</v>
      </c>
      <c r="F91" s="22">
        <f>COUNTIFS($F$5:$F$83,"&gt;=50",$F$5:$F$83,"&lt;55")</f>
        <v>16</v>
      </c>
      <c r="G91" s="22">
        <f>COUNTIFS($G$5:$G$83,"&gt;=50",$G$5:$G$83,"&lt;55")</f>
        <v>15</v>
      </c>
      <c r="H91" s="22">
        <f>COUNTIFS($H$5:$H$83,"&gt;=50",$H$5:$H$83,"&lt;55")</f>
        <v>10</v>
      </c>
      <c r="I91" s="25"/>
      <c r="J91" s="26"/>
      <c r="K91" s="26"/>
      <c r="L91" s="96"/>
      <c r="M91" s="97"/>
      <c r="N91" s="25"/>
      <c r="O91" s="25"/>
      <c r="P91" s="25"/>
      <c r="Q91" s="99"/>
      <c r="R91" s="96"/>
      <c r="S91" s="119"/>
      <c r="T91" s="127">
        <f>COUNTIFS($T$5:$T$71,"&gt;=50",$T$5:$T$71,"&lt;55")</f>
        <v>0</v>
      </c>
      <c r="U91" s="22">
        <f>COUNTIFS($U$5:$U$71,"&gt;=60",$U$5:$U$71,"&lt;66")</f>
        <v>0</v>
      </c>
      <c r="V91" s="22">
        <f>COUNTIFS($V$5:$V$71,"&gt;=60",$V$5:$V$71,"&lt;66")</f>
        <v>0</v>
      </c>
      <c r="W91" s="22">
        <f>COUNTIFS($W$5:$W$71,"&gt;=60",$W$5:$W$71,"&lt;66")</f>
        <v>0</v>
      </c>
      <c r="X91" s="22">
        <f>COUNTIFS($X$5:$X$71,"&gt;=60",$X$5:$X$71,"&lt;66")</f>
        <v>0</v>
      </c>
      <c r="Y91" s="87"/>
      <c r="AF91" s="58"/>
      <c r="AG91" s="60"/>
      <c r="AH91" s="58"/>
      <c r="AI91" s="129"/>
      <c r="AJ91" s="129"/>
      <c r="AK91" s="58"/>
      <c r="AL91" s="129"/>
      <c r="AM91" s="26"/>
      <c r="AN91" s="26"/>
      <c r="AO91" s="26"/>
      <c r="AP91" s="111"/>
    </row>
    <row r="92" spans="1:42" x14ac:dyDescent="0.25">
      <c r="A92" s="215"/>
      <c r="B92" s="208"/>
      <c r="C92" s="33" t="s">
        <v>59</v>
      </c>
      <c r="D92" s="22">
        <f>COUNTIFS($D$5:$D$83,"&gt;=41",$D$5:$D$83,"&lt;50")</f>
        <v>13</v>
      </c>
      <c r="E92" s="22">
        <f>COUNTIFS($E$5:$E$83,"&gt;=41",$E$5:$E$83,"&lt;50")</f>
        <v>23</v>
      </c>
      <c r="F92" s="22">
        <f>COUNTIFS($F$5:$F$83,"&gt;=41",$F$5:$F$83,"&lt;50")</f>
        <v>16</v>
      </c>
      <c r="G92" s="22">
        <f>COUNTIFS($G$5:$G$83,"&gt;=41",$G$5:$G$83,"&lt;50")</f>
        <v>20</v>
      </c>
      <c r="H92" s="22">
        <f>COUNTIFS($H$5:$H$83,"&gt;=41",$H$5:$H$83,"&lt;50")</f>
        <v>29</v>
      </c>
      <c r="I92" s="25"/>
      <c r="J92" s="26"/>
      <c r="K92" s="26"/>
      <c r="L92" s="96"/>
      <c r="M92" s="97"/>
      <c r="N92" s="25"/>
      <c r="O92" s="25"/>
      <c r="P92" s="25"/>
      <c r="Q92" s="99"/>
      <c r="R92" s="96"/>
      <c r="S92" s="119"/>
      <c r="T92" s="127">
        <f>COUNTIFS($T$5:$T$71,"&gt;=40",$T$5:$T$71,"&lt;50")</f>
        <v>0</v>
      </c>
      <c r="U92" s="22">
        <f>COUNTIFS($U$5:$U$71,"&gt;=60",$U$5:$U$71,"&lt;66")</f>
        <v>0</v>
      </c>
      <c r="V92" s="22">
        <f>COUNTIFS($V$5:$V$71,"&gt;=60",$V$5:$V$71,"&lt;66")</f>
        <v>0</v>
      </c>
      <c r="W92" s="22">
        <f>COUNTIFS($W$5:$W$71,"&gt;=60",$W$5:$W$71,"&lt;66")</f>
        <v>0</v>
      </c>
      <c r="X92" s="22">
        <f>COUNTIFS($X$5:$X$71,"&gt;=60",$X$5:$X$71,"&lt;66")</f>
        <v>0</v>
      </c>
      <c r="Y92" s="145"/>
      <c r="AF92" s="58"/>
      <c r="AG92" s="60"/>
      <c r="AH92" s="58"/>
      <c r="AI92" s="129"/>
      <c r="AJ92" s="129"/>
      <c r="AK92" s="58"/>
      <c r="AL92" s="129"/>
      <c r="AM92" s="26"/>
      <c r="AN92" s="26"/>
      <c r="AO92" s="26"/>
      <c r="AP92" s="111"/>
    </row>
    <row r="93" spans="1:42" x14ac:dyDescent="0.25">
      <c r="A93" s="215"/>
      <c r="B93" s="208"/>
      <c r="C93" s="34">
        <v>40</v>
      </c>
      <c r="D93" s="22">
        <f>COUNTIF($D$5:$D$83,"=40")</f>
        <v>9</v>
      </c>
      <c r="E93" s="22">
        <f>COUNTIF($E$5:$E$83,"=40")</f>
        <v>18</v>
      </c>
      <c r="F93" s="22">
        <f>COUNTIF($F$5:$F$83,"=40")</f>
        <v>11</v>
      </c>
      <c r="G93" s="22">
        <f>COUNTIF($G$5:$G$83,"=40")</f>
        <v>10</v>
      </c>
      <c r="H93" s="22">
        <f>COUNTIF($H$5:$H$83,"=40")</f>
        <v>9</v>
      </c>
      <c r="I93" s="25"/>
      <c r="J93" s="26"/>
      <c r="K93" s="26"/>
      <c r="L93" s="96"/>
      <c r="M93" s="97"/>
      <c r="N93" s="25"/>
      <c r="O93" s="25"/>
      <c r="P93" s="25"/>
      <c r="Q93" s="99"/>
      <c r="R93" s="96"/>
      <c r="S93" s="119"/>
      <c r="T93" s="127">
        <f>COUNTIFS($T$5:$T$71,"=40")</f>
        <v>0</v>
      </c>
      <c r="U93" s="127">
        <f>COUNTIFS($U$5:$U$71,"=40")</f>
        <v>0</v>
      </c>
      <c r="V93" s="127">
        <f>COUNTIFS($V$5:$V$71,"=40")</f>
        <v>0</v>
      </c>
      <c r="W93" s="127">
        <f>COUNTIFS($W$5:$W$71,"=40")</f>
        <v>0</v>
      </c>
      <c r="X93" s="127">
        <f>COUNTIFS($X$5:$X$71,"=40")</f>
        <v>0</v>
      </c>
      <c r="Y93" s="146"/>
      <c r="AF93" s="58"/>
      <c r="AG93" s="60"/>
      <c r="AH93" s="58"/>
      <c r="AI93" s="129"/>
      <c r="AJ93" s="129"/>
      <c r="AK93" s="58"/>
      <c r="AL93" s="129"/>
      <c r="AM93" s="26"/>
      <c r="AN93" s="26"/>
      <c r="AO93" s="26"/>
      <c r="AP93" s="111"/>
    </row>
    <row r="94" spans="1:42" x14ac:dyDescent="0.25">
      <c r="A94" s="215"/>
      <c r="B94" s="208"/>
      <c r="C94" s="34" t="s">
        <v>12</v>
      </c>
      <c r="D94" s="22">
        <f>COUNTIF($D$5:$D$83,"&lt;40")</f>
        <v>8</v>
      </c>
      <c r="E94" s="22">
        <f>COUNTIF($E$5:$E$83,"&lt;40")</f>
        <v>15</v>
      </c>
      <c r="F94" s="22">
        <f>COUNTIF($F$5:$F$83,"&lt;40")</f>
        <v>7</v>
      </c>
      <c r="G94" s="22">
        <f>COUNTIF($G$5:$G$83,"&lt;40")</f>
        <v>11</v>
      </c>
      <c r="H94" s="22">
        <f>COUNTIF($H$5:$H$83,"&lt;40")</f>
        <v>17</v>
      </c>
      <c r="I94" s="25"/>
      <c r="J94" s="26"/>
      <c r="K94" s="26"/>
      <c r="L94" s="98"/>
      <c r="M94" s="96"/>
      <c r="N94" s="25"/>
      <c r="O94" s="25"/>
      <c r="P94" s="25"/>
      <c r="Q94" s="99"/>
      <c r="R94" s="96"/>
      <c r="S94" s="25"/>
      <c r="T94" s="127">
        <f>COUNTIFS($T$5:$T$71,"&lt;40")</f>
        <v>0</v>
      </c>
      <c r="U94" s="127">
        <f>COUNTIFS($U$5:$U$71,"&lt;40")</f>
        <v>0</v>
      </c>
      <c r="V94" s="127">
        <f>COUNTIFS($V$5:$V$71,"&lt;40")</f>
        <v>0</v>
      </c>
      <c r="W94" s="127">
        <f>COUNTIFS($W$5:$W$71,"&lt;40")</f>
        <v>0</v>
      </c>
      <c r="X94" s="127">
        <f>COUNTIFS($X$5:$X$71,"&lt;40")</f>
        <v>0</v>
      </c>
      <c r="Y94" s="87"/>
      <c r="AF94" s="58"/>
      <c r="AG94" s="129"/>
      <c r="AH94" s="58"/>
      <c r="AI94" s="129"/>
      <c r="AJ94" s="129"/>
      <c r="AK94" s="58"/>
      <c r="AL94" s="129"/>
      <c r="AM94" s="26"/>
      <c r="AN94" s="26"/>
      <c r="AO94" s="26"/>
      <c r="AP94" s="111"/>
    </row>
    <row r="95" spans="1:42" ht="15.75" thickBot="1" x14ac:dyDescent="0.3">
      <c r="A95" s="216"/>
      <c r="B95" s="222"/>
      <c r="C95" s="29"/>
      <c r="D95" s="30"/>
      <c r="E95" s="30"/>
      <c r="F95" s="30"/>
      <c r="G95" s="30"/>
      <c r="H95" s="30"/>
      <c r="I95" s="30"/>
      <c r="J95" s="29"/>
      <c r="K95" s="29"/>
      <c r="L95" s="29"/>
      <c r="M95" s="30"/>
      <c r="N95" s="30"/>
      <c r="O95" s="30"/>
      <c r="P95" s="30"/>
      <c r="Q95" s="99"/>
      <c r="R95" s="96"/>
      <c r="S95" s="25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8"/>
      <c r="AF95" s="58"/>
      <c r="AG95" s="129"/>
      <c r="AH95" s="58"/>
      <c r="AI95" s="129"/>
      <c r="AJ95" s="129"/>
      <c r="AK95" s="58"/>
      <c r="AL95" s="129"/>
      <c r="AM95" s="26"/>
      <c r="AN95" s="26"/>
      <c r="AO95" s="26"/>
      <c r="AP95" s="111"/>
    </row>
    <row r="96" spans="1:42" x14ac:dyDescent="0.25">
      <c r="A96" s="215"/>
      <c r="B96" s="208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119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5"/>
      <c r="AF96" s="25"/>
      <c r="AG96" s="32"/>
      <c r="AH96" s="25"/>
      <c r="AI96" s="32"/>
      <c r="AJ96" s="32"/>
      <c r="AK96" s="32"/>
      <c r="AL96" s="32"/>
      <c r="AM96" s="26"/>
      <c r="AN96" s="26"/>
      <c r="AO96" s="26"/>
      <c r="AP96" s="111"/>
    </row>
    <row r="97" spans="1:42" x14ac:dyDescent="0.25">
      <c r="A97" s="215"/>
      <c r="B97" s="208"/>
      <c r="C97" s="92" t="s">
        <v>62</v>
      </c>
      <c r="D97" s="23">
        <f>COUNTIF($Q$5:$Q$81,"FIRST CLASS WITH DISTINCTION")</f>
        <v>9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119"/>
      <c r="T97" s="103">
        <f>COUNTIF(AJ5:AJ71,"FIRST CLASS WITH DISTINCTION")</f>
        <v>0</v>
      </c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5"/>
      <c r="AF97" s="25"/>
      <c r="AG97" s="26"/>
      <c r="AH97" s="25"/>
      <c r="AI97" s="26"/>
      <c r="AJ97" s="26"/>
      <c r="AK97" s="26"/>
      <c r="AL97" s="26"/>
      <c r="AM97" s="26"/>
      <c r="AN97" s="26"/>
      <c r="AO97" s="26"/>
      <c r="AP97" s="111"/>
    </row>
    <row r="98" spans="1:42" x14ac:dyDescent="0.25">
      <c r="A98" s="215"/>
      <c r="B98" s="208"/>
      <c r="C98" s="92" t="s">
        <v>63</v>
      </c>
      <c r="D98" s="23">
        <f>COUNTIF(Q5:Q83,"FIRST CLASS")</f>
        <v>10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119"/>
      <c r="T98" s="103">
        <f>COUNTIF(AJ5:AJ71,"FIRST CLASS")</f>
        <v>0</v>
      </c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5"/>
      <c r="AF98" s="25"/>
      <c r="AG98" s="26"/>
      <c r="AH98" s="25"/>
      <c r="AI98" s="26"/>
      <c r="AJ98" s="26"/>
      <c r="AK98" s="26"/>
      <c r="AL98" s="26"/>
      <c r="AM98" s="26"/>
      <c r="AN98" s="26"/>
      <c r="AO98" s="26"/>
      <c r="AP98" s="111"/>
    </row>
    <row r="99" spans="1:42" x14ac:dyDescent="0.25">
      <c r="A99" s="215"/>
      <c r="B99" s="208"/>
      <c r="C99" s="92" t="s">
        <v>64</v>
      </c>
      <c r="D99" s="23">
        <f>COUNTIF(Q5:Q83,"HIGHER SECOND CLASS")</f>
        <v>9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119"/>
      <c r="T99" s="103">
        <f>COUNTIF(AJ5:AJ71,"HIGHER SECOND CLASS")</f>
        <v>0</v>
      </c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5"/>
      <c r="AF99" s="25"/>
      <c r="AG99" s="26"/>
      <c r="AH99" s="25"/>
      <c r="AI99" s="26"/>
      <c r="AJ99" s="26"/>
      <c r="AK99" s="26"/>
      <c r="AL99" s="26"/>
      <c r="AM99" s="26"/>
      <c r="AN99" s="26"/>
      <c r="AO99" s="26"/>
      <c r="AP99" s="111"/>
    </row>
    <row r="100" spans="1:42" x14ac:dyDescent="0.25">
      <c r="A100" s="215"/>
      <c r="B100" s="208"/>
      <c r="C100" s="92" t="s">
        <v>92</v>
      </c>
      <c r="D100" s="23">
        <f>COUNTIF(Q5:Q83,"SECOND CLASS")</f>
        <v>14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119"/>
      <c r="T100" s="103">
        <f>COUNTIF(AJ5:AJ71,"SECOND CLASS")</f>
        <v>0</v>
      </c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5"/>
      <c r="AF100" s="25"/>
      <c r="AG100" s="26"/>
      <c r="AH100" s="25"/>
      <c r="AI100" s="26"/>
      <c r="AJ100" s="26"/>
      <c r="AK100" s="26"/>
      <c r="AL100" s="26"/>
      <c r="AM100" s="26"/>
      <c r="AN100" s="26"/>
      <c r="AO100" s="26"/>
      <c r="AP100" s="111"/>
    </row>
    <row r="101" spans="1:42" x14ac:dyDescent="0.25">
      <c r="A101" s="215"/>
      <c r="B101" s="208"/>
      <c r="C101" s="92" t="s">
        <v>65</v>
      </c>
      <c r="D101" s="23">
        <f>COUNTIF(Q5:Q83,"PASS CLASS")</f>
        <v>3</v>
      </c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119"/>
      <c r="T101" s="103">
        <f>COUNTIF(AJ5:AJ71,"PASS CLASS")</f>
        <v>0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5"/>
      <c r="AF101" s="25"/>
      <c r="AG101" s="26"/>
      <c r="AH101" s="25"/>
      <c r="AI101" s="26"/>
      <c r="AJ101" s="26"/>
      <c r="AK101" s="26"/>
      <c r="AL101" s="26"/>
      <c r="AM101" s="26"/>
      <c r="AN101" s="26"/>
      <c r="AO101" s="26"/>
      <c r="AP101" s="111"/>
    </row>
    <row r="102" spans="1:42" x14ac:dyDescent="0.25">
      <c r="A102" s="215"/>
      <c r="B102" s="208"/>
      <c r="C102" s="92" t="s">
        <v>13</v>
      </c>
      <c r="D102" s="23">
        <f>COUNTIF(Q5:Q83,"FAIL")</f>
        <v>32</v>
      </c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119"/>
      <c r="T102" s="103">
        <f>COUNTIF(AJ5:AJ71,"FAIL")</f>
        <v>1</v>
      </c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5"/>
      <c r="AF102" s="25"/>
      <c r="AG102" s="26"/>
      <c r="AH102" s="25"/>
      <c r="AI102" s="26"/>
      <c r="AJ102" s="26"/>
      <c r="AK102" s="26"/>
      <c r="AL102" s="26"/>
      <c r="AM102" s="26"/>
      <c r="AN102" s="26"/>
      <c r="AO102" s="26"/>
      <c r="AP102" s="111"/>
    </row>
    <row r="103" spans="1:42" x14ac:dyDescent="0.25">
      <c r="A103" s="215"/>
      <c r="B103" s="208"/>
      <c r="C103" s="92"/>
      <c r="D103" s="93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119"/>
      <c r="T103" s="103">
        <f>AE84-AE85-T102</f>
        <v>21</v>
      </c>
      <c r="U103" s="26" t="s">
        <v>132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5"/>
      <c r="AF103" s="25"/>
      <c r="AG103" s="26"/>
      <c r="AH103" s="25"/>
      <c r="AI103" s="26"/>
      <c r="AJ103" s="26"/>
      <c r="AK103" s="26"/>
      <c r="AL103" s="26"/>
      <c r="AM103" s="26"/>
      <c r="AN103" s="26"/>
      <c r="AO103" s="26"/>
      <c r="AP103" s="111"/>
    </row>
    <row r="104" spans="1:42" x14ac:dyDescent="0.25">
      <c r="A104" s="215"/>
      <c r="B104" s="208"/>
      <c r="C104" s="94" t="s">
        <v>16</v>
      </c>
      <c r="D104" s="28">
        <f>COUNTIF($R$5:$R$83,"=1")</f>
        <v>9</v>
      </c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119"/>
      <c r="T104" s="104">
        <f>COUNTIF($AM$5:$AM$71,"=1")</f>
        <v>9</v>
      </c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5"/>
      <c r="AF104" s="25"/>
      <c r="AG104" s="26"/>
      <c r="AH104" s="25"/>
      <c r="AI104" s="26"/>
      <c r="AJ104" s="26"/>
      <c r="AK104" s="26"/>
      <c r="AL104" s="26"/>
      <c r="AM104" s="26"/>
      <c r="AN104" s="26"/>
      <c r="AO104" s="26"/>
      <c r="AP104" s="111"/>
    </row>
    <row r="105" spans="1:42" x14ac:dyDescent="0.25">
      <c r="A105" s="215"/>
      <c r="B105" s="208"/>
      <c r="C105" s="94" t="s">
        <v>17</v>
      </c>
      <c r="D105" s="28">
        <f>COUNTIF($R$5:$R$83,"=2")</f>
        <v>10</v>
      </c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119"/>
      <c r="T105" s="104">
        <f>COUNTIF($AM$5:$AM$71,"=2")</f>
        <v>5</v>
      </c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5"/>
      <c r="AF105" s="25"/>
      <c r="AG105" s="26"/>
      <c r="AH105" s="25"/>
      <c r="AI105" s="26"/>
      <c r="AJ105" s="26"/>
      <c r="AK105" s="26"/>
      <c r="AL105" s="26"/>
      <c r="AM105" s="26"/>
      <c r="AN105" s="26"/>
      <c r="AO105" s="26"/>
      <c r="AP105" s="111"/>
    </row>
    <row r="106" spans="1:42" x14ac:dyDescent="0.25">
      <c r="A106" s="215"/>
      <c r="B106" s="208"/>
      <c r="C106" s="94" t="s">
        <v>18</v>
      </c>
      <c r="D106" s="28">
        <f>COUNTIF($R$5:$R$83,"=3")</f>
        <v>5</v>
      </c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119"/>
      <c r="T106" s="104">
        <f>COUNTIF($AM$5:$AM$71,"=3")</f>
        <v>3</v>
      </c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5"/>
      <c r="AF106" s="25"/>
      <c r="AG106" s="26"/>
      <c r="AH106" s="25"/>
      <c r="AI106" s="26"/>
      <c r="AJ106" s="26"/>
      <c r="AK106" s="26"/>
      <c r="AL106" s="26"/>
      <c r="AM106" s="26"/>
      <c r="AN106" s="26"/>
      <c r="AO106" s="26"/>
      <c r="AP106" s="111"/>
    </row>
    <row r="107" spans="1:42" x14ac:dyDescent="0.25">
      <c r="A107" s="215"/>
      <c r="B107" s="208"/>
      <c r="C107" s="94" t="s">
        <v>91</v>
      </c>
      <c r="D107" s="28">
        <f>COUNTIF($R$5:$R$83,"&gt;3")</f>
        <v>4</v>
      </c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19"/>
      <c r="T107" s="104">
        <f>COUNTIF($AM$5:$AM$71,"&gt;3")</f>
        <v>1</v>
      </c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5"/>
      <c r="AF107" s="25"/>
      <c r="AG107" s="26"/>
      <c r="AH107" s="25"/>
      <c r="AI107" s="26"/>
      <c r="AJ107" s="26"/>
      <c r="AK107" s="26"/>
      <c r="AL107" s="26"/>
      <c r="AM107" s="26"/>
      <c r="AN107" s="26"/>
      <c r="AO107" s="26"/>
      <c r="AP107" s="111"/>
    </row>
    <row r="108" spans="1:42" x14ac:dyDescent="0.25">
      <c r="A108" s="215"/>
      <c r="B108" s="208"/>
      <c r="C108" s="94" t="s">
        <v>19</v>
      </c>
      <c r="D108" s="28">
        <f>COUNTIF($S$5:$S$83,"=1")</f>
        <v>15</v>
      </c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119"/>
      <c r="T108" s="104">
        <f>COUNTIF($AN$5:$AN$71,"=1")</f>
        <v>10</v>
      </c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5"/>
      <c r="AF108" s="25"/>
      <c r="AG108" s="26"/>
      <c r="AH108" s="25"/>
      <c r="AI108" s="26"/>
      <c r="AJ108" s="26"/>
      <c r="AK108" s="26"/>
      <c r="AL108" s="26"/>
      <c r="AM108" s="26"/>
      <c r="AN108" s="26"/>
      <c r="AO108" s="26"/>
      <c r="AP108" s="111"/>
    </row>
    <row r="109" spans="1:42" x14ac:dyDescent="0.25">
      <c r="A109" s="215"/>
      <c r="B109" s="208"/>
      <c r="C109" s="94" t="s">
        <v>20</v>
      </c>
      <c r="D109" s="28">
        <f>COUNTIF($S$5:$S$83,"=2")</f>
        <v>6</v>
      </c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119"/>
      <c r="T109" s="104">
        <f>COUNTIF($AN$5:$AN$71,"=2")</f>
        <v>1</v>
      </c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5"/>
      <c r="AF109" s="25"/>
      <c r="AG109" s="26"/>
      <c r="AH109" s="25"/>
      <c r="AI109" s="26"/>
      <c r="AJ109" s="26"/>
      <c r="AK109" s="26"/>
      <c r="AL109" s="26"/>
      <c r="AM109" s="26"/>
      <c r="AN109" s="26"/>
      <c r="AO109" s="26"/>
      <c r="AP109" s="111"/>
    </row>
    <row r="110" spans="1:42" x14ac:dyDescent="0.25">
      <c r="A110" s="215"/>
      <c r="B110" s="208"/>
      <c r="C110" s="94" t="s">
        <v>21</v>
      </c>
      <c r="D110" s="28">
        <f>COUNTIF($S$5:$S$83,"=3")</f>
        <v>0</v>
      </c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119"/>
      <c r="T110" s="104">
        <f>COUNTIF($AN$5:$AN$71,"=3")</f>
        <v>0</v>
      </c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5"/>
      <c r="AF110" s="25"/>
      <c r="AG110" s="26"/>
      <c r="AH110" s="25"/>
      <c r="AI110" s="26"/>
      <c r="AJ110" s="26"/>
      <c r="AK110" s="26"/>
      <c r="AL110" s="26"/>
      <c r="AM110" s="26"/>
      <c r="AN110" s="26"/>
      <c r="AO110" s="26"/>
      <c r="AP110" s="111"/>
    </row>
    <row r="111" spans="1:42" ht="15.75" thickBot="1" x14ac:dyDescent="0.3">
      <c r="A111" s="215"/>
      <c r="B111" s="208"/>
      <c r="C111" s="95" t="s">
        <v>127</v>
      </c>
      <c r="D111" s="31">
        <f>COUNTIF($S$5:$S$83,"&gt;3")</f>
        <v>0</v>
      </c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119"/>
      <c r="T111" s="104">
        <f>COUNTIF($AN$5:$AN$71,"&gt;3")</f>
        <v>0</v>
      </c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5"/>
      <c r="AF111" s="25"/>
      <c r="AG111" s="26"/>
      <c r="AH111" s="25"/>
      <c r="AI111" s="26"/>
      <c r="AJ111" s="26"/>
      <c r="AK111" s="26"/>
      <c r="AL111" s="26"/>
      <c r="AM111" s="26"/>
      <c r="AN111" s="26"/>
      <c r="AO111" s="26"/>
      <c r="AP111" s="111"/>
    </row>
    <row r="112" spans="1:42" ht="16.5" thickTop="1" thickBot="1" x14ac:dyDescent="0.3">
      <c r="A112" s="217"/>
      <c r="B112" s="223"/>
      <c r="C112" s="121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3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3"/>
      <c r="AF112" s="113"/>
      <c r="AG112" s="112"/>
      <c r="AH112" s="113"/>
      <c r="AI112" s="112"/>
      <c r="AJ112" s="112"/>
      <c r="AK112" s="112"/>
      <c r="AL112" s="112"/>
      <c r="AM112" s="112"/>
      <c r="AN112" s="112"/>
      <c r="AO112" s="112"/>
      <c r="AP112" s="114"/>
    </row>
    <row r="113" spans="4:27" ht="15.75" thickTop="1" x14ac:dyDescent="0.25"/>
    <row r="117" spans="4:27" ht="15.75" x14ac:dyDescent="0.25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2"/>
      <c r="U117" s="2"/>
      <c r="V117" s="2"/>
      <c r="W117" s="2"/>
      <c r="X117" s="2"/>
      <c r="Y117" s="2"/>
      <c r="Z117" s="2"/>
      <c r="AA117" s="2"/>
    </row>
  </sheetData>
  <sortState ref="B5:S81">
    <sortCondition descending="1" ref="O5:O81"/>
  </sortState>
  <dataConsolidate/>
  <mergeCells count="6">
    <mergeCell ref="R3:S3"/>
    <mergeCell ref="A1:C1"/>
    <mergeCell ref="D1:M1"/>
    <mergeCell ref="O1:S1"/>
    <mergeCell ref="T1:AL1"/>
    <mergeCell ref="R2:S2"/>
  </mergeCells>
  <conditionalFormatting sqref="J5:L5 J7:L81 K6:M6">
    <cfRule type="cellIs" dxfId="4" priority="5" stopIfTrue="1" operator="lessThan">
      <formula>20</formula>
    </cfRule>
  </conditionalFormatting>
  <conditionalFormatting sqref="T85:AD85 T1:X84 T88:Y88 T86:X87 T89:X1048576">
    <cfRule type="cellIs" dxfId="3" priority="3" operator="equal">
      <formula>40</formula>
    </cfRule>
    <cfRule type="cellIs" dxfId="2" priority="4" operator="lessThan">
      <formula>40</formula>
    </cfRule>
  </conditionalFormatting>
  <conditionalFormatting sqref="AB95:AB1048576 AD95:AD1048576 AD85:AD87 Z95:Z1048576 AD1:AD83 AB1:AB87 Z1:Z87">
    <cfRule type="cellIs" dxfId="1" priority="1" operator="equal">
      <formula>20</formula>
    </cfRule>
    <cfRule type="cellIs" dxfId="0" priority="2" operator="lessThan">
      <formula>20</formula>
    </cfRule>
  </conditionalFormatting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S_E.</vt:lpstr>
      <vt:lpstr>Result Analysis Sem I</vt:lpstr>
      <vt:lpstr>Result Analysis Sem II</vt:lpstr>
      <vt:lpstr>Toppers Sem I</vt:lpstr>
      <vt:lpstr>'Result Analysis Sem 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2015-09-12T08:14:09Z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2ecab0ba-5071-4fee-9019-a6ba489a0488</vt:lpwstr>
  </property>
</Properties>
</file>