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B_E." sheetId="2" r:id="rId1"/>
    <sheet name="result analysis sem1" sheetId="4" r:id="rId2"/>
    <sheet name="result analysis sem2" sheetId="5" r:id="rId3"/>
    <sheet name="Toppers Sem II" sheetId="6" r:id="rId4"/>
    <sheet name="Toppers Sem I" sheetId="8" r:id="rId5"/>
    <sheet name="Sheet1" sheetId="9" r:id="rId6"/>
  </sheets>
  <definedNames>
    <definedName name="_xlnm._FilterDatabase" localSheetId="0" hidden="1">B_E.!$B$2:$AD$113</definedName>
    <definedName name="_xlnm._FilterDatabase" localSheetId="4" hidden="1">'Toppers Sem I'!$B$2:$AD$113</definedName>
    <definedName name="_xlnm.Print_Area" localSheetId="1">'result analysis sem1'!$A$1:$M$56</definedName>
    <definedName name="_xlnm.Print_Area" localSheetId="2">'result analysis sem2'!$A$1:$M$49</definedName>
  </definedNames>
  <calcPr calcId="124519"/>
</workbook>
</file>

<file path=xl/calcChain.xml><?xml version="1.0" encoding="utf-8"?>
<calcChain xmlns="http://schemas.openxmlformats.org/spreadsheetml/2006/main">
  <c r="J88" i="8"/>
  <c r="I88"/>
  <c r="H88"/>
  <c r="G88"/>
  <c r="D88"/>
  <c r="J87"/>
  <c r="I87"/>
  <c r="H87"/>
  <c r="G87"/>
  <c r="D87"/>
  <c r="J86"/>
  <c r="I86"/>
  <c r="H86"/>
  <c r="G86"/>
  <c r="D86"/>
  <c r="J85"/>
  <c r="I85"/>
  <c r="H85"/>
  <c r="G85"/>
  <c r="D85"/>
  <c r="J84"/>
  <c r="I84"/>
  <c r="H84"/>
  <c r="G84"/>
  <c r="D84"/>
  <c r="J83"/>
  <c r="I83"/>
  <c r="H83"/>
  <c r="G83"/>
  <c r="D83"/>
  <c r="J82"/>
  <c r="I82"/>
  <c r="H82"/>
  <c r="G82"/>
  <c r="D82"/>
  <c r="M79"/>
  <c r="L79"/>
  <c r="K79"/>
  <c r="J79"/>
  <c r="I79"/>
  <c r="H79"/>
  <c r="G79"/>
  <c r="F79"/>
  <c r="E79"/>
  <c r="D79"/>
  <c r="M78"/>
  <c r="L78"/>
  <c r="K78"/>
  <c r="J78"/>
  <c r="J80" s="1"/>
  <c r="I78"/>
  <c r="H78"/>
  <c r="G78"/>
  <c r="F78"/>
  <c r="E78"/>
  <c r="D78"/>
  <c r="S12"/>
  <c r="R12"/>
  <c r="P12"/>
  <c r="N12"/>
  <c r="S35"/>
  <c r="R35"/>
  <c r="P35"/>
  <c r="N35"/>
  <c r="S59"/>
  <c r="R59"/>
  <c r="Q59"/>
  <c r="P59"/>
  <c r="N59"/>
  <c r="S54"/>
  <c r="R54"/>
  <c r="P54"/>
  <c r="Q54" s="1"/>
  <c r="N54"/>
  <c r="S25"/>
  <c r="R25"/>
  <c r="P25"/>
  <c r="N25"/>
  <c r="S28"/>
  <c r="R28"/>
  <c r="P28"/>
  <c r="N28"/>
  <c r="S63"/>
  <c r="R63"/>
  <c r="P63"/>
  <c r="Q63" s="1"/>
  <c r="N63"/>
  <c r="S5"/>
  <c r="R5"/>
  <c r="P5"/>
  <c r="N5"/>
  <c r="S22"/>
  <c r="R22"/>
  <c r="P22"/>
  <c r="N22"/>
  <c r="S36"/>
  <c r="R36"/>
  <c r="P36"/>
  <c r="N36"/>
  <c r="S73"/>
  <c r="R73"/>
  <c r="Q73"/>
  <c r="P73"/>
  <c r="N73"/>
  <c r="S43"/>
  <c r="R43"/>
  <c r="P43"/>
  <c r="Q43" s="1"/>
  <c r="N43"/>
  <c r="S9"/>
  <c r="R9"/>
  <c r="P9"/>
  <c r="N9"/>
  <c r="S53"/>
  <c r="R53"/>
  <c r="P53"/>
  <c r="N53"/>
  <c r="S52"/>
  <c r="R52"/>
  <c r="P52"/>
  <c r="Q52" s="1"/>
  <c r="N52"/>
  <c r="S27"/>
  <c r="R27"/>
  <c r="P27"/>
  <c r="N27"/>
  <c r="S57"/>
  <c r="R57"/>
  <c r="P57"/>
  <c r="N57"/>
  <c r="S55"/>
  <c r="R55"/>
  <c r="P55"/>
  <c r="N55"/>
  <c r="S58"/>
  <c r="R58"/>
  <c r="Q58"/>
  <c r="P58"/>
  <c r="N58"/>
  <c r="S18"/>
  <c r="R18"/>
  <c r="P18"/>
  <c r="N18"/>
  <c r="S7"/>
  <c r="R7"/>
  <c r="P7"/>
  <c r="N7"/>
  <c r="S69"/>
  <c r="R69"/>
  <c r="P69"/>
  <c r="Q69" s="1"/>
  <c r="N69"/>
  <c r="S11"/>
  <c r="R11"/>
  <c r="P11"/>
  <c r="N11"/>
  <c r="S31"/>
  <c r="R31"/>
  <c r="P31"/>
  <c r="N31"/>
  <c r="S13"/>
  <c r="R13"/>
  <c r="P13"/>
  <c r="N13"/>
  <c r="S21"/>
  <c r="R21"/>
  <c r="P21"/>
  <c r="N21"/>
  <c r="S14"/>
  <c r="R14"/>
  <c r="P14"/>
  <c r="N14"/>
  <c r="S66"/>
  <c r="R66"/>
  <c r="P66"/>
  <c r="N66"/>
  <c r="S67"/>
  <c r="R67"/>
  <c r="P67"/>
  <c r="N67"/>
  <c r="S42"/>
  <c r="R42"/>
  <c r="P42"/>
  <c r="Q42" s="1"/>
  <c r="N42"/>
  <c r="S19"/>
  <c r="R19"/>
  <c r="P19"/>
  <c r="N19"/>
  <c r="S24"/>
  <c r="R24"/>
  <c r="P24"/>
  <c r="N24"/>
  <c r="S20"/>
  <c r="R20"/>
  <c r="P20"/>
  <c r="N20"/>
  <c r="S60"/>
  <c r="R60"/>
  <c r="P60"/>
  <c r="Q60" s="1"/>
  <c r="N60"/>
  <c r="S47"/>
  <c r="R47"/>
  <c r="P47"/>
  <c r="N47"/>
  <c r="S40"/>
  <c r="R40"/>
  <c r="P40"/>
  <c r="N40"/>
  <c r="S37"/>
  <c r="R37"/>
  <c r="P37"/>
  <c r="N37"/>
  <c r="S39"/>
  <c r="R39"/>
  <c r="P39"/>
  <c r="N39"/>
  <c r="S10"/>
  <c r="R10"/>
  <c r="P10"/>
  <c r="N10"/>
  <c r="S61"/>
  <c r="R61"/>
  <c r="P61"/>
  <c r="Q61" s="1"/>
  <c r="N61"/>
  <c r="S46"/>
  <c r="R46"/>
  <c r="P46"/>
  <c r="N46"/>
  <c r="S74"/>
  <c r="R74"/>
  <c r="P74"/>
  <c r="Q74" s="1"/>
  <c r="N74"/>
  <c r="S62"/>
  <c r="R62"/>
  <c r="P62"/>
  <c r="Q62" s="1"/>
  <c r="N62"/>
  <c r="S48"/>
  <c r="R48"/>
  <c r="P48"/>
  <c r="Q48" s="1"/>
  <c r="N48"/>
  <c r="S6"/>
  <c r="R6"/>
  <c r="P6"/>
  <c r="N6"/>
  <c r="S45"/>
  <c r="R45"/>
  <c r="P45"/>
  <c r="Q45" s="1"/>
  <c r="N45"/>
  <c r="S34"/>
  <c r="R34"/>
  <c r="Q34"/>
  <c r="P34"/>
  <c r="N34"/>
  <c r="S23"/>
  <c r="R23"/>
  <c r="P23"/>
  <c r="N23"/>
  <c r="S72"/>
  <c r="R72"/>
  <c r="P72"/>
  <c r="Q72" s="1"/>
  <c r="N72"/>
  <c r="S30"/>
  <c r="R30"/>
  <c r="P30"/>
  <c r="N30"/>
  <c r="S51"/>
  <c r="R51"/>
  <c r="P51"/>
  <c r="N51"/>
  <c r="S70"/>
  <c r="R70"/>
  <c r="P70"/>
  <c r="N70"/>
  <c r="S71"/>
  <c r="R71"/>
  <c r="Q71"/>
  <c r="P71"/>
  <c r="N71"/>
  <c r="S50"/>
  <c r="R50"/>
  <c r="P50"/>
  <c r="N50"/>
  <c r="S29"/>
  <c r="R29"/>
  <c r="P29"/>
  <c r="N29"/>
  <c r="S17"/>
  <c r="R17"/>
  <c r="P17"/>
  <c r="N17"/>
  <c r="S41"/>
  <c r="R41"/>
  <c r="P41"/>
  <c r="N41"/>
  <c r="S49"/>
  <c r="R49"/>
  <c r="P49"/>
  <c r="N49"/>
  <c r="S56"/>
  <c r="R56"/>
  <c r="P56"/>
  <c r="Q56" s="1"/>
  <c r="N56"/>
  <c r="S33"/>
  <c r="R33"/>
  <c r="P33"/>
  <c r="N33"/>
  <c r="S8"/>
  <c r="R8"/>
  <c r="P8"/>
  <c r="N8"/>
  <c r="S15"/>
  <c r="R15"/>
  <c r="P15"/>
  <c r="N15"/>
  <c r="S44"/>
  <c r="R44"/>
  <c r="P44"/>
  <c r="N44"/>
  <c r="S26"/>
  <c r="R26"/>
  <c r="P26"/>
  <c r="N26"/>
  <c r="S32"/>
  <c r="R32"/>
  <c r="P32"/>
  <c r="N32"/>
  <c r="S38"/>
  <c r="R38"/>
  <c r="P38"/>
  <c r="N38"/>
  <c r="S68"/>
  <c r="R68"/>
  <c r="Q68"/>
  <c r="P68"/>
  <c r="N68"/>
  <c r="S64"/>
  <c r="R64"/>
  <c r="P64"/>
  <c r="Q64" s="1"/>
  <c r="N64"/>
  <c r="S65"/>
  <c r="R65"/>
  <c r="P65"/>
  <c r="Q65" s="1"/>
  <c r="N65"/>
  <c r="S16"/>
  <c r="R16"/>
  <c r="R84" s="1"/>
  <c r="P16"/>
  <c r="N16"/>
  <c r="N4"/>
  <c r="N3"/>
  <c r="N1" s="1"/>
  <c r="P44" i="2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5"/>
  <c r="I88"/>
  <c r="M46" i="4" s="1"/>
  <c r="I87" i="2"/>
  <c r="L46" i="4" s="1"/>
  <c r="I86" i="2"/>
  <c r="K46" i="4" s="1"/>
  <c r="I85" i="2"/>
  <c r="J46" i="4" s="1"/>
  <c r="I84" i="2"/>
  <c r="I46" i="4" s="1"/>
  <c r="I83" i="2"/>
  <c r="H46" i="4" s="1"/>
  <c r="H88" i="2"/>
  <c r="M45" i="4" s="1"/>
  <c r="H87" i="2"/>
  <c r="L45" i="4" s="1"/>
  <c r="H86" i="2"/>
  <c r="K45" i="5" s="1"/>
  <c r="H85" i="2"/>
  <c r="J45" i="4" s="1"/>
  <c r="H84" i="2"/>
  <c r="I45" i="4" s="1"/>
  <c r="H83" i="2"/>
  <c r="H45" i="5" s="1"/>
  <c r="G88" i="2"/>
  <c r="M44" i="4" s="1"/>
  <c r="G87" i="2"/>
  <c r="L44" i="4" s="1"/>
  <c r="G86" i="2"/>
  <c r="K44" i="4" s="1"/>
  <c r="G85" i="2"/>
  <c r="J44" i="4" s="1"/>
  <c r="G84" i="2"/>
  <c r="I44" i="4" s="1"/>
  <c r="G83" i="2"/>
  <c r="H44" i="4" s="1"/>
  <c r="J82" i="2"/>
  <c r="G47" i="4" s="1"/>
  <c r="I82" i="2"/>
  <c r="G46" i="4" s="1"/>
  <c r="H82" i="2"/>
  <c r="G45" i="4" s="1"/>
  <c r="G82" i="2"/>
  <c r="G44" i="5" s="1"/>
  <c r="J88" i="2"/>
  <c r="M47" i="4" s="1"/>
  <c r="J87" i="2"/>
  <c r="L47" i="4" s="1"/>
  <c r="J86" i="2"/>
  <c r="K47" i="4" s="1"/>
  <c r="J85" i="2"/>
  <c r="J47" i="4" s="1"/>
  <c r="J84" i="2"/>
  <c r="I47" i="4" s="1"/>
  <c r="J83" i="2"/>
  <c r="H47" i="4" s="1"/>
  <c r="K45"/>
  <c r="C47"/>
  <c r="C46"/>
  <c r="C45"/>
  <c r="C44"/>
  <c r="C43"/>
  <c r="D33"/>
  <c r="D32"/>
  <c r="D31"/>
  <c r="D47" s="1"/>
  <c r="D30"/>
  <c r="D46" s="1"/>
  <c r="D29"/>
  <c r="D45" s="1"/>
  <c r="D28"/>
  <c r="D44" s="1"/>
  <c r="D27"/>
  <c r="D43" s="1"/>
  <c r="K79" i="2"/>
  <c r="E79"/>
  <c r="F79"/>
  <c r="G33" i="4" s="1"/>
  <c r="AC79" i="2"/>
  <c r="G33" i="5" s="1"/>
  <c r="AB79" i="2"/>
  <c r="AA79"/>
  <c r="G36" i="5" s="1"/>
  <c r="Z79" i="2"/>
  <c r="G35" i="5" s="1"/>
  <c r="Y79" i="2"/>
  <c r="G32" i="5" s="1"/>
  <c r="X79" i="2"/>
  <c r="G31" i="5" s="1"/>
  <c r="U79" i="2"/>
  <c r="G28" i="5" s="1"/>
  <c r="V79" i="2"/>
  <c r="G29" i="5" s="1"/>
  <c r="W79" i="2"/>
  <c r="G30" i="5" s="1"/>
  <c r="T79" i="2"/>
  <c r="G27" i="5" s="1"/>
  <c r="U78" i="2"/>
  <c r="V78"/>
  <c r="W78"/>
  <c r="X78"/>
  <c r="F31" i="5" s="1"/>
  <c r="Y78" i="2"/>
  <c r="Z78"/>
  <c r="F35" i="5" s="1"/>
  <c r="AA78" i="2"/>
  <c r="F36" i="5" s="1"/>
  <c r="AB78" i="2"/>
  <c r="F34" i="5" s="1"/>
  <c r="AC78" i="2"/>
  <c r="F33" i="5" s="1"/>
  <c r="T78" i="2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I24" s="1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I60" s="1"/>
  <c r="AH61"/>
  <c r="AH62"/>
  <c r="AH63"/>
  <c r="AH64"/>
  <c r="AH65"/>
  <c r="AH66"/>
  <c r="AH67"/>
  <c r="AH68"/>
  <c r="AH69"/>
  <c r="AH70"/>
  <c r="AH71"/>
  <c r="AH72"/>
  <c r="AH73"/>
  <c r="AH74"/>
  <c r="AH5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J79"/>
  <c r="G31" i="4" s="1"/>
  <c r="I79" i="2"/>
  <c r="G30" i="4" s="1"/>
  <c r="M43" i="5"/>
  <c r="K43"/>
  <c r="G43"/>
  <c r="G42"/>
  <c r="P6" i="2"/>
  <c r="P7"/>
  <c r="Q7" s="1"/>
  <c r="P8"/>
  <c r="P9"/>
  <c r="P10"/>
  <c r="P11"/>
  <c r="P12"/>
  <c r="P13"/>
  <c r="P14"/>
  <c r="P15"/>
  <c r="P16"/>
  <c r="P17"/>
  <c r="P18"/>
  <c r="P19"/>
  <c r="P20"/>
  <c r="P21"/>
  <c r="P22"/>
  <c r="P23"/>
  <c r="N6"/>
  <c r="AE6" s="1"/>
  <c r="AG6" s="1"/>
  <c r="AI6" s="1"/>
  <c r="N7"/>
  <c r="AE7" s="1"/>
  <c r="AG7" s="1"/>
  <c r="N8"/>
  <c r="N9"/>
  <c r="N10"/>
  <c r="N11"/>
  <c r="N12"/>
  <c r="AE12" s="1"/>
  <c r="AG12" s="1"/>
  <c r="N13"/>
  <c r="N14"/>
  <c r="AE14" s="1"/>
  <c r="AG14" s="1"/>
  <c r="AI14" s="1"/>
  <c r="N15"/>
  <c r="N16"/>
  <c r="AE16" s="1"/>
  <c r="AG16" s="1"/>
  <c r="N17"/>
  <c r="N18"/>
  <c r="N19"/>
  <c r="AE19" s="1"/>
  <c r="AG19" s="1"/>
  <c r="AI19" s="1"/>
  <c r="N20"/>
  <c r="N21"/>
  <c r="N22"/>
  <c r="N23"/>
  <c r="N24"/>
  <c r="AE24" s="1"/>
  <c r="AG24" s="1"/>
  <c r="P24"/>
  <c r="N25"/>
  <c r="AE25" s="1"/>
  <c r="AG25" s="1"/>
  <c r="AI25" s="1"/>
  <c r="P25"/>
  <c r="N26"/>
  <c r="AE26" s="1"/>
  <c r="AG26" s="1"/>
  <c r="AI26" s="1"/>
  <c r="P26"/>
  <c r="N27"/>
  <c r="AE27" s="1"/>
  <c r="AG27" s="1"/>
  <c r="AI27" s="1"/>
  <c r="P27"/>
  <c r="N28"/>
  <c r="AE28" s="1"/>
  <c r="AG28" s="1"/>
  <c r="P28"/>
  <c r="Q28" s="1"/>
  <c r="N29"/>
  <c r="AE29" s="1"/>
  <c r="AG29" s="1"/>
  <c r="AI29" s="1"/>
  <c r="P29"/>
  <c r="Q29" s="1"/>
  <c r="N30"/>
  <c r="AE30" s="1"/>
  <c r="AG30" s="1"/>
  <c r="AI30" s="1"/>
  <c r="P30"/>
  <c r="N31"/>
  <c r="AE31" s="1"/>
  <c r="AG31" s="1"/>
  <c r="AI31" s="1"/>
  <c r="P31"/>
  <c r="N32"/>
  <c r="AE32" s="1"/>
  <c r="AG32" s="1"/>
  <c r="P32"/>
  <c r="Q32" s="1"/>
  <c r="N33"/>
  <c r="AE33" s="1"/>
  <c r="AG33" s="1"/>
  <c r="AI33" s="1"/>
  <c r="P33"/>
  <c r="N34"/>
  <c r="AE34" s="1"/>
  <c r="AG34" s="1"/>
  <c r="AI34" s="1"/>
  <c r="P34"/>
  <c r="N35"/>
  <c r="AE35" s="1"/>
  <c r="AG35" s="1"/>
  <c r="AI35" s="1"/>
  <c r="P35"/>
  <c r="N36"/>
  <c r="AE36" s="1"/>
  <c r="AG36" s="1"/>
  <c r="P36"/>
  <c r="N37"/>
  <c r="AE37" s="1"/>
  <c r="AG37" s="1"/>
  <c r="AI37" s="1"/>
  <c r="P37"/>
  <c r="N38"/>
  <c r="AE38" s="1"/>
  <c r="AG38" s="1"/>
  <c r="AI38" s="1"/>
  <c r="P38"/>
  <c r="N39"/>
  <c r="AE39" s="1"/>
  <c r="AG39" s="1"/>
  <c r="P39"/>
  <c r="N40"/>
  <c r="AE40" s="1"/>
  <c r="AG40" s="1"/>
  <c r="P40"/>
  <c r="N41"/>
  <c r="AE41" s="1"/>
  <c r="AG41" s="1"/>
  <c r="AI41" s="1"/>
  <c r="P41"/>
  <c r="N42"/>
  <c r="AE42" s="1"/>
  <c r="AG42" s="1"/>
  <c r="AI42" s="1"/>
  <c r="P42"/>
  <c r="N43"/>
  <c r="AE43" s="1"/>
  <c r="AG43" s="1"/>
  <c r="AI43" s="1"/>
  <c r="P43"/>
  <c r="N44"/>
  <c r="AE44" s="1"/>
  <c r="AG44" s="1"/>
  <c r="N45"/>
  <c r="AE45" s="1"/>
  <c r="AG45" s="1"/>
  <c r="AI45" s="1"/>
  <c r="P45"/>
  <c r="N46"/>
  <c r="AE46" s="1"/>
  <c r="AG46" s="1"/>
  <c r="AI46" s="1"/>
  <c r="P46"/>
  <c r="N47"/>
  <c r="AE47" s="1"/>
  <c r="AG47" s="1"/>
  <c r="P47"/>
  <c r="N48"/>
  <c r="AE48" s="1"/>
  <c r="AG48" s="1"/>
  <c r="P48"/>
  <c r="N49"/>
  <c r="AE49" s="1"/>
  <c r="AG49" s="1"/>
  <c r="AI49" s="1"/>
  <c r="P49"/>
  <c r="N50"/>
  <c r="AE50" s="1"/>
  <c r="AG50" s="1"/>
  <c r="P50"/>
  <c r="N51"/>
  <c r="P51"/>
  <c r="N52"/>
  <c r="AE52" s="1"/>
  <c r="AG52" s="1"/>
  <c r="P52"/>
  <c r="N53"/>
  <c r="P53"/>
  <c r="N54"/>
  <c r="AE54" s="1"/>
  <c r="AG54" s="1"/>
  <c r="AI54" s="1"/>
  <c r="P54"/>
  <c r="N55"/>
  <c r="P55"/>
  <c r="N56"/>
  <c r="P56"/>
  <c r="N57"/>
  <c r="P57"/>
  <c r="N58"/>
  <c r="AE58" s="1"/>
  <c r="AG58" s="1"/>
  <c r="AI58" s="1"/>
  <c r="P58"/>
  <c r="N59"/>
  <c r="P59"/>
  <c r="N60"/>
  <c r="AE60" s="1"/>
  <c r="AG60" s="1"/>
  <c r="P60"/>
  <c r="Q60" s="1"/>
  <c r="N61"/>
  <c r="P61"/>
  <c r="N62"/>
  <c r="AE62" s="1"/>
  <c r="AG62" s="1"/>
  <c r="AI62" s="1"/>
  <c r="P62"/>
  <c r="N63"/>
  <c r="AE63" s="1"/>
  <c r="AG63" s="1"/>
  <c r="AI63" s="1"/>
  <c r="P63"/>
  <c r="N64"/>
  <c r="P64"/>
  <c r="N65"/>
  <c r="AE65" s="1"/>
  <c r="AG65" s="1"/>
  <c r="AI65" s="1"/>
  <c r="P65"/>
  <c r="N66"/>
  <c r="AE66" s="1"/>
  <c r="AG66" s="1"/>
  <c r="AI66" s="1"/>
  <c r="P66"/>
  <c r="N67"/>
  <c r="AE67" s="1"/>
  <c r="AG67" s="1"/>
  <c r="AI67" s="1"/>
  <c r="P67"/>
  <c r="N68"/>
  <c r="AE68" s="1"/>
  <c r="AG68" s="1"/>
  <c r="P68"/>
  <c r="N69"/>
  <c r="AE69" s="1"/>
  <c r="AG69" s="1"/>
  <c r="AI69" s="1"/>
  <c r="P69"/>
  <c r="N70"/>
  <c r="AE70" s="1"/>
  <c r="AG70" s="1"/>
  <c r="AI70" s="1"/>
  <c r="P70"/>
  <c r="N71"/>
  <c r="AE71" s="1"/>
  <c r="AG71" s="1"/>
  <c r="P71"/>
  <c r="Q71" s="1"/>
  <c r="N72"/>
  <c r="AE72" s="1"/>
  <c r="AG72" s="1"/>
  <c r="P72"/>
  <c r="N73"/>
  <c r="P73"/>
  <c r="N74"/>
  <c r="AE74" s="1"/>
  <c r="AG74" s="1"/>
  <c r="AI74" s="1"/>
  <c r="P74"/>
  <c r="P5"/>
  <c r="N3"/>
  <c r="N1" s="1"/>
  <c r="N5"/>
  <c r="N4"/>
  <c r="D45" i="5"/>
  <c r="D44"/>
  <c r="D43"/>
  <c r="D42"/>
  <c r="D41"/>
  <c r="D34"/>
  <c r="D35"/>
  <c r="D31"/>
  <c r="D30"/>
  <c r="D29"/>
  <c r="D28"/>
  <c r="D27"/>
  <c r="AI13" i="2"/>
  <c r="AI39"/>
  <c r="AI47"/>
  <c r="AI50"/>
  <c r="AI71"/>
  <c r="W86"/>
  <c r="W85"/>
  <c r="W84"/>
  <c r="X85"/>
  <c r="X84"/>
  <c r="X86"/>
  <c r="X83"/>
  <c r="X88"/>
  <c r="X87"/>
  <c r="W88"/>
  <c r="W87"/>
  <c r="W83"/>
  <c r="V88"/>
  <c r="V87"/>
  <c r="V86"/>
  <c r="V85"/>
  <c r="V84"/>
  <c r="V83"/>
  <c r="U88"/>
  <c r="U87"/>
  <c r="U86"/>
  <c r="U85"/>
  <c r="U83"/>
  <c r="U84"/>
  <c r="T88"/>
  <c r="M41" i="5" s="1"/>
  <c r="T87" i="2"/>
  <c r="L41" i="5" s="1"/>
  <c r="T86" i="2"/>
  <c r="K41" i="5" s="1"/>
  <c r="T85" i="2"/>
  <c r="J41" i="5" s="1"/>
  <c r="T84" i="2"/>
  <c r="I41" i="5" s="1"/>
  <c r="T83" i="2"/>
  <c r="H41" i="5" s="1"/>
  <c r="X82" i="2"/>
  <c r="W82"/>
  <c r="V82"/>
  <c r="U82"/>
  <c r="T82"/>
  <c r="G41" i="5" s="1"/>
  <c r="D78" i="2"/>
  <c r="F27" i="4" s="1"/>
  <c r="M44" i="5"/>
  <c r="M42"/>
  <c r="D88" i="2"/>
  <c r="M43" i="4" s="1"/>
  <c r="L45" i="5"/>
  <c r="L43"/>
  <c r="L42"/>
  <c r="D87" i="2"/>
  <c r="L43" i="4" s="1"/>
  <c r="K42" i="5"/>
  <c r="D86" i="2"/>
  <c r="K43" i="4" s="1"/>
  <c r="J44" i="5"/>
  <c r="J42"/>
  <c r="D85" i="2"/>
  <c r="J43" i="4" s="1"/>
  <c r="I42" i="5"/>
  <c r="D84" i="2"/>
  <c r="I43" i="4" s="1"/>
  <c r="H43" i="5"/>
  <c r="H42"/>
  <c r="D83" i="2"/>
  <c r="H43" i="4" s="1"/>
  <c r="D82" i="2"/>
  <c r="G43" i="4" s="1"/>
  <c r="M79" i="2"/>
  <c r="L79"/>
  <c r="G32" i="4" s="1"/>
  <c r="H79" i="2"/>
  <c r="G29" i="4" s="1"/>
  <c r="G79" i="2"/>
  <c r="G28" i="4" s="1"/>
  <c r="D79" i="2"/>
  <c r="G27" i="4" s="1"/>
  <c r="F45" i="5"/>
  <c r="F44"/>
  <c r="F43"/>
  <c r="F42"/>
  <c r="F27"/>
  <c r="F41" s="1"/>
  <c r="M78" i="2"/>
  <c r="L78"/>
  <c r="F32" i="4" s="1"/>
  <c r="K78" i="2"/>
  <c r="J78"/>
  <c r="F31" i="4" s="1"/>
  <c r="F47" s="1"/>
  <c r="I78" i="2"/>
  <c r="H78"/>
  <c r="F29" i="4" s="1"/>
  <c r="F45" s="1"/>
  <c r="G78" i="2"/>
  <c r="F30" i="5" s="1"/>
  <c r="F78" i="2"/>
  <c r="F29" i="5" s="1"/>
  <c r="E78" i="2"/>
  <c r="F28" i="5" s="1"/>
  <c r="Q6" i="2"/>
  <c r="AJ84"/>
  <c r="F14" i="5" s="1"/>
  <c r="AJ82" i="2"/>
  <c r="F12" i="5" s="1"/>
  <c r="J43"/>
  <c r="J45"/>
  <c r="AJ87" i="2"/>
  <c r="F17" i="5" s="1"/>
  <c r="F19" i="4"/>
  <c r="AB80" i="2"/>
  <c r="H34" i="5" s="1"/>
  <c r="AA80" i="2"/>
  <c r="H36" i="5" s="1"/>
  <c r="Z80" i="2"/>
  <c r="H35" i="5" s="1"/>
  <c r="X80" i="2"/>
  <c r="E45" i="5" s="1"/>
  <c r="W80" i="2"/>
  <c r="H30" i="5" s="1"/>
  <c r="V80" i="2"/>
  <c r="H29" i="5" s="1"/>
  <c r="U80" i="2"/>
  <c r="H28" i="5" s="1"/>
  <c r="T80" i="2"/>
  <c r="H27" i="5" s="1"/>
  <c r="F18" i="4"/>
  <c r="AD4" i="2"/>
  <c r="AE8"/>
  <c r="AG8" s="1"/>
  <c r="AE11"/>
  <c r="AG11" s="1"/>
  <c r="AI11" s="1"/>
  <c r="AE15"/>
  <c r="AG15" s="1"/>
  <c r="AI15" s="1"/>
  <c r="AE20"/>
  <c r="AG20" s="1"/>
  <c r="AI20" s="1"/>
  <c r="AE23"/>
  <c r="AG23" s="1"/>
  <c r="AI23" s="1"/>
  <c r="AE51"/>
  <c r="AG51" s="1"/>
  <c r="AI51" s="1"/>
  <c r="AE53"/>
  <c r="AG53" s="1"/>
  <c r="AI53" s="1"/>
  <c r="AE55"/>
  <c r="AG55" s="1"/>
  <c r="AI55" s="1"/>
  <c r="AE56"/>
  <c r="AG56" s="1"/>
  <c r="AE57"/>
  <c r="AG57" s="1"/>
  <c r="AI57" s="1"/>
  <c r="AE59"/>
  <c r="AG59" s="1"/>
  <c r="AI59" s="1"/>
  <c r="AE61"/>
  <c r="AG61" s="1"/>
  <c r="AI61" s="1"/>
  <c r="AE64"/>
  <c r="AG64" s="1"/>
  <c r="AD3"/>
  <c r="AI7"/>
  <c r="AD78"/>
  <c r="D9" i="5" s="1"/>
  <c r="R86" i="8" l="1"/>
  <c r="E80"/>
  <c r="I80"/>
  <c r="M80"/>
  <c r="D80"/>
  <c r="H80"/>
  <c r="L80"/>
  <c r="N79"/>
  <c r="G80"/>
  <c r="K80"/>
  <c r="N78"/>
  <c r="F80"/>
  <c r="O12"/>
  <c r="Q12" s="1"/>
  <c r="O25"/>
  <c r="Q25" s="1"/>
  <c r="O22"/>
  <c r="Q22" s="1"/>
  <c r="O9"/>
  <c r="Q9" s="1"/>
  <c r="O57"/>
  <c r="Q57" s="1"/>
  <c r="O7"/>
  <c r="Q7" s="1"/>
  <c r="O13"/>
  <c r="Q13" s="1"/>
  <c r="O67"/>
  <c r="Q67" s="1"/>
  <c r="O20"/>
  <c r="Q20" s="1"/>
  <c r="O37"/>
  <c r="Q37" s="1"/>
  <c r="O46"/>
  <c r="Q46" s="1"/>
  <c r="O6"/>
  <c r="Q6" s="1"/>
  <c r="O72"/>
  <c r="O71"/>
  <c r="O41"/>
  <c r="Q41" s="1"/>
  <c r="O8"/>
  <c r="Q8" s="1"/>
  <c r="O32"/>
  <c r="Q32" s="1"/>
  <c r="O65"/>
  <c r="O68"/>
  <c r="O59"/>
  <c r="O63"/>
  <c r="O73"/>
  <c r="O52"/>
  <c r="O58"/>
  <c r="O11"/>
  <c r="Q11" s="1"/>
  <c r="O14"/>
  <c r="Q14" s="1"/>
  <c r="O19"/>
  <c r="Q19" s="1"/>
  <c r="O47"/>
  <c r="Q47" s="1"/>
  <c r="O10"/>
  <c r="Q10" s="1"/>
  <c r="O62"/>
  <c r="O34"/>
  <c r="O51"/>
  <c r="Q51" s="1"/>
  <c r="O29"/>
  <c r="Q29" s="1"/>
  <c r="O56"/>
  <c r="O44"/>
  <c r="Q44" s="1"/>
  <c r="O33"/>
  <c r="O64"/>
  <c r="O49"/>
  <c r="Q49" s="1"/>
  <c r="O50"/>
  <c r="O23"/>
  <c r="O74"/>
  <c r="O39"/>
  <c r="O60"/>
  <c r="O42"/>
  <c r="O21"/>
  <c r="Q21" s="1"/>
  <c r="O69"/>
  <c r="O43"/>
  <c r="O28"/>
  <c r="Q28" s="1"/>
  <c r="O70"/>
  <c r="Q70" s="1"/>
  <c r="O45"/>
  <c r="Q24"/>
  <c r="Q31"/>
  <c r="O27"/>
  <c r="Q27" s="1"/>
  <c r="O36"/>
  <c r="Q36" s="1"/>
  <c r="O38"/>
  <c r="Q38" s="1"/>
  <c r="O15"/>
  <c r="Q15" s="1"/>
  <c r="N80"/>
  <c r="Q33"/>
  <c r="O17"/>
  <c r="Q17" s="1"/>
  <c r="Q30"/>
  <c r="O61"/>
  <c r="O40"/>
  <c r="Q40" s="1"/>
  <c r="O24"/>
  <c r="O66"/>
  <c r="Q66" s="1"/>
  <c r="O31"/>
  <c r="O18"/>
  <c r="Q18" s="1"/>
  <c r="O53"/>
  <c r="Q53" s="1"/>
  <c r="O54"/>
  <c r="O26"/>
  <c r="Q26" s="1"/>
  <c r="Q50"/>
  <c r="O30"/>
  <c r="Q23"/>
  <c r="O48"/>
  <c r="Q39"/>
  <c r="O55"/>
  <c r="Q55" s="1"/>
  <c r="O5"/>
  <c r="Q5" s="1"/>
  <c r="O35"/>
  <c r="Q35" s="1"/>
  <c r="O16"/>
  <c r="Q16" s="1"/>
  <c r="R88"/>
  <c r="R83"/>
  <c r="R85"/>
  <c r="R87"/>
  <c r="R89"/>
  <c r="R82"/>
  <c r="O22" i="2"/>
  <c r="O18"/>
  <c r="Q18" s="1"/>
  <c r="O10"/>
  <c r="AJ85"/>
  <c r="F15" i="5" s="1"/>
  <c r="AJ86" i="2"/>
  <c r="F16" i="5" s="1"/>
  <c r="Y80" i="2"/>
  <c r="H32" i="5" s="1"/>
  <c r="AE73" i="2"/>
  <c r="AG73" s="1"/>
  <c r="AI73" s="1"/>
  <c r="Q62"/>
  <c r="I45" i="5"/>
  <c r="G45"/>
  <c r="K44"/>
  <c r="I44"/>
  <c r="AE22" i="2"/>
  <c r="AG22" s="1"/>
  <c r="AI22" s="1"/>
  <c r="Q22"/>
  <c r="L44" i="5"/>
  <c r="AE13" i="2"/>
  <c r="AG13" s="1"/>
  <c r="Q10"/>
  <c r="AE9"/>
  <c r="AG9" s="1"/>
  <c r="AI9" s="1"/>
  <c r="H44" i="5"/>
  <c r="O69" i="2"/>
  <c r="Q69" s="1"/>
  <c r="O65"/>
  <c r="O61"/>
  <c r="O57"/>
  <c r="Q57" s="1"/>
  <c r="O53"/>
  <c r="Q53" s="1"/>
  <c r="O49"/>
  <c r="O44"/>
  <c r="Q44" s="1"/>
  <c r="O40"/>
  <c r="O36"/>
  <c r="O32"/>
  <c r="O28"/>
  <c r="O24"/>
  <c r="O9"/>
  <c r="Q9" s="1"/>
  <c r="O12"/>
  <c r="Q12" s="1"/>
  <c r="O70"/>
  <c r="Q70" s="1"/>
  <c r="O66"/>
  <c r="O62"/>
  <c r="O58"/>
  <c r="Q58" s="1"/>
  <c r="O54"/>
  <c r="Q54" s="1"/>
  <c r="O50"/>
  <c r="Q50" s="1"/>
  <c r="O41"/>
  <c r="O37"/>
  <c r="O33"/>
  <c r="O25"/>
  <c r="O17"/>
  <c r="Q17" s="1"/>
  <c r="O23"/>
  <c r="Q23" s="1"/>
  <c r="O14"/>
  <c r="Q14" s="1"/>
  <c r="O42"/>
  <c r="O19"/>
  <c r="Q19" s="1"/>
  <c r="O20"/>
  <c r="Q20" s="1"/>
  <c r="O45"/>
  <c r="Q45" s="1"/>
  <c r="O29"/>
  <c r="O11"/>
  <c r="Q11" s="1"/>
  <c r="O71"/>
  <c r="O63"/>
  <c r="O55"/>
  <c r="Q55" s="1"/>
  <c r="O46"/>
  <c r="Q46" s="1"/>
  <c r="O34"/>
  <c r="Q34" s="1"/>
  <c r="O26"/>
  <c r="O16"/>
  <c r="Q16" s="1"/>
  <c r="O8"/>
  <c r="Q8" s="1"/>
  <c r="O73"/>
  <c r="Q73" s="1"/>
  <c r="O68"/>
  <c r="O64"/>
  <c r="O60"/>
  <c r="O56"/>
  <c r="O52"/>
  <c r="O48"/>
  <c r="Q48" s="1"/>
  <c r="O43"/>
  <c r="O39"/>
  <c r="O35"/>
  <c r="O31"/>
  <c r="O27"/>
  <c r="O15"/>
  <c r="Q15" s="1"/>
  <c r="O67"/>
  <c r="Q67" s="1"/>
  <c r="O59"/>
  <c r="Q59" s="1"/>
  <c r="O51"/>
  <c r="Q51" s="1"/>
  <c r="O38"/>
  <c r="Q38" s="1"/>
  <c r="O30"/>
  <c r="O13"/>
  <c r="AE10"/>
  <c r="AG10" s="1"/>
  <c r="AI10" s="1"/>
  <c r="AD79"/>
  <c r="D10" i="5" s="1"/>
  <c r="AE17" i="2"/>
  <c r="AG17" s="1"/>
  <c r="AI17" s="1"/>
  <c r="AE18"/>
  <c r="AG18" s="1"/>
  <c r="AI18" s="1"/>
  <c r="AJ89"/>
  <c r="F19" i="5" s="1"/>
  <c r="AJ83" i="2"/>
  <c r="F13" i="5" s="1"/>
  <c r="AJ88" i="2"/>
  <c r="F18" i="5" s="1"/>
  <c r="AI12" i="2"/>
  <c r="AI8"/>
  <c r="AC80"/>
  <c r="H33" i="5" s="1"/>
  <c r="AI68" i="2"/>
  <c r="AI64"/>
  <c r="AI56"/>
  <c r="AI52"/>
  <c r="AI48"/>
  <c r="AI44"/>
  <c r="AI40"/>
  <c r="AI36"/>
  <c r="AI32"/>
  <c r="AI28"/>
  <c r="O74"/>
  <c r="Q74" s="1"/>
  <c r="AI72"/>
  <c r="AI16"/>
  <c r="N78"/>
  <c r="D9" i="4" s="1"/>
  <c r="H45"/>
  <c r="N79" i="2"/>
  <c r="D10" i="4" s="1"/>
  <c r="O6" i="2"/>
  <c r="O5"/>
  <c r="Q5" s="1"/>
  <c r="F28" i="4"/>
  <c r="F44" s="1"/>
  <c r="F33"/>
  <c r="AE5" i="2"/>
  <c r="AG5" s="1"/>
  <c r="AI5" s="1"/>
  <c r="F80"/>
  <c r="H33" i="4" s="1"/>
  <c r="Q43" i="2"/>
  <c r="Q52"/>
  <c r="Q56"/>
  <c r="O7"/>
  <c r="F30" i="4"/>
  <c r="F46" s="1"/>
  <c r="G44"/>
  <c r="F43"/>
  <c r="R82" i="2"/>
  <c r="F12" i="4" s="1"/>
  <c r="R84" i="2"/>
  <c r="F14" i="4" s="1"/>
  <c r="O72" i="2"/>
  <c r="Q72" s="1"/>
  <c r="Q68"/>
  <c r="E42" i="5"/>
  <c r="Q66" i="2"/>
  <c r="Q65"/>
  <c r="Q64"/>
  <c r="Q63"/>
  <c r="Q61"/>
  <c r="M80"/>
  <c r="E44" i="5"/>
  <c r="O47" i="2"/>
  <c r="Q47" s="1"/>
  <c r="Q49"/>
  <c r="R83"/>
  <c r="F13" i="4" s="1"/>
  <c r="R85" i="2"/>
  <c r="F15" i="4" s="1"/>
  <c r="Q42" i="2"/>
  <c r="Q41"/>
  <c r="Q40"/>
  <c r="Q39"/>
  <c r="Q37"/>
  <c r="Q36"/>
  <c r="Q35"/>
  <c r="Q33"/>
  <c r="Q31"/>
  <c r="R87"/>
  <c r="F17" i="4" s="1"/>
  <c r="Q30" i="2"/>
  <c r="H31" i="5"/>
  <c r="E41"/>
  <c r="R89" i="2"/>
  <c r="Q27"/>
  <c r="R86"/>
  <c r="F16" i="4" s="1"/>
  <c r="Q26" i="2"/>
  <c r="R88"/>
  <c r="D80"/>
  <c r="Q25"/>
  <c r="Q24"/>
  <c r="O21"/>
  <c r="Q21" s="1"/>
  <c r="AE21"/>
  <c r="AG21" s="1"/>
  <c r="AI21" s="1"/>
  <c r="I80"/>
  <c r="K80"/>
  <c r="Q13"/>
  <c r="I43" i="5"/>
  <c r="E80" i="2"/>
  <c r="H80"/>
  <c r="AD80"/>
  <c r="D19" i="5" s="1"/>
  <c r="G80" i="2"/>
  <c r="J80"/>
  <c r="L80"/>
  <c r="H32" i="4" s="1"/>
  <c r="M45" i="5"/>
  <c r="F32"/>
  <c r="G34"/>
  <c r="M87" i="8" l="1"/>
  <c r="M85"/>
  <c r="M83"/>
  <c r="M86"/>
  <c r="M84"/>
  <c r="M82"/>
  <c r="AF86" i="2"/>
  <c r="D16" i="5" s="1"/>
  <c r="AF87" i="2"/>
  <c r="F10" i="5" s="1"/>
  <c r="AF85" i="2"/>
  <c r="D15" i="5" s="1"/>
  <c r="AF82" i="2"/>
  <c r="D12" i="5" s="1"/>
  <c r="AF84" i="2"/>
  <c r="D14" i="5" s="1"/>
  <c r="AF83" i="2"/>
  <c r="D13" i="5" s="1"/>
  <c r="H31" i="4"/>
  <c r="E47" s="1"/>
  <c r="H30"/>
  <c r="E46" s="1"/>
  <c r="H28"/>
  <c r="E44" s="1"/>
  <c r="H29"/>
  <c r="E45" s="1"/>
  <c r="H27"/>
  <c r="E43" s="1"/>
  <c r="M86" i="2"/>
  <c r="D16" i="4" s="1"/>
  <c r="M87" i="2"/>
  <c r="F10" i="4" s="1"/>
  <c r="M83" i="2"/>
  <c r="D13" i="4" s="1"/>
  <c r="M82" i="2"/>
  <c r="D12" i="4" s="1"/>
  <c r="M85" i="2"/>
  <c r="D15" i="4" s="1"/>
  <c r="M84" i="2"/>
  <c r="D14" i="4" s="1"/>
  <c r="N80" i="2"/>
  <c r="D19" i="4" s="1"/>
</calcChain>
</file>

<file path=xl/comments1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T78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D78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79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D79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T80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D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Toppers list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check exam numbers</t>
        </r>
      </text>
    </comment>
    <comment ref="N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sharedStrings.xml><?xml version="1.0" encoding="utf-8"?>
<sst xmlns="http://schemas.openxmlformats.org/spreadsheetml/2006/main" count="594" uniqueCount="292">
  <si>
    <t>Seat No.</t>
  </si>
  <si>
    <t>Name of Student</t>
  </si>
  <si>
    <t>OR</t>
  </si>
  <si>
    <t>TOTAL</t>
  </si>
  <si>
    <t>result (pass/fail)</t>
  </si>
  <si>
    <t>DS</t>
  </si>
  <si>
    <t>SEM 1</t>
  </si>
  <si>
    <t>MAX MARKS</t>
  </si>
  <si>
    <t>MIN PASSING REQUIREMENT</t>
  </si>
  <si>
    <t>%</t>
  </si>
  <si>
    <t>RESULT</t>
  </si>
  <si>
    <t>Sr. No.</t>
  </si>
  <si>
    <t>PASS/ FAIL</t>
  </si>
  <si>
    <t>&lt;40</t>
  </si>
  <si>
    <t>FAIL</t>
  </si>
  <si>
    <t>TOTAL SEM1+SEM2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</si>
  <si>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</si>
  <si>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</si>
  <si>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</si>
  <si>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</si>
  <si>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</si>
  <si>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</si>
  <si>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</si>
  <si>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</si>
  <si>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>fainled in &gt;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</si>
  <si>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</si>
  <si>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</si>
  <si>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</si>
  <si>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</si>
  <si>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</si>
  <si>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</si>
  <si>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</si>
  <si>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</si>
  <si>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</si>
  <si>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</si>
  <si>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</si>
  <si>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</si>
  <si>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</si>
  <si>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</si>
  <si>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</si>
  <si>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</si>
  <si>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</si>
  <si>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Th4</t>
  </si>
  <si>
    <t>Th5</t>
  </si>
  <si>
    <t>Pr l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</si>
  <si>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</si>
  <si>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</si>
  <si>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</si>
  <si>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</si>
  <si>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</si>
  <si>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</si>
  <si>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</si>
  <si>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</si>
  <si>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</si>
  <si>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</si>
  <si>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</si>
  <si>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</si>
  <si>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</si>
  <si>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</si>
  <si>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</si>
  <si>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</si>
  <si>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</si>
  <si>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</si>
  <si>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</si>
  <si>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</si>
  <si>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</si>
  <si>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</si>
  <si>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</si>
  <si>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</si>
  <si>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</si>
  <si>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</si>
  <si>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</si>
  <si>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</si>
  <si>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</si>
  <si>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</si>
  <si>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</si>
  <si>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</si>
  <si>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</si>
  <si>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</si>
  <si>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</si>
  <si>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</si>
  <si>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</si>
  <si>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</si>
  <si>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</si>
  <si>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</si>
  <si>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</si>
  <si>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</si>
  <si>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</si>
  <si>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</si>
  <si>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Percentage of passing with A TKT:</t>
  </si>
  <si>
    <t>No. of students failed :</t>
  </si>
  <si>
    <t>GRACE (if any)</t>
  </si>
  <si>
    <t>failed in &gt; 3 th</t>
  </si>
  <si>
    <t>SC</t>
  </si>
  <si>
    <t>SEM 2</t>
  </si>
  <si>
    <t>No. of students appeared</t>
  </si>
  <si>
    <t>66 to 100</t>
  </si>
  <si>
    <t>60 to 65</t>
  </si>
  <si>
    <t>55 to 59</t>
  </si>
  <si>
    <t>50 to 54</t>
  </si>
  <si>
    <t>41 to 49</t>
  </si>
  <si>
    <t>Less than (40) fail</t>
  </si>
  <si>
    <t>Name of Teaching staff</t>
  </si>
  <si>
    <t>Sr. No</t>
  </si>
  <si>
    <t>% of Passing</t>
  </si>
  <si>
    <t>% of passing</t>
  </si>
  <si>
    <t>failed in &gt; 3 pr</t>
  </si>
  <si>
    <t>STQA</t>
  </si>
  <si>
    <t>OOMD</t>
  </si>
  <si>
    <t>MC</t>
  </si>
  <si>
    <t>CLP-1 TW</t>
  </si>
  <si>
    <t>CLP1-PR</t>
  </si>
  <si>
    <t>Mr. M.K. Nivangune</t>
  </si>
  <si>
    <t>Mr. S.L.Bangare</t>
  </si>
  <si>
    <t>Mr. A.M. Magar</t>
  </si>
  <si>
    <t>Mr. A.N. Adapanwar</t>
  </si>
  <si>
    <t>NA</t>
  </si>
  <si>
    <t>:- B.E.</t>
  </si>
  <si>
    <t>IT</t>
  </si>
  <si>
    <t>Toppers</t>
  </si>
  <si>
    <t>SOM</t>
  </si>
  <si>
    <t>IR</t>
  </si>
  <si>
    <t>SA</t>
  </si>
  <si>
    <t>SA (TW)</t>
  </si>
  <si>
    <t>SA (OR)</t>
  </si>
  <si>
    <t>CLP-II (TW)</t>
  </si>
  <si>
    <t>CLP-II (OR)</t>
  </si>
  <si>
    <t>PROJECT (TW)</t>
  </si>
  <si>
    <t>PROJECT (OR)</t>
  </si>
  <si>
    <t>TW</t>
  </si>
  <si>
    <t>A.M.Magar</t>
  </si>
  <si>
    <t>CLPII</t>
  </si>
  <si>
    <t xml:space="preserve">  </t>
  </si>
  <si>
    <t>A.S.Shinde</t>
  </si>
  <si>
    <t>P.S.Bangare</t>
  </si>
  <si>
    <t>S.L.Bangare</t>
  </si>
  <si>
    <t>SA(OR)</t>
  </si>
  <si>
    <t>Project(OR)</t>
  </si>
  <si>
    <t>KHAN RUHI NAAZ IQBAL</t>
  </si>
  <si>
    <t>SNEHA ANAND</t>
  </si>
  <si>
    <t>UDAS KAUSTUBH SHRIKANT</t>
  </si>
  <si>
    <t>B80438502</t>
  </si>
  <si>
    <t>B80438503</t>
  </si>
  <si>
    <t>B80438504</t>
  </si>
  <si>
    <t>B80438506</t>
  </si>
  <si>
    <t>B80438507</t>
  </si>
  <si>
    <t>B80438510</t>
  </si>
  <si>
    <t>B80438511</t>
  </si>
  <si>
    <t>B80438512</t>
  </si>
  <si>
    <t>B80438513</t>
  </si>
  <si>
    <t>B80438514</t>
  </si>
  <si>
    <t>B80438515</t>
  </si>
  <si>
    <t>B80438516</t>
  </si>
  <si>
    <t>B80438518</t>
  </si>
  <si>
    <t>B80438520</t>
  </si>
  <si>
    <t>B80438521</t>
  </si>
  <si>
    <t>B80438522</t>
  </si>
  <si>
    <t>B80438525</t>
  </si>
  <si>
    <t>B80438526</t>
  </si>
  <si>
    <t>B80438528</t>
  </si>
  <si>
    <t>B80438529</t>
  </si>
  <si>
    <t>B80438530</t>
  </si>
  <si>
    <t>B80438531</t>
  </si>
  <si>
    <t>B80438532</t>
  </si>
  <si>
    <t>B80438533</t>
  </si>
  <si>
    <t>B80438534</t>
  </si>
  <si>
    <t>B80438536</t>
  </si>
  <si>
    <t>B80438537</t>
  </si>
  <si>
    <t>B80438538</t>
  </si>
  <si>
    <t>B80438539</t>
  </si>
  <si>
    <t>B80438540</t>
  </si>
  <si>
    <t>B80438541</t>
  </si>
  <si>
    <t>B80438542</t>
  </si>
  <si>
    <t>B80438543</t>
  </si>
  <si>
    <t>B80438544</t>
  </si>
  <si>
    <t>B80438545</t>
  </si>
  <si>
    <t>B80438546</t>
  </si>
  <si>
    <t>B80438547</t>
  </si>
  <si>
    <t>B80438548</t>
  </si>
  <si>
    <t>B80438549</t>
  </si>
  <si>
    <t>B80438550</t>
  </si>
  <si>
    <t>B80438551</t>
  </si>
  <si>
    <t>B80438552</t>
  </si>
  <si>
    <t>B80438553</t>
  </si>
  <si>
    <t>B80438554</t>
  </si>
  <si>
    <t>B80438556</t>
  </si>
  <si>
    <t>B80438557</t>
  </si>
  <si>
    <t>B80438558</t>
  </si>
  <si>
    <t>B80438559</t>
  </si>
  <si>
    <t>B80438560</t>
  </si>
  <si>
    <t>B80438561</t>
  </si>
  <si>
    <t>B80438562</t>
  </si>
  <si>
    <t>B80438563</t>
  </si>
  <si>
    <t>B80438564</t>
  </si>
  <si>
    <t>B80438565</t>
  </si>
  <si>
    <t>B80438566</t>
  </si>
  <si>
    <t>B80438567</t>
  </si>
  <si>
    <t>B80438569</t>
  </si>
  <si>
    <t>B80438571</t>
  </si>
  <si>
    <t>B80438572</t>
  </si>
  <si>
    <t>B80438573</t>
  </si>
  <si>
    <t>B80438575</t>
  </si>
  <si>
    <t>B80438576</t>
  </si>
  <si>
    <t>B80438577</t>
  </si>
  <si>
    <t>B80438578</t>
  </si>
  <si>
    <t>B80438579</t>
  </si>
  <si>
    <t>IAS</t>
  </si>
  <si>
    <t>IAS TW</t>
  </si>
  <si>
    <t xml:space="preserve">                               RESULT ANALYSIS For B.E.   of Sem-II(2012-13)</t>
  </si>
  <si>
    <t>PRJ TW</t>
  </si>
  <si>
    <t xml:space="preserve">Or </t>
  </si>
  <si>
    <t>IASL OR</t>
  </si>
  <si>
    <t>Mr. A.M. Magar/ Mr.S.L.Bangare</t>
  </si>
  <si>
    <t>B80438519</t>
  </si>
  <si>
    <t>ANCHEWAR VIPIN RAMDASRAO</t>
  </si>
  <si>
    <t>DOKE PRITI PRASHANT</t>
  </si>
  <si>
    <t>SHAIKH FAIZAAN KHALID</t>
  </si>
  <si>
    <t>KATKE SHRIKANT SUBHASH</t>
  </si>
  <si>
    <t>DALVI GEETANJALI SUDAM</t>
  </si>
  <si>
    <t>MENON VISHNU VENUGOPAL</t>
  </si>
  <si>
    <t>CHINCHINE HARINI CHANDRASHEKHAR</t>
  </si>
  <si>
    <t>KAMTHANE BHAGYASHREE BHAGWAN</t>
  </si>
  <si>
    <t>DONGARE TUSHAR SHANKARRAO</t>
  </si>
  <si>
    <t>DHUMAL RUTUJA SANJAY</t>
  </si>
  <si>
    <t>CHETAN CHANDRAKANT GAIKWAD</t>
  </si>
  <si>
    <t>NITIN SAURAV</t>
  </si>
  <si>
    <t>NATHWANI PRATIK KISHORBHAI</t>
  </si>
  <si>
    <t>RAUT MANDAR SHRIPAD</t>
  </si>
  <si>
    <t>SAHIL PANDITA</t>
  </si>
  <si>
    <t>MANVI SINHA</t>
  </si>
  <si>
    <t>SHAH MANAN AMUL</t>
  </si>
  <si>
    <t>GAIKWAD NAYAN ABHIMANYU</t>
  </si>
  <si>
    <t>PRATEEK GAJBHIYE</t>
  </si>
  <si>
    <t>B80438527</t>
  </si>
  <si>
    <t>PANDYA DIMPLE ASHOK</t>
  </si>
  <si>
    <t>ROHIT KUMAR AGRAWAL</t>
  </si>
  <si>
    <t>LUNAWAT PRITESH RAJENDRA</t>
  </si>
  <si>
    <t>NISHANT PANDIT KUTADE</t>
  </si>
  <si>
    <t>KALPE AKSHAY TRIMBAK</t>
  </si>
  <si>
    <t>DESHMUKH RAJASHRI RAJIV</t>
  </si>
  <si>
    <t>STEPHY MATHEW</t>
  </si>
  <si>
    <t>KUDALE MAYANK BALASAHEB</t>
  </si>
  <si>
    <t>PARNERKAR NEHA SANJAY</t>
  </si>
  <si>
    <t>AATIF SHAHADAD</t>
  </si>
  <si>
    <t>ZODGE RUTUJA ANIL</t>
  </si>
  <si>
    <t>SHAH RITU TEJPAL</t>
  </si>
  <si>
    <t>MANKAR SHALAKA ASHOK</t>
  </si>
  <si>
    <t>HAGAWANE POOJA BABAN</t>
  </si>
  <si>
    <t>BAGADE AMOGH SUNIL</t>
  </si>
  <si>
    <t>SHINDE YOGESH SHIVAJI</t>
  </si>
  <si>
    <t>BODEWAR GAJENDRA NARAYANRAO</t>
  </si>
  <si>
    <t>BHALERAO ANJALI SHILARATNA</t>
  </si>
  <si>
    <t>GOSAVI NIKITA RAJNEESH</t>
  </si>
  <si>
    <t>JADHAV VIJAYSINHA MANIKRAO</t>
  </si>
  <si>
    <t>B80438555</t>
  </si>
  <si>
    <t>PATIL SANIKA DEEPAK</t>
  </si>
  <si>
    <t>THAKUR SANJANA KIRANSINHA</t>
  </si>
  <si>
    <t>JAGTAP SHWETA ANIL</t>
  </si>
  <si>
    <t>DIWATE SUSHIL BHIMAJI</t>
  </si>
  <si>
    <t>KULKARNI SAMEEHA DATTATRAYA</t>
  </si>
  <si>
    <t>WARADE PRATIK SURYAKANT</t>
  </si>
  <si>
    <t>KACHWALLA RIYAZ ABDULHUSAIN</t>
  </si>
  <si>
    <t>PATIL NANDKISHOR RAMESH</t>
  </si>
  <si>
    <t>HONRAO NITISH BALAKRISHNA</t>
  </si>
  <si>
    <t>DESHPANDE SHRIRAMATMARAM</t>
  </si>
  <si>
    <t>BABAR AKSHAY PRADEEP</t>
  </si>
  <si>
    <t>PRASHMI KHANNA</t>
  </si>
  <si>
    <t>SAURAV SINHA</t>
  </si>
  <si>
    <t>MADAKE MAYURI BHIMARAO</t>
  </si>
  <si>
    <t>SHINDE DEEPALI ARJUN</t>
  </si>
  <si>
    <t>GUJAR ROHIT SATISH</t>
  </si>
  <si>
    <t>ADSUL NIKHIL SIDDHARTH</t>
  </si>
  <si>
    <t>PATIL MADHURA PRALHAD</t>
  </si>
  <si>
    <t>VINEETHA LINGA</t>
  </si>
  <si>
    <t>JADHAV SHRADDHA BABAN</t>
  </si>
  <si>
    <t>B80438568</t>
  </si>
  <si>
    <t>B80438570</t>
  </si>
  <si>
    <t>PARAKH ADITYA MAHENDRA</t>
  </si>
  <si>
    <t>GHOLAP PRITEE CHANDRASEN</t>
  </si>
  <si>
    <t>SAWANT KEDAR MANSINGH</t>
  </si>
  <si>
    <t>SHUBHAM TIWARI</t>
  </si>
  <si>
    <t>RUCHITA JOSHI</t>
  </si>
  <si>
    <t>GHONE ATISH SHANKAR</t>
  </si>
  <si>
    <t>BABEL ASHISH RASIKLAL</t>
  </si>
  <si>
    <t>KURKUT VIVEK VASANTRAO</t>
  </si>
  <si>
    <t>GANDHI PRITAM NITIN</t>
  </si>
  <si>
    <t>CHOUDHARI RUPESH PRAKASH</t>
  </si>
  <si>
    <t>KUMBHARKAR WALMIK VILAS</t>
  </si>
  <si>
    <t xml:space="preserve">                               RESULT ANALYSIS For B.E.   of Sem-I (2013-14)</t>
  </si>
  <si>
    <t>AA</t>
  </si>
  <si>
    <t>ADM</t>
  </si>
  <si>
    <t>Mrs. D. R. Anekar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</si>
</sst>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justify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3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2" fontId="14" fillId="0" borderId="4" xfId="0" applyNumberFormat="1" applyFont="1" applyBorder="1" applyAlignment="1">
      <alignment horizontal="center" wrapText="1"/>
    </xf>
    <xf numFmtId="2" fontId="0" fillId="0" borderId="0" xfId="0" applyNumberFormat="1" applyFont="1"/>
    <xf numFmtId="2" fontId="10" fillId="0" borderId="0" xfId="0" applyNumberFormat="1" applyFont="1"/>
    <xf numFmtId="2" fontId="13" fillId="0" borderId="0" xfId="0" applyNumberFormat="1" applyFont="1"/>
    <xf numFmtId="2" fontId="13" fillId="0" borderId="0" xfId="0" applyNumberFormat="1" applyFont="1" applyAlignment="1">
      <alignment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wrapText="1"/>
    </xf>
    <xf numFmtId="0" fontId="10" fillId="0" borderId="0" xfId="0" applyFont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/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10" fillId="8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5" xfId="0" applyBorder="1" applyAlignment="1">
      <alignment horizontal="center" vertical="center"/>
    </xf>
    <xf numFmtId="2" fontId="14" fillId="0" borderId="6" xfId="0" applyNumberFormat="1" applyFont="1" applyBorder="1" applyAlignment="1">
      <alignment wrapText="1"/>
    </xf>
    <xf numFmtId="0" fontId="14" fillId="0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2" fontId="14" fillId="0" borderId="6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0" fillId="0" borderId="0" xfId="0" applyBorder="1" applyAlignment="1"/>
    <xf numFmtId="0" fontId="0" fillId="0" borderId="2" xfId="0" applyBorder="1" applyAlignment="1"/>
    <xf numFmtId="0" fontId="13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4" xfId="0" applyBorder="1"/>
    <xf numFmtId="0" fontId="6" fillId="0" borderId="6" xfId="0" applyFont="1" applyBorder="1" applyAlignment="1">
      <alignment horizontal="center" vertical="center" wrapText="1" shrinkToFit="1"/>
    </xf>
    <xf numFmtId="1" fontId="0" fillId="0" borderId="6" xfId="0" applyNumberFormat="1" applyBorder="1"/>
    <xf numFmtId="1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2" fontId="14" fillId="0" borderId="0" xfId="0" applyNumberFormat="1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2" fontId="13" fillId="0" borderId="6" xfId="0" applyNumberFormat="1" applyFont="1" applyBorder="1" applyAlignment="1">
      <alignment horizontal="center" wrapText="1"/>
    </xf>
    <xf numFmtId="2" fontId="0" fillId="0" borderId="6" xfId="0" applyNumberFormat="1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wrapText="1"/>
    </xf>
    <xf numFmtId="2" fontId="15" fillId="0" borderId="6" xfId="0" applyNumberFormat="1" applyFont="1" applyBorder="1" applyAlignment="1">
      <alignment wrapText="1"/>
    </xf>
    <xf numFmtId="2" fontId="15" fillId="0" borderId="6" xfId="0" applyNumberFormat="1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17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17" fontId="10" fillId="0" borderId="0" xfId="0" applyNumberFormat="1" applyFont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/>
    <xf numFmtId="0" fontId="18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14" fillId="0" borderId="6" xfId="0" applyFont="1" applyBorder="1" applyAlignment="1">
      <alignment horizontal="center" wrapText="1"/>
    </xf>
    <xf numFmtId="0" fontId="0" fillId="0" borderId="22" xfId="0" applyBorder="1" applyAlignment="1">
      <alignment horizontal="right" vertical="center" wrapText="1"/>
    </xf>
    <xf numFmtId="0" fontId="0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Font="1" applyBorder="1"/>
    <xf numFmtId="0" fontId="0" fillId="0" borderId="18" xfId="0" applyBorder="1"/>
    <xf numFmtId="0" fontId="10" fillId="0" borderId="22" xfId="0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1" fontId="7" fillId="0" borderId="18" xfId="0" applyNumberFormat="1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7" fontId="10" fillId="0" borderId="0" xfId="0" applyNumberFormat="1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vertical="center" wrapText="1"/>
    </xf>
    <xf numFmtId="1" fontId="7" fillId="5" borderId="20" xfId="0" applyNumberFormat="1" applyFont="1" applyFill="1" applyBorder="1" applyAlignment="1">
      <alignment horizontal="center" vertical="center" wrapText="1"/>
    </xf>
    <xf numFmtId="1" fontId="7" fillId="5" borderId="18" xfId="0" applyNumberFormat="1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1" fontId="0" fillId="5" borderId="6" xfId="0" applyNumberFormat="1" applyFill="1" applyBorder="1" applyAlignment="1">
      <alignment horizontal="center" vertical="center" wrapText="1"/>
    </xf>
    <xf numFmtId="1" fontId="7" fillId="5" borderId="21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4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3" fillId="0" borderId="16" xfId="0" applyFont="1" applyBorder="1" applyAlignment="1">
      <alignment horizontal="center" vertical="center" wrapText="1"/>
    </xf>
    <xf numFmtId="0" fontId="0" fillId="0" borderId="3" xfId="0" applyBorder="1"/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14" fontId="10" fillId="0" borderId="0" xfId="0" applyNumberFormat="1" applyFont="1"/>
  </cellXfs>
  <cellStyles count="1">
    <cellStyle name="Normal" xfId="0" builtinId="0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1"/>
  <sheetViews>
    <sheetView zoomScale="82" zoomScaleNormal="82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J80" sqref="J80"/>
    </sheetView>
  </sheetViews>
  <sheetFormatPr defaultRowHeight="15"/>
  <cols>
    <col min="1" max="1" width="4.85546875" style="40" customWidth="1"/>
    <col min="2" max="2" width="13" style="40" customWidth="1"/>
    <col min="3" max="3" width="36.425781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6.140625" style="1" customWidth="1"/>
    <col min="10" max="11" width="6.710937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6.85546875" style="1" customWidth="1"/>
    <col min="16" max="16" width="7.7109375" style="1" customWidth="1"/>
    <col min="17" max="17" width="34.42578125" style="1" customWidth="1"/>
    <col min="18" max="18" width="9.140625" style="1" customWidth="1"/>
    <col min="19" max="19" width="9.42578125" style="1" customWidth="1"/>
    <col min="20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10.140625" customWidth="1"/>
    <col min="29" max="29" width="11.42578125" customWidth="1"/>
    <col min="30" max="30" width="9.140625" customWidth="1"/>
    <col min="31" max="31" width="13.85546875" style="1" customWidth="1"/>
    <col min="32" max="32" width="9.28515625" customWidth="1"/>
    <col min="33" max="33" width="6" style="1" bestFit="1" customWidth="1"/>
    <col min="34" max="34" width="17.42578125" bestFit="1" customWidth="1"/>
    <col min="35" max="35" width="29" bestFit="1" customWidth="1"/>
    <col min="36" max="36" width="9.5703125" customWidth="1"/>
    <col min="37" max="37" width="10.140625" customWidth="1"/>
    <col min="38" max="38" width="15" customWidth="1"/>
  </cols>
  <sheetData>
    <row r="1" spans="1:39" ht="21.95" customHeight="1">
      <c r="A1" s="163"/>
      <c r="B1" s="160"/>
      <c r="C1" s="141"/>
      <c r="D1" s="196" t="s">
        <v>6</v>
      </c>
      <c r="E1" s="197"/>
      <c r="F1" s="197"/>
      <c r="G1" s="197"/>
      <c r="H1" s="197"/>
      <c r="I1" s="197"/>
      <c r="J1" s="197"/>
      <c r="K1" s="197"/>
      <c r="L1" s="197"/>
      <c r="M1" s="198"/>
      <c r="N1" s="142">
        <f>N3</f>
        <v>750</v>
      </c>
      <c r="O1" s="196" t="s">
        <v>6</v>
      </c>
      <c r="P1" s="197"/>
      <c r="Q1" s="197"/>
      <c r="R1" s="197"/>
      <c r="S1" s="197"/>
      <c r="T1" s="199" t="s">
        <v>94</v>
      </c>
      <c r="U1" s="199"/>
      <c r="V1" s="199"/>
      <c r="W1" s="199"/>
      <c r="X1" s="199"/>
      <c r="Y1" s="199"/>
      <c r="Z1" s="199"/>
      <c r="AA1" s="199"/>
      <c r="AB1" s="143">
        <v>800</v>
      </c>
      <c r="AC1" s="143">
        <v>1500</v>
      </c>
      <c r="AD1" s="143"/>
      <c r="AE1" s="125"/>
      <c r="AF1" s="143"/>
      <c r="AG1" s="125"/>
      <c r="AH1" s="143"/>
      <c r="AI1" s="143"/>
      <c r="AJ1" s="143"/>
      <c r="AK1" s="143"/>
      <c r="AL1" s="51"/>
      <c r="AM1" s="65"/>
    </row>
    <row r="2" spans="1:39" s="4" customFormat="1" ht="57" customHeight="1">
      <c r="A2" s="118" t="s">
        <v>11</v>
      </c>
      <c r="B2" s="118" t="s">
        <v>0</v>
      </c>
      <c r="C2" s="118" t="s">
        <v>1</v>
      </c>
      <c r="D2" s="89" t="s">
        <v>206</v>
      </c>
      <c r="E2" s="89" t="s">
        <v>207</v>
      </c>
      <c r="F2" s="89" t="s">
        <v>211</v>
      </c>
      <c r="G2" s="89" t="s">
        <v>108</v>
      </c>
      <c r="H2" s="89" t="s">
        <v>107</v>
      </c>
      <c r="I2" s="89" t="s">
        <v>290</v>
      </c>
      <c r="J2" s="89" t="s">
        <v>109</v>
      </c>
      <c r="K2" s="89" t="s">
        <v>110</v>
      </c>
      <c r="L2" s="89" t="s">
        <v>111</v>
      </c>
      <c r="M2" s="89" t="s">
        <v>209</v>
      </c>
      <c r="N2" s="118" t="s">
        <v>3</v>
      </c>
      <c r="O2" s="118" t="s">
        <v>9</v>
      </c>
      <c r="P2" s="118" t="s">
        <v>12</v>
      </c>
      <c r="Q2" s="118" t="s">
        <v>10</v>
      </c>
      <c r="R2" s="118"/>
      <c r="S2" s="128"/>
      <c r="T2" s="118" t="s">
        <v>120</v>
      </c>
      <c r="U2" s="118" t="s">
        <v>5</v>
      </c>
      <c r="V2" s="118" t="s">
        <v>121</v>
      </c>
      <c r="W2" s="118" t="s">
        <v>122</v>
      </c>
      <c r="X2" s="118" t="s">
        <v>123</v>
      </c>
      <c r="Y2" s="118" t="s">
        <v>124</v>
      </c>
      <c r="Z2" s="118" t="s">
        <v>125</v>
      </c>
      <c r="AA2" s="118" t="s">
        <v>126</v>
      </c>
      <c r="AB2" s="118" t="s">
        <v>127</v>
      </c>
      <c r="AC2" s="118" t="s">
        <v>128</v>
      </c>
      <c r="AD2" s="118" t="s">
        <v>3</v>
      </c>
      <c r="AE2" s="118" t="s">
        <v>15</v>
      </c>
      <c r="AF2" s="118" t="s">
        <v>91</v>
      </c>
      <c r="AG2" s="118" t="s">
        <v>9</v>
      </c>
      <c r="AH2" s="118" t="s">
        <v>4</v>
      </c>
      <c r="AI2" s="118" t="s">
        <v>10</v>
      </c>
      <c r="AJ2" s="125" t="s">
        <v>16</v>
      </c>
      <c r="AK2" s="125" t="s">
        <v>17</v>
      </c>
      <c r="AL2" s="66"/>
      <c r="AM2" s="67"/>
    </row>
    <row r="3" spans="1:39" s="1" customFormat="1" ht="21.95" customHeight="1">
      <c r="A3" s="125"/>
      <c r="B3" s="125"/>
      <c r="C3" s="119" t="s">
        <v>7</v>
      </c>
      <c r="D3" s="125">
        <v>100</v>
      </c>
      <c r="E3" s="125">
        <v>50</v>
      </c>
      <c r="F3" s="125">
        <v>50</v>
      </c>
      <c r="G3" s="125">
        <v>100</v>
      </c>
      <c r="H3" s="125">
        <v>100</v>
      </c>
      <c r="I3" s="125">
        <v>100</v>
      </c>
      <c r="J3" s="125">
        <v>100</v>
      </c>
      <c r="K3" s="125">
        <v>50</v>
      </c>
      <c r="L3" s="125">
        <v>50</v>
      </c>
      <c r="M3" s="125">
        <v>50</v>
      </c>
      <c r="N3" s="125">
        <f>SUM(D3:M3)</f>
        <v>750</v>
      </c>
      <c r="O3" s="125"/>
      <c r="P3" s="125"/>
      <c r="Q3" s="125"/>
      <c r="R3" s="125"/>
      <c r="S3" s="125"/>
      <c r="T3" s="144">
        <v>100</v>
      </c>
      <c r="U3" s="144">
        <v>100</v>
      </c>
      <c r="V3" s="145">
        <v>100</v>
      </c>
      <c r="W3" s="145">
        <v>100</v>
      </c>
      <c r="X3" s="145">
        <v>50</v>
      </c>
      <c r="Y3" s="145">
        <v>50</v>
      </c>
      <c r="Z3" s="145">
        <v>50</v>
      </c>
      <c r="AA3" s="145">
        <v>50</v>
      </c>
      <c r="AB3" s="145">
        <v>100</v>
      </c>
      <c r="AC3" s="145">
        <v>50</v>
      </c>
      <c r="AD3" s="145">
        <f>SUM(T3:AC3)</f>
        <v>750</v>
      </c>
      <c r="AE3" s="145"/>
      <c r="AF3" s="145"/>
      <c r="AG3" s="145"/>
      <c r="AH3" s="145"/>
      <c r="AI3" s="145"/>
      <c r="AJ3" s="145"/>
      <c r="AK3" s="145"/>
      <c r="AL3" s="54"/>
      <c r="AM3" s="55"/>
    </row>
    <row r="4" spans="1:39" s="1" customFormat="1" ht="45" customHeight="1">
      <c r="A4" s="125"/>
      <c r="B4" s="146"/>
      <c r="C4" s="132" t="s">
        <v>8</v>
      </c>
      <c r="D4" s="147">
        <v>40</v>
      </c>
      <c r="E4" s="125">
        <v>20</v>
      </c>
      <c r="F4" s="125">
        <v>20</v>
      </c>
      <c r="G4" s="125">
        <v>40</v>
      </c>
      <c r="H4" s="125">
        <v>40</v>
      </c>
      <c r="I4" s="125">
        <v>40</v>
      </c>
      <c r="J4" s="125">
        <v>40</v>
      </c>
      <c r="K4" s="125">
        <v>20</v>
      </c>
      <c r="L4" s="125">
        <v>20</v>
      </c>
      <c r="M4" s="125">
        <v>20</v>
      </c>
      <c r="N4" s="125">
        <f>SUM(D4:M4)</f>
        <v>300</v>
      </c>
      <c r="O4" s="125"/>
      <c r="P4" s="125"/>
      <c r="Q4" s="125"/>
      <c r="R4" s="125" t="s">
        <v>16</v>
      </c>
      <c r="S4" s="125" t="s">
        <v>17</v>
      </c>
      <c r="T4" s="144">
        <v>40</v>
      </c>
      <c r="U4" s="144">
        <v>40</v>
      </c>
      <c r="V4" s="125">
        <v>40</v>
      </c>
      <c r="W4" s="125">
        <v>40</v>
      </c>
      <c r="X4" s="125">
        <v>20</v>
      </c>
      <c r="Y4" s="125">
        <v>20</v>
      </c>
      <c r="Z4" s="125">
        <v>20</v>
      </c>
      <c r="AA4" s="125">
        <v>20</v>
      </c>
      <c r="AB4" s="125">
        <v>40</v>
      </c>
      <c r="AC4" s="125">
        <v>20</v>
      </c>
      <c r="AD4" s="125">
        <f>SUM(T4:AC4)</f>
        <v>300</v>
      </c>
      <c r="AE4" s="125"/>
      <c r="AF4" s="125"/>
      <c r="AG4" s="125"/>
      <c r="AH4" s="125"/>
      <c r="AI4" s="125"/>
      <c r="AJ4" s="125"/>
      <c r="AK4" s="125"/>
      <c r="AL4" s="54"/>
      <c r="AM4" s="55"/>
    </row>
    <row r="5" spans="1:39" ht="21.95" customHeight="1">
      <c r="A5" s="125">
        <v>1</v>
      </c>
      <c r="B5" s="158" t="s">
        <v>141</v>
      </c>
      <c r="C5" s="157" t="s">
        <v>214</v>
      </c>
      <c r="D5" s="148">
        <v>62</v>
      </c>
      <c r="E5" s="149">
        <v>40</v>
      </c>
      <c r="F5" s="149">
        <v>34</v>
      </c>
      <c r="G5" s="149">
        <v>51</v>
      </c>
      <c r="H5" s="149">
        <v>63</v>
      </c>
      <c r="I5" s="149">
        <v>55</v>
      </c>
      <c r="J5" s="149">
        <v>67</v>
      </c>
      <c r="K5" s="149">
        <v>41</v>
      </c>
      <c r="L5" s="149">
        <v>22</v>
      </c>
      <c r="M5" s="149">
        <v>40</v>
      </c>
      <c r="N5" s="125">
        <f>SUM(D5:M5)</f>
        <v>475</v>
      </c>
      <c r="O5" s="150">
        <f>N5*100/$N$1</f>
        <v>63.333333333333336</v>
      </c>
      <c r="P5" s="125" t="str">
        <f>IF(AND(D5&gt;=40,E5&gt;=20,F5&gt;=20,G5&gt;=40,H5&gt;=40,I5&gt;=40,J5&gt;=40,K5&gt;=20,L5&gt;=20,M5&gt;=20),"PASS","FAIL")</f>
        <v>PASS</v>
      </c>
      <c r="Q5" s="125" t="str">
        <f>IF(P5="FAIL","FAIL",IF(O5&gt;=66,"FIRST CLASS WITH DISTINCTION",IF(O5&gt;=60,"FIRST CLASS",IF(O5&gt;=55,"HIGHER SECOND CLASS",IF(O5&gt;=50,"SECOND CLASS",IF(O5&gt;=40,"PASS CLASS"))))))</f>
        <v>FIRST CLASS</v>
      </c>
      <c r="R5" s="151">
        <f>COUNTIF(D5,"&lt;40")+COUNTIF(G5:J5,"&lt;40")+COUNTIF(D5,"AA")+COUNTIF(G5:J5,"AA")</f>
        <v>0</v>
      </c>
      <c r="S5" s="151">
        <f>COUNTIF(E5:F5,"&lt;20")+COUNTIF(K5:M5,"&lt;20")+COUNTIF(E5:F5,"AA")+COUNTIF(K5:M5,"AA")</f>
        <v>0</v>
      </c>
      <c r="T5" s="125"/>
      <c r="U5" s="125"/>
      <c r="V5" s="145"/>
      <c r="W5" s="145"/>
      <c r="X5" s="145"/>
      <c r="Y5" s="145"/>
      <c r="Z5" s="145"/>
      <c r="AA5" s="145"/>
      <c r="AB5" s="145"/>
      <c r="AC5" s="145"/>
      <c r="AD5" s="125">
        <f t="shared" ref="AD5:AD64" si="0">SUM(T5:AC5)</f>
        <v>0</v>
      </c>
      <c r="AE5" s="125">
        <f t="shared" ref="AE5:AE33" si="1">AD5+N5</f>
        <v>475</v>
      </c>
      <c r="AF5" s="125"/>
      <c r="AG5" s="150">
        <f>(AE5+AF5)*100/1500</f>
        <v>31.666666666666668</v>
      </c>
      <c r="AH5" s="125" t="str">
        <f>IF(AND(T5&gt;=40,U5&gt;=40,V5&gt;=40,W5&gt;=40,X5&gt;=20,Y5&gt;=20,Z5&gt;=20,AA5&gt;=20,AB5&gt;=40,AC5&gt;=20),"PASS","FAIL")</f>
        <v>FAIL</v>
      </c>
      <c r="AI5" s="125" t="str">
        <f>IF(AH5="FAIL","FAIL",IF(AG5&gt;=66,"FIRST CLASS WITH DISTINCTION",IF(AG5&gt;=60,"FIRST CLASS",IF(AG5&gt;=55,"HIGHER SECOND CLASS",IF(AG5&gt;=50,"SECOND CLASS",IF(AG5&gt;=40,"PASS CLASS"))))))</f>
        <v>FAIL</v>
      </c>
      <c r="AJ5" s="125">
        <f>COUNTIF(T5:W5,"&lt;40")</f>
        <v>0</v>
      </c>
      <c r="AK5" s="125">
        <f>COUNTIF(X5:AA5,"&lt;20")</f>
        <v>0</v>
      </c>
      <c r="AL5" s="57"/>
      <c r="AM5" s="68"/>
    </row>
    <row r="6" spans="1:39" ht="21.95" customHeight="1">
      <c r="A6" s="125">
        <v>2</v>
      </c>
      <c r="B6" s="158" t="s">
        <v>142</v>
      </c>
      <c r="C6" s="157" t="s">
        <v>215</v>
      </c>
      <c r="D6" s="152">
        <v>36</v>
      </c>
      <c r="E6" s="153">
        <v>34</v>
      </c>
      <c r="F6" s="153">
        <v>30</v>
      </c>
      <c r="G6" s="153">
        <v>46</v>
      </c>
      <c r="H6" s="153">
        <v>45</v>
      </c>
      <c r="I6" s="153">
        <v>33</v>
      </c>
      <c r="J6" s="153">
        <v>40</v>
      </c>
      <c r="K6" s="153">
        <v>35</v>
      </c>
      <c r="L6" s="153">
        <v>32</v>
      </c>
      <c r="M6" s="153">
        <v>32</v>
      </c>
      <c r="N6" s="125">
        <f t="shared" ref="N6:N63" si="2">SUM(D6:M6)</f>
        <v>363</v>
      </c>
      <c r="O6" s="150">
        <f t="shared" ref="O6:O63" si="3">N6*100/$N$1</f>
        <v>48.4</v>
      </c>
      <c r="P6" s="125" t="str">
        <f t="shared" ref="P6:P23" si="4">IF(AND(D6&gt;=40,E6&gt;=20,F6&gt;=20,G6&gt;=40,H6&gt;=40,I6&gt;=40,J6&gt;=40,K6&gt;=20,L6&gt;=20,M6&gt;=20),"PASS","FAIL")</f>
        <v>FAIL</v>
      </c>
      <c r="Q6" s="125" t="str">
        <f>IF(P6="FAIL","FAIL",IF(O6&gt;=66,"FIRST CLASS WITH DISTINCTION",IF(O6&gt;=60,"FIRST CLASS",IF(O6&gt;=55,"HIGHER SECOND CLASS",IF(O6&gt;=50,"SECOND CLASS",IF(O6&gt;=40,"PASS CLASS"))))))</f>
        <v>FAIL</v>
      </c>
      <c r="R6" s="151">
        <f t="shared" ref="R6:R69" si="5">COUNTIF(D6,"&lt;40")+COUNTIF(G6:J6,"&lt;40")+COUNTIF(D6,"AA")+COUNTIF(G6:J6,"AA")</f>
        <v>2</v>
      </c>
      <c r="S6" s="151">
        <f t="shared" ref="S6:S69" si="6">COUNTIF(E6:F6,"&lt;20")+COUNTIF(K6:M6,"&lt;20")+COUNTIF(E6:F6,"AA")+COUNTIF(K6:M6,"AA")</f>
        <v>0</v>
      </c>
      <c r="T6" s="125"/>
      <c r="U6" s="125"/>
      <c r="V6" s="154"/>
      <c r="W6" s="154"/>
      <c r="X6" s="154"/>
      <c r="Y6" s="154"/>
      <c r="Z6" s="154"/>
      <c r="AA6" s="154"/>
      <c r="AB6" s="154"/>
      <c r="AC6" s="154"/>
      <c r="AD6" s="125">
        <f t="shared" si="0"/>
        <v>0</v>
      </c>
      <c r="AE6" s="125">
        <f t="shared" si="1"/>
        <v>363</v>
      </c>
      <c r="AF6" s="143"/>
      <c r="AG6" s="150">
        <f t="shared" ref="AG6:AG63" si="7">(AE6+AF6)*100/1500</f>
        <v>24.2</v>
      </c>
      <c r="AH6" s="125" t="str">
        <f t="shared" ref="AH6:AH65" si="8">IF(AND(T6&gt;=40,U6&gt;=40,V6&gt;=40,W6&gt;=40,X6&gt;=20,Y6&gt;=20,Z6&gt;=20,AA6&gt;=20,AB6&gt;=40,AC6&gt;=20),"PASS","FAIL")</f>
        <v>FAIL</v>
      </c>
      <c r="AI6" s="125" t="str">
        <f t="shared" ref="AI6:AI63" si="9">IF(AH6="FAIL","FAIL",IF(AG6&gt;=66,"FIRST CLASS WITH DISTINCTION",IF(AG6&gt;=60,"FIRST CLASS",IF(AG6&gt;=55,"HIGHER SECOND CLASS",IF(AG6&gt;=50,"SECOND CLASS",IF(AG6&gt;=40,"PASS CLASS"))))))</f>
        <v>FAIL</v>
      </c>
      <c r="AJ6" s="125">
        <f t="shared" ref="AJ6:AJ65" si="10">COUNTIF(T6:W6,"&lt;40")</f>
        <v>0</v>
      </c>
      <c r="AK6" s="125">
        <f t="shared" ref="AK6:AK65" si="11">COUNTIF(X6:AA6,"&lt;20")</f>
        <v>0</v>
      </c>
      <c r="AL6" s="57"/>
      <c r="AM6" s="68"/>
    </row>
    <row r="7" spans="1:39" ht="21.95" customHeight="1">
      <c r="A7" s="125">
        <v>3</v>
      </c>
      <c r="B7" s="158" t="s">
        <v>143</v>
      </c>
      <c r="C7" s="157" t="s">
        <v>216</v>
      </c>
      <c r="D7" s="152">
        <v>43</v>
      </c>
      <c r="E7" s="153">
        <v>34</v>
      </c>
      <c r="F7" s="153">
        <v>36</v>
      </c>
      <c r="G7" s="153">
        <v>44</v>
      </c>
      <c r="H7" s="153">
        <v>46</v>
      </c>
      <c r="I7" s="153">
        <v>31</v>
      </c>
      <c r="J7" s="153">
        <v>44</v>
      </c>
      <c r="K7" s="153">
        <v>27</v>
      </c>
      <c r="L7" s="153">
        <v>20</v>
      </c>
      <c r="M7" s="153">
        <v>44</v>
      </c>
      <c r="N7" s="125">
        <f t="shared" si="2"/>
        <v>369</v>
      </c>
      <c r="O7" s="150">
        <f t="shared" si="3"/>
        <v>49.2</v>
      </c>
      <c r="P7" s="125" t="str">
        <f t="shared" si="4"/>
        <v>FAIL</v>
      </c>
      <c r="Q7" s="125" t="str">
        <f>IF(P7="FAIL","FAIL",IF(O7&gt;=66,"FIRST CLASS WITH DISTINCTION",IF(O7&gt;=60,"FIRST CLASS",IF(O7&gt;=55,"HIGHER SECOND CLASS",IF(O7&gt;=50,"SECOND CLASS",IF(O7&gt;=40,"PASS CLASS"))))))</f>
        <v>FAIL</v>
      </c>
      <c r="R7" s="151">
        <f t="shared" si="5"/>
        <v>1</v>
      </c>
      <c r="S7" s="151">
        <f t="shared" si="6"/>
        <v>0</v>
      </c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>
        <f t="shared" si="0"/>
        <v>0</v>
      </c>
      <c r="AE7" s="125">
        <f t="shared" si="1"/>
        <v>369</v>
      </c>
      <c r="AF7" s="125"/>
      <c r="AG7" s="150">
        <f t="shared" si="7"/>
        <v>24.6</v>
      </c>
      <c r="AH7" s="125" t="str">
        <f t="shared" si="8"/>
        <v>FAIL</v>
      </c>
      <c r="AI7" s="125" t="str">
        <f t="shared" si="9"/>
        <v>FAIL</v>
      </c>
      <c r="AJ7" s="125">
        <f t="shared" si="10"/>
        <v>0</v>
      </c>
      <c r="AK7" s="125">
        <f t="shared" si="11"/>
        <v>0</v>
      </c>
      <c r="AL7" s="57"/>
      <c r="AM7" s="68"/>
    </row>
    <row r="8" spans="1:39" ht="21.95" customHeight="1">
      <c r="A8" s="125">
        <v>4</v>
      </c>
      <c r="B8" s="158" t="s">
        <v>144</v>
      </c>
      <c r="C8" s="157" t="s">
        <v>217</v>
      </c>
      <c r="D8" s="152">
        <v>47</v>
      </c>
      <c r="E8" s="155">
        <v>32</v>
      </c>
      <c r="F8" s="155">
        <v>34</v>
      </c>
      <c r="G8" s="155">
        <v>28</v>
      </c>
      <c r="H8" s="155">
        <v>46</v>
      </c>
      <c r="I8" s="153">
        <v>33</v>
      </c>
      <c r="J8" s="153">
        <v>41</v>
      </c>
      <c r="K8" s="153">
        <v>30</v>
      </c>
      <c r="L8" s="153">
        <v>28</v>
      </c>
      <c r="M8" s="153">
        <v>41</v>
      </c>
      <c r="N8" s="125">
        <f t="shared" si="2"/>
        <v>360</v>
      </c>
      <c r="O8" s="150">
        <f t="shared" si="3"/>
        <v>48</v>
      </c>
      <c r="P8" s="125" t="str">
        <f t="shared" si="4"/>
        <v>FAIL</v>
      </c>
      <c r="Q8" s="125" t="str">
        <f>IF(P8="FAIL","FAIL",IF(O8&gt;=66,"FIRST CLASS WITH DISTINCTION",IF(O8&gt;=60,"FIRST CLASS",IF(O8&gt;=55,"HIGHER SECOND CLASS",IF(O8&gt;=50,"SECOND CLASS",IF(O8&gt;=40,"PASS CLASS"))))))</f>
        <v>FAIL</v>
      </c>
      <c r="R8" s="151">
        <f t="shared" si="5"/>
        <v>2</v>
      </c>
      <c r="S8" s="151">
        <f t="shared" si="6"/>
        <v>0</v>
      </c>
      <c r="T8" s="125"/>
      <c r="U8" s="154"/>
      <c r="V8" s="154"/>
      <c r="W8" s="154"/>
      <c r="X8" s="154"/>
      <c r="Y8" s="154"/>
      <c r="Z8" s="154"/>
      <c r="AA8" s="154"/>
      <c r="AB8" s="154"/>
      <c r="AC8" s="154"/>
      <c r="AD8" s="125">
        <f t="shared" si="0"/>
        <v>0</v>
      </c>
      <c r="AE8" s="125">
        <f t="shared" si="1"/>
        <v>360</v>
      </c>
      <c r="AF8" s="143"/>
      <c r="AG8" s="150">
        <f t="shared" si="7"/>
        <v>24</v>
      </c>
      <c r="AH8" s="125" t="str">
        <f t="shared" si="8"/>
        <v>FAIL</v>
      </c>
      <c r="AI8" s="125" t="str">
        <f t="shared" si="9"/>
        <v>FAIL</v>
      </c>
      <c r="AJ8" s="125">
        <f t="shared" si="10"/>
        <v>0</v>
      </c>
      <c r="AK8" s="125">
        <f t="shared" si="11"/>
        <v>0</v>
      </c>
      <c r="AL8" s="57"/>
      <c r="AM8" s="68"/>
    </row>
    <row r="9" spans="1:39" ht="21.95" customHeight="1">
      <c r="A9" s="125">
        <v>5</v>
      </c>
      <c r="B9" s="158" t="s">
        <v>145</v>
      </c>
      <c r="C9" s="157" t="s">
        <v>218</v>
      </c>
      <c r="D9" s="152">
        <v>50</v>
      </c>
      <c r="E9" s="153">
        <v>40</v>
      </c>
      <c r="F9" s="153">
        <v>38</v>
      </c>
      <c r="G9" s="153">
        <v>53</v>
      </c>
      <c r="H9" s="153">
        <v>55</v>
      </c>
      <c r="I9" s="153">
        <v>40</v>
      </c>
      <c r="J9" s="153">
        <v>53</v>
      </c>
      <c r="K9" s="153">
        <v>39</v>
      </c>
      <c r="L9" s="153">
        <v>28</v>
      </c>
      <c r="M9" s="153">
        <v>44</v>
      </c>
      <c r="N9" s="125">
        <f t="shared" si="2"/>
        <v>440</v>
      </c>
      <c r="O9" s="150">
        <f t="shared" si="3"/>
        <v>58.666666666666664</v>
      </c>
      <c r="P9" s="125" t="str">
        <f t="shared" si="4"/>
        <v>PASS</v>
      </c>
      <c r="Q9" s="125" t="str">
        <f t="shared" ref="Q9:Q23" si="12">IF(P9="FAIL","FAIL",IF(O9&gt;=66,"FIRST CLASS WITH DISTINCTION",IF(O9&gt;=60,"FIRST CLASS",IF(O9&gt;=55,"HIGHER SECOND CLASS",IF(O9&gt;=50,"SECOND CLASS",IF(O9&gt;=40,"PASS CLASS"))))))</f>
        <v>HIGHER SECOND CLASS</v>
      </c>
      <c r="R9" s="151">
        <f t="shared" si="5"/>
        <v>0</v>
      </c>
      <c r="S9" s="151">
        <f t="shared" si="6"/>
        <v>0</v>
      </c>
      <c r="T9" s="125"/>
      <c r="U9" s="154"/>
      <c r="V9" s="154"/>
      <c r="W9" s="154"/>
      <c r="X9" s="154"/>
      <c r="Y9" s="154"/>
      <c r="Z9" s="154"/>
      <c r="AA9" s="154"/>
      <c r="AB9" s="154"/>
      <c r="AC9" s="154"/>
      <c r="AD9" s="125">
        <f t="shared" si="0"/>
        <v>0</v>
      </c>
      <c r="AE9" s="125">
        <f t="shared" si="1"/>
        <v>440</v>
      </c>
      <c r="AF9" s="143"/>
      <c r="AG9" s="150">
        <f t="shared" si="7"/>
        <v>29.333333333333332</v>
      </c>
      <c r="AH9" s="125" t="str">
        <f t="shared" si="8"/>
        <v>FAIL</v>
      </c>
      <c r="AI9" s="125" t="str">
        <f t="shared" si="9"/>
        <v>FAIL</v>
      </c>
      <c r="AJ9" s="125">
        <f t="shared" si="10"/>
        <v>0</v>
      </c>
      <c r="AK9" s="125">
        <f t="shared" si="11"/>
        <v>0</v>
      </c>
      <c r="AL9" s="57"/>
      <c r="AM9" s="68"/>
    </row>
    <row r="10" spans="1:39" ht="21.95" customHeight="1">
      <c r="A10" s="125">
        <v>6</v>
      </c>
      <c r="B10" s="158" t="s">
        <v>146</v>
      </c>
      <c r="C10" s="157" t="s">
        <v>219</v>
      </c>
      <c r="D10" s="152">
        <v>67</v>
      </c>
      <c r="E10" s="155">
        <v>32</v>
      </c>
      <c r="F10" s="155">
        <v>38</v>
      </c>
      <c r="G10" s="155">
        <v>54</v>
      </c>
      <c r="H10" s="155">
        <v>64</v>
      </c>
      <c r="I10" s="153">
        <v>47</v>
      </c>
      <c r="J10" s="153">
        <v>58</v>
      </c>
      <c r="K10" s="153">
        <v>32</v>
      </c>
      <c r="L10" s="153">
        <v>26</v>
      </c>
      <c r="M10" s="153">
        <v>33</v>
      </c>
      <c r="N10" s="125">
        <f t="shared" si="2"/>
        <v>451</v>
      </c>
      <c r="O10" s="150">
        <f t="shared" si="3"/>
        <v>60.133333333333333</v>
      </c>
      <c r="P10" s="125" t="str">
        <f t="shared" si="4"/>
        <v>PASS</v>
      </c>
      <c r="Q10" s="125" t="str">
        <f t="shared" si="12"/>
        <v>FIRST CLASS</v>
      </c>
      <c r="R10" s="151">
        <f t="shared" si="5"/>
        <v>0</v>
      </c>
      <c r="S10" s="151">
        <f t="shared" si="6"/>
        <v>0</v>
      </c>
      <c r="T10" s="125"/>
      <c r="U10" s="154"/>
      <c r="V10" s="154"/>
      <c r="W10" s="154"/>
      <c r="X10" s="154"/>
      <c r="Y10" s="154"/>
      <c r="Z10" s="154"/>
      <c r="AA10" s="154"/>
      <c r="AB10" s="154"/>
      <c r="AC10" s="154"/>
      <c r="AD10" s="125">
        <f t="shared" si="0"/>
        <v>0</v>
      </c>
      <c r="AE10" s="125">
        <f t="shared" si="1"/>
        <v>451</v>
      </c>
      <c r="AF10" s="143"/>
      <c r="AG10" s="150">
        <f t="shared" si="7"/>
        <v>30.066666666666666</v>
      </c>
      <c r="AH10" s="125" t="str">
        <f t="shared" si="8"/>
        <v>FAIL</v>
      </c>
      <c r="AI10" s="125" t="str">
        <f t="shared" si="9"/>
        <v>FAIL</v>
      </c>
      <c r="AJ10" s="125">
        <f t="shared" si="10"/>
        <v>0</v>
      </c>
      <c r="AK10" s="125">
        <f t="shared" si="11"/>
        <v>0</v>
      </c>
      <c r="AL10" s="57"/>
      <c r="AM10" s="68"/>
    </row>
    <row r="11" spans="1:39" ht="21.95" customHeight="1">
      <c r="A11" s="125">
        <v>7</v>
      </c>
      <c r="B11" s="158" t="s">
        <v>147</v>
      </c>
      <c r="C11" s="157" t="s">
        <v>220</v>
      </c>
      <c r="D11" s="152">
        <v>58</v>
      </c>
      <c r="E11" s="155">
        <v>40</v>
      </c>
      <c r="F11" s="155">
        <v>40</v>
      </c>
      <c r="G11" s="155">
        <v>48</v>
      </c>
      <c r="H11" s="155">
        <v>54</v>
      </c>
      <c r="I11" s="153">
        <v>43</v>
      </c>
      <c r="J11" s="153">
        <v>56</v>
      </c>
      <c r="K11" s="153">
        <v>40</v>
      </c>
      <c r="L11" s="153">
        <v>38</v>
      </c>
      <c r="M11" s="153">
        <v>42</v>
      </c>
      <c r="N11" s="125">
        <f t="shared" si="2"/>
        <v>459</v>
      </c>
      <c r="O11" s="150">
        <f t="shared" si="3"/>
        <v>61.2</v>
      </c>
      <c r="P11" s="125" t="str">
        <f t="shared" si="4"/>
        <v>PASS</v>
      </c>
      <c r="Q11" s="125" t="str">
        <f t="shared" si="12"/>
        <v>FIRST CLASS</v>
      </c>
      <c r="R11" s="151">
        <f t="shared" si="5"/>
        <v>0</v>
      </c>
      <c r="S11" s="151">
        <f t="shared" si="6"/>
        <v>0</v>
      </c>
      <c r="T11" s="125"/>
      <c r="U11" s="154"/>
      <c r="V11" s="154"/>
      <c r="W11" s="154"/>
      <c r="X11" s="154"/>
      <c r="Y11" s="154"/>
      <c r="Z11" s="154"/>
      <c r="AA11" s="154"/>
      <c r="AB11" s="154"/>
      <c r="AC11" s="154"/>
      <c r="AD11" s="125">
        <f t="shared" si="0"/>
        <v>0</v>
      </c>
      <c r="AE11" s="125">
        <f t="shared" si="1"/>
        <v>459</v>
      </c>
      <c r="AF11" s="143"/>
      <c r="AG11" s="150">
        <f t="shared" si="7"/>
        <v>30.6</v>
      </c>
      <c r="AH11" s="125" t="str">
        <f t="shared" si="8"/>
        <v>FAIL</v>
      </c>
      <c r="AI11" s="125" t="str">
        <f t="shared" si="9"/>
        <v>FAIL</v>
      </c>
      <c r="AJ11" s="125">
        <f t="shared" si="10"/>
        <v>0</v>
      </c>
      <c r="AK11" s="125">
        <f t="shared" si="11"/>
        <v>0</v>
      </c>
      <c r="AL11" s="57"/>
      <c r="AM11" s="68"/>
    </row>
    <row r="12" spans="1:39" ht="21.95" customHeight="1">
      <c r="A12" s="125">
        <v>8</v>
      </c>
      <c r="B12" s="158" t="s">
        <v>148</v>
      </c>
      <c r="C12" s="157" t="s">
        <v>221</v>
      </c>
      <c r="D12" s="152">
        <v>44</v>
      </c>
      <c r="E12" s="155">
        <v>40</v>
      </c>
      <c r="F12" s="155">
        <v>25</v>
      </c>
      <c r="G12" s="155">
        <v>53</v>
      </c>
      <c r="H12" s="155">
        <v>53</v>
      </c>
      <c r="I12" s="153">
        <v>43</v>
      </c>
      <c r="J12" s="153">
        <v>63</v>
      </c>
      <c r="K12" s="153">
        <v>40</v>
      </c>
      <c r="L12" s="153">
        <v>28</v>
      </c>
      <c r="M12" s="153">
        <v>43</v>
      </c>
      <c r="N12" s="125">
        <f t="shared" si="2"/>
        <v>432</v>
      </c>
      <c r="O12" s="150">
        <f t="shared" si="3"/>
        <v>57.6</v>
      </c>
      <c r="P12" s="125" t="str">
        <f t="shared" si="4"/>
        <v>PASS</v>
      </c>
      <c r="Q12" s="125" t="str">
        <f t="shared" si="12"/>
        <v>HIGHER SECOND CLASS</v>
      </c>
      <c r="R12" s="151">
        <f t="shared" si="5"/>
        <v>0</v>
      </c>
      <c r="S12" s="151">
        <f t="shared" si="6"/>
        <v>0</v>
      </c>
      <c r="T12" s="125"/>
      <c r="U12" s="154"/>
      <c r="V12" s="154"/>
      <c r="W12" s="154"/>
      <c r="X12" s="154"/>
      <c r="Y12" s="154"/>
      <c r="Z12" s="154"/>
      <c r="AA12" s="154"/>
      <c r="AB12" s="154"/>
      <c r="AC12" s="154"/>
      <c r="AD12" s="125">
        <f t="shared" si="0"/>
        <v>0</v>
      </c>
      <c r="AE12" s="125">
        <f t="shared" si="1"/>
        <v>432</v>
      </c>
      <c r="AF12" s="143"/>
      <c r="AG12" s="150">
        <f t="shared" si="7"/>
        <v>28.8</v>
      </c>
      <c r="AH12" s="125" t="str">
        <f t="shared" si="8"/>
        <v>FAIL</v>
      </c>
      <c r="AI12" s="125" t="str">
        <f t="shared" si="9"/>
        <v>FAIL</v>
      </c>
      <c r="AJ12" s="125">
        <f t="shared" si="10"/>
        <v>0</v>
      </c>
      <c r="AK12" s="125">
        <f t="shared" si="11"/>
        <v>0</v>
      </c>
      <c r="AL12" s="57"/>
      <c r="AM12" s="68"/>
    </row>
    <row r="13" spans="1:39" ht="21.95" customHeight="1">
      <c r="A13" s="125">
        <v>9</v>
      </c>
      <c r="B13" s="158" t="s">
        <v>149</v>
      </c>
      <c r="C13" s="157" t="s">
        <v>222</v>
      </c>
      <c r="D13" s="152">
        <v>66</v>
      </c>
      <c r="E13" s="155">
        <v>44</v>
      </c>
      <c r="F13" s="155">
        <v>35</v>
      </c>
      <c r="G13" s="155">
        <v>53</v>
      </c>
      <c r="H13" s="155">
        <v>59</v>
      </c>
      <c r="I13" s="153">
        <v>43</v>
      </c>
      <c r="J13" s="153">
        <v>58</v>
      </c>
      <c r="K13" s="153">
        <v>44</v>
      </c>
      <c r="L13" s="153">
        <v>36</v>
      </c>
      <c r="M13" s="153">
        <v>41</v>
      </c>
      <c r="N13" s="125">
        <f t="shared" si="2"/>
        <v>479</v>
      </c>
      <c r="O13" s="150">
        <f t="shared" si="3"/>
        <v>63.866666666666667</v>
      </c>
      <c r="P13" s="125" t="str">
        <f t="shared" si="4"/>
        <v>PASS</v>
      </c>
      <c r="Q13" s="125" t="str">
        <f t="shared" si="12"/>
        <v>FIRST CLASS</v>
      </c>
      <c r="R13" s="151">
        <f t="shared" si="5"/>
        <v>0</v>
      </c>
      <c r="S13" s="151">
        <f t="shared" si="6"/>
        <v>0</v>
      </c>
      <c r="T13" s="125"/>
      <c r="U13" s="154"/>
      <c r="V13" s="154"/>
      <c r="W13" s="154"/>
      <c r="X13" s="154"/>
      <c r="Y13" s="154"/>
      <c r="Z13" s="154"/>
      <c r="AA13" s="154"/>
      <c r="AB13" s="154"/>
      <c r="AC13" s="154"/>
      <c r="AD13" s="125">
        <f t="shared" si="0"/>
        <v>0</v>
      </c>
      <c r="AE13" s="125">
        <f t="shared" si="1"/>
        <v>479</v>
      </c>
      <c r="AF13" s="143"/>
      <c r="AG13" s="150">
        <f t="shared" si="7"/>
        <v>31.933333333333334</v>
      </c>
      <c r="AH13" s="125" t="str">
        <f t="shared" si="8"/>
        <v>FAIL</v>
      </c>
      <c r="AI13" s="125" t="str">
        <f t="shared" si="9"/>
        <v>FAIL</v>
      </c>
      <c r="AJ13" s="125">
        <f t="shared" si="10"/>
        <v>0</v>
      </c>
      <c r="AK13" s="125">
        <f t="shared" si="11"/>
        <v>0</v>
      </c>
      <c r="AL13" s="54"/>
      <c r="AM13" s="68"/>
    </row>
    <row r="14" spans="1:39" ht="21.95" customHeight="1">
      <c r="A14" s="125">
        <v>10</v>
      </c>
      <c r="B14" s="158" t="s">
        <v>150</v>
      </c>
      <c r="C14" s="157" t="s">
        <v>223</v>
      </c>
      <c r="D14" s="152">
        <v>68</v>
      </c>
      <c r="E14" s="155">
        <v>39</v>
      </c>
      <c r="F14" s="155">
        <v>40</v>
      </c>
      <c r="G14" s="155">
        <v>59</v>
      </c>
      <c r="H14" s="155">
        <v>69</v>
      </c>
      <c r="I14" s="153">
        <v>53</v>
      </c>
      <c r="J14" s="153">
        <v>65</v>
      </c>
      <c r="K14" s="153">
        <v>40</v>
      </c>
      <c r="L14" s="153">
        <v>34</v>
      </c>
      <c r="M14" s="153">
        <v>41</v>
      </c>
      <c r="N14" s="125">
        <f t="shared" si="2"/>
        <v>508</v>
      </c>
      <c r="O14" s="150">
        <f t="shared" si="3"/>
        <v>67.733333333333334</v>
      </c>
      <c r="P14" s="125" t="str">
        <f t="shared" si="4"/>
        <v>PASS</v>
      </c>
      <c r="Q14" s="125" t="str">
        <f t="shared" si="12"/>
        <v>FIRST CLASS WITH DISTINCTION</v>
      </c>
      <c r="R14" s="151">
        <f t="shared" si="5"/>
        <v>0</v>
      </c>
      <c r="S14" s="151">
        <f t="shared" si="6"/>
        <v>0</v>
      </c>
      <c r="T14" s="125"/>
      <c r="U14" s="154"/>
      <c r="V14" s="154"/>
      <c r="W14" s="154"/>
      <c r="X14" s="154"/>
      <c r="Y14" s="154"/>
      <c r="Z14" s="154"/>
      <c r="AA14" s="154"/>
      <c r="AB14" s="154"/>
      <c r="AC14" s="154"/>
      <c r="AD14" s="125">
        <f t="shared" si="0"/>
        <v>0</v>
      </c>
      <c r="AE14" s="125">
        <f t="shared" si="1"/>
        <v>508</v>
      </c>
      <c r="AF14" s="143"/>
      <c r="AG14" s="150">
        <f t="shared" si="7"/>
        <v>33.866666666666667</v>
      </c>
      <c r="AH14" s="125" t="str">
        <f t="shared" si="8"/>
        <v>FAIL</v>
      </c>
      <c r="AI14" s="125" t="str">
        <f t="shared" si="9"/>
        <v>FAIL</v>
      </c>
      <c r="AJ14" s="125">
        <f t="shared" si="10"/>
        <v>0</v>
      </c>
      <c r="AK14" s="125">
        <f t="shared" si="11"/>
        <v>0</v>
      </c>
      <c r="AL14" s="54"/>
      <c r="AM14" s="68"/>
    </row>
    <row r="15" spans="1:39" ht="21.95" customHeight="1">
      <c r="A15" s="125">
        <v>11</v>
      </c>
      <c r="B15" s="158" t="s">
        <v>151</v>
      </c>
      <c r="C15" s="157" t="s">
        <v>224</v>
      </c>
      <c r="D15" s="152">
        <v>59</v>
      </c>
      <c r="E15" s="155">
        <v>41</v>
      </c>
      <c r="F15" s="155">
        <v>24</v>
      </c>
      <c r="G15" s="155">
        <v>49</v>
      </c>
      <c r="H15" s="155">
        <v>62</v>
      </c>
      <c r="I15" s="153">
        <v>52</v>
      </c>
      <c r="J15" s="153">
        <v>60</v>
      </c>
      <c r="K15" s="153">
        <v>39</v>
      </c>
      <c r="L15" s="153">
        <v>24</v>
      </c>
      <c r="M15" s="153">
        <v>39</v>
      </c>
      <c r="N15" s="125">
        <f t="shared" si="2"/>
        <v>449</v>
      </c>
      <c r="O15" s="150">
        <f t="shared" si="3"/>
        <v>59.866666666666667</v>
      </c>
      <c r="P15" s="125" t="str">
        <f t="shared" si="4"/>
        <v>PASS</v>
      </c>
      <c r="Q15" s="125" t="str">
        <f t="shared" si="12"/>
        <v>HIGHER SECOND CLASS</v>
      </c>
      <c r="R15" s="151">
        <f t="shared" si="5"/>
        <v>0</v>
      </c>
      <c r="S15" s="151">
        <f t="shared" si="6"/>
        <v>0</v>
      </c>
      <c r="T15" s="125"/>
      <c r="U15" s="154"/>
      <c r="V15" s="154"/>
      <c r="W15" s="154"/>
      <c r="X15" s="154"/>
      <c r="Y15" s="154"/>
      <c r="Z15" s="154"/>
      <c r="AA15" s="154"/>
      <c r="AB15" s="154"/>
      <c r="AC15" s="154"/>
      <c r="AD15" s="125">
        <f t="shared" si="0"/>
        <v>0</v>
      </c>
      <c r="AE15" s="125">
        <f t="shared" si="1"/>
        <v>449</v>
      </c>
      <c r="AF15" s="143"/>
      <c r="AG15" s="150">
        <f t="shared" si="7"/>
        <v>29.933333333333334</v>
      </c>
      <c r="AH15" s="125" t="str">
        <f t="shared" si="8"/>
        <v>FAIL</v>
      </c>
      <c r="AI15" s="125" t="str">
        <f t="shared" si="9"/>
        <v>FAIL</v>
      </c>
      <c r="AJ15" s="125">
        <f t="shared" si="10"/>
        <v>0</v>
      </c>
      <c r="AK15" s="125">
        <f t="shared" si="11"/>
        <v>0</v>
      </c>
      <c r="AL15" s="54"/>
      <c r="AM15" s="68"/>
    </row>
    <row r="16" spans="1:39" ht="21.95" customHeight="1">
      <c r="A16" s="125">
        <v>12</v>
      </c>
      <c r="B16" s="158" t="s">
        <v>152</v>
      </c>
      <c r="C16" s="157" t="s">
        <v>225</v>
      </c>
      <c r="D16" s="152">
        <v>60</v>
      </c>
      <c r="E16" s="153">
        <v>35</v>
      </c>
      <c r="F16" s="153">
        <v>28</v>
      </c>
      <c r="G16" s="153">
        <v>36</v>
      </c>
      <c r="H16" s="153">
        <v>51</v>
      </c>
      <c r="I16" s="153">
        <v>40</v>
      </c>
      <c r="J16" s="153">
        <v>48</v>
      </c>
      <c r="K16" s="153">
        <v>33</v>
      </c>
      <c r="L16" s="153">
        <v>34</v>
      </c>
      <c r="M16" s="153">
        <v>41</v>
      </c>
      <c r="N16" s="125">
        <f t="shared" si="2"/>
        <v>406</v>
      </c>
      <c r="O16" s="150">
        <f t="shared" si="3"/>
        <v>54.133333333333333</v>
      </c>
      <c r="P16" s="125" t="str">
        <f t="shared" si="4"/>
        <v>FAIL</v>
      </c>
      <c r="Q16" s="125" t="str">
        <f t="shared" si="12"/>
        <v>FAIL</v>
      </c>
      <c r="R16" s="151">
        <f t="shared" si="5"/>
        <v>1</v>
      </c>
      <c r="S16" s="151">
        <f t="shared" si="6"/>
        <v>0</v>
      </c>
      <c r="T16" s="125"/>
      <c r="U16" s="154"/>
      <c r="V16" s="154"/>
      <c r="W16" s="154"/>
      <c r="X16" s="154"/>
      <c r="Y16" s="154"/>
      <c r="Z16" s="154"/>
      <c r="AA16" s="154"/>
      <c r="AB16" s="154"/>
      <c r="AC16" s="154"/>
      <c r="AD16" s="125">
        <f t="shared" si="0"/>
        <v>0</v>
      </c>
      <c r="AE16" s="125">
        <f t="shared" si="1"/>
        <v>406</v>
      </c>
      <c r="AF16" s="143"/>
      <c r="AG16" s="150">
        <f t="shared" si="7"/>
        <v>27.066666666666666</v>
      </c>
      <c r="AH16" s="125" t="str">
        <f t="shared" si="8"/>
        <v>FAIL</v>
      </c>
      <c r="AI16" s="125" t="str">
        <f t="shared" si="9"/>
        <v>FAIL</v>
      </c>
      <c r="AJ16" s="125">
        <f t="shared" si="10"/>
        <v>0</v>
      </c>
      <c r="AK16" s="125">
        <f t="shared" si="11"/>
        <v>0</v>
      </c>
      <c r="AL16" s="54"/>
      <c r="AM16" s="68"/>
    </row>
    <row r="17" spans="1:39" ht="21.95" customHeight="1">
      <c r="A17" s="125">
        <v>13</v>
      </c>
      <c r="B17" s="158" t="s">
        <v>153</v>
      </c>
      <c r="C17" s="157" t="s">
        <v>226</v>
      </c>
      <c r="D17" s="152">
        <v>58</v>
      </c>
      <c r="E17" s="155">
        <v>35</v>
      </c>
      <c r="F17" s="155">
        <v>35</v>
      </c>
      <c r="G17" s="155">
        <v>45</v>
      </c>
      <c r="H17" s="155">
        <v>51</v>
      </c>
      <c r="I17" s="153">
        <v>44</v>
      </c>
      <c r="J17" s="153">
        <v>48</v>
      </c>
      <c r="K17" s="153">
        <v>27</v>
      </c>
      <c r="L17" s="153">
        <v>35</v>
      </c>
      <c r="M17" s="153">
        <v>45</v>
      </c>
      <c r="N17" s="125">
        <f t="shared" si="2"/>
        <v>423</v>
      </c>
      <c r="O17" s="150">
        <f t="shared" si="3"/>
        <v>56.4</v>
      </c>
      <c r="P17" s="125" t="str">
        <f t="shared" si="4"/>
        <v>PASS</v>
      </c>
      <c r="Q17" s="125" t="str">
        <f t="shared" si="12"/>
        <v>HIGHER SECOND CLASS</v>
      </c>
      <c r="R17" s="151">
        <f t="shared" si="5"/>
        <v>0</v>
      </c>
      <c r="S17" s="151">
        <f t="shared" si="6"/>
        <v>0</v>
      </c>
      <c r="T17" s="125"/>
      <c r="U17" s="154"/>
      <c r="V17" s="154"/>
      <c r="W17" s="154"/>
      <c r="X17" s="154"/>
      <c r="Y17" s="154"/>
      <c r="Z17" s="154"/>
      <c r="AA17" s="154"/>
      <c r="AB17" s="154"/>
      <c r="AC17" s="154"/>
      <c r="AD17" s="125">
        <f t="shared" si="0"/>
        <v>0</v>
      </c>
      <c r="AE17" s="125">
        <f t="shared" si="1"/>
        <v>423</v>
      </c>
      <c r="AF17" s="143"/>
      <c r="AG17" s="150">
        <f t="shared" si="7"/>
        <v>28.2</v>
      </c>
      <c r="AH17" s="125" t="str">
        <f t="shared" si="8"/>
        <v>FAIL</v>
      </c>
      <c r="AI17" s="125" t="str">
        <f t="shared" si="9"/>
        <v>FAIL</v>
      </c>
      <c r="AJ17" s="125">
        <f t="shared" si="10"/>
        <v>0</v>
      </c>
      <c r="AK17" s="125">
        <f t="shared" si="11"/>
        <v>0</v>
      </c>
      <c r="AL17" s="54"/>
      <c r="AM17" s="68"/>
    </row>
    <row r="18" spans="1:39" ht="21.95" customHeight="1">
      <c r="A18" s="125">
        <v>14</v>
      </c>
      <c r="B18" s="158" t="s">
        <v>213</v>
      </c>
      <c r="C18" s="157" t="s">
        <v>227</v>
      </c>
      <c r="D18" s="152">
        <v>52</v>
      </c>
      <c r="E18" s="153">
        <v>38</v>
      </c>
      <c r="F18" s="153">
        <v>44</v>
      </c>
      <c r="G18" s="153">
        <v>48</v>
      </c>
      <c r="H18" s="153">
        <v>55</v>
      </c>
      <c r="I18" s="153">
        <v>45</v>
      </c>
      <c r="J18" s="153">
        <v>51</v>
      </c>
      <c r="K18" s="153">
        <v>35</v>
      </c>
      <c r="L18" s="153">
        <v>28</v>
      </c>
      <c r="M18" s="153">
        <v>42</v>
      </c>
      <c r="N18" s="125">
        <f t="shared" si="2"/>
        <v>438</v>
      </c>
      <c r="O18" s="150">
        <f t="shared" si="3"/>
        <v>58.4</v>
      </c>
      <c r="P18" s="125" t="str">
        <f t="shared" si="4"/>
        <v>PASS</v>
      </c>
      <c r="Q18" s="125" t="str">
        <f t="shared" si="12"/>
        <v>HIGHER SECOND CLASS</v>
      </c>
      <c r="R18" s="151">
        <f t="shared" si="5"/>
        <v>0</v>
      </c>
      <c r="S18" s="151">
        <f t="shared" si="6"/>
        <v>0</v>
      </c>
      <c r="T18" s="125"/>
      <c r="U18" s="154"/>
      <c r="V18" s="154"/>
      <c r="W18" s="154"/>
      <c r="X18" s="154"/>
      <c r="Y18" s="154"/>
      <c r="Z18" s="154"/>
      <c r="AA18" s="154"/>
      <c r="AB18" s="154"/>
      <c r="AC18" s="154"/>
      <c r="AD18" s="125">
        <f t="shared" si="0"/>
        <v>0</v>
      </c>
      <c r="AE18" s="125">
        <f t="shared" si="1"/>
        <v>438</v>
      </c>
      <c r="AF18" s="143"/>
      <c r="AG18" s="150">
        <f t="shared" si="7"/>
        <v>29.2</v>
      </c>
      <c r="AH18" s="125" t="str">
        <f t="shared" si="8"/>
        <v>FAIL</v>
      </c>
      <c r="AI18" s="125" t="str">
        <f t="shared" si="9"/>
        <v>FAIL</v>
      </c>
      <c r="AJ18" s="125">
        <f t="shared" si="10"/>
        <v>0</v>
      </c>
      <c r="AK18" s="125">
        <f t="shared" si="11"/>
        <v>0</v>
      </c>
      <c r="AL18" s="54"/>
      <c r="AM18" s="68"/>
    </row>
    <row r="19" spans="1:39" ht="21.95" customHeight="1">
      <c r="A19" s="125">
        <v>15</v>
      </c>
      <c r="B19" s="158" t="s">
        <v>154</v>
      </c>
      <c r="C19" s="157" t="s">
        <v>228</v>
      </c>
      <c r="D19" s="152">
        <v>57</v>
      </c>
      <c r="E19" s="155">
        <v>42</v>
      </c>
      <c r="F19" s="155">
        <v>40</v>
      </c>
      <c r="G19" s="155">
        <v>47</v>
      </c>
      <c r="H19" s="155">
        <v>65</v>
      </c>
      <c r="I19" s="153">
        <v>48</v>
      </c>
      <c r="J19" s="153">
        <v>60</v>
      </c>
      <c r="K19" s="153">
        <v>37</v>
      </c>
      <c r="L19" s="153">
        <v>35</v>
      </c>
      <c r="M19" s="153">
        <v>43</v>
      </c>
      <c r="N19" s="125">
        <f t="shared" si="2"/>
        <v>474</v>
      </c>
      <c r="O19" s="150">
        <f t="shared" si="3"/>
        <v>63.2</v>
      </c>
      <c r="P19" s="125" t="str">
        <f t="shared" si="4"/>
        <v>PASS</v>
      </c>
      <c r="Q19" s="125" t="str">
        <f t="shared" si="12"/>
        <v>FIRST CLASS</v>
      </c>
      <c r="R19" s="151">
        <f t="shared" si="5"/>
        <v>0</v>
      </c>
      <c r="S19" s="151">
        <f t="shared" si="6"/>
        <v>0</v>
      </c>
      <c r="T19" s="125"/>
      <c r="U19" s="154"/>
      <c r="V19" s="154"/>
      <c r="W19" s="154"/>
      <c r="X19" s="154"/>
      <c r="Y19" s="154"/>
      <c r="Z19" s="154"/>
      <c r="AA19" s="154"/>
      <c r="AB19" s="154"/>
      <c r="AC19" s="154"/>
      <c r="AD19" s="125">
        <f t="shared" si="0"/>
        <v>0</v>
      </c>
      <c r="AE19" s="125">
        <f t="shared" si="1"/>
        <v>474</v>
      </c>
      <c r="AF19" s="143"/>
      <c r="AG19" s="150">
        <f t="shared" si="7"/>
        <v>31.6</v>
      </c>
      <c r="AH19" s="125" t="str">
        <f t="shared" si="8"/>
        <v>FAIL</v>
      </c>
      <c r="AI19" s="125" t="str">
        <f t="shared" si="9"/>
        <v>FAIL</v>
      </c>
      <c r="AJ19" s="125">
        <f t="shared" si="10"/>
        <v>0</v>
      </c>
      <c r="AK19" s="125">
        <f t="shared" si="11"/>
        <v>0</v>
      </c>
      <c r="AL19" s="54"/>
      <c r="AM19" s="68"/>
    </row>
    <row r="20" spans="1:39" ht="21.95" customHeight="1">
      <c r="A20" s="125">
        <v>16</v>
      </c>
      <c r="B20" s="158" t="s">
        <v>155</v>
      </c>
      <c r="C20" s="157" t="s">
        <v>229</v>
      </c>
      <c r="D20" s="152">
        <v>59</v>
      </c>
      <c r="E20" s="153">
        <v>39</v>
      </c>
      <c r="F20" s="153">
        <v>34</v>
      </c>
      <c r="G20" s="153">
        <v>46</v>
      </c>
      <c r="H20" s="153">
        <v>60</v>
      </c>
      <c r="I20" s="153">
        <v>46</v>
      </c>
      <c r="J20" s="153">
        <v>58</v>
      </c>
      <c r="K20" s="153">
        <v>36</v>
      </c>
      <c r="L20" s="153">
        <v>36</v>
      </c>
      <c r="M20" s="153">
        <v>40</v>
      </c>
      <c r="N20" s="125">
        <f t="shared" si="2"/>
        <v>454</v>
      </c>
      <c r="O20" s="150">
        <f t="shared" si="3"/>
        <v>60.533333333333331</v>
      </c>
      <c r="P20" s="125" t="str">
        <f t="shared" si="4"/>
        <v>PASS</v>
      </c>
      <c r="Q20" s="125" t="str">
        <f t="shared" si="12"/>
        <v>FIRST CLASS</v>
      </c>
      <c r="R20" s="151">
        <f t="shared" si="5"/>
        <v>0</v>
      </c>
      <c r="S20" s="151">
        <f t="shared" si="6"/>
        <v>0</v>
      </c>
      <c r="T20" s="125"/>
      <c r="U20" s="154"/>
      <c r="V20" s="154"/>
      <c r="W20" s="154"/>
      <c r="X20" s="154"/>
      <c r="Y20" s="154"/>
      <c r="Z20" s="154"/>
      <c r="AA20" s="154"/>
      <c r="AB20" s="154"/>
      <c r="AC20" s="154"/>
      <c r="AD20" s="125">
        <f t="shared" si="0"/>
        <v>0</v>
      </c>
      <c r="AE20" s="125">
        <f t="shared" si="1"/>
        <v>454</v>
      </c>
      <c r="AF20" s="143"/>
      <c r="AG20" s="150">
        <f t="shared" si="7"/>
        <v>30.266666666666666</v>
      </c>
      <c r="AH20" s="125" t="str">
        <f t="shared" si="8"/>
        <v>FAIL</v>
      </c>
      <c r="AI20" s="125" t="str">
        <f t="shared" si="9"/>
        <v>FAIL</v>
      </c>
      <c r="AJ20" s="125">
        <f t="shared" si="10"/>
        <v>0</v>
      </c>
      <c r="AK20" s="125">
        <f t="shared" si="11"/>
        <v>0</v>
      </c>
      <c r="AL20" s="54"/>
      <c r="AM20" s="68"/>
    </row>
    <row r="21" spans="1:39" ht="21.95" customHeight="1">
      <c r="A21" s="125">
        <v>17</v>
      </c>
      <c r="B21" s="158" t="s">
        <v>156</v>
      </c>
      <c r="C21" s="157" t="s">
        <v>230</v>
      </c>
      <c r="D21" s="152">
        <v>45</v>
      </c>
      <c r="E21" s="153">
        <v>35</v>
      </c>
      <c r="F21" s="153">
        <v>28</v>
      </c>
      <c r="G21" s="153">
        <v>57</v>
      </c>
      <c r="H21" s="153">
        <v>57</v>
      </c>
      <c r="I21" s="153">
        <v>44</v>
      </c>
      <c r="J21" s="153">
        <v>53</v>
      </c>
      <c r="K21" s="153">
        <v>33</v>
      </c>
      <c r="L21" s="153">
        <v>25</v>
      </c>
      <c r="M21" s="153">
        <v>38</v>
      </c>
      <c r="N21" s="125">
        <f t="shared" si="2"/>
        <v>415</v>
      </c>
      <c r="O21" s="150">
        <f t="shared" si="3"/>
        <v>55.333333333333336</v>
      </c>
      <c r="P21" s="125" t="str">
        <f t="shared" si="4"/>
        <v>PASS</v>
      </c>
      <c r="Q21" s="125" t="str">
        <f t="shared" si="12"/>
        <v>HIGHER SECOND CLASS</v>
      </c>
      <c r="R21" s="151">
        <f t="shared" si="5"/>
        <v>0</v>
      </c>
      <c r="S21" s="151">
        <f t="shared" si="6"/>
        <v>0</v>
      </c>
      <c r="T21" s="125"/>
      <c r="U21" s="154"/>
      <c r="V21" s="154"/>
      <c r="W21" s="154"/>
      <c r="X21" s="154"/>
      <c r="Y21" s="154"/>
      <c r="Z21" s="154"/>
      <c r="AA21" s="154"/>
      <c r="AB21" s="154"/>
      <c r="AC21" s="154"/>
      <c r="AD21" s="125">
        <f t="shared" si="0"/>
        <v>0</v>
      </c>
      <c r="AE21" s="125">
        <f t="shared" si="1"/>
        <v>415</v>
      </c>
      <c r="AF21" s="143"/>
      <c r="AG21" s="150">
        <f t="shared" si="7"/>
        <v>27.666666666666668</v>
      </c>
      <c r="AH21" s="125" t="str">
        <f t="shared" si="8"/>
        <v>FAIL</v>
      </c>
      <c r="AI21" s="125" t="str">
        <f t="shared" si="9"/>
        <v>FAIL</v>
      </c>
      <c r="AJ21" s="125">
        <f t="shared" si="10"/>
        <v>0</v>
      </c>
      <c r="AK21" s="125">
        <f t="shared" si="11"/>
        <v>0</v>
      </c>
      <c r="AL21" s="57"/>
      <c r="AM21" s="68"/>
    </row>
    <row r="22" spans="1:39" ht="21.95" customHeight="1">
      <c r="A22" s="125">
        <v>18</v>
      </c>
      <c r="B22" s="158" t="s">
        <v>157</v>
      </c>
      <c r="C22" s="157" t="s">
        <v>231</v>
      </c>
      <c r="D22" s="152">
        <v>35</v>
      </c>
      <c r="E22" s="155">
        <v>32</v>
      </c>
      <c r="F22" s="155">
        <v>26</v>
      </c>
      <c r="G22" s="155">
        <v>31</v>
      </c>
      <c r="H22" s="155">
        <v>35</v>
      </c>
      <c r="I22" s="153">
        <v>31</v>
      </c>
      <c r="J22" s="153">
        <v>36</v>
      </c>
      <c r="K22" s="153">
        <v>39</v>
      </c>
      <c r="L22" s="153">
        <v>8</v>
      </c>
      <c r="M22" s="153">
        <v>31</v>
      </c>
      <c r="N22" s="125">
        <f t="shared" si="2"/>
        <v>304</v>
      </c>
      <c r="O22" s="150">
        <f t="shared" si="3"/>
        <v>40.533333333333331</v>
      </c>
      <c r="P22" s="125" t="str">
        <f t="shared" si="4"/>
        <v>FAIL</v>
      </c>
      <c r="Q22" s="125" t="str">
        <f t="shared" si="12"/>
        <v>FAIL</v>
      </c>
      <c r="R22" s="151">
        <f t="shared" si="5"/>
        <v>5</v>
      </c>
      <c r="S22" s="151">
        <f t="shared" si="6"/>
        <v>1</v>
      </c>
      <c r="T22" s="125"/>
      <c r="U22" s="154"/>
      <c r="V22" s="154"/>
      <c r="W22" s="154"/>
      <c r="X22" s="154"/>
      <c r="Y22" s="154"/>
      <c r="Z22" s="154"/>
      <c r="AA22" s="154"/>
      <c r="AB22" s="154"/>
      <c r="AC22" s="154"/>
      <c r="AD22" s="125">
        <f t="shared" si="0"/>
        <v>0</v>
      </c>
      <c r="AE22" s="125">
        <f t="shared" si="1"/>
        <v>304</v>
      </c>
      <c r="AF22" s="143"/>
      <c r="AG22" s="150">
        <f t="shared" si="7"/>
        <v>20.266666666666666</v>
      </c>
      <c r="AH22" s="125" t="str">
        <f t="shared" si="8"/>
        <v>FAIL</v>
      </c>
      <c r="AI22" s="125" t="str">
        <f t="shared" si="9"/>
        <v>FAIL</v>
      </c>
      <c r="AJ22" s="125">
        <f t="shared" si="10"/>
        <v>0</v>
      </c>
      <c r="AK22" s="125">
        <f t="shared" si="11"/>
        <v>0</v>
      </c>
      <c r="AL22" s="57"/>
      <c r="AM22" s="68"/>
    </row>
    <row r="23" spans="1:39" ht="21.95" customHeight="1">
      <c r="A23" s="125">
        <v>19</v>
      </c>
      <c r="B23" s="158" t="s">
        <v>158</v>
      </c>
      <c r="C23" s="157" t="s">
        <v>232</v>
      </c>
      <c r="D23" s="152">
        <v>49</v>
      </c>
      <c r="E23" s="153">
        <v>35</v>
      </c>
      <c r="F23" s="153">
        <v>30</v>
      </c>
      <c r="G23" s="153">
        <v>42</v>
      </c>
      <c r="H23" s="153">
        <v>53</v>
      </c>
      <c r="I23" s="153" t="s">
        <v>289</v>
      </c>
      <c r="J23" s="153" t="s">
        <v>289</v>
      </c>
      <c r="K23" s="153">
        <v>32</v>
      </c>
      <c r="L23" s="153">
        <v>35</v>
      </c>
      <c r="M23" s="153">
        <v>38</v>
      </c>
      <c r="N23" s="125">
        <f t="shared" si="2"/>
        <v>314</v>
      </c>
      <c r="O23" s="150">
        <f t="shared" si="3"/>
        <v>41.866666666666667</v>
      </c>
      <c r="P23" s="125" t="str">
        <f t="shared" si="4"/>
        <v>PASS</v>
      </c>
      <c r="Q23" s="125" t="str">
        <f t="shared" si="12"/>
        <v>PASS CLASS</v>
      </c>
      <c r="R23" s="151">
        <f t="shared" si="5"/>
        <v>2</v>
      </c>
      <c r="S23" s="151">
        <f t="shared" si="6"/>
        <v>0</v>
      </c>
      <c r="T23" s="125"/>
      <c r="U23" s="154"/>
      <c r="V23" s="154"/>
      <c r="W23" s="154"/>
      <c r="X23" s="154"/>
      <c r="Y23" s="154"/>
      <c r="Z23" s="154"/>
      <c r="AA23" s="154"/>
      <c r="AB23" s="154"/>
      <c r="AC23" s="154"/>
      <c r="AD23" s="125">
        <f t="shared" si="0"/>
        <v>0</v>
      </c>
      <c r="AE23" s="125">
        <f t="shared" si="1"/>
        <v>314</v>
      </c>
      <c r="AF23" s="143"/>
      <c r="AG23" s="150">
        <f t="shared" si="7"/>
        <v>20.933333333333334</v>
      </c>
      <c r="AH23" s="125" t="str">
        <f t="shared" si="8"/>
        <v>FAIL</v>
      </c>
      <c r="AI23" s="125" t="str">
        <f t="shared" si="9"/>
        <v>FAIL</v>
      </c>
      <c r="AJ23" s="125">
        <f t="shared" si="10"/>
        <v>0</v>
      </c>
      <c r="AK23" s="125">
        <f t="shared" si="11"/>
        <v>0</v>
      </c>
      <c r="AL23" s="57"/>
      <c r="AM23" s="68"/>
    </row>
    <row r="24" spans="1:39" ht="21.95" customHeight="1">
      <c r="A24" s="125">
        <v>20</v>
      </c>
      <c r="B24" s="158" t="s">
        <v>233</v>
      </c>
      <c r="C24" s="159" t="s">
        <v>234</v>
      </c>
      <c r="D24" s="152">
        <v>59</v>
      </c>
      <c r="E24" s="155">
        <v>34</v>
      </c>
      <c r="F24" s="155">
        <v>22</v>
      </c>
      <c r="G24" s="155">
        <v>44</v>
      </c>
      <c r="H24" s="155">
        <v>52</v>
      </c>
      <c r="I24" s="153">
        <v>40</v>
      </c>
      <c r="J24" s="153">
        <v>54</v>
      </c>
      <c r="K24" s="153">
        <v>33</v>
      </c>
      <c r="L24" s="153">
        <v>35</v>
      </c>
      <c r="M24" s="153">
        <v>40</v>
      </c>
      <c r="N24" s="125">
        <f t="shared" si="2"/>
        <v>413</v>
      </c>
      <c r="O24" s="150">
        <f t="shared" si="3"/>
        <v>55.06666666666667</v>
      </c>
      <c r="P24" s="125" t="str">
        <f t="shared" ref="P24:P63" si="13">IF(AND(D24&gt;=40,E24&gt;=20,F24&gt;=20,G24&gt;=40,H24&gt;=40,I24&gt;=40,J24&gt;=40,K24&gt;=20,L24&gt;=20,M24&gt;=20),"PASS","FAIL")</f>
        <v>PASS</v>
      </c>
      <c r="Q24" s="125" t="str">
        <f t="shared" ref="Q24:Q63" si="14">IF(P24="FAIL","FAIL",IF(O24&gt;=66,"FIRST CLASS WITH DISTINCTION",IF(O24&gt;=60,"FIRST CLASS",IF(O24&gt;=55,"HIGHER SECOND CLASS",IF(O24&gt;=50,"SECOND CLASS",IF(O24&gt;=40,"PASS CLASS"))))))</f>
        <v>HIGHER SECOND CLASS</v>
      </c>
      <c r="R24" s="151">
        <f t="shared" si="5"/>
        <v>0</v>
      </c>
      <c r="S24" s="151">
        <f t="shared" si="6"/>
        <v>0</v>
      </c>
      <c r="T24" s="125"/>
      <c r="U24" s="154"/>
      <c r="V24" s="154"/>
      <c r="W24" s="154"/>
      <c r="X24" s="154"/>
      <c r="Y24" s="154"/>
      <c r="Z24" s="154"/>
      <c r="AA24" s="154"/>
      <c r="AB24" s="154"/>
      <c r="AC24" s="154"/>
      <c r="AD24" s="125">
        <f t="shared" si="0"/>
        <v>0</v>
      </c>
      <c r="AE24" s="125">
        <f t="shared" si="1"/>
        <v>413</v>
      </c>
      <c r="AF24" s="143"/>
      <c r="AG24" s="150">
        <f t="shared" si="7"/>
        <v>27.533333333333335</v>
      </c>
      <c r="AH24" s="125" t="str">
        <f t="shared" si="8"/>
        <v>FAIL</v>
      </c>
      <c r="AI24" s="125" t="str">
        <f t="shared" si="9"/>
        <v>FAIL</v>
      </c>
      <c r="AJ24" s="125">
        <f t="shared" si="10"/>
        <v>0</v>
      </c>
      <c r="AK24" s="125">
        <f t="shared" si="11"/>
        <v>0</v>
      </c>
      <c r="AL24" s="57"/>
      <c r="AM24" s="68"/>
    </row>
    <row r="25" spans="1:39" ht="21.95" customHeight="1">
      <c r="A25" s="125">
        <v>21</v>
      </c>
      <c r="B25" s="158" t="s">
        <v>159</v>
      </c>
      <c r="C25" s="159" t="s">
        <v>235</v>
      </c>
      <c r="D25" s="152">
        <v>56</v>
      </c>
      <c r="E25" s="155">
        <v>41</v>
      </c>
      <c r="F25" s="155">
        <v>39</v>
      </c>
      <c r="G25" s="155">
        <v>41</v>
      </c>
      <c r="H25" s="155">
        <v>60</v>
      </c>
      <c r="I25" s="153">
        <v>44</v>
      </c>
      <c r="J25" s="153">
        <v>56</v>
      </c>
      <c r="K25" s="153">
        <v>35</v>
      </c>
      <c r="L25" s="153">
        <v>38</v>
      </c>
      <c r="M25" s="153">
        <v>44</v>
      </c>
      <c r="N25" s="125">
        <f t="shared" si="2"/>
        <v>454</v>
      </c>
      <c r="O25" s="150">
        <f t="shared" si="3"/>
        <v>60.533333333333331</v>
      </c>
      <c r="P25" s="125" t="str">
        <f t="shared" si="13"/>
        <v>PASS</v>
      </c>
      <c r="Q25" s="125" t="str">
        <f t="shared" si="14"/>
        <v>FIRST CLASS</v>
      </c>
      <c r="R25" s="151">
        <f t="shared" si="5"/>
        <v>0</v>
      </c>
      <c r="S25" s="151">
        <f t="shared" si="6"/>
        <v>0</v>
      </c>
      <c r="T25" s="125"/>
      <c r="U25" s="154"/>
      <c r="V25" s="154"/>
      <c r="W25" s="154"/>
      <c r="X25" s="154"/>
      <c r="Y25" s="154"/>
      <c r="Z25" s="154"/>
      <c r="AA25" s="154"/>
      <c r="AB25" s="154"/>
      <c r="AC25" s="154"/>
      <c r="AD25" s="125">
        <f t="shared" si="0"/>
        <v>0</v>
      </c>
      <c r="AE25" s="125">
        <f t="shared" si="1"/>
        <v>454</v>
      </c>
      <c r="AF25" s="143"/>
      <c r="AG25" s="150">
        <f t="shared" si="7"/>
        <v>30.266666666666666</v>
      </c>
      <c r="AH25" s="125" t="str">
        <f t="shared" si="8"/>
        <v>FAIL</v>
      </c>
      <c r="AI25" s="125" t="str">
        <f t="shared" si="9"/>
        <v>FAIL</v>
      </c>
      <c r="AJ25" s="125">
        <f t="shared" si="10"/>
        <v>0</v>
      </c>
      <c r="AK25" s="125">
        <f t="shared" si="11"/>
        <v>0</v>
      </c>
      <c r="AL25" s="57"/>
      <c r="AM25" s="68"/>
    </row>
    <row r="26" spans="1:39" ht="21.95" customHeight="1">
      <c r="A26" s="125">
        <v>22</v>
      </c>
      <c r="B26" s="158" t="s">
        <v>160</v>
      </c>
      <c r="C26" s="159" t="s">
        <v>236</v>
      </c>
      <c r="D26" s="152">
        <v>0</v>
      </c>
      <c r="E26" s="153">
        <v>35</v>
      </c>
      <c r="F26" s="153">
        <v>21</v>
      </c>
      <c r="G26" s="153">
        <v>20</v>
      </c>
      <c r="H26" s="153">
        <v>33</v>
      </c>
      <c r="I26" s="153">
        <v>26</v>
      </c>
      <c r="J26" s="153">
        <v>46</v>
      </c>
      <c r="K26" s="153">
        <v>35</v>
      </c>
      <c r="L26" s="153">
        <v>12</v>
      </c>
      <c r="M26" s="153">
        <v>38</v>
      </c>
      <c r="N26" s="125">
        <f t="shared" si="2"/>
        <v>266</v>
      </c>
      <c r="O26" s="150">
        <f t="shared" si="3"/>
        <v>35.466666666666669</v>
      </c>
      <c r="P26" s="125" t="str">
        <f t="shared" si="13"/>
        <v>FAIL</v>
      </c>
      <c r="Q26" s="125" t="str">
        <f t="shared" si="14"/>
        <v>FAIL</v>
      </c>
      <c r="R26" s="151">
        <f t="shared" si="5"/>
        <v>4</v>
      </c>
      <c r="S26" s="151">
        <f t="shared" si="6"/>
        <v>1</v>
      </c>
      <c r="T26" s="125"/>
      <c r="U26" s="154"/>
      <c r="V26" s="154"/>
      <c r="W26" s="154"/>
      <c r="X26" s="154"/>
      <c r="Y26" s="154"/>
      <c r="Z26" s="154"/>
      <c r="AA26" s="154"/>
      <c r="AB26" s="154"/>
      <c r="AC26" s="154"/>
      <c r="AD26" s="125">
        <f t="shared" si="0"/>
        <v>0</v>
      </c>
      <c r="AE26" s="125">
        <f t="shared" si="1"/>
        <v>266</v>
      </c>
      <c r="AF26" s="143"/>
      <c r="AG26" s="150">
        <f t="shared" si="7"/>
        <v>17.733333333333334</v>
      </c>
      <c r="AH26" s="125" t="str">
        <f t="shared" si="8"/>
        <v>FAIL</v>
      </c>
      <c r="AI26" s="125" t="str">
        <f t="shared" si="9"/>
        <v>FAIL</v>
      </c>
      <c r="AJ26" s="125">
        <f t="shared" si="10"/>
        <v>0</v>
      </c>
      <c r="AK26" s="125">
        <f t="shared" si="11"/>
        <v>0</v>
      </c>
      <c r="AL26" s="57"/>
      <c r="AM26" s="68"/>
    </row>
    <row r="27" spans="1:39" ht="21.95" customHeight="1">
      <c r="A27" s="125">
        <v>23</v>
      </c>
      <c r="B27" s="158" t="s">
        <v>161</v>
      </c>
      <c r="C27" s="159" t="s">
        <v>237</v>
      </c>
      <c r="D27" s="152">
        <v>57</v>
      </c>
      <c r="E27" s="155">
        <v>40</v>
      </c>
      <c r="F27" s="155">
        <v>36</v>
      </c>
      <c r="G27" s="155">
        <v>45</v>
      </c>
      <c r="H27" s="155">
        <v>56</v>
      </c>
      <c r="I27" s="153">
        <v>50</v>
      </c>
      <c r="J27" s="153">
        <v>62</v>
      </c>
      <c r="K27" s="153">
        <v>42</v>
      </c>
      <c r="L27" s="153">
        <v>35</v>
      </c>
      <c r="M27" s="153">
        <v>41</v>
      </c>
      <c r="N27" s="125">
        <f t="shared" si="2"/>
        <v>464</v>
      </c>
      <c r="O27" s="150">
        <f t="shared" si="3"/>
        <v>61.866666666666667</v>
      </c>
      <c r="P27" s="125" t="str">
        <f t="shared" si="13"/>
        <v>PASS</v>
      </c>
      <c r="Q27" s="125" t="str">
        <f t="shared" si="14"/>
        <v>FIRST CLASS</v>
      </c>
      <c r="R27" s="151">
        <f t="shared" si="5"/>
        <v>0</v>
      </c>
      <c r="S27" s="151">
        <f t="shared" si="6"/>
        <v>0</v>
      </c>
      <c r="T27" s="125"/>
      <c r="U27" s="154"/>
      <c r="V27" s="154"/>
      <c r="W27" s="154"/>
      <c r="X27" s="154"/>
      <c r="Y27" s="154"/>
      <c r="Z27" s="154"/>
      <c r="AA27" s="154"/>
      <c r="AB27" s="154"/>
      <c r="AC27" s="154"/>
      <c r="AD27" s="125">
        <f t="shared" si="0"/>
        <v>0</v>
      </c>
      <c r="AE27" s="125">
        <f t="shared" si="1"/>
        <v>464</v>
      </c>
      <c r="AF27" s="143"/>
      <c r="AG27" s="150">
        <f t="shared" si="7"/>
        <v>30.933333333333334</v>
      </c>
      <c r="AH27" s="125" t="str">
        <f t="shared" si="8"/>
        <v>FAIL</v>
      </c>
      <c r="AI27" s="125" t="str">
        <f t="shared" si="9"/>
        <v>FAIL</v>
      </c>
      <c r="AJ27" s="125">
        <f t="shared" si="10"/>
        <v>0</v>
      </c>
      <c r="AK27" s="125">
        <f t="shared" si="11"/>
        <v>0</v>
      </c>
      <c r="AL27" s="57"/>
      <c r="AM27" s="68"/>
    </row>
    <row r="28" spans="1:39" ht="21.95" customHeight="1">
      <c r="A28" s="125">
        <v>24</v>
      </c>
      <c r="B28" s="158" t="s">
        <v>162</v>
      </c>
      <c r="C28" s="159" t="s">
        <v>238</v>
      </c>
      <c r="D28" s="152">
        <v>65</v>
      </c>
      <c r="E28" s="153">
        <v>37</v>
      </c>
      <c r="F28" s="153">
        <v>30</v>
      </c>
      <c r="G28" s="153">
        <v>49</v>
      </c>
      <c r="H28" s="153">
        <v>55</v>
      </c>
      <c r="I28" s="153">
        <v>36</v>
      </c>
      <c r="J28" s="153">
        <v>66</v>
      </c>
      <c r="K28" s="153">
        <v>37</v>
      </c>
      <c r="L28" s="153">
        <v>30</v>
      </c>
      <c r="M28" s="153">
        <v>42</v>
      </c>
      <c r="N28" s="125">
        <f t="shared" si="2"/>
        <v>447</v>
      </c>
      <c r="O28" s="150">
        <f t="shared" si="3"/>
        <v>59.6</v>
      </c>
      <c r="P28" s="125" t="str">
        <f t="shared" si="13"/>
        <v>FAIL</v>
      </c>
      <c r="Q28" s="125" t="str">
        <f t="shared" si="14"/>
        <v>FAIL</v>
      </c>
      <c r="R28" s="151">
        <f t="shared" si="5"/>
        <v>1</v>
      </c>
      <c r="S28" s="151">
        <f t="shared" si="6"/>
        <v>0</v>
      </c>
      <c r="T28" s="125"/>
      <c r="U28" s="154"/>
      <c r="V28" s="154"/>
      <c r="W28" s="154"/>
      <c r="X28" s="154"/>
      <c r="Y28" s="154"/>
      <c r="Z28" s="154"/>
      <c r="AA28" s="154"/>
      <c r="AB28" s="154"/>
      <c r="AC28" s="154"/>
      <c r="AD28" s="125">
        <f t="shared" si="0"/>
        <v>0</v>
      </c>
      <c r="AE28" s="125">
        <f t="shared" si="1"/>
        <v>447</v>
      </c>
      <c r="AF28" s="143"/>
      <c r="AG28" s="150">
        <f t="shared" si="7"/>
        <v>29.8</v>
      </c>
      <c r="AH28" s="125" t="str">
        <f t="shared" si="8"/>
        <v>FAIL</v>
      </c>
      <c r="AI28" s="125" t="str">
        <f t="shared" si="9"/>
        <v>FAIL</v>
      </c>
      <c r="AJ28" s="125">
        <f t="shared" si="10"/>
        <v>0</v>
      </c>
      <c r="AK28" s="125">
        <f t="shared" si="11"/>
        <v>0</v>
      </c>
      <c r="AL28" s="57"/>
      <c r="AM28" s="68"/>
    </row>
    <row r="29" spans="1:39" ht="21.95" customHeight="1">
      <c r="A29" s="125">
        <v>25</v>
      </c>
      <c r="B29" s="158" t="s">
        <v>163</v>
      </c>
      <c r="C29" s="159" t="s">
        <v>239</v>
      </c>
      <c r="D29" s="152">
        <v>56</v>
      </c>
      <c r="E29" s="153">
        <v>40</v>
      </c>
      <c r="F29" s="153">
        <v>38</v>
      </c>
      <c r="G29" s="153">
        <v>44</v>
      </c>
      <c r="H29" s="153">
        <v>47</v>
      </c>
      <c r="I29" s="153">
        <v>32</v>
      </c>
      <c r="J29" s="153">
        <v>53</v>
      </c>
      <c r="K29" s="153">
        <v>42</v>
      </c>
      <c r="L29" s="153">
        <v>38</v>
      </c>
      <c r="M29" s="153">
        <v>42</v>
      </c>
      <c r="N29" s="125">
        <f t="shared" si="2"/>
        <v>432</v>
      </c>
      <c r="O29" s="150">
        <f t="shared" si="3"/>
        <v>57.6</v>
      </c>
      <c r="P29" s="125" t="str">
        <f t="shared" si="13"/>
        <v>FAIL</v>
      </c>
      <c r="Q29" s="125" t="str">
        <f t="shared" si="14"/>
        <v>FAIL</v>
      </c>
      <c r="R29" s="151">
        <f t="shared" si="5"/>
        <v>1</v>
      </c>
      <c r="S29" s="151">
        <f t="shared" si="6"/>
        <v>0</v>
      </c>
      <c r="T29" s="125"/>
      <c r="U29" s="154"/>
      <c r="V29" s="154"/>
      <c r="W29" s="154"/>
      <c r="X29" s="154"/>
      <c r="Y29" s="154"/>
      <c r="Z29" s="154"/>
      <c r="AA29" s="154"/>
      <c r="AB29" s="154"/>
      <c r="AC29" s="154"/>
      <c r="AD29" s="125">
        <f t="shared" si="0"/>
        <v>0</v>
      </c>
      <c r="AE29" s="125">
        <f t="shared" si="1"/>
        <v>432</v>
      </c>
      <c r="AF29" s="143"/>
      <c r="AG29" s="150">
        <f t="shared" si="7"/>
        <v>28.8</v>
      </c>
      <c r="AH29" s="125" t="str">
        <f t="shared" si="8"/>
        <v>FAIL</v>
      </c>
      <c r="AI29" s="125" t="str">
        <f t="shared" si="9"/>
        <v>FAIL</v>
      </c>
      <c r="AJ29" s="125">
        <f t="shared" si="10"/>
        <v>0</v>
      </c>
      <c r="AK29" s="125">
        <f t="shared" si="11"/>
        <v>0</v>
      </c>
      <c r="AL29" s="57"/>
      <c r="AM29" s="68"/>
    </row>
    <row r="30" spans="1:39" ht="21.95" customHeight="1">
      <c r="A30" s="125">
        <v>26</v>
      </c>
      <c r="B30" s="158" t="s">
        <v>164</v>
      </c>
      <c r="C30" s="159" t="s">
        <v>240</v>
      </c>
      <c r="D30" s="152">
        <v>64</v>
      </c>
      <c r="E30" s="155">
        <v>45</v>
      </c>
      <c r="F30" s="155">
        <v>44</v>
      </c>
      <c r="G30" s="155">
        <v>64</v>
      </c>
      <c r="H30" s="155">
        <v>64</v>
      </c>
      <c r="I30" s="153">
        <v>60</v>
      </c>
      <c r="J30" s="153">
        <v>60</v>
      </c>
      <c r="K30" s="153">
        <v>45</v>
      </c>
      <c r="L30" s="153">
        <v>44</v>
      </c>
      <c r="M30" s="153">
        <v>46</v>
      </c>
      <c r="N30" s="125">
        <f t="shared" si="2"/>
        <v>536</v>
      </c>
      <c r="O30" s="150">
        <f t="shared" si="3"/>
        <v>71.466666666666669</v>
      </c>
      <c r="P30" s="125" t="str">
        <f t="shared" si="13"/>
        <v>PASS</v>
      </c>
      <c r="Q30" s="125" t="str">
        <f t="shared" si="14"/>
        <v>FIRST CLASS WITH DISTINCTION</v>
      </c>
      <c r="R30" s="151">
        <f t="shared" si="5"/>
        <v>0</v>
      </c>
      <c r="S30" s="151">
        <f t="shared" si="6"/>
        <v>0</v>
      </c>
      <c r="T30" s="125"/>
      <c r="U30" s="154"/>
      <c r="V30" s="154"/>
      <c r="W30" s="154"/>
      <c r="X30" s="154"/>
      <c r="Y30" s="154"/>
      <c r="Z30" s="154"/>
      <c r="AA30" s="154"/>
      <c r="AB30" s="154"/>
      <c r="AC30" s="154"/>
      <c r="AD30" s="125">
        <f t="shared" si="0"/>
        <v>0</v>
      </c>
      <c r="AE30" s="125">
        <f t="shared" si="1"/>
        <v>536</v>
      </c>
      <c r="AF30" s="143"/>
      <c r="AG30" s="150">
        <f t="shared" si="7"/>
        <v>35.733333333333334</v>
      </c>
      <c r="AH30" s="125" t="str">
        <f t="shared" si="8"/>
        <v>FAIL</v>
      </c>
      <c r="AI30" s="125" t="str">
        <f t="shared" si="9"/>
        <v>FAIL</v>
      </c>
      <c r="AJ30" s="125">
        <f t="shared" si="10"/>
        <v>0</v>
      </c>
      <c r="AK30" s="125">
        <f t="shared" si="11"/>
        <v>0</v>
      </c>
      <c r="AL30" s="57"/>
      <c r="AM30" s="68"/>
    </row>
    <row r="31" spans="1:39" ht="21.95" customHeight="1">
      <c r="A31" s="125">
        <v>27</v>
      </c>
      <c r="B31" s="158" t="s">
        <v>165</v>
      </c>
      <c r="C31" s="159" t="s">
        <v>241</v>
      </c>
      <c r="D31" s="156">
        <v>59</v>
      </c>
      <c r="E31" s="155">
        <v>40</v>
      </c>
      <c r="F31" s="155">
        <v>28</v>
      </c>
      <c r="G31" s="155">
        <v>44</v>
      </c>
      <c r="H31" s="155">
        <v>52</v>
      </c>
      <c r="I31" s="153">
        <v>36</v>
      </c>
      <c r="J31" s="153">
        <v>46</v>
      </c>
      <c r="K31" s="153">
        <v>38</v>
      </c>
      <c r="L31" s="153">
        <v>40</v>
      </c>
      <c r="M31" s="153">
        <v>42</v>
      </c>
      <c r="N31" s="125">
        <f t="shared" si="2"/>
        <v>425</v>
      </c>
      <c r="O31" s="150">
        <f t="shared" si="3"/>
        <v>56.666666666666664</v>
      </c>
      <c r="P31" s="125" t="str">
        <f t="shared" si="13"/>
        <v>FAIL</v>
      </c>
      <c r="Q31" s="125" t="str">
        <f t="shared" si="14"/>
        <v>FAIL</v>
      </c>
      <c r="R31" s="151">
        <f t="shared" si="5"/>
        <v>1</v>
      </c>
      <c r="S31" s="151">
        <f t="shared" si="6"/>
        <v>0</v>
      </c>
      <c r="T31" s="125"/>
      <c r="U31" s="154"/>
      <c r="V31" s="154"/>
      <c r="W31" s="154"/>
      <c r="X31" s="154"/>
      <c r="Y31" s="154"/>
      <c r="Z31" s="154"/>
      <c r="AA31" s="154"/>
      <c r="AB31" s="154"/>
      <c r="AC31" s="154"/>
      <c r="AD31" s="125">
        <f t="shared" si="0"/>
        <v>0</v>
      </c>
      <c r="AE31" s="125">
        <f t="shared" si="1"/>
        <v>425</v>
      </c>
      <c r="AF31" s="143"/>
      <c r="AG31" s="150">
        <f t="shared" si="7"/>
        <v>28.333333333333332</v>
      </c>
      <c r="AH31" s="125" t="str">
        <f t="shared" si="8"/>
        <v>FAIL</v>
      </c>
      <c r="AI31" s="125" t="str">
        <f t="shared" si="9"/>
        <v>FAIL</v>
      </c>
      <c r="AJ31" s="125">
        <f t="shared" si="10"/>
        <v>0</v>
      </c>
      <c r="AK31" s="125">
        <f t="shared" si="11"/>
        <v>0</v>
      </c>
      <c r="AL31" s="57"/>
      <c r="AM31" s="68"/>
    </row>
    <row r="32" spans="1:39" ht="21.95" customHeight="1">
      <c r="A32" s="125">
        <v>28</v>
      </c>
      <c r="B32" s="158" t="s">
        <v>166</v>
      </c>
      <c r="C32" s="159" t="s">
        <v>242</v>
      </c>
      <c r="D32" s="152">
        <v>54</v>
      </c>
      <c r="E32" s="153">
        <v>33</v>
      </c>
      <c r="F32" s="153">
        <v>34</v>
      </c>
      <c r="G32" s="153">
        <v>45</v>
      </c>
      <c r="H32" s="153">
        <v>50</v>
      </c>
      <c r="I32" s="153">
        <v>46</v>
      </c>
      <c r="J32" s="153">
        <v>40</v>
      </c>
      <c r="K32" s="153">
        <v>38</v>
      </c>
      <c r="L32" s="153">
        <v>10</v>
      </c>
      <c r="M32" s="153">
        <v>33</v>
      </c>
      <c r="N32" s="125">
        <f t="shared" si="2"/>
        <v>383</v>
      </c>
      <c r="O32" s="150">
        <f t="shared" si="3"/>
        <v>51.06666666666667</v>
      </c>
      <c r="P32" s="125" t="str">
        <f t="shared" si="13"/>
        <v>FAIL</v>
      </c>
      <c r="Q32" s="125" t="str">
        <f t="shared" si="14"/>
        <v>FAIL</v>
      </c>
      <c r="R32" s="151">
        <f t="shared" si="5"/>
        <v>0</v>
      </c>
      <c r="S32" s="151">
        <f t="shared" si="6"/>
        <v>1</v>
      </c>
      <c r="T32" s="125"/>
      <c r="U32" s="154"/>
      <c r="V32" s="154"/>
      <c r="W32" s="154"/>
      <c r="X32" s="154"/>
      <c r="Y32" s="154"/>
      <c r="Z32" s="154"/>
      <c r="AA32" s="154"/>
      <c r="AB32" s="154"/>
      <c r="AC32" s="154"/>
      <c r="AD32" s="125">
        <f t="shared" si="0"/>
        <v>0</v>
      </c>
      <c r="AE32" s="125">
        <f t="shared" si="1"/>
        <v>383</v>
      </c>
      <c r="AF32" s="143"/>
      <c r="AG32" s="150">
        <f t="shared" si="7"/>
        <v>25.533333333333335</v>
      </c>
      <c r="AH32" s="125" t="str">
        <f t="shared" si="8"/>
        <v>FAIL</v>
      </c>
      <c r="AI32" s="125" t="str">
        <f t="shared" si="9"/>
        <v>FAIL</v>
      </c>
      <c r="AJ32" s="125">
        <f t="shared" si="10"/>
        <v>0</v>
      </c>
      <c r="AK32" s="125">
        <f t="shared" si="11"/>
        <v>0</v>
      </c>
      <c r="AL32" s="57"/>
      <c r="AM32" s="68"/>
    </row>
    <row r="33" spans="1:39" ht="21.95" customHeight="1">
      <c r="A33" s="125">
        <v>29</v>
      </c>
      <c r="B33" s="158" t="s">
        <v>167</v>
      </c>
      <c r="C33" s="159" t="s">
        <v>243</v>
      </c>
      <c r="D33" s="152">
        <v>50</v>
      </c>
      <c r="E33" s="153">
        <v>0</v>
      </c>
      <c r="F33" s="153">
        <v>0</v>
      </c>
      <c r="G33" s="153">
        <v>24</v>
      </c>
      <c r="H33" s="153">
        <v>35</v>
      </c>
      <c r="I33" s="153">
        <v>25</v>
      </c>
      <c r="J33" s="153">
        <v>56</v>
      </c>
      <c r="K33" s="153">
        <v>0</v>
      </c>
      <c r="L33" s="153">
        <v>0</v>
      </c>
      <c r="M33" s="153">
        <v>38</v>
      </c>
      <c r="N33" s="125">
        <f t="shared" si="2"/>
        <v>228</v>
      </c>
      <c r="O33" s="150">
        <f t="shared" si="3"/>
        <v>30.4</v>
      </c>
      <c r="P33" s="125" t="str">
        <f t="shared" si="13"/>
        <v>FAIL</v>
      </c>
      <c r="Q33" s="125" t="str">
        <f t="shared" si="14"/>
        <v>FAIL</v>
      </c>
      <c r="R33" s="151">
        <f t="shared" si="5"/>
        <v>3</v>
      </c>
      <c r="S33" s="151">
        <f t="shared" si="6"/>
        <v>4</v>
      </c>
      <c r="T33" s="125"/>
      <c r="U33" s="154"/>
      <c r="V33" s="154"/>
      <c r="W33" s="154"/>
      <c r="X33" s="154"/>
      <c r="Y33" s="154"/>
      <c r="Z33" s="154"/>
      <c r="AA33" s="154"/>
      <c r="AB33" s="154"/>
      <c r="AC33" s="154"/>
      <c r="AD33" s="125">
        <f t="shared" si="0"/>
        <v>0</v>
      </c>
      <c r="AE33" s="125">
        <f t="shared" si="1"/>
        <v>228</v>
      </c>
      <c r="AF33" s="143"/>
      <c r="AG33" s="150">
        <f t="shared" si="7"/>
        <v>15.2</v>
      </c>
      <c r="AH33" s="125" t="str">
        <f t="shared" si="8"/>
        <v>FAIL</v>
      </c>
      <c r="AI33" s="125" t="str">
        <f t="shared" si="9"/>
        <v>FAIL</v>
      </c>
      <c r="AJ33" s="125">
        <f t="shared" si="10"/>
        <v>0</v>
      </c>
      <c r="AK33" s="125">
        <f t="shared" si="11"/>
        <v>0</v>
      </c>
      <c r="AL33" s="57"/>
      <c r="AM33" s="68"/>
    </row>
    <row r="34" spans="1:39" ht="21.95" customHeight="1">
      <c r="A34" s="125">
        <v>30</v>
      </c>
      <c r="B34" s="158" t="s">
        <v>168</v>
      </c>
      <c r="C34" s="159" t="s">
        <v>244</v>
      </c>
      <c r="D34" s="152">
        <v>61</v>
      </c>
      <c r="E34" s="155">
        <v>40</v>
      </c>
      <c r="F34" s="155">
        <v>25</v>
      </c>
      <c r="G34" s="155">
        <v>51</v>
      </c>
      <c r="H34" s="155">
        <v>48</v>
      </c>
      <c r="I34" s="153">
        <v>43</v>
      </c>
      <c r="J34" s="153">
        <v>47</v>
      </c>
      <c r="K34" s="153">
        <v>43</v>
      </c>
      <c r="L34" s="153">
        <v>34</v>
      </c>
      <c r="M34" s="153">
        <v>38</v>
      </c>
      <c r="N34" s="125">
        <f t="shared" si="2"/>
        <v>430</v>
      </c>
      <c r="O34" s="150">
        <f t="shared" si="3"/>
        <v>57.333333333333336</v>
      </c>
      <c r="P34" s="125" t="str">
        <f t="shared" si="13"/>
        <v>PASS</v>
      </c>
      <c r="Q34" s="125" t="str">
        <f t="shared" si="14"/>
        <v>HIGHER SECOND CLASS</v>
      </c>
      <c r="R34" s="151">
        <f t="shared" si="5"/>
        <v>0</v>
      </c>
      <c r="S34" s="151">
        <f t="shared" si="6"/>
        <v>0</v>
      </c>
      <c r="T34" s="125"/>
      <c r="U34" s="154"/>
      <c r="V34" s="154"/>
      <c r="W34" s="154"/>
      <c r="X34" s="154"/>
      <c r="Y34" s="154"/>
      <c r="Z34" s="154"/>
      <c r="AA34" s="154"/>
      <c r="AB34" s="154"/>
      <c r="AC34" s="154"/>
      <c r="AD34" s="125">
        <f t="shared" si="0"/>
        <v>0</v>
      </c>
      <c r="AE34" s="125">
        <f t="shared" ref="AE34:AE64" si="15">AD34+N34</f>
        <v>430</v>
      </c>
      <c r="AF34" s="143"/>
      <c r="AG34" s="150">
        <f t="shared" si="7"/>
        <v>28.666666666666668</v>
      </c>
      <c r="AH34" s="125" t="str">
        <f t="shared" si="8"/>
        <v>FAIL</v>
      </c>
      <c r="AI34" s="125" t="str">
        <f t="shared" si="9"/>
        <v>FAIL</v>
      </c>
      <c r="AJ34" s="125">
        <f t="shared" si="10"/>
        <v>0</v>
      </c>
      <c r="AK34" s="125">
        <f t="shared" si="11"/>
        <v>0</v>
      </c>
      <c r="AL34" s="57"/>
      <c r="AM34" s="68"/>
    </row>
    <row r="35" spans="1:39" ht="21.95" customHeight="1">
      <c r="A35" s="125">
        <v>31</v>
      </c>
      <c r="B35" s="158" t="s">
        <v>169</v>
      </c>
      <c r="C35" s="159" t="s">
        <v>245</v>
      </c>
      <c r="D35" s="152">
        <v>46</v>
      </c>
      <c r="E35" s="155">
        <v>37</v>
      </c>
      <c r="F35" s="155">
        <v>40</v>
      </c>
      <c r="G35" s="155">
        <v>53</v>
      </c>
      <c r="H35" s="155">
        <v>23</v>
      </c>
      <c r="I35" s="153">
        <v>44</v>
      </c>
      <c r="J35" s="153">
        <v>33</v>
      </c>
      <c r="K35" s="153">
        <v>37</v>
      </c>
      <c r="L35" s="153">
        <v>40</v>
      </c>
      <c r="M35" s="153">
        <v>38</v>
      </c>
      <c r="N35" s="125">
        <f t="shared" si="2"/>
        <v>391</v>
      </c>
      <c r="O35" s="150">
        <f t="shared" si="3"/>
        <v>52.133333333333333</v>
      </c>
      <c r="P35" s="125" t="str">
        <f t="shared" si="13"/>
        <v>FAIL</v>
      </c>
      <c r="Q35" s="125" t="str">
        <f t="shared" si="14"/>
        <v>FAIL</v>
      </c>
      <c r="R35" s="151">
        <f t="shared" si="5"/>
        <v>2</v>
      </c>
      <c r="S35" s="151">
        <f t="shared" si="6"/>
        <v>0</v>
      </c>
      <c r="T35" s="125"/>
      <c r="U35" s="154"/>
      <c r="V35" s="154"/>
      <c r="W35" s="154"/>
      <c r="X35" s="154"/>
      <c r="Y35" s="154"/>
      <c r="Z35" s="154"/>
      <c r="AA35" s="154"/>
      <c r="AB35" s="154"/>
      <c r="AC35" s="154"/>
      <c r="AD35" s="125">
        <f t="shared" si="0"/>
        <v>0</v>
      </c>
      <c r="AE35" s="125">
        <f t="shared" si="15"/>
        <v>391</v>
      </c>
      <c r="AF35" s="143"/>
      <c r="AG35" s="150">
        <f t="shared" si="7"/>
        <v>26.066666666666666</v>
      </c>
      <c r="AH35" s="125" t="str">
        <f t="shared" si="8"/>
        <v>FAIL</v>
      </c>
      <c r="AI35" s="125" t="str">
        <f t="shared" si="9"/>
        <v>FAIL</v>
      </c>
      <c r="AJ35" s="125">
        <f t="shared" si="10"/>
        <v>0</v>
      </c>
      <c r="AK35" s="125">
        <f t="shared" si="11"/>
        <v>0</v>
      </c>
      <c r="AL35" s="57"/>
      <c r="AM35" s="68"/>
    </row>
    <row r="36" spans="1:39" ht="21.95" customHeight="1">
      <c r="A36" s="125">
        <v>32</v>
      </c>
      <c r="B36" s="158" t="s">
        <v>170</v>
      </c>
      <c r="C36" s="159" t="s">
        <v>246</v>
      </c>
      <c r="D36" s="152">
        <v>66</v>
      </c>
      <c r="E36" s="155">
        <v>40</v>
      </c>
      <c r="F36" s="155">
        <v>34</v>
      </c>
      <c r="G36" s="155">
        <v>54</v>
      </c>
      <c r="H36" s="155">
        <v>61</v>
      </c>
      <c r="I36" s="153">
        <v>57</v>
      </c>
      <c r="J36" s="153">
        <v>68</v>
      </c>
      <c r="K36" s="153">
        <v>42</v>
      </c>
      <c r="L36" s="153">
        <v>40</v>
      </c>
      <c r="M36" s="153">
        <v>43</v>
      </c>
      <c r="N36" s="125">
        <f t="shared" si="2"/>
        <v>505</v>
      </c>
      <c r="O36" s="150">
        <f t="shared" si="3"/>
        <v>67.333333333333329</v>
      </c>
      <c r="P36" s="125" t="str">
        <f t="shared" si="13"/>
        <v>PASS</v>
      </c>
      <c r="Q36" s="125" t="str">
        <f t="shared" si="14"/>
        <v>FIRST CLASS WITH DISTINCTION</v>
      </c>
      <c r="R36" s="151">
        <f t="shared" si="5"/>
        <v>0</v>
      </c>
      <c r="S36" s="151">
        <f t="shared" si="6"/>
        <v>0</v>
      </c>
      <c r="T36" s="125"/>
      <c r="U36" s="154"/>
      <c r="V36" s="154"/>
      <c r="W36" s="154"/>
      <c r="X36" s="154"/>
      <c r="Y36" s="154"/>
      <c r="Z36" s="154"/>
      <c r="AA36" s="154"/>
      <c r="AB36" s="154"/>
      <c r="AC36" s="154"/>
      <c r="AD36" s="125">
        <f t="shared" si="0"/>
        <v>0</v>
      </c>
      <c r="AE36" s="125">
        <f t="shared" si="15"/>
        <v>505</v>
      </c>
      <c r="AF36" s="143"/>
      <c r="AG36" s="150">
        <f t="shared" si="7"/>
        <v>33.666666666666664</v>
      </c>
      <c r="AH36" s="125" t="str">
        <f t="shared" si="8"/>
        <v>FAIL</v>
      </c>
      <c r="AI36" s="125" t="str">
        <f t="shared" si="9"/>
        <v>FAIL</v>
      </c>
      <c r="AJ36" s="125">
        <f t="shared" si="10"/>
        <v>0</v>
      </c>
      <c r="AK36" s="125">
        <f t="shared" si="11"/>
        <v>0</v>
      </c>
      <c r="AL36" s="57"/>
      <c r="AM36" s="68"/>
    </row>
    <row r="37" spans="1:39" ht="21.95" customHeight="1">
      <c r="A37" s="125">
        <v>33</v>
      </c>
      <c r="B37" s="158" t="s">
        <v>171</v>
      </c>
      <c r="C37" s="159" t="s">
        <v>247</v>
      </c>
      <c r="D37" s="152">
        <v>52</v>
      </c>
      <c r="E37" s="155">
        <v>38</v>
      </c>
      <c r="F37" s="155">
        <v>36</v>
      </c>
      <c r="G37" s="155">
        <v>57</v>
      </c>
      <c r="H37" s="155">
        <v>57</v>
      </c>
      <c r="I37" s="153">
        <v>42</v>
      </c>
      <c r="J37" s="153">
        <v>40</v>
      </c>
      <c r="K37" s="153">
        <v>42</v>
      </c>
      <c r="L37" s="153">
        <v>37</v>
      </c>
      <c r="M37" s="153">
        <v>39</v>
      </c>
      <c r="N37" s="125">
        <f t="shared" si="2"/>
        <v>440</v>
      </c>
      <c r="O37" s="150">
        <f t="shared" si="3"/>
        <v>58.666666666666664</v>
      </c>
      <c r="P37" s="125" t="str">
        <f t="shared" si="13"/>
        <v>PASS</v>
      </c>
      <c r="Q37" s="125" t="str">
        <f t="shared" si="14"/>
        <v>HIGHER SECOND CLASS</v>
      </c>
      <c r="R37" s="151">
        <f t="shared" si="5"/>
        <v>0</v>
      </c>
      <c r="S37" s="151">
        <f t="shared" si="6"/>
        <v>0</v>
      </c>
      <c r="T37" s="125"/>
      <c r="U37" s="154"/>
      <c r="V37" s="154"/>
      <c r="W37" s="154"/>
      <c r="X37" s="154"/>
      <c r="Y37" s="154"/>
      <c r="Z37" s="154"/>
      <c r="AA37" s="154"/>
      <c r="AB37" s="154"/>
      <c r="AC37" s="154"/>
      <c r="AD37" s="125">
        <f t="shared" si="0"/>
        <v>0</v>
      </c>
      <c r="AE37" s="125">
        <f t="shared" si="15"/>
        <v>440</v>
      </c>
      <c r="AF37" s="143"/>
      <c r="AG37" s="150">
        <f t="shared" si="7"/>
        <v>29.333333333333332</v>
      </c>
      <c r="AH37" s="125" t="str">
        <f t="shared" si="8"/>
        <v>FAIL</v>
      </c>
      <c r="AI37" s="125" t="str">
        <f t="shared" si="9"/>
        <v>FAIL</v>
      </c>
      <c r="AJ37" s="125">
        <f t="shared" si="10"/>
        <v>0</v>
      </c>
      <c r="AK37" s="125">
        <f t="shared" si="11"/>
        <v>0</v>
      </c>
      <c r="AL37" s="57"/>
      <c r="AM37" s="68"/>
    </row>
    <row r="38" spans="1:39" ht="21.95" customHeight="1">
      <c r="A38" s="125">
        <v>34</v>
      </c>
      <c r="B38" s="158" t="s">
        <v>172</v>
      </c>
      <c r="C38" s="159" t="s">
        <v>248</v>
      </c>
      <c r="D38" s="152">
        <v>51</v>
      </c>
      <c r="E38" s="155">
        <v>34</v>
      </c>
      <c r="F38" s="155">
        <v>34</v>
      </c>
      <c r="G38" s="155">
        <v>53</v>
      </c>
      <c r="H38" s="155">
        <v>50</v>
      </c>
      <c r="I38" s="153">
        <v>48</v>
      </c>
      <c r="J38" s="153">
        <v>60</v>
      </c>
      <c r="K38" s="153">
        <v>33</v>
      </c>
      <c r="L38" s="153">
        <v>37</v>
      </c>
      <c r="M38" s="153">
        <v>41</v>
      </c>
      <c r="N38" s="125">
        <f t="shared" si="2"/>
        <v>441</v>
      </c>
      <c r="O38" s="150">
        <f t="shared" si="3"/>
        <v>58.8</v>
      </c>
      <c r="P38" s="125" t="str">
        <f t="shared" si="13"/>
        <v>PASS</v>
      </c>
      <c r="Q38" s="125" t="str">
        <f t="shared" si="14"/>
        <v>HIGHER SECOND CLASS</v>
      </c>
      <c r="R38" s="151">
        <f t="shared" si="5"/>
        <v>0</v>
      </c>
      <c r="S38" s="151">
        <f t="shared" si="6"/>
        <v>0</v>
      </c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25">
        <f t="shared" si="0"/>
        <v>0</v>
      </c>
      <c r="AE38" s="125">
        <f t="shared" si="15"/>
        <v>441</v>
      </c>
      <c r="AF38" s="143"/>
      <c r="AG38" s="150">
        <f t="shared" si="7"/>
        <v>29.4</v>
      </c>
      <c r="AH38" s="125" t="str">
        <f t="shared" si="8"/>
        <v>FAIL</v>
      </c>
      <c r="AI38" s="125" t="str">
        <f t="shared" si="9"/>
        <v>FAIL</v>
      </c>
      <c r="AJ38" s="125">
        <f t="shared" si="10"/>
        <v>0</v>
      </c>
      <c r="AK38" s="125">
        <f t="shared" si="11"/>
        <v>0</v>
      </c>
      <c r="AL38" s="57"/>
      <c r="AM38" s="68"/>
    </row>
    <row r="39" spans="1:39" ht="21.95" customHeight="1">
      <c r="A39" s="125">
        <v>35</v>
      </c>
      <c r="B39" s="158" t="s">
        <v>173</v>
      </c>
      <c r="C39" s="159" t="s">
        <v>249</v>
      </c>
      <c r="D39" s="152">
        <v>58</v>
      </c>
      <c r="E39" s="155">
        <v>37</v>
      </c>
      <c r="F39" s="155">
        <v>23</v>
      </c>
      <c r="G39" s="155">
        <v>43</v>
      </c>
      <c r="H39" s="155">
        <v>49</v>
      </c>
      <c r="I39" s="153">
        <v>57</v>
      </c>
      <c r="J39" s="153">
        <v>59</v>
      </c>
      <c r="K39" s="153">
        <v>36</v>
      </c>
      <c r="L39" s="153">
        <v>35</v>
      </c>
      <c r="M39" s="153">
        <v>43</v>
      </c>
      <c r="N39" s="125">
        <f t="shared" si="2"/>
        <v>440</v>
      </c>
      <c r="O39" s="150">
        <f t="shared" si="3"/>
        <v>58.666666666666664</v>
      </c>
      <c r="P39" s="125" t="str">
        <f t="shared" si="13"/>
        <v>PASS</v>
      </c>
      <c r="Q39" s="125" t="str">
        <f t="shared" si="14"/>
        <v>HIGHER SECOND CLASS</v>
      </c>
      <c r="R39" s="151">
        <f t="shared" si="5"/>
        <v>0</v>
      </c>
      <c r="S39" s="151">
        <f t="shared" si="6"/>
        <v>0</v>
      </c>
      <c r="T39" s="125"/>
      <c r="U39" s="125"/>
      <c r="V39" s="125"/>
      <c r="W39" s="154"/>
      <c r="X39" s="154"/>
      <c r="Y39" s="154"/>
      <c r="Z39" s="154"/>
      <c r="AA39" s="154"/>
      <c r="AB39" s="154"/>
      <c r="AC39" s="154"/>
      <c r="AD39" s="125">
        <f t="shared" si="0"/>
        <v>0</v>
      </c>
      <c r="AE39" s="125">
        <f t="shared" si="15"/>
        <v>440</v>
      </c>
      <c r="AF39" s="143"/>
      <c r="AG39" s="150">
        <f t="shared" si="7"/>
        <v>29.333333333333332</v>
      </c>
      <c r="AH39" s="125" t="str">
        <f t="shared" si="8"/>
        <v>FAIL</v>
      </c>
      <c r="AI39" s="125" t="str">
        <f t="shared" si="9"/>
        <v>FAIL</v>
      </c>
      <c r="AJ39" s="125">
        <f t="shared" si="10"/>
        <v>0</v>
      </c>
      <c r="AK39" s="125">
        <f t="shared" si="11"/>
        <v>0</v>
      </c>
      <c r="AL39" s="57"/>
      <c r="AM39" s="68"/>
    </row>
    <row r="40" spans="1:39" ht="21.95" customHeight="1">
      <c r="A40" s="125">
        <v>36</v>
      </c>
      <c r="B40" s="158" t="s">
        <v>174</v>
      </c>
      <c r="C40" s="159" t="s">
        <v>250</v>
      </c>
      <c r="D40" s="152">
        <v>54</v>
      </c>
      <c r="E40" s="153">
        <v>35</v>
      </c>
      <c r="F40" s="153">
        <v>34</v>
      </c>
      <c r="G40" s="153">
        <v>54</v>
      </c>
      <c r="H40" s="153">
        <v>50</v>
      </c>
      <c r="I40" s="153">
        <v>45</v>
      </c>
      <c r="J40" s="153">
        <v>50</v>
      </c>
      <c r="K40" s="153">
        <v>36</v>
      </c>
      <c r="L40" s="153">
        <v>28</v>
      </c>
      <c r="M40" s="153">
        <v>40</v>
      </c>
      <c r="N40" s="125">
        <f t="shared" si="2"/>
        <v>426</v>
      </c>
      <c r="O40" s="150">
        <f t="shared" si="3"/>
        <v>56.8</v>
      </c>
      <c r="P40" s="125" t="str">
        <f t="shared" si="13"/>
        <v>PASS</v>
      </c>
      <c r="Q40" s="125" t="str">
        <f t="shared" si="14"/>
        <v>HIGHER SECOND CLASS</v>
      </c>
      <c r="R40" s="151">
        <f t="shared" si="5"/>
        <v>0</v>
      </c>
      <c r="S40" s="151">
        <f t="shared" si="6"/>
        <v>0</v>
      </c>
      <c r="T40" s="125"/>
      <c r="U40" s="154"/>
      <c r="V40" s="154"/>
      <c r="W40" s="154"/>
      <c r="X40" s="154"/>
      <c r="Y40" s="154"/>
      <c r="Z40" s="154"/>
      <c r="AA40" s="154"/>
      <c r="AB40" s="154"/>
      <c r="AC40" s="154"/>
      <c r="AD40" s="125">
        <f t="shared" si="0"/>
        <v>0</v>
      </c>
      <c r="AE40" s="125">
        <f t="shared" si="15"/>
        <v>426</v>
      </c>
      <c r="AF40" s="143"/>
      <c r="AG40" s="150">
        <f t="shared" si="7"/>
        <v>28.4</v>
      </c>
      <c r="AH40" s="125" t="str">
        <f t="shared" si="8"/>
        <v>FAIL</v>
      </c>
      <c r="AI40" s="125" t="str">
        <f t="shared" si="9"/>
        <v>FAIL</v>
      </c>
      <c r="AJ40" s="125">
        <f t="shared" si="10"/>
        <v>0</v>
      </c>
      <c r="AK40" s="125">
        <f t="shared" si="11"/>
        <v>0</v>
      </c>
      <c r="AL40" s="57"/>
      <c r="AM40" s="68"/>
    </row>
    <row r="41" spans="1:39" ht="21.95" customHeight="1">
      <c r="A41" s="125">
        <v>37</v>
      </c>
      <c r="B41" s="158" t="s">
        <v>175</v>
      </c>
      <c r="C41" s="159" t="s">
        <v>251</v>
      </c>
      <c r="D41" s="152">
        <v>44</v>
      </c>
      <c r="E41" s="155">
        <v>38</v>
      </c>
      <c r="F41" s="155">
        <v>27</v>
      </c>
      <c r="G41" s="155">
        <v>48</v>
      </c>
      <c r="H41" s="155">
        <v>42</v>
      </c>
      <c r="I41" s="153">
        <v>33</v>
      </c>
      <c r="J41" s="153">
        <v>52</v>
      </c>
      <c r="K41" s="153">
        <v>40</v>
      </c>
      <c r="L41" s="153">
        <v>36</v>
      </c>
      <c r="M41" s="153">
        <v>36</v>
      </c>
      <c r="N41" s="125">
        <f t="shared" si="2"/>
        <v>396</v>
      </c>
      <c r="O41" s="150">
        <f t="shared" si="3"/>
        <v>52.8</v>
      </c>
      <c r="P41" s="125" t="str">
        <f t="shared" si="13"/>
        <v>FAIL</v>
      </c>
      <c r="Q41" s="125" t="str">
        <f t="shared" si="14"/>
        <v>FAIL</v>
      </c>
      <c r="R41" s="151">
        <f t="shared" si="5"/>
        <v>1</v>
      </c>
      <c r="S41" s="151">
        <f t="shared" si="6"/>
        <v>0</v>
      </c>
      <c r="T41" s="125"/>
      <c r="U41" s="154"/>
      <c r="V41" s="154"/>
      <c r="W41" s="154"/>
      <c r="X41" s="154"/>
      <c r="Y41" s="154"/>
      <c r="Z41" s="154"/>
      <c r="AA41" s="154"/>
      <c r="AB41" s="154"/>
      <c r="AC41" s="154"/>
      <c r="AD41" s="125">
        <f t="shared" si="0"/>
        <v>0</v>
      </c>
      <c r="AE41" s="125">
        <f t="shared" si="15"/>
        <v>396</v>
      </c>
      <c r="AF41" s="143"/>
      <c r="AG41" s="150">
        <f t="shared" si="7"/>
        <v>26.4</v>
      </c>
      <c r="AH41" s="125" t="str">
        <f t="shared" si="8"/>
        <v>FAIL</v>
      </c>
      <c r="AI41" s="125" t="str">
        <f t="shared" si="9"/>
        <v>FAIL</v>
      </c>
      <c r="AJ41" s="125">
        <f t="shared" si="10"/>
        <v>0</v>
      </c>
      <c r="AK41" s="125">
        <f t="shared" si="11"/>
        <v>0</v>
      </c>
      <c r="AL41" s="57"/>
      <c r="AM41" s="68"/>
    </row>
    <row r="42" spans="1:39" ht="21.95" customHeight="1">
      <c r="A42" s="125">
        <v>38</v>
      </c>
      <c r="B42" s="158" t="s">
        <v>176</v>
      </c>
      <c r="C42" s="159" t="s">
        <v>252</v>
      </c>
      <c r="D42" s="152">
        <v>61</v>
      </c>
      <c r="E42" s="155">
        <v>35</v>
      </c>
      <c r="F42" s="155">
        <v>24</v>
      </c>
      <c r="G42" s="155">
        <v>59</v>
      </c>
      <c r="H42" s="155">
        <v>52</v>
      </c>
      <c r="I42" s="153">
        <v>49</v>
      </c>
      <c r="J42" s="153">
        <v>71</v>
      </c>
      <c r="K42" s="153">
        <v>40</v>
      </c>
      <c r="L42" s="153">
        <v>35</v>
      </c>
      <c r="M42" s="153">
        <v>43</v>
      </c>
      <c r="N42" s="125">
        <f t="shared" si="2"/>
        <v>469</v>
      </c>
      <c r="O42" s="150">
        <f t="shared" si="3"/>
        <v>62.533333333333331</v>
      </c>
      <c r="P42" s="125" t="str">
        <f t="shared" si="13"/>
        <v>PASS</v>
      </c>
      <c r="Q42" s="125" t="str">
        <f t="shared" si="14"/>
        <v>FIRST CLASS</v>
      </c>
      <c r="R42" s="151">
        <f t="shared" si="5"/>
        <v>0</v>
      </c>
      <c r="S42" s="151">
        <f t="shared" si="6"/>
        <v>0</v>
      </c>
      <c r="T42" s="125"/>
      <c r="U42" s="154"/>
      <c r="V42" s="154"/>
      <c r="W42" s="154"/>
      <c r="X42" s="154"/>
      <c r="Y42" s="154"/>
      <c r="Z42" s="154"/>
      <c r="AA42" s="154"/>
      <c r="AB42" s="154"/>
      <c r="AC42" s="154"/>
      <c r="AD42" s="125">
        <f t="shared" si="0"/>
        <v>0</v>
      </c>
      <c r="AE42" s="125">
        <f t="shared" si="15"/>
        <v>469</v>
      </c>
      <c r="AF42" s="143"/>
      <c r="AG42" s="150">
        <f t="shared" si="7"/>
        <v>31.266666666666666</v>
      </c>
      <c r="AH42" s="125" t="str">
        <f t="shared" si="8"/>
        <v>FAIL</v>
      </c>
      <c r="AI42" s="125" t="str">
        <f t="shared" si="9"/>
        <v>FAIL</v>
      </c>
      <c r="AJ42" s="125">
        <f t="shared" si="10"/>
        <v>0</v>
      </c>
      <c r="AK42" s="125">
        <f t="shared" si="11"/>
        <v>0</v>
      </c>
      <c r="AL42" s="57"/>
      <c r="AM42" s="68"/>
    </row>
    <row r="43" spans="1:39" ht="21.95" customHeight="1">
      <c r="A43" s="125">
        <v>39</v>
      </c>
      <c r="B43" s="158" t="s">
        <v>177</v>
      </c>
      <c r="C43" s="159" t="s">
        <v>253</v>
      </c>
      <c r="D43" s="152">
        <v>55</v>
      </c>
      <c r="E43" s="155">
        <v>42</v>
      </c>
      <c r="F43" s="155">
        <v>40</v>
      </c>
      <c r="G43" s="155">
        <v>46</v>
      </c>
      <c r="H43" s="155">
        <v>54</v>
      </c>
      <c r="I43" s="153">
        <v>46</v>
      </c>
      <c r="J43" s="153">
        <v>53</v>
      </c>
      <c r="K43" s="153">
        <v>42</v>
      </c>
      <c r="L43" s="153">
        <v>40</v>
      </c>
      <c r="M43" s="153">
        <v>45</v>
      </c>
      <c r="N43" s="125">
        <f t="shared" si="2"/>
        <v>463</v>
      </c>
      <c r="O43" s="150">
        <f t="shared" si="3"/>
        <v>61.733333333333334</v>
      </c>
      <c r="P43" s="125" t="str">
        <f t="shared" si="13"/>
        <v>PASS</v>
      </c>
      <c r="Q43" s="125" t="str">
        <f t="shared" si="14"/>
        <v>FIRST CLASS</v>
      </c>
      <c r="R43" s="151">
        <f t="shared" si="5"/>
        <v>0</v>
      </c>
      <c r="S43" s="151">
        <f t="shared" si="6"/>
        <v>0</v>
      </c>
      <c r="T43" s="125"/>
      <c r="U43" s="154"/>
      <c r="V43" s="154"/>
      <c r="W43" s="154"/>
      <c r="X43" s="154"/>
      <c r="Y43" s="154"/>
      <c r="Z43" s="154"/>
      <c r="AA43" s="154"/>
      <c r="AB43" s="154"/>
      <c r="AC43" s="154"/>
      <c r="AD43" s="125">
        <f t="shared" si="0"/>
        <v>0</v>
      </c>
      <c r="AE43" s="125">
        <f t="shared" si="15"/>
        <v>463</v>
      </c>
      <c r="AF43" s="143"/>
      <c r="AG43" s="150">
        <f t="shared" si="7"/>
        <v>30.866666666666667</v>
      </c>
      <c r="AH43" s="125" t="str">
        <f t="shared" si="8"/>
        <v>FAIL</v>
      </c>
      <c r="AI43" s="125" t="str">
        <f t="shared" si="9"/>
        <v>FAIL</v>
      </c>
      <c r="AJ43" s="125">
        <f t="shared" si="10"/>
        <v>0</v>
      </c>
      <c r="AK43" s="125">
        <f t="shared" si="11"/>
        <v>0</v>
      </c>
      <c r="AL43" s="57"/>
      <c r="AM43" s="68"/>
    </row>
    <row r="44" spans="1:39" ht="21.95" customHeight="1">
      <c r="A44" s="125">
        <v>40</v>
      </c>
      <c r="B44" s="158" t="s">
        <v>178</v>
      </c>
      <c r="C44" s="159" t="s">
        <v>255</v>
      </c>
      <c r="D44" s="152">
        <v>57</v>
      </c>
      <c r="E44" s="153">
        <v>38</v>
      </c>
      <c r="F44" s="153">
        <v>40</v>
      </c>
      <c r="G44" s="153">
        <v>53</v>
      </c>
      <c r="H44" s="153">
        <v>54</v>
      </c>
      <c r="I44" s="1">
        <v>46</v>
      </c>
      <c r="J44" s="153">
        <v>69</v>
      </c>
      <c r="K44" s="153">
        <v>38</v>
      </c>
      <c r="L44" s="153">
        <v>34</v>
      </c>
      <c r="M44" s="153">
        <v>41</v>
      </c>
      <c r="N44" s="125">
        <f>SUM(D44:M44)</f>
        <v>470</v>
      </c>
      <c r="O44" s="150">
        <f t="shared" si="3"/>
        <v>62.666666666666664</v>
      </c>
      <c r="P44" s="125" t="str">
        <f t="shared" si="13"/>
        <v>PASS</v>
      </c>
      <c r="Q44" s="125" t="str">
        <f t="shared" si="14"/>
        <v>FIRST CLASS</v>
      </c>
      <c r="R44" s="151">
        <f>COUNTIF(D44,"&lt;40")+COUNTIF(G44:K44,"&lt;40")+COUNTIF(D44,"AA")+COUNTIF(G44:K44,"AA")</f>
        <v>1</v>
      </c>
      <c r="S44" s="151">
        <f>COUNTIF(E44:F44,"&lt;20")+COUNTIF(L44:M44,"&lt;20")+COUNTIF(E44:F44,"AA")+COUNTIF(L44:M44,"AA")</f>
        <v>0</v>
      </c>
      <c r="T44" s="125"/>
      <c r="U44" s="154"/>
      <c r="V44" s="154"/>
      <c r="W44" s="154"/>
      <c r="X44" s="154"/>
      <c r="Y44" s="154"/>
      <c r="Z44" s="154"/>
      <c r="AA44" s="154"/>
      <c r="AB44" s="154"/>
      <c r="AC44" s="154"/>
      <c r="AD44" s="125">
        <f t="shared" si="0"/>
        <v>0</v>
      </c>
      <c r="AE44" s="125">
        <f t="shared" si="15"/>
        <v>470</v>
      </c>
      <c r="AF44" s="143"/>
      <c r="AG44" s="150">
        <f t="shared" si="7"/>
        <v>31.333333333333332</v>
      </c>
      <c r="AH44" s="125" t="str">
        <f t="shared" si="8"/>
        <v>FAIL</v>
      </c>
      <c r="AI44" s="125" t="str">
        <f t="shared" si="9"/>
        <v>FAIL</v>
      </c>
      <c r="AJ44" s="125">
        <f t="shared" si="10"/>
        <v>0</v>
      </c>
      <c r="AK44" s="125">
        <f t="shared" si="11"/>
        <v>0</v>
      </c>
      <c r="AL44" s="57"/>
      <c r="AM44" s="68"/>
    </row>
    <row r="45" spans="1:39" ht="21.95" customHeight="1">
      <c r="A45" s="125">
        <v>41</v>
      </c>
      <c r="B45" s="158" t="s">
        <v>179</v>
      </c>
      <c r="C45" s="159" t="s">
        <v>256</v>
      </c>
      <c r="D45" s="152">
        <v>50</v>
      </c>
      <c r="E45" s="153">
        <v>39</v>
      </c>
      <c r="F45" s="153">
        <v>39</v>
      </c>
      <c r="G45" s="153">
        <v>57</v>
      </c>
      <c r="H45" s="153">
        <v>52</v>
      </c>
      <c r="I45" s="153">
        <v>35</v>
      </c>
      <c r="J45" s="153">
        <v>59</v>
      </c>
      <c r="K45" s="153">
        <v>39</v>
      </c>
      <c r="L45" s="153">
        <v>30</v>
      </c>
      <c r="M45" s="153">
        <v>37</v>
      </c>
      <c r="N45" s="125">
        <f t="shared" si="2"/>
        <v>437</v>
      </c>
      <c r="O45" s="150">
        <f t="shared" si="3"/>
        <v>58.266666666666666</v>
      </c>
      <c r="P45" s="125" t="str">
        <f t="shared" si="13"/>
        <v>FAIL</v>
      </c>
      <c r="Q45" s="125" t="str">
        <f t="shared" si="14"/>
        <v>FAIL</v>
      </c>
      <c r="R45" s="151">
        <f t="shared" si="5"/>
        <v>1</v>
      </c>
      <c r="S45" s="151">
        <f t="shared" si="6"/>
        <v>0</v>
      </c>
      <c r="T45" s="125"/>
      <c r="U45" s="154"/>
      <c r="V45" s="154"/>
      <c r="W45" s="154"/>
      <c r="X45" s="154"/>
      <c r="Y45" s="154"/>
      <c r="Z45" s="154"/>
      <c r="AA45" s="154"/>
      <c r="AB45" s="154"/>
      <c r="AC45" s="154"/>
      <c r="AD45" s="125">
        <f t="shared" si="0"/>
        <v>0</v>
      </c>
      <c r="AE45" s="125">
        <f t="shared" si="15"/>
        <v>437</v>
      </c>
      <c r="AF45" s="143"/>
      <c r="AG45" s="150">
        <f t="shared" si="7"/>
        <v>29.133333333333333</v>
      </c>
      <c r="AH45" s="125" t="str">
        <f t="shared" si="8"/>
        <v>FAIL</v>
      </c>
      <c r="AI45" s="125" t="str">
        <f t="shared" si="9"/>
        <v>FAIL</v>
      </c>
      <c r="AJ45" s="125">
        <f t="shared" si="10"/>
        <v>0</v>
      </c>
      <c r="AK45" s="125">
        <f t="shared" si="11"/>
        <v>0</v>
      </c>
      <c r="AL45" s="57"/>
      <c r="AM45" s="68"/>
    </row>
    <row r="46" spans="1:39" ht="21.95" customHeight="1">
      <c r="A46" s="125">
        <v>42</v>
      </c>
      <c r="B46" s="158" t="s">
        <v>180</v>
      </c>
      <c r="C46" s="159" t="s">
        <v>257</v>
      </c>
      <c r="D46" s="152">
        <v>61</v>
      </c>
      <c r="E46" s="153">
        <v>42</v>
      </c>
      <c r="F46" s="153">
        <v>34</v>
      </c>
      <c r="G46" s="153">
        <v>58</v>
      </c>
      <c r="H46" s="153">
        <v>51</v>
      </c>
      <c r="I46" s="153" t="s">
        <v>289</v>
      </c>
      <c r="J46" s="153" t="s">
        <v>289</v>
      </c>
      <c r="K46" s="153">
        <v>43</v>
      </c>
      <c r="L46" s="153">
        <v>37</v>
      </c>
      <c r="M46" s="153">
        <v>35</v>
      </c>
      <c r="N46" s="125">
        <f t="shared" si="2"/>
        <v>361</v>
      </c>
      <c r="O46" s="150">
        <f t="shared" si="3"/>
        <v>48.133333333333333</v>
      </c>
      <c r="P46" s="125" t="str">
        <f t="shared" si="13"/>
        <v>PASS</v>
      </c>
      <c r="Q46" s="125" t="str">
        <f t="shared" si="14"/>
        <v>PASS CLASS</v>
      </c>
      <c r="R46" s="151">
        <f t="shared" si="5"/>
        <v>2</v>
      </c>
      <c r="S46" s="151">
        <f t="shared" si="6"/>
        <v>0</v>
      </c>
      <c r="T46" s="125"/>
      <c r="U46" s="154"/>
      <c r="V46" s="154"/>
      <c r="W46" s="154"/>
      <c r="X46" s="154"/>
      <c r="Y46" s="154"/>
      <c r="Z46" s="154"/>
      <c r="AA46" s="154"/>
      <c r="AB46" s="154"/>
      <c r="AC46" s="154"/>
      <c r="AD46" s="125">
        <f t="shared" si="0"/>
        <v>0</v>
      </c>
      <c r="AE46" s="125">
        <f t="shared" si="15"/>
        <v>361</v>
      </c>
      <c r="AF46" s="143"/>
      <c r="AG46" s="150">
        <f t="shared" si="7"/>
        <v>24.066666666666666</v>
      </c>
      <c r="AH46" s="125" t="str">
        <f t="shared" si="8"/>
        <v>FAIL</v>
      </c>
      <c r="AI46" s="125" t="str">
        <f t="shared" si="9"/>
        <v>FAIL</v>
      </c>
      <c r="AJ46" s="125">
        <f t="shared" si="10"/>
        <v>0</v>
      </c>
      <c r="AK46" s="125">
        <f t="shared" si="11"/>
        <v>0</v>
      </c>
      <c r="AL46" s="57"/>
      <c r="AM46" s="68"/>
    </row>
    <row r="47" spans="1:39" ht="21.95" customHeight="1">
      <c r="A47" s="125">
        <v>43</v>
      </c>
      <c r="B47" s="158" t="s">
        <v>181</v>
      </c>
      <c r="C47" s="159" t="s">
        <v>258</v>
      </c>
      <c r="D47" s="152">
        <v>52</v>
      </c>
      <c r="E47" s="155">
        <v>32</v>
      </c>
      <c r="F47" s="155">
        <v>24</v>
      </c>
      <c r="G47" s="155">
        <v>54</v>
      </c>
      <c r="H47" s="155">
        <v>47</v>
      </c>
      <c r="I47" s="153">
        <v>40</v>
      </c>
      <c r="J47" s="153" t="s">
        <v>289</v>
      </c>
      <c r="K47" s="153">
        <v>37</v>
      </c>
      <c r="L47" s="153">
        <v>37</v>
      </c>
      <c r="M47" s="153">
        <v>39</v>
      </c>
      <c r="N47" s="125">
        <f t="shared" si="2"/>
        <v>362</v>
      </c>
      <c r="O47" s="150">
        <f t="shared" si="3"/>
        <v>48.266666666666666</v>
      </c>
      <c r="P47" s="125" t="str">
        <f t="shared" si="13"/>
        <v>PASS</v>
      </c>
      <c r="Q47" s="125" t="str">
        <f t="shared" si="14"/>
        <v>PASS CLASS</v>
      </c>
      <c r="R47" s="151">
        <f t="shared" si="5"/>
        <v>1</v>
      </c>
      <c r="S47" s="151">
        <f t="shared" si="6"/>
        <v>0</v>
      </c>
      <c r="T47" s="125"/>
      <c r="U47" s="154"/>
      <c r="V47" s="154"/>
      <c r="W47" s="154"/>
      <c r="X47" s="154"/>
      <c r="Y47" s="154"/>
      <c r="Z47" s="154"/>
      <c r="AA47" s="154"/>
      <c r="AB47" s="154"/>
      <c r="AC47" s="154"/>
      <c r="AD47" s="125">
        <f t="shared" si="0"/>
        <v>0</v>
      </c>
      <c r="AE47" s="125">
        <f t="shared" si="15"/>
        <v>362</v>
      </c>
      <c r="AF47" s="143"/>
      <c r="AG47" s="150">
        <f t="shared" si="7"/>
        <v>24.133333333333333</v>
      </c>
      <c r="AH47" s="125" t="str">
        <f t="shared" si="8"/>
        <v>FAIL</v>
      </c>
      <c r="AI47" s="125" t="str">
        <f t="shared" si="9"/>
        <v>FAIL</v>
      </c>
      <c r="AJ47" s="125">
        <f t="shared" si="10"/>
        <v>0</v>
      </c>
      <c r="AK47" s="125">
        <f t="shared" si="11"/>
        <v>0</v>
      </c>
      <c r="AL47" s="57"/>
      <c r="AM47" s="68"/>
    </row>
    <row r="48" spans="1:39" ht="21.95" customHeight="1">
      <c r="A48" s="125">
        <v>44</v>
      </c>
      <c r="B48" s="158" t="s">
        <v>182</v>
      </c>
      <c r="C48" s="159" t="s">
        <v>259</v>
      </c>
      <c r="D48" s="152">
        <v>58</v>
      </c>
      <c r="E48" s="155">
        <v>44</v>
      </c>
      <c r="F48" s="155">
        <v>38</v>
      </c>
      <c r="G48" s="155">
        <v>54</v>
      </c>
      <c r="H48" s="155">
        <v>52</v>
      </c>
      <c r="I48" s="153">
        <v>50</v>
      </c>
      <c r="J48" s="153">
        <v>69</v>
      </c>
      <c r="K48" s="153">
        <v>40</v>
      </c>
      <c r="L48" s="153">
        <v>36</v>
      </c>
      <c r="M48" s="153">
        <v>43</v>
      </c>
      <c r="N48" s="125">
        <f t="shared" si="2"/>
        <v>484</v>
      </c>
      <c r="O48" s="150">
        <f t="shared" si="3"/>
        <v>64.533333333333331</v>
      </c>
      <c r="P48" s="125" t="str">
        <f t="shared" si="13"/>
        <v>PASS</v>
      </c>
      <c r="Q48" s="125" t="str">
        <f t="shared" si="14"/>
        <v>FIRST CLASS</v>
      </c>
      <c r="R48" s="151">
        <f t="shared" si="5"/>
        <v>0</v>
      </c>
      <c r="S48" s="151">
        <f t="shared" si="6"/>
        <v>0</v>
      </c>
      <c r="T48" s="125"/>
      <c r="U48" s="154"/>
      <c r="V48" s="154"/>
      <c r="W48" s="154"/>
      <c r="X48" s="154"/>
      <c r="Y48" s="154"/>
      <c r="Z48" s="154"/>
      <c r="AA48" s="154"/>
      <c r="AB48" s="154"/>
      <c r="AC48" s="154"/>
      <c r="AD48" s="125">
        <f t="shared" si="0"/>
        <v>0</v>
      </c>
      <c r="AE48" s="125">
        <f t="shared" si="15"/>
        <v>484</v>
      </c>
      <c r="AF48" s="143"/>
      <c r="AG48" s="150">
        <f t="shared" si="7"/>
        <v>32.266666666666666</v>
      </c>
      <c r="AH48" s="125" t="str">
        <f t="shared" si="8"/>
        <v>FAIL</v>
      </c>
      <c r="AI48" s="125" t="str">
        <f t="shared" si="9"/>
        <v>FAIL</v>
      </c>
      <c r="AJ48" s="125">
        <f t="shared" si="10"/>
        <v>0</v>
      </c>
      <c r="AK48" s="125">
        <f t="shared" si="11"/>
        <v>0</v>
      </c>
      <c r="AL48" s="57"/>
      <c r="AM48" s="68"/>
    </row>
    <row r="49" spans="1:39" ht="21.95" customHeight="1">
      <c r="A49" s="125">
        <v>45</v>
      </c>
      <c r="B49" s="158" t="s">
        <v>183</v>
      </c>
      <c r="C49" s="159" t="s">
        <v>260</v>
      </c>
      <c r="D49" s="152">
        <v>54</v>
      </c>
      <c r="E49" s="155">
        <v>38</v>
      </c>
      <c r="F49" s="155">
        <v>36</v>
      </c>
      <c r="G49" s="155">
        <v>54</v>
      </c>
      <c r="H49" s="155">
        <v>58</v>
      </c>
      <c r="I49" s="153">
        <v>49</v>
      </c>
      <c r="J49" s="153">
        <v>66</v>
      </c>
      <c r="K49" s="153">
        <v>37</v>
      </c>
      <c r="L49" s="153">
        <v>36</v>
      </c>
      <c r="M49" s="153">
        <v>41</v>
      </c>
      <c r="N49" s="125">
        <f t="shared" si="2"/>
        <v>469</v>
      </c>
      <c r="O49" s="150">
        <f t="shared" si="3"/>
        <v>62.533333333333331</v>
      </c>
      <c r="P49" s="125" t="str">
        <f t="shared" si="13"/>
        <v>PASS</v>
      </c>
      <c r="Q49" s="125" t="str">
        <f t="shared" si="14"/>
        <v>FIRST CLASS</v>
      </c>
      <c r="R49" s="151">
        <f t="shared" si="5"/>
        <v>0</v>
      </c>
      <c r="S49" s="151">
        <f t="shared" si="6"/>
        <v>0</v>
      </c>
      <c r="T49" s="125"/>
      <c r="U49" s="154"/>
      <c r="V49" s="154"/>
      <c r="W49" s="154"/>
      <c r="X49" s="154"/>
      <c r="Y49" s="154"/>
      <c r="Z49" s="154"/>
      <c r="AA49" s="154"/>
      <c r="AB49" s="154"/>
      <c r="AC49" s="154"/>
      <c r="AD49" s="125">
        <f t="shared" si="0"/>
        <v>0</v>
      </c>
      <c r="AE49" s="125">
        <f t="shared" si="15"/>
        <v>469</v>
      </c>
      <c r="AF49" s="143"/>
      <c r="AG49" s="150">
        <f t="shared" si="7"/>
        <v>31.266666666666666</v>
      </c>
      <c r="AH49" s="125" t="str">
        <f t="shared" si="8"/>
        <v>FAIL</v>
      </c>
      <c r="AI49" s="125" t="str">
        <f t="shared" si="9"/>
        <v>FAIL</v>
      </c>
      <c r="AJ49" s="125">
        <f t="shared" si="10"/>
        <v>0</v>
      </c>
      <c r="AK49" s="125">
        <f t="shared" si="11"/>
        <v>0</v>
      </c>
      <c r="AL49" s="57"/>
      <c r="AM49" s="68"/>
    </row>
    <row r="50" spans="1:39" ht="21.95" customHeight="1">
      <c r="A50" s="125">
        <v>46</v>
      </c>
      <c r="B50" s="158" t="s">
        <v>184</v>
      </c>
      <c r="C50" s="159" t="s">
        <v>261</v>
      </c>
      <c r="D50" s="152">
        <v>58</v>
      </c>
      <c r="E50" s="155">
        <v>41</v>
      </c>
      <c r="F50" s="155">
        <v>44</v>
      </c>
      <c r="G50" s="155">
        <v>55</v>
      </c>
      <c r="H50" s="155">
        <v>59</v>
      </c>
      <c r="I50" s="153">
        <v>58</v>
      </c>
      <c r="J50" s="153">
        <v>66</v>
      </c>
      <c r="K50" s="153">
        <v>38</v>
      </c>
      <c r="L50" s="153">
        <v>35</v>
      </c>
      <c r="M50" s="153">
        <v>44</v>
      </c>
      <c r="N50" s="125">
        <f t="shared" si="2"/>
        <v>498</v>
      </c>
      <c r="O50" s="150">
        <f t="shared" si="3"/>
        <v>66.400000000000006</v>
      </c>
      <c r="P50" s="125" t="str">
        <f t="shared" si="13"/>
        <v>PASS</v>
      </c>
      <c r="Q50" s="125" t="str">
        <f t="shared" si="14"/>
        <v>FIRST CLASS WITH DISTINCTION</v>
      </c>
      <c r="R50" s="151">
        <f t="shared" si="5"/>
        <v>0</v>
      </c>
      <c r="S50" s="151">
        <f t="shared" si="6"/>
        <v>0</v>
      </c>
      <c r="T50" s="125"/>
      <c r="U50" s="154"/>
      <c r="V50" s="154"/>
      <c r="W50" s="154"/>
      <c r="X50" s="154"/>
      <c r="Y50" s="154"/>
      <c r="Z50" s="154"/>
      <c r="AA50" s="154"/>
      <c r="AB50" s="154"/>
      <c r="AC50" s="154"/>
      <c r="AD50" s="125">
        <f t="shared" si="0"/>
        <v>0</v>
      </c>
      <c r="AE50" s="125">
        <f t="shared" si="15"/>
        <v>498</v>
      </c>
      <c r="AF50" s="143"/>
      <c r="AG50" s="150">
        <f t="shared" si="7"/>
        <v>33.200000000000003</v>
      </c>
      <c r="AH50" s="125" t="str">
        <f t="shared" si="8"/>
        <v>FAIL</v>
      </c>
      <c r="AI50" s="125" t="str">
        <f t="shared" si="9"/>
        <v>FAIL</v>
      </c>
      <c r="AJ50" s="125">
        <f t="shared" si="10"/>
        <v>0</v>
      </c>
      <c r="AK50" s="125">
        <f t="shared" si="11"/>
        <v>0</v>
      </c>
      <c r="AL50" s="57"/>
      <c r="AM50" s="68"/>
    </row>
    <row r="51" spans="1:39" ht="21.95" customHeight="1">
      <c r="A51" s="125">
        <v>47</v>
      </c>
      <c r="B51" s="158" t="s">
        <v>254</v>
      </c>
      <c r="C51" s="159" t="s">
        <v>262</v>
      </c>
      <c r="D51" s="152">
        <v>53</v>
      </c>
      <c r="E51" s="155">
        <v>42</v>
      </c>
      <c r="F51" s="155">
        <v>35</v>
      </c>
      <c r="G51" s="155">
        <v>49</v>
      </c>
      <c r="H51" s="155">
        <v>49</v>
      </c>
      <c r="I51" s="153">
        <v>45</v>
      </c>
      <c r="J51" s="153">
        <v>62</v>
      </c>
      <c r="K51" s="153">
        <v>40</v>
      </c>
      <c r="L51" s="153">
        <v>33</v>
      </c>
      <c r="M51" s="153">
        <v>45</v>
      </c>
      <c r="N51" s="125">
        <f t="shared" si="2"/>
        <v>453</v>
      </c>
      <c r="O51" s="150">
        <f t="shared" si="3"/>
        <v>60.4</v>
      </c>
      <c r="P51" s="125" t="str">
        <f t="shared" si="13"/>
        <v>PASS</v>
      </c>
      <c r="Q51" s="125" t="str">
        <f t="shared" si="14"/>
        <v>FIRST CLASS</v>
      </c>
      <c r="R51" s="151">
        <f t="shared" si="5"/>
        <v>0</v>
      </c>
      <c r="S51" s="151">
        <f t="shared" si="6"/>
        <v>0</v>
      </c>
      <c r="T51" s="125"/>
      <c r="U51" s="154"/>
      <c r="V51" s="154"/>
      <c r="W51" s="154"/>
      <c r="X51" s="154"/>
      <c r="Y51" s="154"/>
      <c r="Z51" s="154"/>
      <c r="AA51" s="154"/>
      <c r="AB51" s="154"/>
      <c r="AC51" s="154"/>
      <c r="AD51" s="125">
        <f t="shared" si="0"/>
        <v>0</v>
      </c>
      <c r="AE51" s="125">
        <f t="shared" si="15"/>
        <v>453</v>
      </c>
      <c r="AF51" s="143"/>
      <c r="AG51" s="150">
        <f t="shared" si="7"/>
        <v>30.2</v>
      </c>
      <c r="AH51" s="125" t="str">
        <f t="shared" si="8"/>
        <v>FAIL</v>
      </c>
      <c r="AI51" s="125" t="str">
        <f t="shared" si="9"/>
        <v>FAIL</v>
      </c>
      <c r="AJ51" s="125">
        <f t="shared" si="10"/>
        <v>0</v>
      </c>
      <c r="AK51" s="125">
        <f t="shared" si="11"/>
        <v>0</v>
      </c>
      <c r="AL51" s="57"/>
      <c r="AM51" s="68"/>
    </row>
    <row r="52" spans="1:39" ht="21.95" customHeight="1">
      <c r="A52" s="125">
        <v>48</v>
      </c>
      <c r="B52" s="158" t="s">
        <v>185</v>
      </c>
      <c r="C52" s="159" t="s">
        <v>263</v>
      </c>
      <c r="D52" s="152">
        <v>64</v>
      </c>
      <c r="E52" s="155">
        <v>41</v>
      </c>
      <c r="F52" s="155">
        <v>36</v>
      </c>
      <c r="G52" s="155">
        <v>57</v>
      </c>
      <c r="H52" s="155">
        <v>58</v>
      </c>
      <c r="I52" s="153">
        <v>54</v>
      </c>
      <c r="J52" s="153">
        <v>71</v>
      </c>
      <c r="K52" s="153">
        <v>43</v>
      </c>
      <c r="L52" s="153">
        <v>38</v>
      </c>
      <c r="M52" s="153">
        <v>42</v>
      </c>
      <c r="N52" s="125">
        <f t="shared" si="2"/>
        <v>504</v>
      </c>
      <c r="O52" s="150">
        <f t="shared" si="3"/>
        <v>67.2</v>
      </c>
      <c r="P52" s="125" t="str">
        <f t="shared" si="13"/>
        <v>PASS</v>
      </c>
      <c r="Q52" s="125" t="str">
        <f t="shared" si="14"/>
        <v>FIRST CLASS WITH DISTINCTION</v>
      </c>
      <c r="R52" s="151">
        <f t="shared" si="5"/>
        <v>0</v>
      </c>
      <c r="S52" s="151">
        <f t="shared" si="6"/>
        <v>0</v>
      </c>
      <c r="T52" s="125"/>
      <c r="U52" s="154"/>
      <c r="V52" s="154"/>
      <c r="W52" s="154"/>
      <c r="X52" s="154"/>
      <c r="Y52" s="154"/>
      <c r="Z52" s="154"/>
      <c r="AA52" s="154"/>
      <c r="AB52" s="154"/>
      <c r="AC52" s="154"/>
      <c r="AD52" s="125">
        <f t="shared" si="0"/>
        <v>0</v>
      </c>
      <c r="AE52" s="125">
        <f t="shared" si="15"/>
        <v>504</v>
      </c>
      <c r="AF52" s="143"/>
      <c r="AG52" s="150">
        <f t="shared" si="7"/>
        <v>33.6</v>
      </c>
      <c r="AH52" s="125" t="str">
        <f t="shared" si="8"/>
        <v>FAIL</v>
      </c>
      <c r="AI52" s="125" t="str">
        <f t="shared" si="9"/>
        <v>FAIL</v>
      </c>
      <c r="AJ52" s="125">
        <f t="shared" si="10"/>
        <v>0</v>
      </c>
      <c r="AK52" s="125">
        <f t="shared" si="11"/>
        <v>0</v>
      </c>
      <c r="AL52" s="57"/>
      <c r="AM52" s="68"/>
    </row>
    <row r="53" spans="1:39" ht="21.95" customHeight="1">
      <c r="A53" s="125">
        <v>49</v>
      </c>
      <c r="B53" s="158" t="s">
        <v>186</v>
      </c>
      <c r="C53" s="159" t="s">
        <v>264</v>
      </c>
      <c r="D53" s="152">
        <v>30</v>
      </c>
      <c r="E53" s="153">
        <v>35</v>
      </c>
      <c r="F53" s="153">
        <v>43</v>
      </c>
      <c r="G53" s="153">
        <v>23</v>
      </c>
      <c r="H53" s="153">
        <v>48</v>
      </c>
      <c r="I53" s="153">
        <v>19</v>
      </c>
      <c r="J53" s="153">
        <v>40</v>
      </c>
      <c r="K53" s="153">
        <v>35</v>
      </c>
      <c r="L53" s="153">
        <v>25</v>
      </c>
      <c r="M53" s="153">
        <v>42</v>
      </c>
      <c r="N53" s="125">
        <f t="shared" si="2"/>
        <v>340</v>
      </c>
      <c r="O53" s="150">
        <f t="shared" si="3"/>
        <v>45.333333333333336</v>
      </c>
      <c r="P53" s="125" t="str">
        <f t="shared" si="13"/>
        <v>FAIL</v>
      </c>
      <c r="Q53" s="125" t="str">
        <f t="shared" si="14"/>
        <v>FAIL</v>
      </c>
      <c r="R53" s="151">
        <f t="shared" si="5"/>
        <v>3</v>
      </c>
      <c r="S53" s="151">
        <f t="shared" si="6"/>
        <v>0</v>
      </c>
      <c r="T53" s="125"/>
      <c r="U53" s="154"/>
      <c r="V53" s="154"/>
      <c r="W53" s="154"/>
      <c r="X53" s="154"/>
      <c r="Y53" s="154"/>
      <c r="Z53" s="154"/>
      <c r="AA53" s="154"/>
      <c r="AB53" s="154"/>
      <c r="AC53" s="154"/>
      <c r="AD53" s="125">
        <f t="shared" si="0"/>
        <v>0</v>
      </c>
      <c r="AE53" s="125">
        <f t="shared" si="15"/>
        <v>340</v>
      </c>
      <c r="AF53" s="143"/>
      <c r="AG53" s="150">
        <f t="shared" si="7"/>
        <v>22.666666666666668</v>
      </c>
      <c r="AH53" s="125" t="str">
        <f t="shared" si="8"/>
        <v>FAIL</v>
      </c>
      <c r="AI53" s="125" t="str">
        <f t="shared" si="9"/>
        <v>FAIL</v>
      </c>
      <c r="AJ53" s="125">
        <f t="shared" si="10"/>
        <v>0</v>
      </c>
      <c r="AK53" s="125">
        <f t="shared" si="11"/>
        <v>0</v>
      </c>
      <c r="AL53" s="57"/>
      <c r="AM53" s="68"/>
    </row>
    <row r="54" spans="1:39" ht="21.95" customHeight="1">
      <c r="A54" s="125">
        <v>50</v>
      </c>
      <c r="B54" s="158" t="s">
        <v>187</v>
      </c>
      <c r="C54" s="159" t="s">
        <v>265</v>
      </c>
      <c r="D54" s="156">
        <v>69</v>
      </c>
      <c r="E54" s="155">
        <v>42</v>
      </c>
      <c r="F54" s="155">
        <v>35</v>
      </c>
      <c r="G54" s="155">
        <v>57</v>
      </c>
      <c r="H54" s="155">
        <v>62</v>
      </c>
      <c r="I54" s="153">
        <v>61</v>
      </c>
      <c r="J54" s="153">
        <v>67</v>
      </c>
      <c r="K54" s="153">
        <v>44</v>
      </c>
      <c r="L54" s="153">
        <v>40</v>
      </c>
      <c r="M54" s="153">
        <v>42</v>
      </c>
      <c r="N54" s="125">
        <f t="shared" si="2"/>
        <v>519</v>
      </c>
      <c r="O54" s="150">
        <f t="shared" si="3"/>
        <v>69.2</v>
      </c>
      <c r="P54" s="125" t="str">
        <f t="shared" si="13"/>
        <v>PASS</v>
      </c>
      <c r="Q54" s="125" t="str">
        <f t="shared" si="14"/>
        <v>FIRST CLASS WITH DISTINCTION</v>
      </c>
      <c r="R54" s="151">
        <f t="shared" si="5"/>
        <v>0</v>
      </c>
      <c r="S54" s="151">
        <f t="shared" si="6"/>
        <v>0</v>
      </c>
      <c r="T54" s="125"/>
      <c r="U54" s="154"/>
      <c r="V54" s="154"/>
      <c r="W54" s="154"/>
      <c r="X54" s="154"/>
      <c r="Y54" s="154"/>
      <c r="Z54" s="154"/>
      <c r="AA54" s="154"/>
      <c r="AB54" s="154"/>
      <c r="AC54" s="154"/>
      <c r="AD54" s="125">
        <f t="shared" si="0"/>
        <v>0</v>
      </c>
      <c r="AE54" s="125">
        <f t="shared" si="15"/>
        <v>519</v>
      </c>
      <c r="AF54" s="143"/>
      <c r="AG54" s="150">
        <f t="shared" si="7"/>
        <v>34.6</v>
      </c>
      <c r="AH54" s="125" t="str">
        <f t="shared" si="8"/>
        <v>FAIL</v>
      </c>
      <c r="AI54" s="125" t="str">
        <f t="shared" si="9"/>
        <v>FAIL</v>
      </c>
      <c r="AJ54" s="125">
        <f t="shared" si="10"/>
        <v>0</v>
      </c>
      <c r="AK54" s="125">
        <f t="shared" si="11"/>
        <v>0</v>
      </c>
      <c r="AL54" s="57"/>
      <c r="AM54" s="68"/>
    </row>
    <row r="55" spans="1:39" ht="21.95" customHeight="1">
      <c r="A55" s="125">
        <v>51</v>
      </c>
      <c r="B55" s="158" t="s">
        <v>188</v>
      </c>
      <c r="C55" s="159" t="s">
        <v>266</v>
      </c>
      <c r="D55" s="152">
        <v>62</v>
      </c>
      <c r="E55" s="155">
        <v>37</v>
      </c>
      <c r="F55" s="155">
        <v>32</v>
      </c>
      <c r="G55" s="155">
        <v>54</v>
      </c>
      <c r="H55" s="155">
        <v>58</v>
      </c>
      <c r="I55" s="153">
        <v>52</v>
      </c>
      <c r="J55" s="153">
        <v>61</v>
      </c>
      <c r="K55" s="153">
        <v>37</v>
      </c>
      <c r="L55" s="153">
        <v>40</v>
      </c>
      <c r="M55" s="153">
        <v>39</v>
      </c>
      <c r="N55" s="125">
        <f t="shared" si="2"/>
        <v>472</v>
      </c>
      <c r="O55" s="150">
        <f t="shared" si="3"/>
        <v>62.93333333333333</v>
      </c>
      <c r="P55" s="125" t="str">
        <f t="shared" si="13"/>
        <v>PASS</v>
      </c>
      <c r="Q55" s="125" t="str">
        <f t="shared" si="14"/>
        <v>FIRST CLASS</v>
      </c>
      <c r="R55" s="151">
        <f t="shared" si="5"/>
        <v>0</v>
      </c>
      <c r="S55" s="151">
        <f t="shared" si="6"/>
        <v>0</v>
      </c>
      <c r="T55" s="125"/>
      <c r="U55" s="154"/>
      <c r="V55" s="154"/>
      <c r="W55" s="154"/>
      <c r="X55" s="154"/>
      <c r="Y55" s="154"/>
      <c r="Z55" s="154"/>
      <c r="AA55" s="154"/>
      <c r="AB55" s="154"/>
      <c r="AC55" s="154"/>
      <c r="AD55" s="125">
        <f t="shared" si="0"/>
        <v>0</v>
      </c>
      <c r="AE55" s="125">
        <f t="shared" si="15"/>
        <v>472</v>
      </c>
      <c r="AF55" s="143"/>
      <c r="AG55" s="150">
        <f t="shared" si="7"/>
        <v>31.466666666666665</v>
      </c>
      <c r="AH55" s="125" t="str">
        <f t="shared" si="8"/>
        <v>FAIL</v>
      </c>
      <c r="AI55" s="125" t="str">
        <f t="shared" si="9"/>
        <v>FAIL</v>
      </c>
      <c r="AJ55" s="125">
        <f t="shared" si="10"/>
        <v>0</v>
      </c>
      <c r="AK55" s="125">
        <f t="shared" si="11"/>
        <v>0</v>
      </c>
      <c r="AL55" s="57"/>
      <c r="AM55" s="68"/>
    </row>
    <row r="56" spans="1:39" ht="21.95" customHeight="1">
      <c r="A56" s="125">
        <v>52</v>
      </c>
      <c r="B56" s="158" t="s">
        <v>189</v>
      </c>
      <c r="C56" s="159" t="s">
        <v>267</v>
      </c>
      <c r="D56" s="152">
        <v>42</v>
      </c>
      <c r="E56" s="155">
        <v>34</v>
      </c>
      <c r="F56" s="155">
        <v>35</v>
      </c>
      <c r="G56" s="155">
        <v>34</v>
      </c>
      <c r="H56" s="155">
        <v>50</v>
      </c>
      <c r="I56" s="153">
        <v>40</v>
      </c>
      <c r="J56" s="153">
        <v>54</v>
      </c>
      <c r="K56" s="153">
        <v>33</v>
      </c>
      <c r="L56" s="153">
        <v>36</v>
      </c>
      <c r="M56" s="153">
        <v>40</v>
      </c>
      <c r="N56" s="125">
        <f t="shared" si="2"/>
        <v>398</v>
      </c>
      <c r="O56" s="150">
        <f t="shared" si="3"/>
        <v>53.06666666666667</v>
      </c>
      <c r="P56" s="125" t="str">
        <f t="shared" si="13"/>
        <v>FAIL</v>
      </c>
      <c r="Q56" s="125" t="str">
        <f t="shared" si="14"/>
        <v>FAIL</v>
      </c>
      <c r="R56" s="151">
        <f t="shared" si="5"/>
        <v>1</v>
      </c>
      <c r="S56" s="151">
        <f t="shared" si="6"/>
        <v>0</v>
      </c>
      <c r="T56" s="125"/>
      <c r="U56" s="154"/>
      <c r="V56" s="154"/>
      <c r="W56" s="154"/>
      <c r="X56" s="154"/>
      <c r="Y56" s="154"/>
      <c r="Z56" s="154"/>
      <c r="AA56" s="154"/>
      <c r="AB56" s="154"/>
      <c r="AC56" s="154"/>
      <c r="AD56" s="125">
        <f t="shared" si="0"/>
        <v>0</v>
      </c>
      <c r="AE56" s="125">
        <f t="shared" si="15"/>
        <v>398</v>
      </c>
      <c r="AF56" s="143"/>
      <c r="AG56" s="150">
        <f t="shared" si="7"/>
        <v>26.533333333333335</v>
      </c>
      <c r="AH56" s="125" t="str">
        <f t="shared" si="8"/>
        <v>FAIL</v>
      </c>
      <c r="AI56" s="125" t="str">
        <f t="shared" si="9"/>
        <v>FAIL</v>
      </c>
      <c r="AJ56" s="125">
        <f t="shared" si="10"/>
        <v>0</v>
      </c>
      <c r="AK56" s="125">
        <f t="shared" si="11"/>
        <v>0</v>
      </c>
      <c r="AL56" s="57"/>
      <c r="AM56" s="68"/>
    </row>
    <row r="57" spans="1:39" ht="21.95" customHeight="1">
      <c r="A57" s="125">
        <v>53</v>
      </c>
      <c r="B57" s="158" t="s">
        <v>190</v>
      </c>
      <c r="C57" s="159" t="s">
        <v>268</v>
      </c>
      <c r="D57" s="152">
        <v>42</v>
      </c>
      <c r="E57" s="155">
        <v>38</v>
      </c>
      <c r="F57" s="155">
        <v>25</v>
      </c>
      <c r="G57" s="155">
        <v>50</v>
      </c>
      <c r="H57" s="155">
        <v>50</v>
      </c>
      <c r="I57" s="153">
        <v>40</v>
      </c>
      <c r="J57" s="153">
        <v>42</v>
      </c>
      <c r="K57" s="153">
        <v>42</v>
      </c>
      <c r="L57" s="153">
        <v>36</v>
      </c>
      <c r="M57" s="153">
        <v>43</v>
      </c>
      <c r="N57" s="125">
        <f t="shared" si="2"/>
        <v>408</v>
      </c>
      <c r="O57" s="150">
        <f t="shared" si="3"/>
        <v>54.4</v>
      </c>
      <c r="P57" s="125" t="str">
        <f t="shared" si="13"/>
        <v>PASS</v>
      </c>
      <c r="Q57" s="125" t="str">
        <f t="shared" si="14"/>
        <v>SECOND CLASS</v>
      </c>
      <c r="R57" s="151">
        <f t="shared" si="5"/>
        <v>0</v>
      </c>
      <c r="S57" s="151">
        <f t="shared" si="6"/>
        <v>0</v>
      </c>
      <c r="T57" s="125"/>
      <c r="U57" s="154"/>
      <c r="V57" s="154"/>
      <c r="W57" s="154"/>
      <c r="X57" s="154"/>
      <c r="Y57" s="154"/>
      <c r="Z57" s="154"/>
      <c r="AA57" s="154"/>
      <c r="AB57" s="154"/>
      <c r="AC57" s="154"/>
      <c r="AD57" s="125">
        <f t="shared" si="0"/>
        <v>0</v>
      </c>
      <c r="AE57" s="125">
        <f t="shared" si="15"/>
        <v>408</v>
      </c>
      <c r="AF57" s="143"/>
      <c r="AG57" s="150">
        <f t="shared" si="7"/>
        <v>27.2</v>
      </c>
      <c r="AH57" s="125" t="str">
        <f t="shared" si="8"/>
        <v>FAIL</v>
      </c>
      <c r="AI57" s="125" t="str">
        <f t="shared" si="9"/>
        <v>FAIL</v>
      </c>
      <c r="AJ57" s="125">
        <f t="shared" si="10"/>
        <v>0</v>
      </c>
      <c r="AK57" s="125">
        <f t="shared" si="11"/>
        <v>0</v>
      </c>
      <c r="AL57" s="57"/>
      <c r="AM57" s="68"/>
    </row>
    <row r="58" spans="1:39" ht="21.95" customHeight="1">
      <c r="A58" s="125">
        <v>54</v>
      </c>
      <c r="B58" s="158" t="s">
        <v>191</v>
      </c>
      <c r="C58" s="159" t="s">
        <v>269</v>
      </c>
      <c r="D58" s="152">
        <v>52</v>
      </c>
      <c r="E58" s="153">
        <v>38</v>
      </c>
      <c r="F58" s="153">
        <v>25</v>
      </c>
      <c r="G58" s="153">
        <v>49</v>
      </c>
      <c r="H58" s="153">
        <v>49</v>
      </c>
      <c r="I58" s="153">
        <v>45</v>
      </c>
      <c r="J58" s="153">
        <v>49</v>
      </c>
      <c r="K58" s="153">
        <v>35</v>
      </c>
      <c r="L58" s="153">
        <v>25</v>
      </c>
      <c r="M58" s="153">
        <v>36</v>
      </c>
      <c r="N58" s="125">
        <f t="shared" si="2"/>
        <v>403</v>
      </c>
      <c r="O58" s="150">
        <f t="shared" si="3"/>
        <v>53.733333333333334</v>
      </c>
      <c r="P58" s="125" t="str">
        <f t="shared" si="13"/>
        <v>PASS</v>
      </c>
      <c r="Q58" s="125" t="str">
        <f t="shared" si="14"/>
        <v>SECOND CLASS</v>
      </c>
      <c r="R58" s="151">
        <f t="shared" si="5"/>
        <v>0</v>
      </c>
      <c r="S58" s="151">
        <f t="shared" si="6"/>
        <v>0</v>
      </c>
      <c r="T58" s="125"/>
      <c r="U58" s="154"/>
      <c r="V58" s="154"/>
      <c r="W58" s="154"/>
      <c r="X58" s="154"/>
      <c r="Y58" s="154"/>
      <c r="Z58" s="154"/>
      <c r="AA58" s="154"/>
      <c r="AB58" s="154"/>
      <c r="AC58" s="154"/>
      <c r="AD58" s="125">
        <f t="shared" si="0"/>
        <v>0</v>
      </c>
      <c r="AE58" s="125">
        <f t="shared" si="15"/>
        <v>403</v>
      </c>
      <c r="AF58" s="143"/>
      <c r="AG58" s="150">
        <f t="shared" si="7"/>
        <v>26.866666666666667</v>
      </c>
      <c r="AH58" s="125" t="str">
        <f t="shared" si="8"/>
        <v>FAIL</v>
      </c>
      <c r="AI58" s="125" t="str">
        <f t="shared" si="9"/>
        <v>FAIL</v>
      </c>
      <c r="AJ58" s="125">
        <f t="shared" si="10"/>
        <v>0</v>
      </c>
      <c r="AK58" s="125">
        <f t="shared" si="11"/>
        <v>0</v>
      </c>
      <c r="AL58" s="57"/>
      <c r="AM58" s="68"/>
    </row>
    <row r="59" spans="1:39" ht="21.95" customHeight="1">
      <c r="A59" s="125">
        <v>55</v>
      </c>
      <c r="B59" s="158" t="s">
        <v>192</v>
      </c>
      <c r="C59" s="159" t="s">
        <v>270</v>
      </c>
      <c r="D59" s="152">
        <v>59</v>
      </c>
      <c r="E59" s="155">
        <v>38</v>
      </c>
      <c r="F59" s="155">
        <v>30</v>
      </c>
      <c r="G59" s="155">
        <v>55</v>
      </c>
      <c r="H59" s="155">
        <v>60</v>
      </c>
      <c r="I59" s="153">
        <v>47</v>
      </c>
      <c r="J59" s="153">
        <v>58</v>
      </c>
      <c r="K59" s="153">
        <v>39</v>
      </c>
      <c r="L59" s="153">
        <v>35</v>
      </c>
      <c r="M59" s="153">
        <v>38</v>
      </c>
      <c r="N59" s="125">
        <f t="shared" si="2"/>
        <v>459</v>
      </c>
      <c r="O59" s="150">
        <f t="shared" si="3"/>
        <v>61.2</v>
      </c>
      <c r="P59" s="125" t="str">
        <f t="shared" si="13"/>
        <v>PASS</v>
      </c>
      <c r="Q59" s="125" t="str">
        <f t="shared" si="14"/>
        <v>FIRST CLASS</v>
      </c>
      <c r="R59" s="151">
        <f t="shared" si="5"/>
        <v>0</v>
      </c>
      <c r="S59" s="151">
        <f t="shared" si="6"/>
        <v>0</v>
      </c>
      <c r="T59" s="125"/>
      <c r="U59" s="154"/>
      <c r="V59" s="154"/>
      <c r="W59" s="154"/>
      <c r="X59" s="154"/>
      <c r="Y59" s="154"/>
      <c r="Z59" s="154"/>
      <c r="AA59" s="154"/>
      <c r="AB59" s="154"/>
      <c r="AC59" s="154"/>
      <c r="AD59" s="125">
        <f t="shared" si="0"/>
        <v>0</v>
      </c>
      <c r="AE59" s="125">
        <f t="shared" si="15"/>
        <v>459</v>
      </c>
      <c r="AF59" s="143"/>
      <c r="AG59" s="150">
        <f t="shared" si="7"/>
        <v>30.6</v>
      </c>
      <c r="AH59" s="125" t="str">
        <f t="shared" si="8"/>
        <v>FAIL</v>
      </c>
      <c r="AI59" s="125" t="str">
        <f t="shared" si="9"/>
        <v>FAIL</v>
      </c>
      <c r="AJ59" s="125">
        <f t="shared" si="10"/>
        <v>0</v>
      </c>
      <c r="AK59" s="125">
        <f t="shared" si="11"/>
        <v>0</v>
      </c>
      <c r="AL59" s="57"/>
      <c r="AM59" s="68"/>
    </row>
    <row r="60" spans="1:39" ht="21.95" customHeight="1">
      <c r="A60" s="125">
        <v>56</v>
      </c>
      <c r="B60" s="158" t="s">
        <v>193</v>
      </c>
      <c r="C60" s="159" t="s">
        <v>271</v>
      </c>
      <c r="D60" s="152">
        <v>57</v>
      </c>
      <c r="E60" s="155">
        <v>38</v>
      </c>
      <c r="F60" s="155">
        <v>28</v>
      </c>
      <c r="G60" s="155">
        <v>30</v>
      </c>
      <c r="H60" s="155">
        <v>40</v>
      </c>
      <c r="I60" s="153">
        <v>48</v>
      </c>
      <c r="J60" s="153">
        <v>73</v>
      </c>
      <c r="K60" s="153">
        <v>36</v>
      </c>
      <c r="L60" s="153">
        <v>24</v>
      </c>
      <c r="M60" s="153">
        <v>39</v>
      </c>
      <c r="N60" s="125">
        <f t="shared" si="2"/>
        <v>413</v>
      </c>
      <c r="O60" s="150">
        <f t="shared" si="3"/>
        <v>55.06666666666667</v>
      </c>
      <c r="P60" s="125" t="str">
        <f t="shared" si="13"/>
        <v>FAIL</v>
      </c>
      <c r="Q60" s="125" t="str">
        <f t="shared" si="14"/>
        <v>FAIL</v>
      </c>
      <c r="R60" s="151">
        <f t="shared" si="5"/>
        <v>1</v>
      </c>
      <c r="S60" s="151">
        <f t="shared" si="6"/>
        <v>0</v>
      </c>
      <c r="T60" s="125"/>
      <c r="U60" s="154"/>
      <c r="V60" s="154"/>
      <c r="W60" s="154"/>
      <c r="X60" s="154"/>
      <c r="Y60" s="154"/>
      <c r="Z60" s="154"/>
      <c r="AA60" s="154"/>
      <c r="AB60" s="154"/>
      <c r="AC60" s="154"/>
      <c r="AD60" s="125">
        <f t="shared" si="0"/>
        <v>0</v>
      </c>
      <c r="AE60" s="125">
        <f t="shared" si="15"/>
        <v>413</v>
      </c>
      <c r="AF60" s="143"/>
      <c r="AG60" s="150">
        <f t="shared" si="7"/>
        <v>27.533333333333335</v>
      </c>
      <c r="AH60" s="125" t="str">
        <f t="shared" si="8"/>
        <v>FAIL</v>
      </c>
      <c r="AI60" s="125" t="str">
        <f t="shared" si="9"/>
        <v>FAIL</v>
      </c>
      <c r="AJ60" s="125">
        <f t="shared" si="10"/>
        <v>0</v>
      </c>
      <c r="AK60" s="125">
        <f t="shared" si="11"/>
        <v>0</v>
      </c>
      <c r="AL60" s="57"/>
      <c r="AM60" s="68"/>
    </row>
    <row r="61" spans="1:39" ht="21.95" customHeight="1">
      <c r="A61" s="125">
        <v>57</v>
      </c>
      <c r="B61" s="158" t="s">
        <v>194</v>
      </c>
      <c r="C61" s="159" t="s">
        <v>272</v>
      </c>
      <c r="D61" s="152">
        <v>52</v>
      </c>
      <c r="E61" s="155">
        <v>40</v>
      </c>
      <c r="F61" s="155">
        <v>30</v>
      </c>
      <c r="G61" s="155">
        <v>53</v>
      </c>
      <c r="H61" s="155">
        <v>42</v>
      </c>
      <c r="I61" s="153">
        <v>40</v>
      </c>
      <c r="J61" s="153">
        <v>48</v>
      </c>
      <c r="K61" s="153">
        <v>40</v>
      </c>
      <c r="L61" s="153">
        <v>25</v>
      </c>
      <c r="M61" s="153">
        <v>41</v>
      </c>
      <c r="N61" s="125">
        <f t="shared" si="2"/>
        <v>411</v>
      </c>
      <c r="O61" s="150">
        <f t="shared" si="3"/>
        <v>54.8</v>
      </c>
      <c r="P61" s="125" t="str">
        <f t="shared" si="13"/>
        <v>PASS</v>
      </c>
      <c r="Q61" s="125" t="str">
        <f t="shared" si="14"/>
        <v>SECOND CLASS</v>
      </c>
      <c r="R61" s="151">
        <f t="shared" si="5"/>
        <v>0</v>
      </c>
      <c r="S61" s="151">
        <f t="shared" si="6"/>
        <v>0</v>
      </c>
      <c r="T61" s="125"/>
      <c r="U61" s="154"/>
      <c r="V61" s="154"/>
      <c r="W61" s="154"/>
      <c r="X61" s="154"/>
      <c r="Y61" s="154"/>
      <c r="Z61" s="154"/>
      <c r="AA61" s="154"/>
      <c r="AB61" s="154"/>
      <c r="AC61" s="154"/>
      <c r="AD61" s="125">
        <f t="shared" si="0"/>
        <v>0</v>
      </c>
      <c r="AE61" s="125">
        <f t="shared" si="15"/>
        <v>411</v>
      </c>
      <c r="AF61" s="143"/>
      <c r="AG61" s="150">
        <f t="shared" si="7"/>
        <v>27.4</v>
      </c>
      <c r="AH61" s="125" t="str">
        <f t="shared" si="8"/>
        <v>FAIL</v>
      </c>
      <c r="AI61" s="125" t="str">
        <f t="shared" si="9"/>
        <v>FAIL</v>
      </c>
      <c r="AJ61" s="125">
        <f t="shared" si="10"/>
        <v>0</v>
      </c>
      <c r="AK61" s="125">
        <f t="shared" si="11"/>
        <v>0</v>
      </c>
      <c r="AL61" s="57"/>
      <c r="AM61" s="68"/>
    </row>
    <row r="62" spans="1:39" ht="21.95" customHeight="1">
      <c r="A62" s="125">
        <v>58</v>
      </c>
      <c r="B62" s="158" t="s">
        <v>195</v>
      </c>
      <c r="C62" s="159" t="s">
        <v>273</v>
      </c>
      <c r="D62" s="152">
        <v>58</v>
      </c>
      <c r="E62" s="155">
        <v>45</v>
      </c>
      <c r="F62" s="155">
        <v>43</v>
      </c>
      <c r="G62" s="155">
        <v>53</v>
      </c>
      <c r="H62" s="155">
        <v>64</v>
      </c>
      <c r="I62" s="153">
        <v>55</v>
      </c>
      <c r="J62" s="153">
        <v>58</v>
      </c>
      <c r="K62" s="153">
        <v>45</v>
      </c>
      <c r="L62" s="153">
        <v>40</v>
      </c>
      <c r="M62" s="153">
        <v>45</v>
      </c>
      <c r="N62" s="125">
        <f t="shared" si="2"/>
        <v>506</v>
      </c>
      <c r="O62" s="150">
        <f t="shared" si="3"/>
        <v>67.466666666666669</v>
      </c>
      <c r="P62" s="125" t="str">
        <f t="shared" si="13"/>
        <v>PASS</v>
      </c>
      <c r="Q62" s="125" t="str">
        <f t="shared" si="14"/>
        <v>FIRST CLASS WITH DISTINCTION</v>
      </c>
      <c r="R62" s="151">
        <f t="shared" si="5"/>
        <v>0</v>
      </c>
      <c r="S62" s="151">
        <f t="shared" si="6"/>
        <v>0</v>
      </c>
      <c r="T62" s="125"/>
      <c r="U62" s="154"/>
      <c r="V62" s="154"/>
      <c r="W62" s="154"/>
      <c r="X62" s="154"/>
      <c r="Y62" s="154"/>
      <c r="Z62" s="154"/>
      <c r="AA62" s="154"/>
      <c r="AB62" s="154"/>
      <c r="AC62" s="154"/>
      <c r="AD62" s="125">
        <f t="shared" si="0"/>
        <v>0</v>
      </c>
      <c r="AE62" s="125">
        <f t="shared" si="15"/>
        <v>506</v>
      </c>
      <c r="AF62" s="143"/>
      <c r="AG62" s="150">
        <f t="shared" si="7"/>
        <v>33.733333333333334</v>
      </c>
      <c r="AH62" s="125" t="str">
        <f t="shared" si="8"/>
        <v>FAIL</v>
      </c>
      <c r="AI62" s="125" t="str">
        <f t="shared" si="9"/>
        <v>FAIL</v>
      </c>
      <c r="AJ62" s="125">
        <f t="shared" si="10"/>
        <v>0</v>
      </c>
      <c r="AK62" s="125">
        <f t="shared" si="11"/>
        <v>0</v>
      </c>
      <c r="AL62" s="57"/>
      <c r="AM62" s="68"/>
    </row>
    <row r="63" spans="1:39" ht="21.95" customHeight="1">
      <c r="A63" s="125">
        <v>59</v>
      </c>
      <c r="B63" s="158" t="s">
        <v>196</v>
      </c>
      <c r="C63" s="159" t="s">
        <v>274</v>
      </c>
      <c r="D63" s="152">
        <v>54</v>
      </c>
      <c r="E63" s="155">
        <v>40</v>
      </c>
      <c r="F63" s="155">
        <v>35</v>
      </c>
      <c r="G63" s="155">
        <v>45</v>
      </c>
      <c r="H63" s="155">
        <v>50</v>
      </c>
      <c r="I63" s="153">
        <v>36</v>
      </c>
      <c r="J63" s="153">
        <v>57</v>
      </c>
      <c r="K63" s="153">
        <v>42</v>
      </c>
      <c r="L63" s="153">
        <v>35</v>
      </c>
      <c r="M63" s="153">
        <v>41</v>
      </c>
      <c r="N63" s="125">
        <f t="shared" si="2"/>
        <v>435</v>
      </c>
      <c r="O63" s="150">
        <f t="shared" si="3"/>
        <v>58</v>
      </c>
      <c r="P63" s="125" t="str">
        <f t="shared" si="13"/>
        <v>FAIL</v>
      </c>
      <c r="Q63" s="125" t="str">
        <f t="shared" si="14"/>
        <v>FAIL</v>
      </c>
      <c r="R63" s="151">
        <f t="shared" si="5"/>
        <v>1</v>
      </c>
      <c r="S63" s="151">
        <f t="shared" si="6"/>
        <v>0</v>
      </c>
      <c r="T63" s="125"/>
      <c r="U63" s="154"/>
      <c r="V63" s="154"/>
      <c r="W63" s="154"/>
      <c r="X63" s="154"/>
      <c r="Y63" s="154"/>
      <c r="Z63" s="154"/>
      <c r="AA63" s="154"/>
      <c r="AB63" s="154"/>
      <c r="AC63" s="154"/>
      <c r="AD63" s="125">
        <f t="shared" si="0"/>
        <v>0</v>
      </c>
      <c r="AE63" s="125">
        <f t="shared" si="15"/>
        <v>435</v>
      </c>
      <c r="AF63" s="143"/>
      <c r="AG63" s="150">
        <f t="shared" si="7"/>
        <v>29</v>
      </c>
      <c r="AH63" s="125" t="str">
        <f t="shared" si="8"/>
        <v>FAIL</v>
      </c>
      <c r="AI63" s="125" t="str">
        <f t="shared" si="9"/>
        <v>FAIL</v>
      </c>
      <c r="AJ63" s="125">
        <f t="shared" si="10"/>
        <v>0</v>
      </c>
      <c r="AK63" s="125">
        <f t="shared" si="11"/>
        <v>0</v>
      </c>
      <c r="AL63" s="57"/>
      <c r="AM63" s="68"/>
    </row>
    <row r="64" spans="1:39" ht="21.95" customHeight="1">
      <c r="A64" s="125">
        <v>60</v>
      </c>
      <c r="B64" s="158" t="s">
        <v>275</v>
      </c>
      <c r="C64" s="159" t="s">
        <v>277</v>
      </c>
      <c r="D64" s="152">
        <v>34</v>
      </c>
      <c r="E64" s="155">
        <v>35</v>
      </c>
      <c r="F64" s="155">
        <v>29</v>
      </c>
      <c r="G64" s="155">
        <v>3</v>
      </c>
      <c r="H64" s="155">
        <v>41</v>
      </c>
      <c r="I64" s="153">
        <v>28</v>
      </c>
      <c r="J64" s="153" t="s">
        <v>289</v>
      </c>
      <c r="K64" s="153">
        <v>33</v>
      </c>
      <c r="L64" s="153">
        <v>20</v>
      </c>
      <c r="M64" s="153">
        <v>39</v>
      </c>
      <c r="N64" s="125">
        <f t="shared" ref="N64:N74" si="16">SUM(D64:M64)</f>
        <v>262</v>
      </c>
      <c r="O64" s="150">
        <f t="shared" ref="O64:O74" si="17">N64*100/$N$1</f>
        <v>34.93333333333333</v>
      </c>
      <c r="P64" s="125" t="str">
        <f t="shared" ref="P64:P74" si="18">IF(AND(D64&gt;=40,E64&gt;=20,F64&gt;=20,G64&gt;=40,H64&gt;=40,I64&gt;=40,J64&gt;=40,K64&gt;=20,L64&gt;=20,M64&gt;=20),"PASS","FAIL")</f>
        <v>FAIL</v>
      </c>
      <c r="Q64" s="125" t="str">
        <f t="shared" ref="Q64:Q74" si="19">IF(P64="FAIL","FAIL",IF(O64&gt;=66,"FIRST CLASS WITH DISTINCTION",IF(O64&gt;=60,"FIRST CLASS",IF(O64&gt;=55,"HIGHER SECOND CLASS",IF(O64&gt;=50,"SECOND CLASS",IF(O64&gt;=40,"PASS CLASS"))))))</f>
        <v>FAIL</v>
      </c>
      <c r="R64" s="151">
        <f t="shared" si="5"/>
        <v>4</v>
      </c>
      <c r="S64" s="151">
        <f t="shared" si="6"/>
        <v>0</v>
      </c>
      <c r="T64" s="125"/>
      <c r="U64" s="154"/>
      <c r="V64" s="154"/>
      <c r="W64" s="154"/>
      <c r="X64" s="154"/>
      <c r="Y64" s="154"/>
      <c r="Z64" s="154"/>
      <c r="AA64" s="154"/>
      <c r="AB64" s="154"/>
      <c r="AC64" s="154"/>
      <c r="AD64" s="125">
        <f t="shared" si="0"/>
        <v>0</v>
      </c>
      <c r="AE64" s="125">
        <f t="shared" si="15"/>
        <v>262</v>
      </c>
      <c r="AF64" s="143"/>
      <c r="AG64" s="150">
        <f t="shared" ref="AG64:AG74" si="20">(AE64+AF64)*100/1500</f>
        <v>17.466666666666665</v>
      </c>
      <c r="AH64" s="125" t="str">
        <f t="shared" si="8"/>
        <v>FAIL</v>
      </c>
      <c r="AI64" s="125" t="str">
        <f t="shared" ref="AI64:AI74" si="21">IF(AH64="FAIL","FAIL",IF(AG64&gt;=66,"FIRST CLASS WITH DISTINCTION",IF(AG64&gt;=60,"FIRST CLASS",IF(AG64&gt;=55,"HIGHER SECOND CLASS",IF(AG64&gt;=50,"SECOND CLASS",IF(AG64&gt;=40,"PASS CLASS"))))))</f>
        <v>FAIL</v>
      </c>
      <c r="AJ64" s="125">
        <f t="shared" si="10"/>
        <v>0</v>
      </c>
      <c r="AK64" s="125">
        <f t="shared" si="11"/>
        <v>0</v>
      </c>
      <c r="AL64" s="57"/>
      <c r="AM64" s="68"/>
    </row>
    <row r="65" spans="1:39" ht="21.95" customHeight="1">
      <c r="A65" s="125">
        <v>61</v>
      </c>
      <c r="B65" s="158" t="s">
        <v>197</v>
      </c>
      <c r="C65" s="159" t="s">
        <v>278</v>
      </c>
      <c r="D65" s="156">
        <v>62</v>
      </c>
      <c r="E65" s="155">
        <v>38</v>
      </c>
      <c r="F65" s="155">
        <v>36</v>
      </c>
      <c r="G65" s="155">
        <v>46</v>
      </c>
      <c r="H65" s="155">
        <v>50</v>
      </c>
      <c r="I65" s="153">
        <v>48</v>
      </c>
      <c r="J65" s="153">
        <v>51</v>
      </c>
      <c r="K65" s="153">
        <v>40</v>
      </c>
      <c r="L65" s="153">
        <v>32</v>
      </c>
      <c r="M65" s="153">
        <v>40</v>
      </c>
      <c r="N65" s="125">
        <f t="shared" si="16"/>
        <v>443</v>
      </c>
      <c r="O65" s="150">
        <f t="shared" si="17"/>
        <v>59.06666666666667</v>
      </c>
      <c r="P65" s="125" t="str">
        <f t="shared" si="18"/>
        <v>PASS</v>
      </c>
      <c r="Q65" s="125" t="str">
        <f t="shared" si="19"/>
        <v>HIGHER SECOND CLASS</v>
      </c>
      <c r="R65" s="151">
        <f t="shared" si="5"/>
        <v>0</v>
      </c>
      <c r="S65" s="151">
        <f t="shared" si="6"/>
        <v>0</v>
      </c>
      <c r="T65" s="125"/>
      <c r="U65" s="154"/>
      <c r="V65" s="154"/>
      <c r="W65" s="154"/>
      <c r="X65" s="154"/>
      <c r="Y65" s="154"/>
      <c r="Z65" s="154"/>
      <c r="AA65" s="154"/>
      <c r="AB65" s="154"/>
      <c r="AC65" s="154"/>
      <c r="AD65" s="125">
        <f t="shared" ref="AD65:AD74" si="22">SUM(T65:AC65)</f>
        <v>0</v>
      </c>
      <c r="AE65" s="125">
        <f t="shared" ref="AE65:AE74" si="23">AD65+N65</f>
        <v>443</v>
      </c>
      <c r="AF65" s="143"/>
      <c r="AG65" s="150">
        <f t="shared" si="20"/>
        <v>29.533333333333335</v>
      </c>
      <c r="AH65" s="125" t="str">
        <f t="shared" si="8"/>
        <v>FAIL</v>
      </c>
      <c r="AI65" s="125" t="str">
        <f t="shared" si="21"/>
        <v>FAIL</v>
      </c>
      <c r="AJ65" s="125">
        <f t="shared" si="10"/>
        <v>0</v>
      </c>
      <c r="AK65" s="125">
        <f t="shared" si="11"/>
        <v>0</v>
      </c>
      <c r="AL65" s="57"/>
      <c r="AM65" s="68"/>
    </row>
    <row r="66" spans="1:39" ht="21.95" customHeight="1">
      <c r="A66" s="125">
        <v>62</v>
      </c>
      <c r="B66" s="158" t="s">
        <v>276</v>
      </c>
      <c r="C66" s="159" t="s">
        <v>279</v>
      </c>
      <c r="D66" s="152">
        <v>56</v>
      </c>
      <c r="E66" s="153">
        <v>36</v>
      </c>
      <c r="F66" s="153">
        <v>37</v>
      </c>
      <c r="G66" s="153">
        <v>52</v>
      </c>
      <c r="H66" s="153">
        <v>57</v>
      </c>
      <c r="I66" s="153">
        <v>53</v>
      </c>
      <c r="J66" s="153">
        <v>59</v>
      </c>
      <c r="K66" s="153">
        <v>38</v>
      </c>
      <c r="L66" s="153">
        <v>38</v>
      </c>
      <c r="M66" s="153">
        <v>40</v>
      </c>
      <c r="N66" s="125">
        <f t="shared" si="16"/>
        <v>466</v>
      </c>
      <c r="O66" s="150">
        <f t="shared" si="17"/>
        <v>62.133333333333333</v>
      </c>
      <c r="P66" s="125" t="str">
        <f t="shared" si="18"/>
        <v>PASS</v>
      </c>
      <c r="Q66" s="125" t="str">
        <f t="shared" si="19"/>
        <v>FIRST CLASS</v>
      </c>
      <c r="R66" s="151">
        <f t="shared" si="5"/>
        <v>0</v>
      </c>
      <c r="S66" s="151">
        <f t="shared" si="6"/>
        <v>0</v>
      </c>
      <c r="T66" s="125"/>
      <c r="U66" s="154"/>
      <c r="V66" s="154"/>
      <c r="W66" s="154"/>
      <c r="X66" s="154"/>
      <c r="Y66" s="154"/>
      <c r="Z66" s="154"/>
      <c r="AA66" s="154"/>
      <c r="AB66" s="154"/>
      <c r="AC66" s="154"/>
      <c r="AD66" s="125">
        <f t="shared" si="22"/>
        <v>0</v>
      </c>
      <c r="AE66" s="125">
        <f t="shared" si="23"/>
        <v>466</v>
      </c>
      <c r="AF66" s="143"/>
      <c r="AG66" s="150">
        <f t="shared" si="20"/>
        <v>31.066666666666666</v>
      </c>
      <c r="AH66" s="125" t="str">
        <f t="shared" ref="AH66:AH74" si="24">IF(AND(T66&gt;=40,U66&gt;=40,V66&gt;=40,W66&gt;=40,X66&gt;=20,Y66&gt;=20,Z66&gt;=20,AA66&gt;=20,AB66&gt;=40,AC66&gt;=20),"PASS","FAIL")</f>
        <v>FAIL</v>
      </c>
      <c r="AI66" s="125" t="str">
        <f t="shared" si="21"/>
        <v>FAIL</v>
      </c>
      <c r="AJ66" s="125">
        <f t="shared" ref="AJ66:AJ74" si="25">COUNTIF(T66:W66,"&lt;40")</f>
        <v>0</v>
      </c>
      <c r="AK66" s="125">
        <f t="shared" ref="AK66:AK74" si="26">COUNTIF(X66:AA66,"&lt;20")</f>
        <v>0</v>
      </c>
      <c r="AL66" s="57"/>
      <c r="AM66" s="68"/>
    </row>
    <row r="67" spans="1:39" ht="21.95" customHeight="1">
      <c r="A67" s="125">
        <v>63</v>
      </c>
      <c r="B67" s="158" t="s">
        <v>198</v>
      </c>
      <c r="C67" s="159" t="s">
        <v>280</v>
      </c>
      <c r="D67" s="152">
        <v>67</v>
      </c>
      <c r="E67" s="155">
        <v>42</v>
      </c>
      <c r="F67" s="155">
        <v>42</v>
      </c>
      <c r="G67" s="155">
        <v>55</v>
      </c>
      <c r="H67" s="155">
        <v>73</v>
      </c>
      <c r="I67" s="153">
        <v>70</v>
      </c>
      <c r="J67" s="153">
        <v>71</v>
      </c>
      <c r="K67" s="153">
        <v>43</v>
      </c>
      <c r="L67" s="153">
        <v>42</v>
      </c>
      <c r="M67" s="153">
        <v>45</v>
      </c>
      <c r="N67" s="125">
        <f t="shared" si="16"/>
        <v>550</v>
      </c>
      <c r="O67" s="150">
        <f t="shared" si="17"/>
        <v>73.333333333333329</v>
      </c>
      <c r="P67" s="125" t="str">
        <f t="shared" si="18"/>
        <v>PASS</v>
      </c>
      <c r="Q67" s="125" t="str">
        <f t="shared" si="19"/>
        <v>FIRST CLASS WITH DISTINCTION</v>
      </c>
      <c r="R67" s="151">
        <f t="shared" si="5"/>
        <v>0</v>
      </c>
      <c r="S67" s="151">
        <f t="shared" si="6"/>
        <v>0</v>
      </c>
      <c r="T67" s="125"/>
      <c r="U67" s="154"/>
      <c r="V67" s="154"/>
      <c r="W67" s="154"/>
      <c r="X67" s="154"/>
      <c r="Y67" s="154"/>
      <c r="Z67" s="154"/>
      <c r="AA67" s="154"/>
      <c r="AB67" s="154"/>
      <c r="AC67" s="154"/>
      <c r="AD67" s="125">
        <f t="shared" si="22"/>
        <v>0</v>
      </c>
      <c r="AE67" s="125">
        <f t="shared" si="23"/>
        <v>550</v>
      </c>
      <c r="AF67" s="143"/>
      <c r="AG67" s="150">
        <f t="shared" si="20"/>
        <v>36.666666666666664</v>
      </c>
      <c r="AH67" s="125" t="str">
        <f t="shared" si="24"/>
        <v>FAIL</v>
      </c>
      <c r="AI67" s="125" t="str">
        <f t="shared" si="21"/>
        <v>FAIL</v>
      </c>
      <c r="AJ67" s="125">
        <f t="shared" si="25"/>
        <v>0</v>
      </c>
      <c r="AK67" s="125">
        <f t="shared" si="26"/>
        <v>0</v>
      </c>
      <c r="AL67" s="57"/>
      <c r="AM67" s="68"/>
    </row>
    <row r="68" spans="1:39" ht="21.95" customHeight="1">
      <c r="A68" s="125">
        <v>64</v>
      </c>
      <c r="B68" s="158" t="s">
        <v>199</v>
      </c>
      <c r="C68" s="159" t="s">
        <v>281</v>
      </c>
      <c r="D68" s="152">
        <v>32</v>
      </c>
      <c r="E68" s="155">
        <v>35</v>
      </c>
      <c r="F68" s="155">
        <v>35</v>
      </c>
      <c r="G68" s="155">
        <v>28</v>
      </c>
      <c r="H68" s="155">
        <v>47</v>
      </c>
      <c r="I68" s="153">
        <v>40</v>
      </c>
      <c r="J68" s="153">
        <v>46</v>
      </c>
      <c r="K68" s="153">
        <v>42</v>
      </c>
      <c r="L68" s="153">
        <v>30</v>
      </c>
      <c r="M68" s="153">
        <v>38</v>
      </c>
      <c r="N68" s="125">
        <f t="shared" si="16"/>
        <v>373</v>
      </c>
      <c r="O68" s="150">
        <f t="shared" si="17"/>
        <v>49.733333333333334</v>
      </c>
      <c r="P68" s="125" t="str">
        <f t="shared" si="18"/>
        <v>FAIL</v>
      </c>
      <c r="Q68" s="125" t="str">
        <f t="shared" si="19"/>
        <v>FAIL</v>
      </c>
      <c r="R68" s="151">
        <f t="shared" si="5"/>
        <v>2</v>
      </c>
      <c r="S68" s="151">
        <f t="shared" si="6"/>
        <v>0</v>
      </c>
      <c r="T68" s="125"/>
      <c r="U68" s="154"/>
      <c r="V68" s="154"/>
      <c r="W68" s="154"/>
      <c r="X68" s="154"/>
      <c r="Y68" s="154"/>
      <c r="Z68" s="154"/>
      <c r="AA68" s="154"/>
      <c r="AB68" s="154"/>
      <c r="AC68" s="154"/>
      <c r="AD68" s="125">
        <f t="shared" si="22"/>
        <v>0</v>
      </c>
      <c r="AE68" s="125">
        <f t="shared" si="23"/>
        <v>373</v>
      </c>
      <c r="AF68" s="143"/>
      <c r="AG68" s="150">
        <f t="shared" si="20"/>
        <v>24.866666666666667</v>
      </c>
      <c r="AH68" s="125" t="str">
        <f t="shared" si="24"/>
        <v>FAIL</v>
      </c>
      <c r="AI68" s="125" t="str">
        <f t="shared" si="21"/>
        <v>FAIL</v>
      </c>
      <c r="AJ68" s="125">
        <f t="shared" si="25"/>
        <v>0</v>
      </c>
      <c r="AK68" s="125">
        <f t="shared" si="26"/>
        <v>0</v>
      </c>
      <c r="AL68" s="57"/>
      <c r="AM68" s="68"/>
    </row>
    <row r="69" spans="1:39" ht="21.95" customHeight="1">
      <c r="A69" s="125">
        <v>65</v>
      </c>
      <c r="B69" s="158" t="s">
        <v>200</v>
      </c>
      <c r="C69" s="159" t="s">
        <v>282</v>
      </c>
      <c r="D69" s="152">
        <v>45</v>
      </c>
      <c r="E69" s="153">
        <v>36</v>
      </c>
      <c r="F69" s="153">
        <v>35</v>
      </c>
      <c r="G69" s="153">
        <v>49</v>
      </c>
      <c r="H69" s="153">
        <v>62</v>
      </c>
      <c r="I69" s="153">
        <v>59</v>
      </c>
      <c r="J69" s="153">
        <v>62</v>
      </c>
      <c r="K69" s="153">
        <v>36</v>
      </c>
      <c r="L69" s="153">
        <v>35</v>
      </c>
      <c r="M69" s="153">
        <v>40</v>
      </c>
      <c r="N69" s="125">
        <f t="shared" si="16"/>
        <v>459</v>
      </c>
      <c r="O69" s="150">
        <f t="shared" si="17"/>
        <v>61.2</v>
      </c>
      <c r="P69" s="125" t="str">
        <f t="shared" si="18"/>
        <v>PASS</v>
      </c>
      <c r="Q69" s="125" t="str">
        <f t="shared" si="19"/>
        <v>FIRST CLASS</v>
      </c>
      <c r="R69" s="151">
        <f t="shared" si="5"/>
        <v>0</v>
      </c>
      <c r="S69" s="151">
        <f t="shared" si="6"/>
        <v>0</v>
      </c>
      <c r="T69" s="125"/>
      <c r="U69" s="154"/>
      <c r="V69" s="154"/>
      <c r="W69" s="154"/>
      <c r="X69" s="154"/>
      <c r="Y69" s="154"/>
      <c r="Z69" s="154"/>
      <c r="AA69" s="154"/>
      <c r="AB69" s="154"/>
      <c r="AC69" s="154"/>
      <c r="AD69" s="125">
        <f t="shared" si="22"/>
        <v>0</v>
      </c>
      <c r="AE69" s="125">
        <f t="shared" si="23"/>
        <v>459</v>
      </c>
      <c r="AF69" s="143"/>
      <c r="AG69" s="150">
        <f t="shared" si="20"/>
        <v>30.6</v>
      </c>
      <c r="AH69" s="125" t="str">
        <f t="shared" si="24"/>
        <v>FAIL</v>
      </c>
      <c r="AI69" s="125" t="str">
        <f t="shared" si="21"/>
        <v>FAIL</v>
      </c>
      <c r="AJ69" s="125">
        <f t="shared" si="25"/>
        <v>0</v>
      </c>
      <c r="AK69" s="125">
        <f t="shared" si="26"/>
        <v>0</v>
      </c>
      <c r="AL69" s="57"/>
      <c r="AM69" s="68"/>
    </row>
    <row r="70" spans="1:39" ht="21.95" customHeight="1">
      <c r="A70" s="125">
        <v>66</v>
      </c>
      <c r="B70" s="158" t="s">
        <v>201</v>
      </c>
      <c r="C70" s="159" t="s">
        <v>283</v>
      </c>
      <c r="D70" s="152">
        <v>53</v>
      </c>
      <c r="E70" s="155">
        <v>38</v>
      </c>
      <c r="F70" s="155">
        <v>41</v>
      </c>
      <c r="G70" s="155">
        <v>48</v>
      </c>
      <c r="H70" s="155">
        <v>54</v>
      </c>
      <c r="I70" s="153">
        <v>56</v>
      </c>
      <c r="J70" s="153">
        <v>65</v>
      </c>
      <c r="K70" s="153">
        <v>37</v>
      </c>
      <c r="L70" s="153">
        <v>32</v>
      </c>
      <c r="M70" s="153">
        <v>39</v>
      </c>
      <c r="N70" s="125">
        <f t="shared" si="16"/>
        <v>463</v>
      </c>
      <c r="O70" s="150">
        <f t="shared" si="17"/>
        <v>61.733333333333334</v>
      </c>
      <c r="P70" s="125" t="str">
        <f t="shared" si="18"/>
        <v>PASS</v>
      </c>
      <c r="Q70" s="125" t="str">
        <f t="shared" si="19"/>
        <v>FIRST CLASS</v>
      </c>
      <c r="R70" s="151">
        <f t="shared" ref="R70:R74" si="27">COUNTIF(D70,"&lt;40")+COUNTIF(G70:J70,"&lt;40")+COUNTIF(D70,"AA")+COUNTIF(G70:J70,"AA")</f>
        <v>0</v>
      </c>
      <c r="S70" s="151">
        <f t="shared" ref="S70:S74" si="28">COUNTIF(E70:F70,"&lt;20")+COUNTIF(K70:M70,"&lt;20")+COUNTIF(E70:F70,"AA")+COUNTIF(K70:M70,"AA")</f>
        <v>0</v>
      </c>
      <c r="T70" s="125"/>
      <c r="U70" s="154"/>
      <c r="V70" s="154"/>
      <c r="W70" s="154"/>
      <c r="X70" s="154"/>
      <c r="Y70" s="154"/>
      <c r="Z70" s="154"/>
      <c r="AA70" s="154"/>
      <c r="AB70" s="154"/>
      <c r="AC70" s="154"/>
      <c r="AD70" s="125">
        <f t="shared" si="22"/>
        <v>0</v>
      </c>
      <c r="AE70" s="125">
        <f t="shared" si="23"/>
        <v>463</v>
      </c>
      <c r="AF70" s="143"/>
      <c r="AG70" s="150">
        <f t="shared" si="20"/>
        <v>30.866666666666667</v>
      </c>
      <c r="AH70" s="125" t="str">
        <f t="shared" si="24"/>
        <v>FAIL</v>
      </c>
      <c r="AI70" s="125" t="str">
        <f t="shared" si="21"/>
        <v>FAIL</v>
      </c>
      <c r="AJ70" s="125">
        <f t="shared" si="25"/>
        <v>0</v>
      </c>
      <c r="AK70" s="125">
        <f t="shared" si="26"/>
        <v>0</v>
      </c>
      <c r="AL70" s="57"/>
      <c r="AM70" s="68"/>
    </row>
    <row r="71" spans="1:39" ht="21.95" customHeight="1">
      <c r="A71" s="125">
        <v>67</v>
      </c>
      <c r="B71" s="158" t="s">
        <v>202</v>
      </c>
      <c r="C71" s="159" t="s">
        <v>284</v>
      </c>
      <c r="D71" s="152">
        <v>44</v>
      </c>
      <c r="E71" s="155">
        <v>39</v>
      </c>
      <c r="F71" s="155">
        <v>40</v>
      </c>
      <c r="G71" s="155">
        <v>32</v>
      </c>
      <c r="H71" s="155">
        <v>50</v>
      </c>
      <c r="I71" s="153">
        <v>34</v>
      </c>
      <c r="J71" s="153">
        <v>54</v>
      </c>
      <c r="K71" s="153">
        <v>37</v>
      </c>
      <c r="L71" s="153">
        <v>38</v>
      </c>
      <c r="M71" s="153">
        <v>43</v>
      </c>
      <c r="N71" s="125">
        <f t="shared" si="16"/>
        <v>411</v>
      </c>
      <c r="O71" s="150">
        <f t="shared" si="17"/>
        <v>54.8</v>
      </c>
      <c r="P71" s="125" t="str">
        <f t="shared" si="18"/>
        <v>FAIL</v>
      </c>
      <c r="Q71" s="125" t="str">
        <f t="shared" si="19"/>
        <v>FAIL</v>
      </c>
      <c r="R71" s="151">
        <f t="shared" si="27"/>
        <v>2</v>
      </c>
      <c r="S71" s="151">
        <f t="shared" si="28"/>
        <v>0</v>
      </c>
      <c r="T71" s="125"/>
      <c r="U71" s="154"/>
      <c r="V71" s="154"/>
      <c r="W71" s="154"/>
      <c r="X71" s="154"/>
      <c r="Y71" s="154"/>
      <c r="Z71" s="154"/>
      <c r="AA71" s="154"/>
      <c r="AB71" s="154"/>
      <c r="AC71" s="154"/>
      <c r="AD71" s="125">
        <f t="shared" si="22"/>
        <v>0</v>
      </c>
      <c r="AE71" s="125">
        <f t="shared" si="23"/>
        <v>411</v>
      </c>
      <c r="AF71" s="143"/>
      <c r="AG71" s="150">
        <f t="shared" si="20"/>
        <v>27.4</v>
      </c>
      <c r="AH71" s="125" t="str">
        <f t="shared" si="24"/>
        <v>FAIL</v>
      </c>
      <c r="AI71" s="125" t="str">
        <f t="shared" si="21"/>
        <v>FAIL</v>
      </c>
      <c r="AJ71" s="125">
        <f t="shared" si="25"/>
        <v>0</v>
      </c>
      <c r="AK71" s="125">
        <f t="shared" si="26"/>
        <v>0</v>
      </c>
      <c r="AL71" s="57"/>
      <c r="AM71" s="68"/>
    </row>
    <row r="72" spans="1:39" ht="21.95" customHeight="1">
      <c r="A72" s="125">
        <v>68</v>
      </c>
      <c r="B72" s="158" t="s">
        <v>203</v>
      </c>
      <c r="C72" s="159" t="s">
        <v>285</v>
      </c>
      <c r="D72" s="152">
        <v>42</v>
      </c>
      <c r="E72" s="155">
        <v>34</v>
      </c>
      <c r="F72" s="155">
        <v>40</v>
      </c>
      <c r="G72" s="155">
        <v>34</v>
      </c>
      <c r="H72" s="155">
        <v>50</v>
      </c>
      <c r="I72" s="153">
        <v>43</v>
      </c>
      <c r="J72" s="153">
        <v>42</v>
      </c>
      <c r="K72" s="153">
        <v>35</v>
      </c>
      <c r="L72" s="153">
        <v>39</v>
      </c>
      <c r="M72" s="153">
        <v>38</v>
      </c>
      <c r="N72" s="125">
        <f t="shared" si="16"/>
        <v>397</v>
      </c>
      <c r="O72" s="150">
        <f t="shared" si="17"/>
        <v>52.93333333333333</v>
      </c>
      <c r="P72" s="125" t="str">
        <f t="shared" si="18"/>
        <v>FAIL</v>
      </c>
      <c r="Q72" s="125" t="str">
        <f t="shared" si="19"/>
        <v>FAIL</v>
      </c>
      <c r="R72" s="151">
        <f t="shared" si="27"/>
        <v>1</v>
      </c>
      <c r="S72" s="151">
        <f t="shared" si="28"/>
        <v>0</v>
      </c>
      <c r="T72" s="125"/>
      <c r="U72" s="154"/>
      <c r="V72" s="154"/>
      <c r="W72" s="154"/>
      <c r="X72" s="154"/>
      <c r="Y72" s="154"/>
      <c r="Z72" s="154"/>
      <c r="AA72" s="154"/>
      <c r="AB72" s="154"/>
      <c r="AC72" s="154"/>
      <c r="AD72" s="125">
        <f t="shared" si="22"/>
        <v>0</v>
      </c>
      <c r="AE72" s="125">
        <f t="shared" si="23"/>
        <v>397</v>
      </c>
      <c r="AF72" s="143"/>
      <c r="AG72" s="150">
        <f t="shared" si="20"/>
        <v>26.466666666666665</v>
      </c>
      <c r="AH72" s="125" t="str">
        <f t="shared" si="24"/>
        <v>FAIL</v>
      </c>
      <c r="AI72" s="125" t="str">
        <f t="shared" si="21"/>
        <v>FAIL</v>
      </c>
      <c r="AJ72" s="125">
        <f t="shared" si="25"/>
        <v>0</v>
      </c>
      <c r="AK72" s="125">
        <f t="shared" si="26"/>
        <v>0</v>
      </c>
      <c r="AL72" s="57"/>
      <c r="AM72" s="68"/>
    </row>
    <row r="73" spans="1:39" ht="21.95" customHeight="1">
      <c r="A73" s="125">
        <v>69</v>
      </c>
      <c r="B73" s="158" t="s">
        <v>204</v>
      </c>
      <c r="C73" s="159" t="s">
        <v>286</v>
      </c>
      <c r="D73" s="152">
        <v>48</v>
      </c>
      <c r="E73" s="155">
        <v>40</v>
      </c>
      <c r="F73" s="155">
        <v>40</v>
      </c>
      <c r="G73" s="155">
        <v>52</v>
      </c>
      <c r="H73" s="155">
        <v>54</v>
      </c>
      <c r="I73" s="153">
        <v>45</v>
      </c>
      <c r="J73" s="153">
        <v>53</v>
      </c>
      <c r="K73" s="153">
        <v>36</v>
      </c>
      <c r="L73" s="153">
        <v>38</v>
      </c>
      <c r="M73" s="153">
        <v>41</v>
      </c>
      <c r="N73" s="125">
        <f t="shared" si="16"/>
        <v>447</v>
      </c>
      <c r="O73" s="150">
        <f t="shared" si="17"/>
        <v>59.6</v>
      </c>
      <c r="P73" s="125" t="str">
        <f t="shared" si="18"/>
        <v>PASS</v>
      </c>
      <c r="Q73" s="125" t="str">
        <f t="shared" si="19"/>
        <v>HIGHER SECOND CLASS</v>
      </c>
      <c r="R73" s="151">
        <f t="shared" si="27"/>
        <v>0</v>
      </c>
      <c r="S73" s="151">
        <f t="shared" si="28"/>
        <v>0</v>
      </c>
      <c r="T73" s="125"/>
      <c r="U73" s="154"/>
      <c r="V73" s="154"/>
      <c r="W73" s="154"/>
      <c r="X73" s="154"/>
      <c r="Y73" s="154"/>
      <c r="Z73" s="154"/>
      <c r="AA73" s="154"/>
      <c r="AB73" s="154"/>
      <c r="AC73" s="154"/>
      <c r="AD73" s="125">
        <f t="shared" si="22"/>
        <v>0</v>
      </c>
      <c r="AE73" s="125">
        <f t="shared" si="23"/>
        <v>447</v>
      </c>
      <c r="AF73" s="143"/>
      <c r="AG73" s="150">
        <f t="shared" si="20"/>
        <v>29.8</v>
      </c>
      <c r="AH73" s="125" t="str">
        <f t="shared" si="24"/>
        <v>FAIL</v>
      </c>
      <c r="AI73" s="125" t="str">
        <f t="shared" si="21"/>
        <v>FAIL</v>
      </c>
      <c r="AJ73" s="125">
        <f t="shared" si="25"/>
        <v>0</v>
      </c>
      <c r="AK73" s="125">
        <f t="shared" si="26"/>
        <v>0</v>
      </c>
      <c r="AL73" s="57"/>
      <c r="AM73" s="68"/>
    </row>
    <row r="74" spans="1:39" ht="21.95" customHeight="1">
      <c r="A74" s="125">
        <v>70</v>
      </c>
      <c r="B74" s="158" t="s">
        <v>205</v>
      </c>
      <c r="C74" s="159" t="s">
        <v>287</v>
      </c>
      <c r="D74" s="152">
        <v>57</v>
      </c>
      <c r="E74" s="155">
        <v>40</v>
      </c>
      <c r="F74" s="155">
        <v>35</v>
      </c>
      <c r="G74" s="155">
        <v>60</v>
      </c>
      <c r="H74" s="155">
        <v>59</v>
      </c>
      <c r="I74" s="153">
        <v>60</v>
      </c>
      <c r="J74" s="153">
        <v>70</v>
      </c>
      <c r="K74" s="153">
        <v>40</v>
      </c>
      <c r="L74" s="153">
        <v>40</v>
      </c>
      <c r="M74" s="153">
        <v>39</v>
      </c>
      <c r="N74" s="125">
        <f t="shared" si="16"/>
        <v>500</v>
      </c>
      <c r="O74" s="150">
        <f t="shared" si="17"/>
        <v>66.666666666666671</v>
      </c>
      <c r="P74" s="125" t="str">
        <f t="shared" si="18"/>
        <v>PASS</v>
      </c>
      <c r="Q74" s="125" t="str">
        <f t="shared" si="19"/>
        <v>FIRST CLASS WITH DISTINCTION</v>
      </c>
      <c r="R74" s="151">
        <f t="shared" si="27"/>
        <v>0</v>
      </c>
      <c r="S74" s="151">
        <f t="shared" si="28"/>
        <v>0</v>
      </c>
      <c r="T74" s="125"/>
      <c r="U74" s="154"/>
      <c r="V74" s="154"/>
      <c r="W74" s="154"/>
      <c r="X74" s="154"/>
      <c r="Y74" s="154"/>
      <c r="Z74" s="154"/>
      <c r="AA74" s="154"/>
      <c r="AB74" s="154"/>
      <c r="AC74" s="154"/>
      <c r="AD74" s="125">
        <f t="shared" si="22"/>
        <v>0</v>
      </c>
      <c r="AE74" s="125">
        <f t="shared" si="23"/>
        <v>500</v>
      </c>
      <c r="AF74" s="143"/>
      <c r="AG74" s="150">
        <f t="shared" si="20"/>
        <v>33.333333333333336</v>
      </c>
      <c r="AH74" s="125" t="str">
        <f t="shared" si="24"/>
        <v>FAIL</v>
      </c>
      <c r="AI74" s="125" t="str">
        <f t="shared" si="21"/>
        <v>FAIL</v>
      </c>
      <c r="AJ74" s="125">
        <f t="shared" si="25"/>
        <v>0</v>
      </c>
      <c r="AK74" s="125">
        <f t="shared" si="26"/>
        <v>0</v>
      </c>
      <c r="AL74" s="57"/>
      <c r="AM74" s="68"/>
    </row>
    <row r="75" spans="1:39">
      <c r="A75" s="129"/>
      <c r="B75" s="161"/>
      <c r="C75" s="57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8"/>
      <c r="P75" s="54"/>
      <c r="Q75" s="54"/>
      <c r="R75" s="54"/>
      <c r="S75" s="55"/>
      <c r="T75" s="56"/>
      <c r="U75" s="57"/>
      <c r="V75" s="57"/>
      <c r="W75" s="57"/>
      <c r="X75" s="57"/>
      <c r="Y75" s="57"/>
      <c r="Z75" s="57"/>
      <c r="AA75" s="57"/>
      <c r="AB75" s="57"/>
      <c r="AC75" s="57"/>
      <c r="AD75" s="54"/>
      <c r="AE75" s="54"/>
      <c r="AF75" s="57"/>
      <c r="AG75" s="58"/>
      <c r="AH75" s="54"/>
      <c r="AI75" s="54"/>
      <c r="AJ75" s="54"/>
      <c r="AK75" s="54"/>
      <c r="AL75" s="57"/>
      <c r="AM75" s="68"/>
    </row>
    <row r="76" spans="1:39">
      <c r="A76" s="129"/>
      <c r="B76" s="82"/>
      <c r="C76" s="8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8"/>
      <c r="P76" s="54"/>
      <c r="Q76" s="54"/>
      <c r="R76" s="54"/>
      <c r="S76" s="55"/>
      <c r="T76" s="56"/>
      <c r="U76" s="57"/>
      <c r="V76" s="57"/>
      <c r="W76" s="57"/>
      <c r="X76" s="57"/>
      <c r="Y76" s="57"/>
      <c r="Z76" s="57"/>
      <c r="AA76" s="57"/>
      <c r="AB76" s="57"/>
      <c r="AC76" s="57"/>
      <c r="AD76" s="54"/>
      <c r="AE76" s="54"/>
      <c r="AF76" s="57"/>
      <c r="AG76" s="58"/>
      <c r="AH76" s="54"/>
      <c r="AI76" s="54"/>
      <c r="AJ76" s="54"/>
      <c r="AK76" s="54"/>
      <c r="AL76" s="57"/>
      <c r="AM76" s="68"/>
    </row>
    <row r="77" spans="1:39">
      <c r="A77" s="129"/>
      <c r="B77" s="161"/>
      <c r="C77" s="57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8"/>
      <c r="P77" s="54"/>
      <c r="Q77" s="54"/>
      <c r="R77" s="54"/>
      <c r="S77" s="55"/>
      <c r="T77" s="56"/>
      <c r="U77" s="57"/>
      <c r="V77" s="57"/>
      <c r="W77" s="57"/>
      <c r="X77" s="57"/>
      <c r="Y77" s="57"/>
      <c r="Z77" s="57"/>
      <c r="AA77" s="57"/>
      <c r="AB77" s="57"/>
      <c r="AC77" s="57"/>
      <c r="AD77" s="54"/>
      <c r="AE77" s="54"/>
      <c r="AF77" s="57"/>
      <c r="AG77" s="58"/>
      <c r="AH77" s="54"/>
      <c r="AI77" s="54"/>
      <c r="AJ77" s="54"/>
      <c r="AK77" s="54"/>
      <c r="AL77" s="57"/>
      <c r="AM77" s="68"/>
    </row>
    <row r="78" spans="1:39">
      <c r="A78" s="129"/>
      <c r="B78" s="161"/>
      <c r="C78" s="120" t="s">
        <v>60</v>
      </c>
      <c r="D78" s="37">
        <f t="shared" ref="D78:M78" si="29">COUNT(D5:D77)</f>
        <v>70</v>
      </c>
      <c r="E78" s="37">
        <f t="shared" si="29"/>
        <v>70</v>
      </c>
      <c r="F78" s="37">
        <f t="shared" si="29"/>
        <v>70</v>
      </c>
      <c r="G78" s="37">
        <f t="shared" si="29"/>
        <v>70</v>
      </c>
      <c r="H78" s="37">
        <f t="shared" si="29"/>
        <v>70</v>
      </c>
      <c r="I78" s="37">
        <f t="shared" si="29"/>
        <v>68</v>
      </c>
      <c r="J78" s="37">
        <f t="shared" si="29"/>
        <v>66</v>
      </c>
      <c r="K78" s="37">
        <f t="shared" si="29"/>
        <v>70</v>
      </c>
      <c r="L78" s="37">
        <f t="shared" si="29"/>
        <v>70</v>
      </c>
      <c r="M78" s="37">
        <f t="shared" si="29"/>
        <v>70</v>
      </c>
      <c r="N78" s="45">
        <f>COUNT(N5:N74)</f>
        <v>70</v>
      </c>
      <c r="O78" s="54"/>
      <c r="P78" s="54"/>
      <c r="Q78" s="54"/>
      <c r="R78" s="76"/>
      <c r="S78" s="77"/>
      <c r="T78" s="69">
        <f t="shared" ref="T78:AC78" si="30">COUNT(T5:T74)</f>
        <v>0</v>
      </c>
      <c r="U78" s="69">
        <f t="shared" si="30"/>
        <v>0</v>
      </c>
      <c r="V78" s="69">
        <f t="shared" si="30"/>
        <v>0</v>
      </c>
      <c r="W78" s="69">
        <f t="shared" si="30"/>
        <v>0</v>
      </c>
      <c r="X78" s="69">
        <f t="shared" si="30"/>
        <v>0</v>
      </c>
      <c r="Y78" s="69">
        <f t="shared" si="30"/>
        <v>0</v>
      </c>
      <c r="Z78" s="69">
        <f t="shared" si="30"/>
        <v>0</v>
      </c>
      <c r="AA78" s="69">
        <f t="shared" si="30"/>
        <v>0</v>
      </c>
      <c r="AB78" s="69">
        <f t="shared" si="30"/>
        <v>0</v>
      </c>
      <c r="AC78" s="69">
        <f t="shared" si="30"/>
        <v>0</v>
      </c>
      <c r="AD78" s="45">
        <f>COUNT(AD5:AD77)</f>
        <v>70</v>
      </c>
      <c r="AE78" s="54"/>
      <c r="AF78" s="57"/>
      <c r="AG78" s="54"/>
      <c r="AH78" s="57"/>
      <c r="AI78" s="57"/>
      <c r="AJ78" s="57"/>
      <c r="AK78" s="57"/>
      <c r="AL78" s="57"/>
      <c r="AM78" s="68"/>
    </row>
    <row r="79" spans="1:39">
      <c r="A79" s="129"/>
      <c r="B79" s="161"/>
      <c r="C79" s="120" t="s">
        <v>61</v>
      </c>
      <c r="D79" s="37">
        <f t="shared" ref="D79:J79" si="31">COUNTIF(D5:D77,"&gt;=40")</f>
        <v>64</v>
      </c>
      <c r="E79" s="37">
        <f>COUNTIF(E5:E77,"&gt;=20")</f>
        <v>69</v>
      </c>
      <c r="F79" s="37">
        <f>COUNTIF(F5:F77,"&gt;=20")</f>
        <v>69</v>
      </c>
      <c r="G79" s="37">
        <f t="shared" si="31"/>
        <v>58</v>
      </c>
      <c r="H79" s="38">
        <f t="shared" si="31"/>
        <v>66</v>
      </c>
      <c r="I79" s="38">
        <f t="shared" si="31"/>
        <v>53</v>
      </c>
      <c r="J79" s="38">
        <f t="shared" si="31"/>
        <v>64</v>
      </c>
      <c r="K79" s="38">
        <f>COUNTIF(K5:K77,"&gt;=20")</f>
        <v>69</v>
      </c>
      <c r="L79" s="38">
        <f>COUNTIF(L5:L77,"&gt;=20")</f>
        <v>66</v>
      </c>
      <c r="M79" s="38">
        <f>COUNTIF(M5:M77,"&gt;=20")</f>
        <v>70</v>
      </c>
      <c r="N79" s="46">
        <f>COUNTIF(P5:P74,"pass")</f>
        <v>48</v>
      </c>
      <c r="O79" s="54"/>
      <c r="P79" s="54"/>
      <c r="Q79" s="54"/>
      <c r="R79" s="76"/>
      <c r="S79" s="77"/>
      <c r="T79" s="69">
        <f>COUNTIF(T5:T74,"&gt;=40")</f>
        <v>0</v>
      </c>
      <c r="U79" s="69">
        <f>COUNTIF(U5:U74,"&gt;=40")</f>
        <v>0</v>
      </c>
      <c r="V79" s="69">
        <f>COUNTIF(V5:V74,"&gt;=40")</f>
        <v>0</v>
      </c>
      <c r="W79" s="69">
        <f>COUNTIF(W5:W74,"&gt;=40")</f>
        <v>0</v>
      </c>
      <c r="X79" s="38">
        <f>COUNTIF(X5:X74,"&gt;=20")</f>
        <v>0</v>
      </c>
      <c r="Y79" s="38">
        <f>COUNTIF(Y5:Y74,"&gt;=20")</f>
        <v>0</v>
      </c>
      <c r="Z79" s="38">
        <f>COUNTIF(Z5:Z74,"&gt;=20")</f>
        <v>0</v>
      </c>
      <c r="AA79" s="38">
        <f>COUNTIF(AA5:AA74,"&gt;=20")</f>
        <v>0</v>
      </c>
      <c r="AB79" s="38">
        <f>COUNTIF(AB5:AB74,"&gt;=40")</f>
        <v>0</v>
      </c>
      <c r="AC79" s="38">
        <f>COUNTIF(AC5:AC74,"&gt;=20")</f>
        <v>0</v>
      </c>
      <c r="AD79" s="46">
        <f>COUNTIF(AH5:AH77,"pass")</f>
        <v>0</v>
      </c>
      <c r="AE79" s="54"/>
      <c r="AF79" s="57"/>
      <c r="AG79" s="54"/>
      <c r="AH79" s="57"/>
      <c r="AI79" s="57"/>
      <c r="AJ79" s="57"/>
      <c r="AK79" s="57"/>
      <c r="AL79" s="57"/>
      <c r="AM79" s="68"/>
    </row>
    <row r="80" spans="1:39">
      <c r="A80" s="129"/>
      <c r="B80" s="161"/>
      <c r="C80" s="120" t="s">
        <v>105</v>
      </c>
      <c r="D80" s="37">
        <f>D79/D78*100</f>
        <v>91.428571428571431</v>
      </c>
      <c r="E80" s="37">
        <f t="shared" ref="E80:M80" si="32">E79/E78*100</f>
        <v>98.571428571428584</v>
      </c>
      <c r="F80" s="37">
        <f t="shared" si="32"/>
        <v>98.571428571428584</v>
      </c>
      <c r="G80" s="37">
        <f t="shared" si="32"/>
        <v>82.857142857142861</v>
      </c>
      <c r="H80" s="38">
        <f t="shared" si="32"/>
        <v>94.285714285714278</v>
      </c>
      <c r="I80" s="38">
        <f t="shared" si="32"/>
        <v>77.941176470588232</v>
      </c>
      <c r="J80" s="130">
        <f t="shared" si="32"/>
        <v>96.969696969696969</v>
      </c>
      <c r="K80" s="38">
        <f t="shared" si="32"/>
        <v>98.571428571428584</v>
      </c>
      <c r="L80" s="130">
        <f t="shared" si="32"/>
        <v>94.285714285714278</v>
      </c>
      <c r="M80" s="38">
        <f t="shared" si="32"/>
        <v>100</v>
      </c>
      <c r="N80" s="47">
        <f>N79/N78*100</f>
        <v>68.571428571428569</v>
      </c>
      <c r="O80" s="54"/>
      <c r="P80" s="54"/>
      <c r="Q80" s="54"/>
      <c r="R80" s="76"/>
      <c r="S80" s="77"/>
      <c r="T80" s="69" t="e">
        <f>T79/T78*100</f>
        <v>#DIV/0!</v>
      </c>
      <c r="U80" s="37" t="e">
        <f t="shared" ref="U80:AC80" si="33">U79/U78*100</f>
        <v>#DIV/0!</v>
      </c>
      <c r="V80" s="37" t="e">
        <f t="shared" si="33"/>
        <v>#DIV/0!</v>
      </c>
      <c r="W80" s="37" t="e">
        <f t="shared" si="33"/>
        <v>#DIV/0!</v>
      </c>
      <c r="X80" s="38" t="e">
        <f t="shared" si="33"/>
        <v>#DIV/0!</v>
      </c>
      <c r="Y80" s="38" t="e">
        <f t="shared" si="33"/>
        <v>#DIV/0!</v>
      </c>
      <c r="Z80" s="39" t="e">
        <f t="shared" si="33"/>
        <v>#DIV/0!</v>
      </c>
      <c r="AA80" s="38" t="e">
        <f t="shared" si="33"/>
        <v>#DIV/0!</v>
      </c>
      <c r="AB80" s="39" t="e">
        <f t="shared" si="33"/>
        <v>#DIV/0!</v>
      </c>
      <c r="AC80" s="38" t="e">
        <f t="shared" si="33"/>
        <v>#DIV/0!</v>
      </c>
      <c r="AD80" s="47">
        <f>AD79/AD78*100</f>
        <v>0</v>
      </c>
      <c r="AE80" s="54"/>
      <c r="AF80" s="57"/>
      <c r="AG80" s="54"/>
      <c r="AH80" s="57"/>
      <c r="AI80" s="57"/>
      <c r="AJ80" s="57"/>
      <c r="AK80" s="57"/>
      <c r="AL80" s="57"/>
      <c r="AM80" s="68"/>
    </row>
    <row r="81" spans="1:39">
      <c r="A81" s="129"/>
      <c r="B81" s="161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5"/>
      <c r="T81" s="56"/>
      <c r="U81" s="57"/>
      <c r="V81" s="57"/>
      <c r="W81" s="57"/>
      <c r="X81" s="57"/>
      <c r="Y81" s="57"/>
      <c r="Z81" s="57"/>
      <c r="AA81" s="57"/>
      <c r="AB81" s="57"/>
      <c r="AC81" s="57"/>
      <c r="AD81" s="54"/>
      <c r="AE81" s="54"/>
      <c r="AF81" s="57"/>
      <c r="AG81" s="54"/>
      <c r="AH81" s="57"/>
      <c r="AI81" s="57"/>
      <c r="AJ81" s="57"/>
      <c r="AK81" s="57"/>
      <c r="AL81" s="57"/>
      <c r="AM81" s="68"/>
    </row>
    <row r="82" spans="1:39" ht="15" customHeight="1">
      <c r="A82" s="129"/>
      <c r="B82" s="161"/>
      <c r="C82" s="84" t="s">
        <v>55</v>
      </c>
      <c r="D82" s="41">
        <f>COUNTIF($D$5:$D$77,"&gt;=66")</f>
        <v>6</v>
      </c>
      <c r="E82" s="140"/>
      <c r="F82" s="140"/>
      <c r="G82" s="41">
        <f>COUNTIF($G$5:$G$77,"&gt;=66")</f>
        <v>0</v>
      </c>
      <c r="H82" s="41">
        <f>COUNTIF($H$5:$H$77,"&gt;=66")</f>
        <v>2</v>
      </c>
      <c r="I82" s="41">
        <f>COUNTIF($I$5:$I$77,"&gt;=66")</f>
        <v>1</v>
      </c>
      <c r="J82" s="41">
        <f>COUNTIF($J$5:$J$77,"&gt;=66")</f>
        <v>13</v>
      </c>
      <c r="K82"/>
      <c r="L82" s="44" t="s">
        <v>62</v>
      </c>
      <c r="M82" s="43">
        <f>COUNTIF($Q$5:$Q$77,"FIRST CLASS WITH DISTINCTION")</f>
        <v>9</v>
      </c>
      <c r="N82" s="54"/>
      <c r="O82" s="54"/>
      <c r="Q82" s="86" t="s">
        <v>18</v>
      </c>
      <c r="R82" s="59">
        <f>COUNTIF($R$5:$R$77,"=1")</f>
        <v>13</v>
      </c>
      <c r="T82" s="41">
        <f>COUNTIF($T$5:$T$77,"&gt;=66")</f>
        <v>0</v>
      </c>
      <c r="U82" s="41">
        <f>COUNTIF($U$5:$U$77,"&gt;=66")</f>
        <v>0</v>
      </c>
      <c r="V82" s="41">
        <f>COUNTIF($V$5:$V$77,"&gt;=66")</f>
        <v>0</v>
      </c>
      <c r="W82" s="41">
        <f>COUNTIF($W$5:$W$77,"&gt;=66")</f>
        <v>0</v>
      </c>
      <c r="X82" s="41">
        <f>COUNTIF($X$5:$X$77,"&gt;=66")</f>
        <v>0</v>
      </c>
      <c r="Y82" s="49" t="s">
        <v>55</v>
      </c>
      <c r="Z82" s="57"/>
      <c r="AA82" s="57"/>
      <c r="AB82" s="57"/>
      <c r="AC82" s="57"/>
      <c r="AD82" s="54"/>
      <c r="AE82" s="44" t="s">
        <v>62</v>
      </c>
      <c r="AF82" s="43">
        <f>COUNTIF($AI$5:$AI$74,"FIRST CLASS WITH DISTINCTION")</f>
        <v>0</v>
      </c>
      <c r="AG82" s="54"/>
      <c r="AI82" s="42" t="s">
        <v>18</v>
      </c>
      <c r="AJ82" s="59">
        <f>COUNTIF($AJ$5:$AJ$77,"=1")</f>
        <v>0</v>
      </c>
      <c r="AK82" s="57"/>
      <c r="AL82" s="57"/>
      <c r="AM82" s="68"/>
    </row>
    <row r="83" spans="1:39">
      <c r="A83" s="129"/>
      <c r="B83" s="161"/>
      <c r="C83" s="84" t="s">
        <v>56</v>
      </c>
      <c r="D83" s="41">
        <f>COUNTIFS($D$5:$D$77,"&gt;=60",$D$5:$D$77,"&lt;66")</f>
        <v>10</v>
      </c>
      <c r="E83" s="140"/>
      <c r="F83" s="140"/>
      <c r="G83" s="41">
        <f>COUNTIFS($G$5:$G$77,"&gt;=60",$G$5:$G$77,"&lt;66")</f>
        <v>2</v>
      </c>
      <c r="H83" s="41">
        <f>COUNTIFS($H$5:$H$74,"&gt;=60",$H$5:$H$74,"&lt;66")</f>
        <v>12</v>
      </c>
      <c r="I83" s="41">
        <f>COUNTIFS($I$5:$I$74,"&gt;=60",$I$5:$I$74,"&lt;66")</f>
        <v>3</v>
      </c>
      <c r="J83" s="41">
        <f>COUNTIFS($J$5:$J$74,"&gt;=60",$J$5:$J$74,"&lt;66")</f>
        <v>11</v>
      </c>
      <c r="K83"/>
      <c r="L83" s="44" t="s">
        <v>63</v>
      </c>
      <c r="M83" s="43">
        <f>COUNTIF(Q5:Q77,"FIRST CLASS")</f>
        <v>19</v>
      </c>
      <c r="N83" s="54"/>
      <c r="O83" s="54"/>
      <c r="Q83" s="86" t="s">
        <v>19</v>
      </c>
      <c r="R83" s="59">
        <f>COUNTIF($R$5:$R$77,"=2")</f>
        <v>7</v>
      </c>
      <c r="T83" s="41">
        <f>COUNTIFS($T$5:$T$77,"&gt;=60",$T$5:$T$77,"&lt;66")</f>
        <v>0</v>
      </c>
      <c r="U83" s="41">
        <f>COUNTIFS($U$5:$U$77,"&gt;=60",$U$5:$U$77,"&lt;66")</f>
        <v>0</v>
      </c>
      <c r="V83" s="41">
        <f>COUNTIFS($V$5:$V$77,"&gt;=60",$V$5:$V$77,"&lt;66")</f>
        <v>0</v>
      </c>
      <c r="W83" s="41">
        <f>COUNTIFS($W$5:$W$77,"&gt;=60",$W$5:$W$77,"&lt;66")</f>
        <v>0</v>
      </c>
      <c r="X83" s="41">
        <f>COUNTIFS($X$5:$X$77,"&gt;=60",$X$5:$X$77,"&lt;66")</f>
        <v>0</v>
      </c>
      <c r="Y83" s="49" t="s">
        <v>56</v>
      </c>
      <c r="Z83" s="57"/>
      <c r="AA83" s="57"/>
      <c r="AB83" s="57"/>
      <c r="AC83" s="57"/>
      <c r="AD83" s="54"/>
      <c r="AE83" s="44" t="s">
        <v>63</v>
      </c>
      <c r="AF83" s="43">
        <f>COUNTIF($AI$5:$AI$74,"FIRST CLASS")</f>
        <v>0</v>
      </c>
      <c r="AG83" s="54"/>
      <c r="AI83" s="42" t="s">
        <v>19</v>
      </c>
      <c r="AJ83" s="59">
        <f>COUNTIF($AJ$5:$AJ$77,"=2")</f>
        <v>0</v>
      </c>
      <c r="AK83" s="57"/>
      <c r="AL83" s="57"/>
      <c r="AM83" s="68"/>
    </row>
    <row r="84" spans="1:39">
      <c r="A84" s="129"/>
      <c r="B84" s="161"/>
      <c r="C84" s="84" t="s">
        <v>57</v>
      </c>
      <c r="D84" s="41">
        <f>COUNTIFS($D$5:$D$77,"&gt;=55",$D$5:$D$77,"&lt;60")</f>
        <v>20</v>
      </c>
      <c r="E84" s="140"/>
      <c r="F84" s="140"/>
      <c r="G84" s="41">
        <f>COUNTIFS($G$5:$G$77,"&gt;=55",$G$5:$G$77,"&lt;60")</f>
        <v>11</v>
      </c>
      <c r="H84" s="41">
        <f>COUNTIFS($H$5:$H$74,"&gt;=55",$H$5:$H$74,"&lt;60")</f>
        <v>13</v>
      </c>
      <c r="I84" s="41">
        <f>COUNTIFS($I$5:$I$74,"&gt;=55",$I$5:$I$74,"&lt;60")</f>
        <v>7</v>
      </c>
      <c r="J84" s="41">
        <f>COUNTIFS($J$5:$J$74,"&gt;=55",$J$5:$J$74,"&lt;60")</f>
        <v>12</v>
      </c>
      <c r="K84"/>
      <c r="L84" s="44" t="s">
        <v>64</v>
      </c>
      <c r="M84" s="43">
        <f>COUNTIF(Q5:Q77,"HIGHER SECOND CLASS")</f>
        <v>14</v>
      </c>
      <c r="N84" s="54"/>
      <c r="O84" s="54"/>
      <c r="Q84" s="86" t="s">
        <v>20</v>
      </c>
      <c r="R84" s="59">
        <f>COUNTIF($R$5:$R$77,"=3")</f>
        <v>2</v>
      </c>
      <c r="T84" s="41">
        <f>COUNTIFS($T$5:$T$77,"&gt;=55",$T$5:$T$77,"&lt;60")</f>
        <v>0</v>
      </c>
      <c r="U84" s="41">
        <f>COUNTIFS($U$5:$U$77,"&gt;=55",$U$5:$U$77,"&lt;60")</f>
        <v>0</v>
      </c>
      <c r="V84" s="41">
        <f>COUNTIFS($V$5:$V$77,"&gt;=55",$V$5:$V$77,"&lt;60")</f>
        <v>0</v>
      </c>
      <c r="W84" s="41">
        <f>COUNTIFS($W$5:$W$77,"&gt;=55",$W$5:$W$77,"&lt;60")</f>
        <v>0</v>
      </c>
      <c r="X84" s="41">
        <f>COUNTIFS($X$5:$X$77,"&gt;=55",$X$5:$X$77,"&lt;60")</f>
        <v>0</v>
      </c>
      <c r="Y84" s="49" t="s">
        <v>57</v>
      </c>
      <c r="Z84" s="57"/>
      <c r="AA84" s="57"/>
      <c r="AB84" s="57"/>
      <c r="AC84" s="57"/>
      <c r="AD84" s="54"/>
      <c r="AE84" s="44" t="s">
        <v>64</v>
      </c>
      <c r="AF84" s="43">
        <f>COUNTIF($AI$5:$AI$74,"HIGHER SECOND CLASS")</f>
        <v>0</v>
      </c>
      <c r="AG84" s="54"/>
      <c r="AI84" s="42" t="s">
        <v>20</v>
      </c>
      <c r="AJ84" s="59">
        <f>COUNTIF($AJ$5:$AJ$77,"=3")</f>
        <v>0</v>
      </c>
      <c r="AK84" s="57"/>
      <c r="AL84" s="57"/>
      <c r="AM84" s="68"/>
    </row>
    <row r="85" spans="1:39">
      <c r="A85" s="129"/>
      <c r="B85" s="161"/>
      <c r="C85" s="84" t="s">
        <v>58</v>
      </c>
      <c r="D85" s="41">
        <f>COUNTIFS($D$5:$D$77,"&gt;=50",$D$5:$D$77,"&lt;55")</f>
        <v>15</v>
      </c>
      <c r="E85" s="140"/>
      <c r="F85" s="140"/>
      <c r="G85" s="41">
        <f>COUNTIFS($G$5:$G$77,"&gt;=50",$G$5:$G$77,"&lt;55")</f>
        <v>20</v>
      </c>
      <c r="H85" s="41">
        <f>COUNTIFS($H$5:$H$74,"&gt;=50",$H$5:$H$74,"&lt;55")</f>
        <v>24</v>
      </c>
      <c r="I85" s="41">
        <f>COUNTIFS($I$5:$I$74,"&gt;=50",$I$5:$I$74,"&lt;55")</f>
        <v>7</v>
      </c>
      <c r="J85" s="41">
        <f>COUNTIFS($J$5:$J$74,"&gt;=50",$J$5:$J$74,"&lt;55")</f>
        <v>12</v>
      </c>
      <c r="K85"/>
      <c r="L85" s="44" t="s">
        <v>93</v>
      </c>
      <c r="M85" s="43">
        <f>COUNTIF(Q5:Q77,"SECOND CLASS")</f>
        <v>3</v>
      </c>
      <c r="N85" s="54"/>
      <c r="O85" s="54"/>
      <c r="Q85" s="86" t="s">
        <v>92</v>
      </c>
      <c r="R85" s="59">
        <f>COUNTIF($R$5:$R$77,"&gt;3")</f>
        <v>3</v>
      </c>
      <c r="T85" s="41">
        <f>COUNTIFS($T$5:$T$77,"&gt;=50",$T$5:$T$77,"&lt;55")</f>
        <v>0</v>
      </c>
      <c r="U85" s="41">
        <f>COUNTIFS($U$5:$U$77,"&gt;=50",$U$5:$U$77,"&lt;55")</f>
        <v>0</v>
      </c>
      <c r="V85" s="41">
        <f>COUNTIFS($V$5:$V$77,"&gt;=50",$V$5:$V$77,"&lt;55")</f>
        <v>0</v>
      </c>
      <c r="W85" s="41">
        <f>COUNTIFS($W$5:$W$77,"&gt;=50",$W$5:$W$77,"&lt;55")</f>
        <v>0</v>
      </c>
      <c r="X85" s="41">
        <f>COUNTIFS($X$5:$X$77,"&gt;=50",$X$5:$X$77,"&lt;55")</f>
        <v>0</v>
      </c>
      <c r="Y85" s="49" t="s">
        <v>58</v>
      </c>
      <c r="Z85" s="57"/>
      <c r="AA85" s="57"/>
      <c r="AB85" s="57"/>
      <c r="AC85" s="57"/>
      <c r="AD85" s="54"/>
      <c r="AE85" s="44" t="s">
        <v>93</v>
      </c>
      <c r="AF85" s="43">
        <f>COUNTIF($AI$5:$AI$74,"SECOND CLASS")</f>
        <v>0</v>
      </c>
      <c r="AG85" s="54"/>
      <c r="AI85" s="42" t="s">
        <v>92</v>
      </c>
      <c r="AJ85" s="59">
        <f>COUNTIF($AJ$5:$AJ$77,"&gt;3")</f>
        <v>0</v>
      </c>
      <c r="AK85" s="57"/>
      <c r="AL85" s="57"/>
      <c r="AM85" s="68"/>
    </row>
    <row r="86" spans="1:39">
      <c r="A86" s="129"/>
      <c r="B86" s="161"/>
      <c r="C86" s="84" t="s">
        <v>59</v>
      </c>
      <c r="D86" s="41">
        <f>COUNTIFS($D$5:$D$77,"&gt;=41",$D$5:$D$77,"&lt;50")</f>
        <v>13</v>
      </c>
      <c r="E86" s="140"/>
      <c r="F86" s="140"/>
      <c r="G86" s="41">
        <f>COUNTIFS($G$5:$G$77,"&gt;=41",$G$5:$G$77,"&lt;50")</f>
        <v>25</v>
      </c>
      <c r="H86" s="41">
        <f>COUNTIFS($H$5:$H$74,"&gt;=41",$H$5:$H$74,"&lt;50")</f>
        <v>14</v>
      </c>
      <c r="I86" s="41">
        <f>COUNTIFS($I$5:$I$74,"&gt;=41",$I$5:$I$74,"&lt;50")</f>
        <v>27</v>
      </c>
      <c r="J86" s="41">
        <f>COUNTIFS($J$5:$J$74,"&gt;=41",$J$5:$J$74,"&lt;50")</f>
        <v>12</v>
      </c>
      <c r="K86"/>
      <c r="L86" s="44" t="s">
        <v>65</v>
      </c>
      <c r="M86" s="43">
        <f>COUNTIF(Q5:Q77,"PASS CLASS")</f>
        <v>3</v>
      </c>
      <c r="N86" s="54"/>
      <c r="O86" s="54"/>
      <c r="Q86" s="86" t="s">
        <v>21</v>
      </c>
      <c r="R86" s="59">
        <f>COUNTIF($S$5:$S$77,"=1")</f>
        <v>3</v>
      </c>
      <c r="T86" s="41">
        <f>COUNTIFS($T$5:$T$77,"&gt;=41",$T$5:$T$77,"&lt;50")</f>
        <v>0</v>
      </c>
      <c r="U86" s="41">
        <f>COUNTIFS($U$5:$U$77,"&gt;=41",$U$5:$U$77,"&lt;50")</f>
        <v>0</v>
      </c>
      <c r="V86" s="41">
        <f>COUNTIFS($V$5:$V$77,"&gt;=41",$V$5:$V$77,"&lt;50")</f>
        <v>0</v>
      </c>
      <c r="W86" s="41">
        <f>COUNTIFS($W$5:$W$77,"&gt;=41",$W$5:$W$77,"&lt;50")</f>
        <v>0</v>
      </c>
      <c r="X86" s="41">
        <f>COUNTIFS($X$5:$X$77,"&gt;=41",$X$5:$X$77,"&lt;50")</f>
        <v>0</v>
      </c>
      <c r="Y86" s="49" t="s">
        <v>59</v>
      </c>
      <c r="Z86" s="57"/>
      <c r="AA86" s="57"/>
      <c r="AB86" s="57"/>
      <c r="AC86" s="57"/>
      <c r="AD86" s="54"/>
      <c r="AE86" s="44" t="s">
        <v>65</v>
      </c>
      <c r="AF86" s="43">
        <f>COUNTIF($AI$5:$AI$74,"PASS CLASS")</f>
        <v>0</v>
      </c>
      <c r="AG86" s="54"/>
      <c r="AI86" s="42" t="s">
        <v>21</v>
      </c>
      <c r="AJ86" s="59">
        <f>COUNTIF($AK$5:$AK$77,"=1")</f>
        <v>0</v>
      </c>
      <c r="AK86" s="57"/>
      <c r="AL86" s="57"/>
      <c r="AM86" s="68"/>
    </row>
    <row r="87" spans="1:39">
      <c r="A87" s="129"/>
      <c r="B87" s="161"/>
      <c r="C87" s="85">
        <v>40</v>
      </c>
      <c r="D87" s="41">
        <f>COUNTIF($D$5:$D$77,"=40")</f>
        <v>0</v>
      </c>
      <c r="E87" s="140"/>
      <c r="F87" s="140"/>
      <c r="G87" s="41">
        <f>COUNTIF($G$5:$G$77,"=40")</f>
        <v>0</v>
      </c>
      <c r="H87" s="41">
        <f>COUNTIF($H$5:$H$74,"=40")</f>
        <v>1</v>
      </c>
      <c r="I87" s="41">
        <f>COUNTIF($I$5:$I$74,"=40")</f>
        <v>8</v>
      </c>
      <c r="J87" s="41">
        <f>COUNTIF($J$5:$J$74,"=40")</f>
        <v>4</v>
      </c>
      <c r="K87"/>
      <c r="L87" s="44" t="s">
        <v>14</v>
      </c>
      <c r="M87" s="43">
        <f>COUNTIF(Q5:Q77,"FAIL")</f>
        <v>22</v>
      </c>
      <c r="N87" s="54"/>
      <c r="O87" s="54"/>
      <c r="Q87" s="86" t="s">
        <v>22</v>
      </c>
      <c r="R87" s="59">
        <f>COUNTIF($S$5:$S$77,"=2")</f>
        <v>0</v>
      </c>
      <c r="T87" s="41">
        <f>COUNTIF($T$5:$T$77,"=40")</f>
        <v>0</v>
      </c>
      <c r="U87" s="41">
        <f>COUNTIF($U$5:$U$77,"=40")</f>
        <v>0</v>
      </c>
      <c r="V87" s="41">
        <f>COUNTIF($V$5:$V$77,"=40")</f>
        <v>0</v>
      </c>
      <c r="W87" s="41">
        <f>COUNTIF($W$5:$W$77,"=40")</f>
        <v>0</v>
      </c>
      <c r="X87" s="41">
        <f>COUNTIF($X$5:$X$77,"=40")</f>
        <v>0</v>
      </c>
      <c r="Y87" s="49">
        <v>40</v>
      </c>
      <c r="Z87" s="57"/>
      <c r="AA87" s="57"/>
      <c r="AB87" s="57"/>
      <c r="AC87" s="57"/>
      <c r="AD87" s="54"/>
      <c r="AE87" s="44" t="s">
        <v>14</v>
      </c>
      <c r="AF87" s="43">
        <f>COUNTIF($AI$5:$AI$74,"FAIL")</f>
        <v>70</v>
      </c>
      <c r="AG87" s="54"/>
      <c r="AI87" s="42" t="s">
        <v>22</v>
      </c>
      <c r="AJ87" s="59">
        <f>COUNTIF($AK$5:$AK$77,"=2")</f>
        <v>0</v>
      </c>
      <c r="AK87" s="57"/>
      <c r="AL87" s="57"/>
      <c r="AM87" s="68"/>
    </row>
    <row r="88" spans="1:39">
      <c r="A88" s="129"/>
      <c r="B88" s="161"/>
      <c r="C88" s="85" t="s">
        <v>13</v>
      </c>
      <c r="D88" s="41">
        <f>COUNTIF($D$5:$D$77,"&lt;40")</f>
        <v>6</v>
      </c>
      <c r="E88" s="140"/>
      <c r="F88" s="140"/>
      <c r="G88" s="41">
        <f>COUNTIF($G$5:$G$77,"&lt;40")</f>
        <v>12</v>
      </c>
      <c r="H88" s="41">
        <f>COUNTIF($H$5:$H$77,"&lt;40")</f>
        <v>4</v>
      </c>
      <c r="I88" s="41">
        <f>COUNTIF($I$5:$I$77,"&lt;40")</f>
        <v>15</v>
      </c>
      <c r="J88" s="41">
        <f t="shared" ref="J88" si="34">COUNTIF($J$5:$J$77,"&lt;40")</f>
        <v>2</v>
      </c>
      <c r="K88"/>
      <c r="L88"/>
      <c r="M88" s="54"/>
      <c r="N88" s="54"/>
      <c r="O88" s="54"/>
      <c r="P88" s="54"/>
      <c r="Q88" s="86" t="s">
        <v>23</v>
      </c>
      <c r="R88" s="59">
        <f>COUNTIF($S$5:$S$77,"=3")</f>
        <v>0</v>
      </c>
      <c r="T88" s="41">
        <f>COUNTIF($T$5:$T$77,"&lt;40")</f>
        <v>0</v>
      </c>
      <c r="U88" s="41">
        <f>COUNTIF($U$5:$U$77,"&lt;40")</f>
        <v>0</v>
      </c>
      <c r="V88" s="41">
        <f>COUNTIF($V$5:$V$77,"&lt;40")</f>
        <v>0</v>
      </c>
      <c r="W88" s="41">
        <f>COUNTIF($W$5:$W$77,"&lt;40")</f>
        <v>0</v>
      </c>
      <c r="X88" s="41">
        <f>COUNTIF($X$5:$X$77,"&lt;40")</f>
        <v>0</v>
      </c>
      <c r="Y88" s="49" t="s">
        <v>13</v>
      </c>
      <c r="Z88" s="57"/>
      <c r="AA88" s="57"/>
      <c r="AB88" s="57"/>
      <c r="AC88" s="57"/>
      <c r="AD88" s="54"/>
      <c r="AE88" s="54"/>
      <c r="AF88" s="57"/>
      <c r="AG88" s="54"/>
      <c r="AH88" s="57"/>
      <c r="AI88" s="42" t="s">
        <v>23</v>
      </c>
      <c r="AJ88" s="59">
        <f>COUNTIF($AK$5:$AK$77,"=3")</f>
        <v>0</v>
      </c>
      <c r="AK88" s="57"/>
      <c r="AL88" s="57"/>
      <c r="AM88" s="68"/>
    </row>
    <row r="89" spans="1:39" ht="15.75" thickBot="1">
      <c r="A89" s="164"/>
      <c r="B89" s="162"/>
      <c r="C89" s="61"/>
      <c r="D89" s="62"/>
      <c r="E89" s="62"/>
      <c r="F89" s="62"/>
      <c r="G89" s="62"/>
      <c r="H89" s="62"/>
      <c r="I89" s="62"/>
      <c r="J89" s="61"/>
      <c r="K89" s="61"/>
      <c r="L89" s="61"/>
      <c r="M89" s="62"/>
      <c r="N89" s="62"/>
      <c r="O89" s="62"/>
      <c r="P89" s="62"/>
      <c r="Q89" s="87" t="s">
        <v>106</v>
      </c>
      <c r="R89" s="64">
        <f>COUNTIF($S$5:$S$77,"&gt;3")</f>
        <v>1</v>
      </c>
      <c r="T89" s="60"/>
      <c r="U89" s="61"/>
      <c r="V89" s="61"/>
      <c r="W89" s="61"/>
      <c r="X89" s="61"/>
      <c r="Y89" s="61"/>
      <c r="Z89" s="61"/>
      <c r="AA89" s="61"/>
      <c r="AB89" s="61"/>
      <c r="AC89" s="61"/>
      <c r="AD89" s="62"/>
      <c r="AE89" s="62"/>
      <c r="AF89" s="61"/>
      <c r="AG89" s="62"/>
      <c r="AH89" s="61"/>
      <c r="AI89" s="63" t="s">
        <v>24</v>
      </c>
      <c r="AJ89" s="64">
        <f>COUNTIF($AK$5:$AK$77,"&gt;3")</f>
        <v>0</v>
      </c>
      <c r="AK89" s="61"/>
      <c r="AL89" s="61"/>
      <c r="AM89" s="88"/>
    </row>
    <row r="90" spans="1:39">
      <c r="AD90" s="1"/>
    </row>
    <row r="91" spans="1:39">
      <c r="AD91" s="1"/>
    </row>
    <row r="92" spans="1:39">
      <c r="AD92" s="1"/>
    </row>
    <row r="93" spans="1:39">
      <c r="AD93" s="1"/>
    </row>
    <row r="94" spans="1:39">
      <c r="AD94" s="1"/>
    </row>
    <row r="95" spans="1:39">
      <c r="AD95" s="1"/>
    </row>
    <row r="96" spans="1:39">
      <c r="AD96" s="1"/>
    </row>
    <row r="97" spans="4:30">
      <c r="AD97" s="1"/>
    </row>
    <row r="98" spans="4:30">
      <c r="AD98" s="1"/>
    </row>
    <row r="99" spans="4:30">
      <c r="AD99" s="1"/>
    </row>
    <row r="100" spans="4:30">
      <c r="AD100" s="1"/>
    </row>
    <row r="101" spans="4:30">
      <c r="AD101" s="1"/>
    </row>
    <row r="102" spans="4:30">
      <c r="AD102" s="1"/>
    </row>
    <row r="103" spans="4:30">
      <c r="AD103" s="1"/>
    </row>
    <row r="104" spans="4:30">
      <c r="AD104" s="1"/>
    </row>
    <row r="105" spans="4:30">
      <c r="AD105" s="1"/>
    </row>
    <row r="106" spans="4:30">
      <c r="AD106" s="1"/>
    </row>
    <row r="111" spans="4:30" ht="15.7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/>
      <c r="U111" s="2"/>
      <c r="V111" s="2"/>
      <c r="W111" s="2"/>
      <c r="X111" s="2"/>
      <c r="Y111" s="2"/>
      <c r="Z111" s="2"/>
      <c r="AA111" s="2"/>
    </row>
  </sheetData>
  <dataConsolidate/>
  <mergeCells count="3">
    <mergeCell ref="D1:M1"/>
    <mergeCell ref="T1:AA1"/>
    <mergeCell ref="O1:S1"/>
  </mergeCells>
  <conditionalFormatting sqref="D5:H74 J5:L43 J45:L74 K44:M44">
    <cfRule type="cellIs" dxfId="19" priority="18" stopIfTrue="1" operator="lessThan">
      <formula>20</formula>
    </cfRule>
    <cfRule type="cellIs" dxfId="18" priority="19" stopIfTrue="1" operator="equal">
      <formula>20</formula>
    </cfRule>
  </conditionalFormatting>
  <conditionalFormatting sqref="I5:I43 I45:I74 J44 M5:M43 M45:M74">
    <cfRule type="cellIs" dxfId="17" priority="16" stopIfTrue="1" operator="lessThan">
      <formula>10</formula>
    </cfRule>
    <cfRule type="cellIs" dxfId="16" priority="17" stopIfTrue="1" operator="equal">
      <formula>15</formula>
    </cfRule>
  </conditionalFormatting>
  <conditionalFormatting sqref="G5:H74 I5:J43 I45:J74 J44:K44 D5:D74">
    <cfRule type="cellIs" dxfId="15" priority="5" operator="lessThan">
      <formula>40</formula>
    </cfRule>
  </conditionalFormatting>
  <conditionalFormatting sqref="E5:F74 L44:M44 K5:M43 K45:M74">
    <cfRule type="cellIs" dxfId="14" priority="3" operator="lessThan">
      <formula>20</formula>
    </cfRule>
  </conditionalFormatting>
  <conditionalFormatting sqref="D5:H74 J44:M44 I5:M43 I45:M74">
    <cfRule type="containsText" dxfId="13" priority="1" operator="containsText" text="AA">
      <formula>NOT(ISERROR(SEARCH("AA",D5)))</formula>
    </cfRule>
  </conditionalFormatting>
  <pageMargins left="0.7" right="0.7" top="0.75" bottom="0.75" header="0.3" footer="0.3"/>
  <pageSetup orientation="portrait" r:id="rId1"/>
  <ignoredErrors>
    <ignoredError sqref="T80:AC80 E78:M78 L79:M79 G79:H7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tabSelected="1" view="pageBreakPreview" zoomScale="85" zoomScaleSheetLayoutView="85" workbookViewId="0">
      <selection activeCell="I8" sqref="I8"/>
    </sheetView>
  </sheetViews>
  <sheetFormatPr defaultRowHeight="15"/>
  <cols>
    <col min="1" max="1" width="4.42578125" customWidth="1"/>
    <col min="2" max="2" width="5.5703125" bestFit="1" customWidth="1"/>
    <col min="3" max="3" width="29" customWidth="1"/>
    <col min="4" max="4" width="9.140625" style="5"/>
    <col min="5" max="5" width="35" style="6" customWidth="1"/>
    <col min="6" max="6" width="9.28515625" style="5" bestFit="1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8.75">
      <c r="A1" s="10"/>
      <c r="B1" s="10"/>
      <c r="C1" s="202" t="s">
        <v>288</v>
      </c>
      <c r="D1" s="203"/>
      <c r="E1" s="203"/>
      <c r="F1" s="203"/>
      <c r="G1" s="10"/>
      <c r="H1" s="10"/>
      <c r="I1" s="10"/>
      <c r="J1" s="10"/>
      <c r="K1" s="10"/>
      <c r="L1" s="10"/>
      <c r="M1" s="10"/>
    </row>
    <row r="2" spans="1:13" ht="18.75">
      <c r="A2" s="10"/>
      <c r="B2" s="10"/>
      <c r="C2" s="10"/>
      <c r="D2" s="11"/>
      <c r="E2" s="26"/>
      <c r="F2" s="23"/>
      <c r="G2" s="165"/>
      <c r="H2" s="10"/>
      <c r="I2" s="10"/>
      <c r="J2" s="10"/>
      <c r="K2" s="10"/>
      <c r="L2" s="10"/>
      <c r="M2" s="10"/>
    </row>
    <row r="3" spans="1:13" ht="15.75">
      <c r="A3" s="10"/>
      <c r="B3" s="10"/>
      <c r="C3" s="12" t="s">
        <v>25</v>
      </c>
      <c r="D3" s="7" t="s">
        <v>71</v>
      </c>
      <c r="E3" s="27" t="s">
        <v>70</v>
      </c>
      <c r="F3" s="7"/>
      <c r="G3" s="218">
        <v>41716</v>
      </c>
      <c r="H3" s="10"/>
      <c r="I3" s="10"/>
      <c r="J3" s="10"/>
      <c r="K3" s="10"/>
      <c r="L3" s="10"/>
      <c r="M3" s="10"/>
    </row>
    <row r="4" spans="1:13">
      <c r="A4" s="10"/>
      <c r="B4" s="10"/>
      <c r="C4" s="9"/>
      <c r="D4" s="7"/>
      <c r="E4" s="27"/>
      <c r="F4" s="7"/>
      <c r="G4" s="8"/>
      <c r="H4" s="10"/>
      <c r="I4" s="10"/>
      <c r="J4" s="10"/>
      <c r="K4" s="10"/>
      <c r="L4" s="10"/>
      <c r="M4" s="10"/>
    </row>
    <row r="5" spans="1:13" ht="15.75">
      <c r="A5" s="10"/>
      <c r="B5" s="10"/>
      <c r="C5" s="12" t="s">
        <v>26</v>
      </c>
      <c r="D5" s="22" t="s">
        <v>71</v>
      </c>
      <c r="E5" s="27" t="s">
        <v>118</v>
      </c>
      <c r="F5" s="22" t="s">
        <v>27</v>
      </c>
      <c r="G5" s="13" t="s">
        <v>117</v>
      </c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23"/>
      <c r="E6" s="26"/>
      <c r="F6" s="23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23"/>
      <c r="E7" s="26"/>
      <c r="F7" s="23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23"/>
      <c r="E8" s="26"/>
      <c r="F8" s="23"/>
      <c r="G8" s="10"/>
      <c r="H8" s="10"/>
      <c r="I8" s="10"/>
      <c r="J8" s="10"/>
      <c r="K8" s="10"/>
      <c r="L8" s="10"/>
      <c r="M8" s="10"/>
    </row>
    <row r="9" spans="1:13" ht="15.75">
      <c r="A9" s="10"/>
      <c r="B9" s="10"/>
      <c r="C9" s="14" t="s">
        <v>72</v>
      </c>
      <c r="D9" s="23">
        <f>B_E.!N78</f>
        <v>70</v>
      </c>
      <c r="E9" s="26"/>
      <c r="F9" s="23"/>
      <c r="G9" s="10"/>
      <c r="H9" s="10"/>
      <c r="I9" s="10"/>
      <c r="J9" s="10"/>
      <c r="K9" s="10"/>
      <c r="L9" s="10"/>
      <c r="M9" s="10"/>
    </row>
    <row r="10" spans="1:13" ht="31.5">
      <c r="A10" s="10"/>
      <c r="B10" s="10"/>
      <c r="C10" s="15" t="s">
        <v>73</v>
      </c>
      <c r="D10" s="23">
        <f>B_E.!N79</f>
        <v>48</v>
      </c>
      <c r="E10" s="28" t="s">
        <v>90</v>
      </c>
      <c r="F10" s="23">
        <f>B_E.!M87</f>
        <v>22</v>
      </c>
      <c r="G10" s="10"/>
      <c r="H10" s="10"/>
      <c r="I10" s="10"/>
      <c r="J10" s="10"/>
      <c r="K10" s="10"/>
      <c r="L10" s="10"/>
      <c r="M10" s="10"/>
    </row>
    <row r="11" spans="1:13" ht="15.75">
      <c r="A11" s="10"/>
      <c r="B11" s="10"/>
      <c r="C11" s="16"/>
      <c r="D11" s="23"/>
      <c r="E11" s="26"/>
      <c r="F11" s="23"/>
      <c r="G11" s="10"/>
      <c r="H11" s="10"/>
      <c r="I11" s="10"/>
      <c r="J11" s="10"/>
      <c r="K11" s="10"/>
      <c r="L11" s="10"/>
      <c r="M11" s="10"/>
    </row>
    <row r="12" spans="1:13" ht="15.75">
      <c r="A12" s="10"/>
      <c r="B12" s="10"/>
      <c r="C12" s="14" t="s">
        <v>74</v>
      </c>
      <c r="D12" s="23">
        <f>B_E.!M82</f>
        <v>9</v>
      </c>
      <c r="E12" s="28" t="s">
        <v>81</v>
      </c>
      <c r="F12" s="23">
        <f>B_E.!R82</f>
        <v>13</v>
      </c>
      <c r="G12" s="10"/>
      <c r="H12" s="10"/>
      <c r="I12" s="10"/>
      <c r="J12" s="10"/>
      <c r="K12" s="10"/>
      <c r="L12" s="10"/>
      <c r="M12" s="10"/>
    </row>
    <row r="13" spans="1:13" ht="15.75">
      <c r="A13" s="10"/>
      <c r="B13" s="10"/>
      <c r="C13" s="14" t="s">
        <v>75</v>
      </c>
      <c r="D13" s="23">
        <f>B_E.!M83</f>
        <v>19</v>
      </c>
      <c r="E13" s="28" t="s">
        <v>82</v>
      </c>
      <c r="F13" s="23">
        <f>B_E.!R83</f>
        <v>7</v>
      </c>
      <c r="G13" s="10"/>
      <c r="H13" s="10"/>
      <c r="I13" s="10"/>
      <c r="J13" s="10"/>
      <c r="K13" s="10"/>
      <c r="L13" s="10"/>
      <c r="M13" s="10"/>
    </row>
    <row r="14" spans="1:13" ht="15.75">
      <c r="A14" s="10"/>
      <c r="B14" s="10"/>
      <c r="C14" s="14" t="s">
        <v>76</v>
      </c>
      <c r="D14" s="23">
        <f>B_E.!M84</f>
        <v>14</v>
      </c>
      <c r="E14" s="28" t="s">
        <v>83</v>
      </c>
      <c r="F14" s="23">
        <f>B_E.!R84</f>
        <v>2</v>
      </c>
      <c r="G14" s="10"/>
      <c r="H14" s="10"/>
      <c r="I14" s="10"/>
      <c r="J14" s="10"/>
      <c r="K14" s="10"/>
      <c r="L14" s="10"/>
      <c r="M14" s="10"/>
    </row>
    <row r="15" spans="1:13" ht="31.5">
      <c r="A15" s="10"/>
      <c r="B15" s="10"/>
      <c r="C15" s="14" t="s">
        <v>77</v>
      </c>
      <c r="D15" s="23">
        <f>B_E.!M85</f>
        <v>3</v>
      </c>
      <c r="E15" s="29" t="s">
        <v>84</v>
      </c>
      <c r="F15" s="23">
        <f>B_E.!R85</f>
        <v>3</v>
      </c>
      <c r="G15" s="10"/>
      <c r="H15" s="10"/>
      <c r="I15" s="10"/>
      <c r="J15" s="10"/>
      <c r="K15" s="10"/>
      <c r="L15" s="10"/>
      <c r="M15" s="10"/>
    </row>
    <row r="16" spans="1:13" ht="15.75">
      <c r="A16" s="10"/>
      <c r="B16" s="10"/>
      <c r="C16" s="14" t="s">
        <v>78</v>
      </c>
      <c r="D16" s="23">
        <f>B_E.!M86</f>
        <v>3</v>
      </c>
      <c r="E16" s="28" t="s">
        <v>85</v>
      </c>
      <c r="F16" s="23">
        <f>B_E.!R86</f>
        <v>3</v>
      </c>
      <c r="G16" s="10"/>
      <c r="H16" s="10"/>
      <c r="I16" s="10"/>
      <c r="J16" s="10"/>
      <c r="K16" s="10"/>
      <c r="L16" s="10"/>
      <c r="M16" s="10"/>
    </row>
    <row r="17" spans="1:13" ht="15.75">
      <c r="A17" s="10"/>
      <c r="B17" s="10"/>
      <c r="C17" s="10"/>
      <c r="D17" s="23"/>
      <c r="E17" s="28" t="s">
        <v>86</v>
      </c>
      <c r="F17" s="23">
        <f>B_E.!R87</f>
        <v>0</v>
      </c>
      <c r="G17" s="10"/>
      <c r="H17" s="10"/>
      <c r="I17" s="10"/>
      <c r="J17" s="10"/>
      <c r="K17" s="10"/>
      <c r="L17" s="10"/>
      <c r="M17" s="10"/>
    </row>
    <row r="18" spans="1:13" ht="15.75">
      <c r="A18" s="10"/>
      <c r="B18" s="10"/>
      <c r="C18" s="10"/>
      <c r="D18" s="23"/>
      <c r="E18" s="28" t="s">
        <v>87</v>
      </c>
      <c r="F18" s="23">
        <f>B_E.!L88</f>
        <v>0</v>
      </c>
      <c r="G18" s="10"/>
      <c r="H18" s="10"/>
      <c r="I18" s="10"/>
      <c r="J18" s="10"/>
      <c r="K18" s="10"/>
      <c r="L18" s="10"/>
      <c r="M18" s="10"/>
    </row>
    <row r="19" spans="1:13" ht="31.5">
      <c r="A19" s="10"/>
      <c r="B19" s="10"/>
      <c r="C19" s="14" t="s">
        <v>79</v>
      </c>
      <c r="D19" s="166">
        <f>B_E.!N80</f>
        <v>68.571428571428569</v>
      </c>
      <c r="E19" s="29" t="s">
        <v>88</v>
      </c>
      <c r="F19" s="23">
        <f>B_E.!L89</f>
        <v>0</v>
      </c>
      <c r="G19" s="10"/>
      <c r="H19" s="10"/>
      <c r="I19" s="10"/>
      <c r="J19" s="10"/>
      <c r="K19" s="10"/>
      <c r="L19" s="10"/>
      <c r="M19" s="10"/>
    </row>
    <row r="20" spans="1:13" ht="34.5" customHeight="1">
      <c r="A20" s="10"/>
      <c r="B20" s="10"/>
      <c r="C20" s="15" t="s">
        <v>80</v>
      </c>
      <c r="D20" s="40" t="s">
        <v>116</v>
      </c>
      <c r="E20" s="29" t="s">
        <v>89</v>
      </c>
      <c r="F20" s="24" t="s">
        <v>116</v>
      </c>
      <c r="G20" s="10"/>
      <c r="H20" s="10"/>
      <c r="I20" s="10"/>
      <c r="J20" s="10"/>
      <c r="K20" s="10"/>
      <c r="L20" s="10"/>
      <c r="M20" s="10"/>
    </row>
    <row r="21" spans="1:13" ht="34.5" customHeight="1">
      <c r="A21" s="10"/>
      <c r="B21" s="10"/>
      <c r="C21" s="10"/>
      <c r="D21" s="23"/>
      <c r="E21" s="29" t="s">
        <v>66</v>
      </c>
      <c r="F21" s="40" t="s">
        <v>116</v>
      </c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23"/>
      <c r="E22" s="26"/>
      <c r="F22" s="23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0"/>
      <c r="D23" s="23"/>
      <c r="E23" s="26"/>
      <c r="F23" s="23"/>
      <c r="G23" s="10"/>
      <c r="H23" s="10"/>
      <c r="I23" s="10"/>
      <c r="J23" s="10"/>
      <c r="K23" s="10"/>
      <c r="L23" s="10"/>
      <c r="M23" s="10"/>
    </row>
    <row r="24" spans="1:13" ht="15" customHeight="1">
      <c r="A24" s="10"/>
      <c r="B24" s="73" t="s">
        <v>28</v>
      </c>
      <c r="C24" s="73" t="s">
        <v>67</v>
      </c>
      <c r="D24" s="73" t="s">
        <v>30</v>
      </c>
      <c r="E24" s="74" t="s">
        <v>31</v>
      </c>
      <c r="F24" s="73" t="s">
        <v>34</v>
      </c>
      <c r="G24" s="73" t="s">
        <v>34</v>
      </c>
      <c r="H24" s="201" t="s">
        <v>38</v>
      </c>
      <c r="I24" s="10"/>
      <c r="J24" s="10"/>
      <c r="K24" s="10"/>
      <c r="L24" s="10"/>
      <c r="M24" s="10"/>
    </row>
    <row r="25" spans="1:13" ht="15" customHeight="1">
      <c r="A25" s="10"/>
      <c r="B25" s="73" t="s">
        <v>29</v>
      </c>
      <c r="C25" s="73" t="s">
        <v>68</v>
      </c>
      <c r="D25" s="73" t="s">
        <v>69</v>
      </c>
      <c r="E25" s="74" t="s">
        <v>32</v>
      </c>
      <c r="F25" s="73" t="s">
        <v>35</v>
      </c>
      <c r="G25" s="73" t="s">
        <v>35</v>
      </c>
      <c r="H25" s="201"/>
      <c r="I25" s="10"/>
      <c r="J25" s="10"/>
      <c r="K25" s="10"/>
      <c r="L25" s="10"/>
      <c r="M25" s="10"/>
    </row>
    <row r="26" spans="1:13" ht="15" customHeight="1">
      <c r="A26" s="10"/>
      <c r="B26" s="95"/>
      <c r="C26" s="95"/>
      <c r="D26" s="96"/>
      <c r="E26" s="74" t="s">
        <v>33</v>
      </c>
      <c r="F26" s="73" t="s">
        <v>36</v>
      </c>
      <c r="G26" s="73" t="s">
        <v>37</v>
      </c>
      <c r="H26" s="201"/>
      <c r="I26" s="10"/>
      <c r="J26" s="10"/>
      <c r="K26" s="10"/>
      <c r="L26" s="10"/>
      <c r="M26" s="10"/>
    </row>
    <row r="27" spans="1:13" ht="15" customHeight="1">
      <c r="A27" s="10"/>
      <c r="B27" s="73">
        <v>1</v>
      </c>
      <c r="C27" s="73" t="s">
        <v>39</v>
      </c>
      <c r="D27" s="73" t="str">
        <f>B_E.!D2</f>
        <v>IAS</v>
      </c>
      <c r="E27" s="70" t="s">
        <v>112</v>
      </c>
      <c r="F27" s="73">
        <f>B_E.!D78</f>
        <v>70</v>
      </c>
      <c r="G27" s="73">
        <f>B_E.!D79</f>
        <v>64</v>
      </c>
      <c r="H27" s="74">
        <f>B_E.!D80</f>
        <v>91.428571428571431</v>
      </c>
      <c r="I27" s="10"/>
      <c r="J27" s="10"/>
      <c r="K27" s="10"/>
      <c r="L27" s="10"/>
      <c r="M27" s="10"/>
    </row>
    <row r="28" spans="1:13" ht="15" customHeight="1">
      <c r="A28" s="10"/>
      <c r="B28" s="73">
        <v>2</v>
      </c>
      <c r="C28" s="73" t="s">
        <v>40</v>
      </c>
      <c r="D28" s="73" t="str">
        <f>B_E.!G2</f>
        <v>OOMD</v>
      </c>
      <c r="E28" s="70" t="s">
        <v>114</v>
      </c>
      <c r="F28" s="73">
        <f>B_E.!G78</f>
        <v>70</v>
      </c>
      <c r="G28" s="73">
        <f>B_E.!G79</f>
        <v>58</v>
      </c>
      <c r="H28" s="74">
        <f>B_E.!G80</f>
        <v>82.857142857142861</v>
      </c>
      <c r="I28" s="10"/>
      <c r="J28" s="10"/>
      <c r="K28" s="10"/>
      <c r="L28" s="10"/>
      <c r="M28" s="10"/>
    </row>
    <row r="29" spans="1:13" ht="15" customHeight="1">
      <c r="A29" s="10"/>
      <c r="B29" s="73">
        <v>3</v>
      </c>
      <c r="C29" s="73" t="s">
        <v>41</v>
      </c>
      <c r="D29" s="73" t="str">
        <f>B_E.!H2</f>
        <v>STQA</v>
      </c>
      <c r="E29" s="70" t="s">
        <v>113</v>
      </c>
      <c r="F29" s="73">
        <f>B_E.!H78</f>
        <v>70</v>
      </c>
      <c r="G29" s="73">
        <f>B_E.!H79</f>
        <v>66</v>
      </c>
      <c r="H29" s="74">
        <f>B_E.!H80</f>
        <v>94.285714285714278</v>
      </c>
      <c r="I29" s="10"/>
      <c r="J29" s="10"/>
      <c r="K29" s="10"/>
      <c r="L29" s="10"/>
      <c r="M29" s="10"/>
    </row>
    <row r="30" spans="1:13" ht="15" customHeight="1">
      <c r="A30" s="10"/>
      <c r="B30" s="73">
        <v>4</v>
      </c>
      <c r="C30" s="73" t="s">
        <v>42</v>
      </c>
      <c r="D30" s="73" t="str">
        <f>B_E.!I2</f>
        <v>ADM</v>
      </c>
      <c r="E30" s="70" t="s">
        <v>291</v>
      </c>
      <c r="F30" s="73">
        <f>B_E.!I78</f>
        <v>68</v>
      </c>
      <c r="G30" s="73">
        <f>B_E.!I79</f>
        <v>53</v>
      </c>
      <c r="H30" s="74">
        <f>B_E.!I80</f>
        <v>77.941176470588232</v>
      </c>
      <c r="I30" s="10"/>
      <c r="J30" s="10"/>
      <c r="K30" s="10"/>
      <c r="L30" s="10"/>
      <c r="M30" s="10"/>
    </row>
    <row r="31" spans="1:13" ht="15" customHeight="1">
      <c r="A31" s="10"/>
      <c r="B31" s="73">
        <v>5</v>
      </c>
      <c r="C31" s="73" t="s">
        <v>43</v>
      </c>
      <c r="D31" s="73" t="str">
        <f>B_E.!J2</f>
        <v>MC</v>
      </c>
      <c r="E31" s="70" t="s">
        <v>115</v>
      </c>
      <c r="F31" s="73">
        <f>B_E.!J78</f>
        <v>66</v>
      </c>
      <c r="G31" s="73">
        <f>B_E.!J79</f>
        <v>64</v>
      </c>
      <c r="H31" s="74">
        <f>B_E.!J80</f>
        <v>96.969696969696969</v>
      </c>
      <c r="I31" s="10"/>
      <c r="J31" s="10"/>
      <c r="K31" s="10"/>
      <c r="L31" s="10"/>
      <c r="M31" s="10"/>
    </row>
    <row r="32" spans="1:13" ht="15" customHeight="1">
      <c r="A32" s="10"/>
      <c r="B32" s="73">
        <v>6</v>
      </c>
      <c r="C32" s="73" t="s">
        <v>44</v>
      </c>
      <c r="D32" s="73" t="str">
        <f>B_E.!L2</f>
        <v>CLP1-PR</v>
      </c>
      <c r="E32" s="70" t="s">
        <v>212</v>
      </c>
      <c r="F32" s="73">
        <f>B_E.!L78</f>
        <v>70</v>
      </c>
      <c r="G32" s="73">
        <f>B_E.!L79</f>
        <v>66</v>
      </c>
      <c r="H32" s="74">
        <f>B_E.!L80</f>
        <v>94.285714285714278</v>
      </c>
      <c r="I32" s="10"/>
      <c r="J32" s="10"/>
      <c r="K32" s="10"/>
      <c r="L32" s="10"/>
      <c r="M32" s="10"/>
    </row>
    <row r="33" spans="1:13" ht="15" customHeight="1">
      <c r="A33" s="10"/>
      <c r="B33" s="73">
        <v>7</v>
      </c>
      <c r="C33" s="131" t="s">
        <v>210</v>
      </c>
      <c r="D33" s="131" t="str">
        <f>B_E.!F2</f>
        <v>IASL OR</v>
      </c>
      <c r="E33" s="70" t="s">
        <v>112</v>
      </c>
      <c r="F33" s="73">
        <f>B_E.!F78</f>
        <v>70</v>
      </c>
      <c r="G33" s="73">
        <f>B_E.!F79</f>
        <v>69</v>
      </c>
      <c r="H33" s="74">
        <f>B_E.!F80</f>
        <v>98.571428571428584</v>
      </c>
      <c r="I33" s="10"/>
      <c r="J33" s="10"/>
      <c r="K33" s="10"/>
      <c r="L33" s="10"/>
      <c r="M33" s="10"/>
    </row>
    <row r="34" spans="1:13" ht="15" customHeight="1">
      <c r="A34" s="10"/>
      <c r="B34" s="93"/>
      <c r="C34" s="93"/>
      <c r="E34" s="94"/>
      <c r="F34" s="93"/>
      <c r="G34" s="93"/>
      <c r="H34" s="93"/>
      <c r="I34" s="10"/>
      <c r="J34" s="10"/>
      <c r="K34" s="10"/>
      <c r="L34" s="10"/>
      <c r="M34" s="10"/>
    </row>
    <row r="35" spans="1:13">
      <c r="A35" s="10"/>
      <c r="B35" s="10"/>
      <c r="C35" s="10"/>
      <c r="D35" s="23"/>
      <c r="E35" s="26"/>
      <c r="F35" s="23"/>
      <c r="G35" s="10"/>
      <c r="H35" s="10"/>
      <c r="I35" s="10"/>
      <c r="J35" s="10"/>
      <c r="K35" s="10"/>
      <c r="L35" s="10"/>
      <c r="M35" s="10"/>
    </row>
    <row r="36" spans="1:13">
      <c r="A36" s="10"/>
      <c r="B36" s="10"/>
      <c r="C36" s="10"/>
      <c r="D36" s="23"/>
      <c r="E36" s="26"/>
      <c r="F36" s="23"/>
      <c r="G36" s="10"/>
      <c r="H36" s="10"/>
      <c r="I36" s="10"/>
      <c r="J36" s="10"/>
      <c r="K36" s="10"/>
      <c r="L36" s="10"/>
      <c r="M36" s="10"/>
    </row>
    <row r="37" spans="1:13" ht="15.75">
      <c r="A37" s="10"/>
      <c r="B37" s="98" t="s">
        <v>28</v>
      </c>
      <c r="C37" s="98" t="s">
        <v>45</v>
      </c>
      <c r="D37" s="200" t="s">
        <v>47</v>
      </c>
      <c r="E37" s="100" t="s">
        <v>9</v>
      </c>
      <c r="F37" s="98" t="s">
        <v>34</v>
      </c>
      <c r="G37" s="201" t="s">
        <v>51</v>
      </c>
      <c r="H37" s="201"/>
      <c r="I37" s="201"/>
      <c r="J37" s="201"/>
      <c r="K37" s="201"/>
      <c r="L37" s="201"/>
      <c r="M37" s="201"/>
    </row>
    <row r="38" spans="1:13" ht="15.75">
      <c r="A38" s="10"/>
      <c r="B38" s="98" t="s">
        <v>29</v>
      </c>
      <c r="C38" s="98" t="s">
        <v>46</v>
      </c>
      <c r="D38" s="200"/>
      <c r="E38" s="100" t="s">
        <v>48</v>
      </c>
      <c r="F38" s="98" t="s">
        <v>49</v>
      </c>
      <c r="G38" s="201"/>
      <c r="H38" s="201"/>
      <c r="I38" s="201"/>
      <c r="J38" s="201"/>
      <c r="K38" s="201"/>
      <c r="L38" s="201"/>
      <c r="M38" s="201"/>
    </row>
    <row r="39" spans="1:13" ht="31.5">
      <c r="A39" s="10"/>
      <c r="B39" s="95"/>
      <c r="C39" s="95"/>
      <c r="D39" s="200"/>
      <c r="E39" s="101"/>
      <c r="F39" s="98" t="s">
        <v>50</v>
      </c>
      <c r="G39" s="98">
        <v>66</v>
      </c>
      <c r="H39" s="98">
        <v>60</v>
      </c>
      <c r="I39" s="98">
        <v>55</v>
      </c>
      <c r="J39" s="98">
        <v>50</v>
      </c>
      <c r="K39" s="98">
        <v>41</v>
      </c>
      <c r="L39" s="200">
        <v>40</v>
      </c>
      <c r="M39" s="98" t="s">
        <v>53</v>
      </c>
    </row>
    <row r="40" spans="1:13" ht="15.75">
      <c r="A40" s="10"/>
      <c r="B40" s="95"/>
      <c r="C40" s="95"/>
      <c r="D40" s="200"/>
      <c r="E40" s="101"/>
      <c r="F40" s="96"/>
      <c r="G40" s="98" t="s">
        <v>52</v>
      </c>
      <c r="H40" s="98" t="s">
        <v>52</v>
      </c>
      <c r="I40" s="98" t="s">
        <v>52</v>
      </c>
      <c r="J40" s="98" t="s">
        <v>52</v>
      </c>
      <c r="K40" s="98" t="s">
        <v>52</v>
      </c>
      <c r="L40" s="200"/>
      <c r="M40" s="98">
        <v>40</v>
      </c>
    </row>
    <row r="41" spans="1:13" ht="15.75">
      <c r="A41" s="10"/>
      <c r="B41" s="95"/>
      <c r="C41" s="95"/>
      <c r="D41" s="200"/>
      <c r="E41" s="101"/>
      <c r="F41" s="96"/>
      <c r="G41" s="98">
        <v>100</v>
      </c>
      <c r="H41" s="98">
        <v>65</v>
      </c>
      <c r="I41" s="98">
        <v>59</v>
      </c>
      <c r="J41" s="98">
        <v>54</v>
      </c>
      <c r="K41" s="98">
        <v>49</v>
      </c>
      <c r="L41" s="200"/>
      <c r="M41" s="98" t="s">
        <v>54</v>
      </c>
    </row>
    <row r="42" spans="1:13" ht="15.75">
      <c r="A42" s="10"/>
      <c r="B42" s="95"/>
      <c r="C42" s="95"/>
      <c r="D42" s="200"/>
      <c r="E42" s="101"/>
      <c r="F42" s="96"/>
      <c r="G42" s="95"/>
      <c r="H42" s="95"/>
      <c r="I42" s="95"/>
      <c r="J42" s="95"/>
      <c r="K42" s="95"/>
      <c r="L42" s="200"/>
      <c r="M42" s="98"/>
    </row>
    <row r="43" spans="1:13" ht="17.25">
      <c r="A43" s="10"/>
      <c r="B43" s="98">
        <v>1</v>
      </c>
      <c r="C43" s="70" t="str">
        <f>E27</f>
        <v>Mr. M.K. Nivangune</v>
      </c>
      <c r="D43" s="97" t="str">
        <f>D27</f>
        <v>IAS</v>
      </c>
      <c r="E43" s="74">
        <f>H27</f>
        <v>91.428571428571431</v>
      </c>
      <c r="F43" s="97">
        <f>F27</f>
        <v>70</v>
      </c>
      <c r="G43" s="98">
        <f>B_E.!D82</f>
        <v>6</v>
      </c>
      <c r="H43" s="98">
        <f>B_E.!D83</f>
        <v>10</v>
      </c>
      <c r="I43" s="98">
        <f>B_E.!D84</f>
        <v>20</v>
      </c>
      <c r="J43" s="98">
        <f>B_E.!D85</f>
        <v>15</v>
      </c>
      <c r="K43" s="98">
        <f>B_E.!D86</f>
        <v>13</v>
      </c>
      <c r="L43" s="98">
        <f>B_E.!D87</f>
        <v>0</v>
      </c>
      <c r="M43" s="98">
        <f>B_E.!D88</f>
        <v>6</v>
      </c>
    </row>
    <row r="44" spans="1:13" ht="17.25">
      <c r="A44" s="10"/>
      <c r="B44" s="98">
        <v>2</v>
      </c>
      <c r="C44" s="70" t="str">
        <f>E28</f>
        <v>Mr. A.M. Magar</v>
      </c>
      <c r="D44" s="97" t="str">
        <f>D28</f>
        <v>OOMD</v>
      </c>
      <c r="E44" s="74">
        <f>H28</f>
        <v>82.857142857142861</v>
      </c>
      <c r="F44" s="97">
        <f>F28</f>
        <v>70</v>
      </c>
      <c r="G44" s="98">
        <f>B_E.!G82</f>
        <v>0</v>
      </c>
      <c r="H44" s="98">
        <f>B_E.!G83</f>
        <v>2</v>
      </c>
      <c r="I44" s="98">
        <f>B_E.!G84</f>
        <v>11</v>
      </c>
      <c r="J44" s="98">
        <f>B_E.!G85</f>
        <v>20</v>
      </c>
      <c r="K44" s="98">
        <f>B_E.!G86</f>
        <v>25</v>
      </c>
      <c r="L44" s="98">
        <f>B_E.!G87</f>
        <v>0</v>
      </c>
      <c r="M44" s="98">
        <f>B_E.!G88</f>
        <v>12</v>
      </c>
    </row>
    <row r="45" spans="1:13" ht="17.25">
      <c r="A45" s="10"/>
      <c r="B45" s="98">
        <v>3</v>
      </c>
      <c r="C45" s="70" t="str">
        <f>E29</f>
        <v>Mr. S.L.Bangare</v>
      </c>
      <c r="D45" s="97" t="str">
        <f>D29</f>
        <v>STQA</v>
      </c>
      <c r="E45" s="74">
        <f>H29</f>
        <v>94.285714285714278</v>
      </c>
      <c r="F45" s="97">
        <f>F29</f>
        <v>70</v>
      </c>
      <c r="G45" s="98">
        <f>B_E.!H82</f>
        <v>2</v>
      </c>
      <c r="H45" s="98">
        <f>B_E.!H83</f>
        <v>12</v>
      </c>
      <c r="I45" s="98">
        <f>B_E.!H84</f>
        <v>13</v>
      </c>
      <c r="J45" s="98">
        <f>B_E.!H85</f>
        <v>24</v>
      </c>
      <c r="K45" s="139">
        <f>B_E.!H86</f>
        <v>14</v>
      </c>
      <c r="L45" s="139">
        <f>B_E.!H87</f>
        <v>1</v>
      </c>
      <c r="M45" s="139">
        <f>B_E.!H88</f>
        <v>4</v>
      </c>
    </row>
    <row r="46" spans="1:13" ht="17.25">
      <c r="A46" s="10"/>
      <c r="B46" s="98">
        <v>4</v>
      </c>
      <c r="C46" s="70" t="str">
        <f>E30</f>
        <v>Mrs. D. R. Anekar</v>
      </c>
      <c r="D46" s="97" t="str">
        <f>D30</f>
        <v>ADM</v>
      </c>
      <c r="E46" s="74">
        <f>H30</f>
        <v>77.941176470588232</v>
      </c>
      <c r="F46" s="97">
        <f>F30</f>
        <v>68</v>
      </c>
      <c r="G46" s="98">
        <f>B_E.!I82</f>
        <v>1</v>
      </c>
      <c r="H46" s="98">
        <f>B_E.!I83</f>
        <v>3</v>
      </c>
      <c r="I46" s="98">
        <f>B_E.!I84</f>
        <v>7</v>
      </c>
      <c r="J46" s="98">
        <f>B_E.!I85</f>
        <v>7</v>
      </c>
      <c r="K46" s="98">
        <f>B_E.!I86</f>
        <v>27</v>
      </c>
      <c r="L46" s="98">
        <f>B_E.!I87</f>
        <v>8</v>
      </c>
      <c r="M46" s="98">
        <f>B_E.!I88</f>
        <v>15</v>
      </c>
    </row>
    <row r="47" spans="1:13" ht="17.25">
      <c r="A47" s="10"/>
      <c r="B47" s="98">
        <v>5</v>
      </c>
      <c r="C47" s="70" t="str">
        <f>E31</f>
        <v>Mr. A.N. Adapanwar</v>
      </c>
      <c r="D47" s="97" t="str">
        <f>D31</f>
        <v>MC</v>
      </c>
      <c r="E47" s="74">
        <f>H31</f>
        <v>96.969696969696969</v>
      </c>
      <c r="F47" s="97">
        <f>F31</f>
        <v>66</v>
      </c>
      <c r="G47" s="98">
        <f>B_E.!J82</f>
        <v>13</v>
      </c>
      <c r="H47" s="98">
        <f>B_E.!J83</f>
        <v>11</v>
      </c>
      <c r="I47" s="98">
        <f>B_E.!J84</f>
        <v>12</v>
      </c>
      <c r="J47" s="98">
        <f>B_E.!J85</f>
        <v>12</v>
      </c>
      <c r="K47" s="98">
        <f>B_E.!J86</f>
        <v>12</v>
      </c>
      <c r="L47" s="98">
        <f>B_E.!J87</f>
        <v>4</v>
      </c>
      <c r="M47" s="99">
        <f>B_E.!J88</f>
        <v>2</v>
      </c>
    </row>
    <row r="48" spans="1:13">
      <c r="A48" s="10"/>
      <c r="B48" s="10"/>
      <c r="C48" s="10"/>
      <c r="D48" s="23"/>
      <c r="E48" s="26"/>
      <c r="F48" s="23"/>
      <c r="G48" s="10"/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23"/>
      <c r="E49" s="26"/>
      <c r="F49" s="23"/>
      <c r="G49" s="10"/>
      <c r="H49" s="10"/>
      <c r="I49" s="10"/>
      <c r="J49" s="10"/>
      <c r="K49" s="10"/>
      <c r="L49" s="10"/>
      <c r="M49" s="10"/>
    </row>
    <row r="50" spans="1:13">
      <c r="A50" s="10"/>
      <c r="B50" s="10"/>
      <c r="C50" s="137" t="s">
        <v>119</v>
      </c>
      <c r="D50" s="133">
        <v>1</v>
      </c>
      <c r="E50" s="181" t="s">
        <v>280</v>
      </c>
      <c r="F50" s="183">
        <v>550</v>
      </c>
      <c r="G50" s="138">
        <v>73.33</v>
      </c>
      <c r="H50" s="10"/>
      <c r="I50" s="10"/>
      <c r="J50" s="10"/>
      <c r="K50" s="10"/>
      <c r="L50" s="10"/>
      <c r="M50" s="10"/>
    </row>
    <row r="51" spans="1:13">
      <c r="A51" s="10"/>
      <c r="B51" s="10"/>
      <c r="C51" s="135"/>
      <c r="D51" s="133">
        <v>2</v>
      </c>
      <c r="E51" s="181" t="s">
        <v>240</v>
      </c>
      <c r="F51" s="183">
        <v>536</v>
      </c>
      <c r="G51" s="138">
        <v>71.47</v>
      </c>
      <c r="H51" s="10"/>
      <c r="I51" s="10"/>
      <c r="J51" s="10"/>
      <c r="K51" s="10"/>
      <c r="L51" s="10"/>
      <c r="M51" s="10"/>
    </row>
    <row r="52" spans="1:13">
      <c r="A52" s="10"/>
      <c r="B52" s="10"/>
      <c r="C52" s="135"/>
      <c r="D52" s="133">
        <v>3</v>
      </c>
      <c r="E52" s="181" t="s">
        <v>265</v>
      </c>
      <c r="F52" s="183">
        <v>519</v>
      </c>
      <c r="G52" s="138">
        <v>69.2</v>
      </c>
      <c r="H52" s="10"/>
      <c r="I52" s="10"/>
      <c r="J52" s="10"/>
      <c r="K52" s="10"/>
      <c r="L52" s="10"/>
      <c r="M52" s="10"/>
    </row>
    <row r="53" spans="1:13">
      <c r="A53" s="10"/>
      <c r="B53" s="10"/>
      <c r="C53" s="135"/>
      <c r="D53" s="133">
        <v>4</v>
      </c>
      <c r="E53" s="182" t="s">
        <v>223</v>
      </c>
      <c r="F53" s="183">
        <v>508</v>
      </c>
      <c r="G53" s="184">
        <v>67.73</v>
      </c>
      <c r="H53" s="10"/>
      <c r="I53" s="10"/>
      <c r="J53" s="10"/>
      <c r="K53" s="10"/>
      <c r="L53" s="10"/>
      <c r="M53" s="10"/>
    </row>
    <row r="54" spans="1:13">
      <c r="A54" s="10"/>
      <c r="B54" s="10"/>
      <c r="C54" s="136"/>
      <c r="D54" s="134">
        <v>5</v>
      </c>
      <c r="E54" s="181" t="s">
        <v>273</v>
      </c>
      <c r="F54" s="183">
        <v>506</v>
      </c>
      <c r="G54" s="184">
        <v>67.47</v>
      </c>
      <c r="H54" s="10"/>
      <c r="I54" s="10"/>
      <c r="J54" s="10"/>
      <c r="K54" s="10"/>
      <c r="L54" s="10"/>
      <c r="M54" s="10"/>
    </row>
    <row r="55" spans="1:13">
      <c r="A55" s="10"/>
      <c r="B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G56" s="10"/>
      <c r="H56" s="10"/>
      <c r="I56" s="10"/>
      <c r="J56" s="10"/>
      <c r="K56" s="10"/>
      <c r="L56" s="10"/>
      <c r="M56" s="10"/>
    </row>
    <row r="57" spans="1:13">
      <c r="D57" s="40"/>
      <c r="F57" s="40"/>
    </row>
  </sheetData>
  <mergeCells count="5">
    <mergeCell ref="D37:D42"/>
    <mergeCell ref="G37:M38"/>
    <mergeCell ref="L39:L42"/>
    <mergeCell ref="C1:F1"/>
    <mergeCell ref="H24:H26"/>
  </mergeCells>
  <pageMargins left="0.33" right="0.24" top="0.24" bottom="0.31" header="0.26" footer="0.3"/>
  <pageSetup paperSize="9" scale="7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view="pageBreakPreview" zoomScaleSheetLayoutView="100" workbookViewId="0">
      <selection activeCell="G5" sqref="G5"/>
    </sheetView>
  </sheetViews>
  <sheetFormatPr defaultRowHeight="15"/>
  <cols>
    <col min="2" max="2" width="5.5703125" bestFit="1" customWidth="1"/>
    <col min="3" max="3" width="28.28515625" customWidth="1"/>
    <col min="4" max="4" width="10.85546875" style="40" customWidth="1"/>
    <col min="5" max="5" width="36" style="6" customWidth="1"/>
    <col min="6" max="6" width="10.85546875" style="40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8.75">
      <c r="A1" s="10" t="s">
        <v>132</v>
      </c>
      <c r="B1" s="10"/>
      <c r="C1" s="202" t="s">
        <v>208</v>
      </c>
      <c r="D1" s="203"/>
      <c r="E1" s="203"/>
      <c r="F1" s="203"/>
      <c r="G1" s="10"/>
      <c r="H1" s="10"/>
      <c r="I1" s="10"/>
      <c r="J1" s="10"/>
      <c r="K1" s="10"/>
      <c r="L1" s="10"/>
      <c r="M1" s="10"/>
    </row>
    <row r="2" spans="1:13" ht="18.75">
      <c r="A2" s="10"/>
      <c r="B2" s="10"/>
      <c r="C2" s="10"/>
      <c r="D2" s="11"/>
      <c r="E2" s="26"/>
      <c r="F2" s="115">
        <v>41395</v>
      </c>
      <c r="G2" s="10"/>
      <c r="H2" s="10"/>
      <c r="I2" s="10"/>
      <c r="J2" s="10"/>
      <c r="K2" s="10"/>
      <c r="L2" s="10"/>
      <c r="M2" s="10"/>
    </row>
    <row r="3" spans="1:13" ht="15.75">
      <c r="A3" s="10"/>
      <c r="B3" s="10"/>
      <c r="C3" s="12" t="s">
        <v>25</v>
      </c>
      <c r="D3" s="33" t="s">
        <v>71</v>
      </c>
      <c r="E3" s="27" t="s">
        <v>70</v>
      </c>
      <c r="F3" s="33"/>
      <c r="G3" s="8"/>
      <c r="H3" s="10"/>
      <c r="I3" s="10"/>
      <c r="J3" s="10"/>
      <c r="K3" s="10"/>
      <c r="L3" s="10"/>
      <c r="M3" s="10"/>
    </row>
    <row r="4" spans="1:13">
      <c r="A4" s="10"/>
      <c r="B4" s="10"/>
      <c r="C4" s="9"/>
      <c r="D4" s="33"/>
      <c r="E4" s="27"/>
      <c r="F4" s="33"/>
      <c r="G4" s="8"/>
      <c r="H4" s="10"/>
      <c r="I4" s="10"/>
      <c r="J4" s="10"/>
      <c r="K4" s="10"/>
      <c r="L4" s="10"/>
      <c r="M4" s="10"/>
    </row>
    <row r="5" spans="1:13" ht="15.75">
      <c r="A5" s="10"/>
      <c r="B5" s="10"/>
      <c r="C5" s="12" t="s">
        <v>26</v>
      </c>
      <c r="D5" s="22" t="s">
        <v>71</v>
      </c>
      <c r="E5" s="27" t="s">
        <v>118</v>
      </c>
      <c r="F5" s="22"/>
      <c r="G5" s="13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23"/>
      <c r="E6" s="26"/>
      <c r="F6" s="23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23"/>
      <c r="E7" s="26"/>
      <c r="F7" s="23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23"/>
      <c r="E8" s="26"/>
      <c r="F8" s="23"/>
      <c r="G8" s="10"/>
      <c r="H8" s="10"/>
      <c r="I8" s="10"/>
      <c r="J8" s="10"/>
      <c r="K8" s="10"/>
      <c r="L8" s="10"/>
      <c r="M8" s="10"/>
    </row>
    <row r="9" spans="1:13" ht="15.75">
      <c r="A9" s="10"/>
      <c r="B9" s="10"/>
      <c r="C9" s="14" t="s">
        <v>72</v>
      </c>
      <c r="D9" s="23">
        <f>B_E.!AD78</f>
        <v>70</v>
      </c>
      <c r="E9" s="26"/>
      <c r="F9" s="23"/>
      <c r="G9" s="10"/>
      <c r="H9" s="10"/>
      <c r="I9" s="10"/>
      <c r="J9" s="10"/>
      <c r="K9" s="10"/>
      <c r="L9" s="10"/>
      <c r="M9" s="10"/>
    </row>
    <row r="10" spans="1:13" ht="31.5">
      <c r="A10" s="10"/>
      <c r="B10" s="10"/>
      <c r="C10" s="15" t="s">
        <v>73</v>
      </c>
      <c r="D10" s="23">
        <f>B_E.!AD79</f>
        <v>0</v>
      </c>
      <c r="E10" s="28" t="s">
        <v>90</v>
      </c>
      <c r="F10" s="23">
        <f>B_E.!AF87</f>
        <v>70</v>
      </c>
      <c r="G10" s="10"/>
      <c r="H10" s="10"/>
      <c r="I10" s="10"/>
      <c r="J10" s="10"/>
      <c r="K10" s="10"/>
      <c r="L10" s="10"/>
      <c r="M10" s="10"/>
    </row>
    <row r="11" spans="1:13" ht="15.75">
      <c r="A11" s="10"/>
      <c r="B11" s="10"/>
      <c r="C11" s="16"/>
      <c r="D11" s="23"/>
      <c r="E11" s="26"/>
      <c r="F11" s="23"/>
      <c r="G11" s="10"/>
      <c r="H11" s="10"/>
      <c r="I11" s="10"/>
      <c r="J11" s="10"/>
      <c r="K11" s="10"/>
      <c r="L11" s="10"/>
      <c r="M11" s="10"/>
    </row>
    <row r="12" spans="1:13" ht="15.75">
      <c r="A12" s="10"/>
      <c r="B12" s="10"/>
      <c r="C12" s="14" t="s">
        <v>74</v>
      </c>
      <c r="D12" s="23">
        <f>B_E.!AF82</f>
        <v>0</v>
      </c>
      <c r="E12" s="28" t="s">
        <v>81</v>
      </c>
      <c r="F12" s="23">
        <f>B_E.!AJ82</f>
        <v>0</v>
      </c>
      <c r="G12" s="10"/>
      <c r="H12" s="10"/>
      <c r="I12" s="10"/>
      <c r="J12" s="10"/>
      <c r="K12" s="10"/>
      <c r="L12" s="10"/>
      <c r="M12" s="10"/>
    </row>
    <row r="13" spans="1:13" ht="15.75">
      <c r="A13" s="10"/>
      <c r="B13" s="10"/>
      <c r="C13" s="14" t="s">
        <v>75</v>
      </c>
      <c r="D13" s="23">
        <f>B_E.!AF83</f>
        <v>0</v>
      </c>
      <c r="E13" s="28" t="s">
        <v>82</v>
      </c>
      <c r="F13" s="23">
        <f>B_E.!AJ83</f>
        <v>0</v>
      </c>
      <c r="G13" s="10"/>
      <c r="H13" s="10"/>
      <c r="I13" s="10"/>
      <c r="J13" s="10"/>
      <c r="K13" s="10"/>
      <c r="L13" s="10"/>
      <c r="M13" s="10"/>
    </row>
    <row r="14" spans="1:13" ht="15.75">
      <c r="A14" s="10"/>
      <c r="B14" s="10"/>
      <c r="C14" s="14" t="s">
        <v>76</v>
      </c>
      <c r="D14" s="23">
        <f>B_E.!AF84</f>
        <v>0</v>
      </c>
      <c r="E14" s="28" t="s">
        <v>83</v>
      </c>
      <c r="F14" s="23">
        <f>B_E.!AJ84</f>
        <v>0</v>
      </c>
      <c r="G14" s="10"/>
      <c r="H14" s="10"/>
      <c r="I14" s="10"/>
      <c r="J14" s="10"/>
      <c r="K14" s="10"/>
      <c r="L14" s="10"/>
      <c r="M14" s="10"/>
    </row>
    <row r="15" spans="1:13" ht="31.5">
      <c r="A15" s="10"/>
      <c r="B15" s="10"/>
      <c r="C15" s="14" t="s">
        <v>77</v>
      </c>
      <c r="D15" s="23">
        <f>B_E.!AF85</f>
        <v>0</v>
      </c>
      <c r="E15" s="29" t="s">
        <v>84</v>
      </c>
      <c r="F15" s="23">
        <f>B_E.!AJ85</f>
        <v>0</v>
      </c>
      <c r="G15" s="10"/>
      <c r="H15" s="10"/>
      <c r="I15" s="10"/>
      <c r="J15" s="10"/>
      <c r="K15" s="10"/>
      <c r="L15" s="10"/>
      <c r="M15" s="10"/>
    </row>
    <row r="16" spans="1:13" ht="15.75">
      <c r="A16" s="10"/>
      <c r="B16" s="10"/>
      <c r="C16" s="14" t="s">
        <v>78</v>
      </c>
      <c r="D16" s="23">
        <f>B_E.!AF86</f>
        <v>0</v>
      </c>
      <c r="E16" s="28" t="s">
        <v>85</v>
      </c>
      <c r="F16" s="23">
        <f>B_E.!AJ86</f>
        <v>0</v>
      </c>
      <c r="G16" s="10"/>
      <c r="H16" s="10"/>
      <c r="I16" s="10"/>
      <c r="J16" s="10"/>
      <c r="K16" s="10"/>
      <c r="L16" s="10"/>
      <c r="M16" s="10"/>
    </row>
    <row r="17" spans="1:13" ht="15.75">
      <c r="A17" s="10"/>
      <c r="B17" s="10"/>
      <c r="C17" s="10"/>
      <c r="D17" s="23"/>
      <c r="E17" s="28" t="s">
        <v>86</v>
      </c>
      <c r="F17" s="23">
        <f>B_E.!AJ87</f>
        <v>0</v>
      </c>
      <c r="G17" s="10"/>
      <c r="H17" s="10"/>
      <c r="I17" s="10"/>
      <c r="J17" s="10"/>
      <c r="K17" s="10"/>
      <c r="L17" s="10"/>
      <c r="M17" s="10"/>
    </row>
    <row r="18" spans="1:13" ht="15.75">
      <c r="A18" s="10"/>
      <c r="B18" s="10"/>
      <c r="C18" s="10"/>
      <c r="D18" s="23"/>
      <c r="E18" s="28" t="s">
        <v>87</v>
      </c>
      <c r="F18" s="23">
        <f>B_E.!AJ88</f>
        <v>0</v>
      </c>
      <c r="G18" s="10"/>
      <c r="H18" s="10"/>
      <c r="I18" s="10"/>
      <c r="J18" s="10"/>
      <c r="K18" s="10"/>
      <c r="L18" s="10"/>
      <c r="M18" s="10"/>
    </row>
    <row r="19" spans="1:13" ht="31.5">
      <c r="A19" s="10"/>
      <c r="B19" s="10"/>
      <c r="C19" s="14" t="s">
        <v>79</v>
      </c>
      <c r="D19" s="48">
        <f>B_E.!AD80</f>
        <v>0</v>
      </c>
      <c r="E19" s="29" t="s">
        <v>88</v>
      </c>
      <c r="F19" s="23">
        <f>B_E.!AJ89</f>
        <v>0</v>
      </c>
      <c r="G19" s="10"/>
      <c r="H19" s="10"/>
      <c r="I19" s="10"/>
      <c r="J19" s="10"/>
      <c r="K19" s="10"/>
      <c r="L19" s="10"/>
      <c r="M19" s="10"/>
    </row>
    <row r="20" spans="1:13" ht="34.5" customHeight="1">
      <c r="A20" s="10"/>
      <c r="B20" s="10"/>
      <c r="C20" s="15" t="s">
        <v>80</v>
      </c>
      <c r="D20" s="23"/>
      <c r="E20" s="29" t="s">
        <v>89</v>
      </c>
      <c r="F20" s="24"/>
      <c r="G20" s="10"/>
      <c r="H20" s="10"/>
      <c r="I20" s="10"/>
      <c r="J20" s="10"/>
      <c r="K20" s="10"/>
      <c r="L20" s="10"/>
      <c r="M20" s="10"/>
    </row>
    <row r="21" spans="1:13" ht="34.5" customHeight="1">
      <c r="A21" s="10"/>
      <c r="B21" s="10"/>
      <c r="C21" s="10"/>
      <c r="D21" s="23"/>
      <c r="E21" s="29" t="s">
        <v>66</v>
      </c>
      <c r="F21" s="23"/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23"/>
      <c r="E22" s="26"/>
      <c r="F22" s="23"/>
      <c r="G22" s="10"/>
      <c r="H22" s="10"/>
      <c r="I22" s="10"/>
      <c r="J22" s="10"/>
      <c r="K22" s="10"/>
      <c r="L22" s="10"/>
      <c r="M22" s="10"/>
    </row>
    <row r="23" spans="1:13">
      <c r="A23" s="10"/>
      <c r="B23" s="10"/>
      <c r="C23" s="10"/>
      <c r="D23" s="23"/>
      <c r="E23" s="26"/>
      <c r="F23" s="23"/>
      <c r="G23" s="10"/>
      <c r="H23" s="10"/>
      <c r="I23" s="10"/>
      <c r="J23" s="10"/>
      <c r="K23" s="10"/>
      <c r="L23" s="10"/>
      <c r="M23" s="10"/>
    </row>
    <row r="24" spans="1:13" ht="15" customHeight="1">
      <c r="A24" s="10"/>
      <c r="B24" s="104" t="s">
        <v>28</v>
      </c>
      <c r="C24" s="104" t="s">
        <v>67</v>
      </c>
      <c r="D24" s="104" t="s">
        <v>30</v>
      </c>
      <c r="E24" s="107" t="s">
        <v>31</v>
      </c>
      <c r="F24" s="104" t="s">
        <v>34</v>
      </c>
      <c r="G24" s="104" t="s">
        <v>34</v>
      </c>
      <c r="H24" s="210" t="s">
        <v>38</v>
      </c>
      <c r="I24" s="10"/>
      <c r="J24" s="10"/>
      <c r="K24" s="10"/>
      <c r="L24" s="10"/>
      <c r="M24" s="10"/>
    </row>
    <row r="25" spans="1:13" ht="15" customHeight="1">
      <c r="A25" s="10"/>
      <c r="B25" s="104" t="s">
        <v>29</v>
      </c>
      <c r="C25" s="104" t="s">
        <v>68</v>
      </c>
      <c r="D25" s="104" t="s">
        <v>69</v>
      </c>
      <c r="E25" s="107" t="s">
        <v>32</v>
      </c>
      <c r="F25" s="104" t="s">
        <v>35</v>
      </c>
      <c r="G25" s="104" t="s">
        <v>35</v>
      </c>
      <c r="H25" s="210"/>
      <c r="I25" s="10"/>
      <c r="J25" s="10"/>
      <c r="K25" s="10"/>
      <c r="L25" s="10"/>
      <c r="M25" s="10"/>
    </row>
    <row r="26" spans="1:13" ht="15" customHeight="1">
      <c r="A26" s="10"/>
      <c r="B26" s="108"/>
      <c r="C26" s="108"/>
      <c r="D26" s="109"/>
      <c r="E26" s="107" t="s">
        <v>33</v>
      </c>
      <c r="F26" s="104" t="s">
        <v>36</v>
      </c>
      <c r="G26" s="104" t="s">
        <v>37</v>
      </c>
      <c r="H26" s="210"/>
      <c r="I26" s="10"/>
      <c r="J26" s="10"/>
      <c r="K26" s="10"/>
      <c r="L26" s="10"/>
      <c r="M26" s="10"/>
    </row>
    <row r="27" spans="1:13" ht="15" customHeight="1">
      <c r="A27" s="10"/>
      <c r="B27" s="104">
        <v>1</v>
      </c>
      <c r="C27" s="104" t="s">
        <v>39</v>
      </c>
      <c r="D27" s="104" t="str">
        <f>B_E.!T2</f>
        <v>SOM</v>
      </c>
      <c r="E27" s="106" t="s">
        <v>134</v>
      </c>
      <c r="F27" s="104">
        <f>B_E.!T78</f>
        <v>0</v>
      </c>
      <c r="G27" s="104">
        <f>B_E.!T79</f>
        <v>0</v>
      </c>
      <c r="H27" s="104" t="e">
        <f>B_E.!T80</f>
        <v>#DIV/0!</v>
      </c>
      <c r="I27" s="10"/>
      <c r="J27" s="10"/>
      <c r="K27" s="10"/>
      <c r="L27" s="10"/>
      <c r="M27" s="10"/>
    </row>
    <row r="28" spans="1:13" ht="15" customHeight="1">
      <c r="A28" s="10"/>
      <c r="B28" s="104">
        <v>2</v>
      </c>
      <c r="C28" s="104" t="s">
        <v>40</v>
      </c>
      <c r="D28" s="104" t="str">
        <f>B_E.!U2</f>
        <v>DS</v>
      </c>
      <c r="E28" s="27" t="s">
        <v>133</v>
      </c>
      <c r="F28" s="104">
        <f>B_E.!E78</f>
        <v>70</v>
      </c>
      <c r="G28" s="104">
        <f>B_E.!U79</f>
        <v>0</v>
      </c>
      <c r="H28" s="104" t="e">
        <f>B_E.!U80</f>
        <v>#DIV/0!</v>
      </c>
      <c r="I28" s="10"/>
      <c r="J28" s="10"/>
      <c r="K28" s="10"/>
      <c r="L28" s="10"/>
      <c r="M28" s="10"/>
    </row>
    <row r="29" spans="1:13" ht="15" customHeight="1">
      <c r="A29" s="10"/>
      <c r="B29" s="104">
        <v>3</v>
      </c>
      <c r="C29" s="104" t="s">
        <v>41</v>
      </c>
      <c r="D29" s="104" t="str">
        <f>B_E.!V2</f>
        <v>IR</v>
      </c>
      <c r="E29" s="106" t="s">
        <v>135</v>
      </c>
      <c r="F29" s="104">
        <f>B_E.!F78</f>
        <v>70</v>
      </c>
      <c r="G29" s="104">
        <f>B_E.!V79</f>
        <v>0</v>
      </c>
      <c r="H29" s="104" t="e">
        <f>B_E.!V80</f>
        <v>#DIV/0!</v>
      </c>
      <c r="I29" s="10"/>
      <c r="J29" s="10"/>
      <c r="K29" s="10"/>
      <c r="L29" s="10"/>
      <c r="M29" s="10"/>
    </row>
    <row r="30" spans="1:13" ht="15" customHeight="1">
      <c r="A30" s="10"/>
      <c r="B30" s="104">
        <v>4</v>
      </c>
      <c r="C30" s="104" t="s">
        <v>42</v>
      </c>
      <c r="D30" s="104" t="str">
        <f>B_E.!W2</f>
        <v>SA</v>
      </c>
      <c r="E30" s="106" t="s">
        <v>130</v>
      </c>
      <c r="F30" s="104">
        <f>B_E.!G78</f>
        <v>70</v>
      </c>
      <c r="G30" s="104">
        <f>B_E.!W79</f>
        <v>0</v>
      </c>
      <c r="H30" s="104" t="e">
        <f>B_E.!W80</f>
        <v>#DIV/0!</v>
      </c>
      <c r="I30" s="10"/>
      <c r="J30" s="10"/>
      <c r="K30" s="10"/>
      <c r="L30" s="10"/>
      <c r="M30" s="10"/>
    </row>
    <row r="31" spans="1:13" ht="15" customHeight="1">
      <c r="A31" s="10"/>
      <c r="B31" s="104">
        <v>5</v>
      </c>
      <c r="C31" s="104" t="s">
        <v>129</v>
      </c>
      <c r="D31" s="104" t="str">
        <f>B_E.!X2</f>
        <v>SA (TW)</v>
      </c>
      <c r="E31" s="106" t="s">
        <v>130</v>
      </c>
      <c r="F31" s="104">
        <f>B_E.!X78</f>
        <v>0</v>
      </c>
      <c r="G31" s="104">
        <f>B_E.!X79</f>
        <v>0</v>
      </c>
      <c r="H31" s="104" t="e">
        <f>B_E.!X80</f>
        <v>#DIV/0!</v>
      </c>
      <c r="I31" s="10"/>
      <c r="J31" s="10"/>
      <c r="K31" s="10"/>
      <c r="L31" s="10"/>
      <c r="M31" s="10"/>
    </row>
    <row r="32" spans="1:13" ht="15" customHeight="1">
      <c r="A32" s="10"/>
      <c r="B32" s="104">
        <v>6</v>
      </c>
      <c r="C32" s="110" t="s">
        <v>2</v>
      </c>
      <c r="D32" s="111" t="s">
        <v>136</v>
      </c>
      <c r="E32" s="106" t="s">
        <v>130</v>
      </c>
      <c r="F32" s="104">
        <f>B_E.!Z78</f>
        <v>0</v>
      </c>
      <c r="G32" s="104">
        <f>B_E.!Y79</f>
        <v>0</v>
      </c>
      <c r="H32" s="107" t="e">
        <f>B_E.!Y80</f>
        <v>#DIV/0!</v>
      </c>
      <c r="I32" s="10"/>
      <c r="J32" s="10"/>
      <c r="K32" s="10"/>
      <c r="L32" s="10"/>
      <c r="M32" s="10"/>
    </row>
    <row r="33" spans="1:13" ht="15" customHeight="1">
      <c r="A33" s="10"/>
      <c r="B33" s="112">
        <v>7</v>
      </c>
      <c r="C33" s="112" t="s">
        <v>2</v>
      </c>
      <c r="D33" s="111" t="s">
        <v>137</v>
      </c>
      <c r="E33" s="106"/>
      <c r="F33" s="112">
        <f>B_E.!AC78</f>
        <v>0</v>
      </c>
      <c r="G33" s="112">
        <f>B_E.!AC79</f>
        <v>0</v>
      </c>
      <c r="H33" s="107" t="e">
        <f>B_E.!AC80</f>
        <v>#DIV/0!</v>
      </c>
      <c r="I33" s="10"/>
      <c r="J33" s="10"/>
      <c r="K33" s="10"/>
      <c r="L33" s="10"/>
      <c r="M33" s="10"/>
    </row>
    <row r="34" spans="1:13" ht="15" customHeight="1">
      <c r="A34" s="10"/>
      <c r="B34" s="104">
        <v>8</v>
      </c>
      <c r="C34" s="112" t="s">
        <v>129</v>
      </c>
      <c r="D34" s="105" t="str">
        <f>B_E.!AB2</f>
        <v>PROJECT (TW)</v>
      </c>
      <c r="E34" s="106"/>
      <c r="F34" s="104">
        <f>B_E.!AB78</f>
        <v>0</v>
      </c>
      <c r="G34" s="104">
        <f>B_E.!AC79</f>
        <v>0</v>
      </c>
      <c r="H34" s="107" t="e">
        <f>B_E.!AB80</f>
        <v>#DIV/0!</v>
      </c>
      <c r="I34" s="10"/>
      <c r="J34" s="10"/>
      <c r="K34" s="10"/>
      <c r="L34" s="10"/>
      <c r="M34" s="10"/>
    </row>
    <row r="35" spans="1:13" ht="15" customHeight="1">
      <c r="A35" s="10"/>
      <c r="B35" s="71">
        <v>9</v>
      </c>
      <c r="C35" s="114" t="s">
        <v>129</v>
      </c>
      <c r="D35" s="104" t="str">
        <f>B_E.!Z2</f>
        <v>CLP-II (TW)</v>
      </c>
      <c r="E35" s="27" t="s">
        <v>133</v>
      </c>
      <c r="F35" s="112">
        <f>B_E.!Z78</f>
        <v>0</v>
      </c>
      <c r="G35" s="112">
        <f>B_E.!Z79</f>
        <v>0</v>
      </c>
      <c r="H35" s="112" t="e">
        <f>B_E.!Z80</f>
        <v>#DIV/0!</v>
      </c>
      <c r="I35" s="10"/>
      <c r="J35" s="10"/>
      <c r="K35" s="10"/>
      <c r="L35" s="10"/>
      <c r="M35" s="10"/>
    </row>
    <row r="36" spans="1:13" ht="15" customHeight="1">
      <c r="A36" s="10"/>
      <c r="B36" s="113">
        <v>10</v>
      </c>
      <c r="C36" s="112" t="s">
        <v>2</v>
      </c>
      <c r="D36" s="113" t="s">
        <v>131</v>
      </c>
      <c r="E36" s="27" t="s">
        <v>133</v>
      </c>
      <c r="F36" s="112">
        <f>B_E.!AA78</f>
        <v>0</v>
      </c>
      <c r="G36" s="112">
        <f>B_E.!AA79</f>
        <v>0</v>
      </c>
      <c r="H36" s="112" t="e">
        <f>B_E.!AA80</f>
        <v>#DIV/0!</v>
      </c>
      <c r="I36" s="10"/>
      <c r="J36" s="10"/>
      <c r="K36" s="10"/>
      <c r="L36" s="10"/>
      <c r="M36" s="10"/>
    </row>
    <row r="37" spans="1:13" ht="15.75" customHeight="1" thickBot="1">
      <c r="A37" s="10"/>
      <c r="B37" s="10"/>
      <c r="C37" s="10"/>
      <c r="D37" s="23"/>
      <c r="E37" s="26"/>
      <c r="F37" s="23"/>
      <c r="G37" s="10"/>
      <c r="H37" s="10"/>
      <c r="I37" s="10"/>
      <c r="J37" s="10"/>
      <c r="K37" s="10"/>
      <c r="L37" s="10"/>
      <c r="M37" s="10"/>
    </row>
    <row r="38" spans="1:13" ht="30" customHeight="1">
      <c r="A38" s="10"/>
      <c r="B38" s="75" t="s">
        <v>103</v>
      </c>
      <c r="C38" s="17" t="s">
        <v>102</v>
      </c>
      <c r="D38" s="80" t="s">
        <v>47</v>
      </c>
      <c r="E38" s="30" t="s">
        <v>104</v>
      </c>
      <c r="F38" s="211" t="s">
        <v>95</v>
      </c>
      <c r="G38" s="204" t="s">
        <v>51</v>
      </c>
      <c r="H38" s="205"/>
      <c r="I38" s="205"/>
      <c r="J38" s="205"/>
      <c r="K38" s="205"/>
      <c r="L38" s="205"/>
      <c r="M38" s="206"/>
    </row>
    <row r="39" spans="1:13" ht="16.5" customHeight="1" thickBot="1">
      <c r="A39" s="10"/>
      <c r="B39" s="34"/>
      <c r="C39" s="18"/>
      <c r="D39" s="81"/>
      <c r="E39" s="31"/>
      <c r="F39" s="212"/>
      <c r="G39" s="207"/>
      <c r="H39" s="208"/>
      <c r="I39" s="208"/>
      <c r="J39" s="208"/>
      <c r="K39" s="208"/>
      <c r="L39" s="208"/>
      <c r="M39" s="209"/>
    </row>
    <row r="40" spans="1:13" ht="47.25">
      <c r="A40" s="10"/>
      <c r="B40" s="19"/>
      <c r="C40" s="20"/>
      <c r="D40" s="81"/>
      <c r="E40" s="32"/>
      <c r="F40" s="212"/>
      <c r="G40" s="78" t="s">
        <v>96</v>
      </c>
      <c r="H40" s="78" t="s">
        <v>97</v>
      </c>
      <c r="I40" s="78" t="s">
        <v>98</v>
      </c>
      <c r="J40" s="78" t="s">
        <v>99</v>
      </c>
      <c r="K40" s="78" t="s">
        <v>100</v>
      </c>
      <c r="L40" s="79">
        <v>40</v>
      </c>
      <c r="M40" s="78" t="s">
        <v>101</v>
      </c>
    </row>
    <row r="41" spans="1:13" ht="18" thickBot="1">
      <c r="A41" s="10"/>
      <c r="B41" s="35">
        <v>1</v>
      </c>
      <c r="C41" s="106" t="s">
        <v>134</v>
      </c>
      <c r="D41" s="36" t="str">
        <f>B_E.!T2</f>
        <v>SOM</v>
      </c>
      <c r="E41" s="25" t="e">
        <f>B_E.!T80</f>
        <v>#DIV/0!</v>
      </c>
      <c r="F41" s="36">
        <f>F27</f>
        <v>0</v>
      </c>
      <c r="G41" s="21">
        <f>B_E.!T82</f>
        <v>0</v>
      </c>
      <c r="H41" s="21">
        <f>B_E.!T83</f>
        <v>0</v>
      </c>
      <c r="I41" s="21">
        <f>B_E.!T84</f>
        <v>0</v>
      </c>
      <c r="J41" s="21">
        <f>B_E.!T85</f>
        <v>0</v>
      </c>
      <c r="K41" s="21">
        <f>B_E.!T86</f>
        <v>0</v>
      </c>
      <c r="L41" s="21">
        <f>B_E.!T87</f>
        <v>0</v>
      </c>
      <c r="M41" s="21">
        <f>B_E.!T88</f>
        <v>0</v>
      </c>
    </row>
    <row r="42" spans="1:13" ht="18" thickBot="1">
      <c r="A42" s="10"/>
      <c r="B42" s="35">
        <v>2</v>
      </c>
      <c r="C42" s="27" t="s">
        <v>133</v>
      </c>
      <c r="D42" s="36" t="str">
        <f>B_E.!U2</f>
        <v>DS</v>
      </c>
      <c r="E42" s="25" t="e">
        <f>B_E.!U80</f>
        <v>#DIV/0!</v>
      </c>
      <c r="F42" s="36">
        <f>B_E.!U78</f>
        <v>0</v>
      </c>
      <c r="G42" s="21">
        <f>B_E.!E82</f>
        <v>0</v>
      </c>
      <c r="H42" s="21">
        <f>B_E.!E83</f>
        <v>0</v>
      </c>
      <c r="I42" s="21">
        <f>B_E.!E84</f>
        <v>0</v>
      </c>
      <c r="J42" s="21">
        <f>B_E.!E85</f>
        <v>0</v>
      </c>
      <c r="K42" s="21">
        <f>B_E.!E86</f>
        <v>0</v>
      </c>
      <c r="L42" s="21">
        <f>B_E.!E87</f>
        <v>0</v>
      </c>
      <c r="M42" s="21">
        <f>B_E.!E88</f>
        <v>0</v>
      </c>
    </row>
    <row r="43" spans="1:13" ht="18" thickBot="1">
      <c r="A43" s="10"/>
      <c r="B43" s="35">
        <v>3</v>
      </c>
      <c r="C43" s="106" t="s">
        <v>135</v>
      </c>
      <c r="D43" s="36" t="str">
        <f>B_E.!V2</f>
        <v>IR</v>
      </c>
      <c r="E43" s="25">
        <v>100</v>
      </c>
      <c r="F43" s="36">
        <f>B_E.!V78</f>
        <v>0</v>
      </c>
      <c r="G43" s="21">
        <f>B_E.!F82</f>
        <v>0</v>
      </c>
      <c r="H43" s="21">
        <f>B_E.!F83</f>
        <v>0</v>
      </c>
      <c r="I43" s="21">
        <f>B_E.!F84</f>
        <v>0</v>
      </c>
      <c r="J43" s="21">
        <f>B_E.!F85</f>
        <v>0</v>
      </c>
      <c r="K43" s="21">
        <f>B_E.!F86</f>
        <v>0</v>
      </c>
      <c r="L43" s="21">
        <f>B_E.!F87</f>
        <v>0</v>
      </c>
      <c r="M43" s="21">
        <f>B_E.!F88</f>
        <v>0</v>
      </c>
    </row>
    <row r="44" spans="1:13" ht="18" thickBot="1">
      <c r="A44" s="10"/>
      <c r="B44" s="35">
        <v>4</v>
      </c>
      <c r="C44" s="106" t="s">
        <v>130</v>
      </c>
      <c r="D44" s="36" t="str">
        <f>B_E.!W2</f>
        <v>SA</v>
      </c>
      <c r="E44" s="25" t="e">
        <f>B_E.!W80</f>
        <v>#DIV/0!</v>
      </c>
      <c r="F44" s="36">
        <f>B_E.!W78</f>
        <v>0</v>
      </c>
      <c r="G44" s="21">
        <f>B_E.!G82</f>
        <v>0</v>
      </c>
      <c r="H44" s="21">
        <f>B_E.!G83</f>
        <v>2</v>
      </c>
      <c r="I44" s="21">
        <f>B_E.!G84</f>
        <v>11</v>
      </c>
      <c r="J44" s="21">
        <f>B_E.!G85</f>
        <v>20</v>
      </c>
      <c r="K44" s="21">
        <f>B_E.!G86</f>
        <v>25</v>
      </c>
      <c r="L44" s="21">
        <f>B_E.!G87</f>
        <v>0</v>
      </c>
      <c r="M44" s="21">
        <f>B_E.!G88</f>
        <v>12</v>
      </c>
    </row>
    <row r="45" spans="1:13" ht="18" thickBot="1">
      <c r="A45" s="10"/>
      <c r="B45" s="35">
        <v>5</v>
      </c>
      <c r="C45" s="106" t="s">
        <v>130</v>
      </c>
      <c r="D45" s="36" t="str">
        <f>B_E.!X2</f>
        <v>SA (TW)</v>
      </c>
      <c r="E45" s="25" t="e">
        <f>B_E.!X80</f>
        <v>#DIV/0!</v>
      </c>
      <c r="F45" s="36">
        <f>B_E.!X78</f>
        <v>0</v>
      </c>
      <c r="G45" s="21">
        <f>B_E.!H82</f>
        <v>2</v>
      </c>
      <c r="H45" s="21">
        <f>B_E.!H83</f>
        <v>12</v>
      </c>
      <c r="I45" s="21">
        <f>B_E.!H84</f>
        <v>13</v>
      </c>
      <c r="J45" s="21">
        <f>B_E.!F85</f>
        <v>0</v>
      </c>
      <c r="K45" s="21">
        <f>B_E.!H86</f>
        <v>14</v>
      </c>
      <c r="L45" s="21">
        <f>B_E.!H87</f>
        <v>1</v>
      </c>
      <c r="M45" s="21">
        <f>B_E.!H88</f>
        <v>4</v>
      </c>
    </row>
    <row r="46" spans="1:13">
      <c r="A46" s="10"/>
      <c r="B46" s="10"/>
      <c r="C46" s="10"/>
      <c r="D46" s="23"/>
      <c r="E46" s="26"/>
      <c r="F46" s="23"/>
      <c r="G46" s="10"/>
      <c r="H46" s="10"/>
      <c r="I46" s="10"/>
      <c r="J46" s="10"/>
      <c r="K46" s="10"/>
      <c r="L46" s="10"/>
      <c r="M46" s="10"/>
    </row>
    <row r="47" spans="1:13">
      <c r="A47" s="10"/>
      <c r="B47" s="10"/>
      <c r="C47" s="10"/>
      <c r="D47" s="72">
        <v>1</v>
      </c>
      <c r="E47" s="121" t="s">
        <v>140</v>
      </c>
      <c r="F47" s="122">
        <v>69.86666666666666</v>
      </c>
      <c r="G47" s="10"/>
      <c r="H47" s="10"/>
      <c r="I47" s="10"/>
      <c r="J47" s="10"/>
      <c r="K47" s="10"/>
      <c r="L47" s="10"/>
      <c r="M47" s="10"/>
    </row>
    <row r="48" spans="1:13">
      <c r="A48" s="10"/>
      <c r="B48" s="10"/>
      <c r="C48" s="10"/>
      <c r="D48" s="72">
        <v>2</v>
      </c>
      <c r="E48" s="120" t="s">
        <v>138</v>
      </c>
      <c r="F48" s="122">
        <v>69.666666666666671</v>
      </c>
      <c r="G48" s="10"/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72">
        <v>3</v>
      </c>
      <c r="E49" s="121" t="s">
        <v>139</v>
      </c>
      <c r="F49" s="122">
        <v>69.266666666666666</v>
      </c>
      <c r="G49" s="10"/>
      <c r="H49" s="10"/>
      <c r="I49" s="10"/>
      <c r="J49" s="10"/>
      <c r="K49" s="10"/>
      <c r="L49" s="10"/>
      <c r="M49" s="10"/>
    </row>
  </sheetData>
  <mergeCells count="4">
    <mergeCell ref="G38:M39"/>
    <mergeCell ref="C1:F1"/>
    <mergeCell ref="H24:H26"/>
    <mergeCell ref="F38:F40"/>
  </mergeCells>
  <pageMargins left="0.28000000000000003" right="0.24" top="0.24" bottom="0.31" header="0.26" footer="0.3"/>
  <pageSetup paperSize="9" scale="67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89"/>
  <sheetViews>
    <sheetView workbookViewId="0">
      <selection sqref="A1:AK89"/>
    </sheetView>
  </sheetViews>
  <sheetFormatPr defaultRowHeight="15"/>
  <cols>
    <col min="3" max="3" width="32" customWidth="1"/>
    <col min="17" max="17" width="25.42578125" customWidth="1"/>
    <col min="35" max="35" width="29.42578125" customWidth="1"/>
  </cols>
  <sheetData>
    <row r="1" spans="1:38" ht="18.75">
      <c r="A1" s="50"/>
      <c r="B1" s="51"/>
      <c r="C1" s="51"/>
      <c r="D1" s="213"/>
      <c r="E1" s="214"/>
      <c r="F1" s="214"/>
      <c r="G1" s="214"/>
      <c r="H1" s="214"/>
      <c r="I1" s="214"/>
      <c r="J1" s="214"/>
      <c r="K1" s="214"/>
      <c r="L1" s="214"/>
      <c r="M1" s="215"/>
      <c r="N1" s="52"/>
      <c r="O1" s="213"/>
      <c r="P1" s="214"/>
      <c r="Q1" s="214"/>
      <c r="R1" s="214"/>
      <c r="S1" s="214"/>
      <c r="T1" s="216"/>
      <c r="U1" s="216"/>
      <c r="V1" s="216"/>
      <c r="W1" s="216"/>
      <c r="X1" s="216"/>
      <c r="Y1" s="216"/>
      <c r="Z1" s="216"/>
      <c r="AA1" s="216"/>
      <c r="AB1" s="120"/>
      <c r="AC1" s="120"/>
      <c r="AD1" s="120"/>
      <c r="AE1" s="37"/>
      <c r="AF1" s="120"/>
      <c r="AG1" s="37"/>
      <c r="AH1" s="120"/>
      <c r="AI1" s="120"/>
      <c r="AJ1" s="120"/>
      <c r="AK1" s="120"/>
    </row>
    <row r="2" spans="1:38">
      <c r="A2" s="116"/>
      <c r="B2" s="117"/>
      <c r="C2" s="117"/>
      <c r="D2" s="89"/>
      <c r="E2" s="89"/>
      <c r="F2" s="89"/>
      <c r="G2" s="89"/>
      <c r="H2" s="89"/>
      <c r="I2" s="89"/>
      <c r="J2" s="89"/>
      <c r="K2" s="89"/>
      <c r="L2" s="89"/>
      <c r="M2" s="89"/>
      <c r="N2" s="118"/>
      <c r="O2" s="118"/>
      <c r="P2" s="118"/>
      <c r="Q2" s="118"/>
      <c r="R2" s="118"/>
      <c r="S2" s="12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25"/>
      <c r="AK2" s="125"/>
    </row>
    <row r="3" spans="1:38">
      <c r="A3" s="123"/>
      <c r="B3" s="123"/>
      <c r="C3" s="124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54"/>
      <c r="R3" s="54"/>
      <c r="S3" s="55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8">
      <c r="A4" s="37"/>
      <c r="B4" s="37"/>
      <c r="C4" s="11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125"/>
      <c r="S4" s="125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120"/>
    </row>
    <row r="5" spans="1:38">
      <c r="A5" s="120"/>
      <c r="B5" s="90"/>
      <c r="C5" s="121"/>
      <c r="D5" s="91"/>
      <c r="E5" s="91"/>
      <c r="F5" s="91"/>
      <c r="G5" s="91"/>
      <c r="H5" s="91"/>
      <c r="I5" s="92"/>
      <c r="J5" s="92"/>
      <c r="K5" s="92"/>
      <c r="L5" s="92"/>
      <c r="M5" s="92"/>
      <c r="N5" s="37"/>
      <c r="O5" s="126"/>
      <c r="P5" s="37"/>
      <c r="Q5" s="37"/>
      <c r="R5" s="127"/>
      <c r="S5" s="127"/>
      <c r="T5" s="37"/>
      <c r="U5" s="103"/>
      <c r="V5" s="103"/>
      <c r="W5" s="103"/>
      <c r="X5" s="103"/>
      <c r="Y5" s="103"/>
      <c r="Z5" s="103"/>
      <c r="AA5" s="103"/>
      <c r="AB5" s="103"/>
      <c r="AC5" s="103"/>
      <c r="AD5" s="37"/>
      <c r="AE5" s="37"/>
      <c r="AF5" s="120"/>
      <c r="AG5" s="126"/>
      <c r="AH5" s="37"/>
      <c r="AI5" s="37"/>
      <c r="AJ5" s="37"/>
      <c r="AK5" s="37"/>
      <c r="AL5" s="120"/>
    </row>
    <row r="6" spans="1:38">
      <c r="A6" s="120"/>
      <c r="B6" s="90"/>
      <c r="C6" s="121"/>
      <c r="D6" s="91"/>
      <c r="E6" s="91"/>
      <c r="F6" s="91"/>
      <c r="G6" s="91"/>
      <c r="H6" s="91"/>
      <c r="I6" s="92"/>
      <c r="J6" s="92"/>
      <c r="K6" s="92"/>
      <c r="L6" s="92"/>
      <c r="M6" s="92"/>
      <c r="N6" s="37"/>
      <c r="O6" s="126"/>
      <c r="P6" s="37"/>
      <c r="Q6" s="37"/>
      <c r="R6" s="127"/>
      <c r="S6" s="127"/>
      <c r="T6" s="37"/>
      <c r="U6" s="103"/>
      <c r="V6" s="103"/>
      <c r="W6" s="103"/>
      <c r="X6" s="103"/>
      <c r="Y6" s="103"/>
      <c r="Z6" s="103"/>
      <c r="AA6" s="103"/>
      <c r="AB6" s="103"/>
      <c r="AC6" s="103"/>
      <c r="AD6" s="37"/>
      <c r="AE6" s="37"/>
      <c r="AF6" s="120"/>
      <c r="AG6" s="126"/>
      <c r="AH6" s="37"/>
      <c r="AI6" s="37"/>
      <c r="AJ6" s="37"/>
      <c r="AK6" s="37"/>
      <c r="AL6" s="120"/>
    </row>
    <row r="7" spans="1:38">
      <c r="A7" s="120"/>
      <c r="B7" s="90"/>
      <c r="C7" s="120"/>
      <c r="D7" s="91"/>
      <c r="E7" s="92"/>
      <c r="F7" s="92"/>
      <c r="G7" s="92"/>
      <c r="H7" s="92"/>
      <c r="I7" s="92"/>
      <c r="J7" s="92"/>
      <c r="K7" s="92"/>
      <c r="L7" s="92"/>
      <c r="M7" s="92"/>
      <c r="N7" s="37"/>
      <c r="O7" s="126"/>
      <c r="P7" s="37"/>
      <c r="Q7" s="37"/>
      <c r="R7" s="127"/>
      <c r="S7" s="127"/>
      <c r="T7" s="37"/>
      <c r="U7" s="103"/>
      <c r="V7" s="103"/>
      <c r="W7" s="103"/>
      <c r="X7" s="103"/>
      <c r="Y7" s="103"/>
      <c r="Z7" s="103"/>
      <c r="AA7" s="103"/>
      <c r="AB7" s="103"/>
      <c r="AC7" s="103"/>
      <c r="AD7" s="37"/>
      <c r="AE7" s="37"/>
      <c r="AF7" s="120"/>
      <c r="AG7" s="126"/>
      <c r="AH7" s="37"/>
      <c r="AI7" s="37"/>
      <c r="AJ7" s="37"/>
      <c r="AK7" s="37"/>
      <c r="AL7" s="120"/>
    </row>
    <row r="8" spans="1:38">
      <c r="A8" s="120"/>
      <c r="B8" s="90"/>
      <c r="C8" s="121"/>
      <c r="D8" s="91"/>
      <c r="E8" s="91"/>
      <c r="F8" s="91"/>
      <c r="G8" s="91"/>
      <c r="H8" s="91"/>
      <c r="I8" s="92"/>
      <c r="J8" s="92"/>
      <c r="K8" s="92"/>
      <c r="L8" s="92"/>
      <c r="M8" s="92"/>
      <c r="N8" s="37"/>
      <c r="O8" s="126"/>
      <c r="P8" s="37"/>
      <c r="Q8" s="37"/>
      <c r="R8" s="127"/>
      <c r="S8" s="127"/>
      <c r="T8" s="37"/>
      <c r="U8" s="103"/>
      <c r="V8" s="103"/>
      <c r="W8" s="103"/>
      <c r="X8" s="103"/>
      <c r="Y8" s="103"/>
      <c r="Z8" s="103"/>
      <c r="AA8" s="103"/>
      <c r="AB8" s="103"/>
      <c r="AC8" s="103"/>
      <c r="AD8" s="37"/>
      <c r="AE8" s="37"/>
      <c r="AF8" s="120"/>
      <c r="AG8" s="126"/>
      <c r="AH8" s="37"/>
      <c r="AI8" s="37"/>
      <c r="AJ8" s="37"/>
      <c r="AK8" s="37"/>
      <c r="AL8" s="120"/>
    </row>
    <row r="9" spans="1:38">
      <c r="A9" s="120"/>
      <c r="B9" s="90"/>
      <c r="C9" s="120"/>
      <c r="D9" s="91"/>
      <c r="E9" s="92"/>
      <c r="F9" s="92"/>
      <c r="G9" s="92"/>
      <c r="H9" s="92"/>
      <c r="I9" s="92"/>
      <c r="J9" s="92"/>
      <c r="K9" s="92"/>
      <c r="L9" s="92"/>
      <c r="M9" s="92"/>
      <c r="N9" s="37"/>
      <c r="O9" s="126"/>
      <c r="P9" s="37"/>
      <c r="Q9" s="37"/>
      <c r="R9" s="127"/>
      <c r="S9" s="127"/>
      <c r="T9" s="37"/>
      <c r="U9" s="103"/>
      <c r="V9" s="103"/>
      <c r="W9" s="103"/>
      <c r="X9" s="103"/>
      <c r="Y9" s="103"/>
      <c r="Z9" s="103"/>
      <c r="AA9" s="103"/>
      <c r="AB9" s="103"/>
      <c r="AC9" s="103"/>
      <c r="AD9" s="37"/>
      <c r="AE9" s="37"/>
      <c r="AF9" s="120"/>
      <c r="AG9" s="126"/>
      <c r="AH9" s="37"/>
      <c r="AI9" s="37"/>
      <c r="AJ9" s="37"/>
      <c r="AK9" s="37"/>
      <c r="AL9" s="120"/>
    </row>
    <row r="10" spans="1:38">
      <c r="A10" s="120"/>
      <c r="B10" s="90"/>
      <c r="C10" s="120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37"/>
      <c r="O10" s="126"/>
      <c r="P10" s="37"/>
      <c r="Q10" s="37"/>
      <c r="R10" s="127"/>
      <c r="S10" s="127"/>
      <c r="T10" s="37"/>
      <c r="U10" s="103"/>
      <c r="V10" s="103"/>
      <c r="W10" s="103"/>
      <c r="X10" s="103"/>
      <c r="Y10" s="103"/>
      <c r="Z10" s="103"/>
      <c r="AA10" s="103"/>
      <c r="AB10" s="103"/>
      <c r="AC10" s="103"/>
      <c r="AD10" s="37"/>
      <c r="AE10" s="37"/>
      <c r="AF10" s="120"/>
      <c r="AG10" s="126"/>
      <c r="AH10" s="37"/>
      <c r="AI10" s="37"/>
      <c r="AJ10" s="37"/>
      <c r="AK10" s="37"/>
      <c r="AL10" s="120"/>
    </row>
    <row r="11" spans="1:38">
      <c r="A11" s="120"/>
      <c r="B11" s="90"/>
      <c r="C11" s="121"/>
      <c r="D11" s="91"/>
      <c r="E11" s="91"/>
      <c r="F11" s="91"/>
      <c r="G11" s="91"/>
      <c r="H11" s="91"/>
      <c r="I11" s="92"/>
      <c r="J11" s="92"/>
      <c r="K11" s="92"/>
      <c r="L11" s="92"/>
      <c r="M11" s="92"/>
      <c r="N11" s="37"/>
      <c r="O11" s="126"/>
      <c r="P11" s="37"/>
      <c r="Q11" s="37"/>
      <c r="R11" s="127"/>
      <c r="S11" s="127"/>
      <c r="T11" s="37"/>
      <c r="U11" s="103"/>
      <c r="V11" s="103"/>
      <c r="W11" s="103"/>
      <c r="X11" s="103"/>
      <c r="Y11" s="103"/>
      <c r="Z11" s="103"/>
      <c r="AA11" s="103"/>
      <c r="AB11" s="103"/>
      <c r="AC11" s="103"/>
      <c r="AD11" s="37"/>
      <c r="AE11" s="37"/>
      <c r="AF11" s="120"/>
      <c r="AG11" s="126"/>
      <c r="AH11" s="37"/>
      <c r="AI11" s="37"/>
      <c r="AJ11" s="37"/>
      <c r="AK11" s="37"/>
      <c r="AL11" s="120"/>
    </row>
    <row r="12" spans="1:38">
      <c r="A12" s="120"/>
      <c r="B12" s="90"/>
      <c r="C12" s="120"/>
      <c r="D12" s="91"/>
      <c r="E12" s="91"/>
      <c r="F12" s="91"/>
      <c r="G12" s="91"/>
      <c r="H12" s="91"/>
      <c r="I12" s="92"/>
      <c r="J12" s="92"/>
      <c r="K12" s="92"/>
      <c r="L12" s="92"/>
      <c r="M12" s="92"/>
      <c r="N12" s="37"/>
      <c r="O12" s="126"/>
      <c r="P12" s="37"/>
      <c r="Q12" s="37"/>
      <c r="R12" s="127"/>
      <c r="S12" s="127"/>
      <c r="T12" s="37"/>
      <c r="U12" s="103"/>
      <c r="V12" s="103"/>
      <c r="W12" s="103"/>
      <c r="X12" s="103"/>
      <c r="Y12" s="103"/>
      <c r="Z12" s="103"/>
      <c r="AA12" s="103"/>
      <c r="AB12" s="103"/>
      <c r="AC12" s="103"/>
      <c r="AD12" s="37"/>
      <c r="AE12" s="37"/>
      <c r="AF12" s="120"/>
      <c r="AG12" s="126"/>
      <c r="AH12" s="37"/>
      <c r="AI12" s="37"/>
      <c r="AJ12" s="37"/>
      <c r="AK12" s="37"/>
      <c r="AL12" s="120"/>
    </row>
    <row r="13" spans="1:38">
      <c r="A13" s="120"/>
      <c r="B13" s="90"/>
      <c r="C13" s="120"/>
      <c r="D13" s="91"/>
      <c r="E13" s="91"/>
      <c r="F13" s="91"/>
      <c r="G13" s="91"/>
      <c r="H13" s="91"/>
      <c r="I13" s="92"/>
      <c r="J13" s="92"/>
      <c r="K13" s="92"/>
      <c r="L13" s="92"/>
      <c r="M13" s="92"/>
      <c r="N13" s="37"/>
      <c r="O13" s="126"/>
      <c r="P13" s="37"/>
      <c r="Q13" s="37"/>
      <c r="R13" s="127"/>
      <c r="S13" s="127"/>
      <c r="T13" s="37"/>
      <c r="U13" s="103"/>
      <c r="V13" s="103"/>
      <c r="W13" s="103"/>
      <c r="X13" s="103"/>
      <c r="Y13" s="103"/>
      <c r="Z13" s="103"/>
      <c r="AA13" s="103"/>
      <c r="AB13" s="103"/>
      <c r="AC13" s="103"/>
      <c r="AD13" s="37"/>
      <c r="AE13" s="37"/>
      <c r="AF13" s="120"/>
      <c r="AG13" s="126"/>
      <c r="AH13" s="37"/>
      <c r="AI13" s="37"/>
      <c r="AJ13" s="37"/>
      <c r="AK13" s="37"/>
      <c r="AL13" s="120"/>
    </row>
    <row r="14" spans="1:38">
      <c r="A14" s="120"/>
      <c r="B14" s="90"/>
      <c r="C14" s="120"/>
      <c r="D14" s="91"/>
      <c r="E14" s="91"/>
      <c r="F14" s="91"/>
      <c r="G14" s="91"/>
      <c r="H14" s="91"/>
      <c r="I14" s="92"/>
      <c r="J14" s="92"/>
      <c r="K14" s="92"/>
      <c r="L14" s="92"/>
      <c r="M14" s="92"/>
      <c r="N14" s="37"/>
      <c r="O14" s="126"/>
      <c r="P14" s="37"/>
      <c r="Q14" s="37"/>
      <c r="R14" s="127"/>
      <c r="S14" s="127"/>
      <c r="T14" s="37"/>
      <c r="U14" s="103"/>
      <c r="V14" s="103"/>
      <c r="W14" s="103"/>
      <c r="X14" s="103"/>
      <c r="Y14" s="103"/>
      <c r="Z14" s="103"/>
      <c r="AA14" s="103"/>
      <c r="AB14" s="103"/>
      <c r="AC14" s="103"/>
      <c r="AD14" s="37"/>
      <c r="AE14" s="37"/>
      <c r="AF14" s="120"/>
      <c r="AG14" s="126"/>
      <c r="AH14" s="37"/>
      <c r="AI14" s="37"/>
      <c r="AJ14" s="37"/>
      <c r="AK14" s="37"/>
      <c r="AL14" s="120"/>
    </row>
    <row r="15" spans="1:38">
      <c r="A15" s="120"/>
      <c r="B15" s="90"/>
      <c r="C15" s="12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126"/>
      <c r="P15" s="37"/>
      <c r="Q15" s="37"/>
      <c r="R15" s="127"/>
      <c r="S15" s="127"/>
      <c r="T15" s="37"/>
      <c r="U15" s="103"/>
      <c r="V15" s="103"/>
      <c r="W15" s="103"/>
      <c r="X15" s="103"/>
      <c r="Y15" s="103"/>
      <c r="Z15" s="103"/>
      <c r="AA15" s="103"/>
      <c r="AB15" s="103"/>
      <c r="AC15" s="103"/>
      <c r="AD15" s="37"/>
      <c r="AE15" s="37"/>
      <c r="AF15" s="120"/>
      <c r="AG15" s="126"/>
      <c r="AH15" s="37"/>
      <c r="AI15" s="37"/>
      <c r="AJ15" s="37"/>
      <c r="AK15" s="37"/>
      <c r="AL15" s="120"/>
    </row>
    <row r="16" spans="1:38">
      <c r="A16" s="120"/>
      <c r="B16" s="90"/>
      <c r="C16" s="121"/>
      <c r="D16" s="91"/>
      <c r="E16" s="91"/>
      <c r="F16" s="91"/>
      <c r="G16" s="91"/>
      <c r="H16" s="91"/>
      <c r="I16" s="92"/>
      <c r="J16" s="92"/>
      <c r="K16" s="92"/>
      <c r="L16" s="92"/>
      <c r="M16" s="92"/>
      <c r="N16" s="37"/>
      <c r="O16" s="126"/>
      <c r="P16" s="37"/>
      <c r="Q16" s="37"/>
      <c r="R16" s="127"/>
      <c r="S16" s="127"/>
      <c r="T16" s="37"/>
      <c r="U16" s="103"/>
      <c r="V16" s="103"/>
      <c r="W16" s="103"/>
      <c r="X16" s="103"/>
      <c r="Y16" s="103"/>
      <c r="Z16" s="103"/>
      <c r="AA16" s="103"/>
      <c r="AB16" s="103"/>
      <c r="AC16" s="103"/>
      <c r="AD16" s="37"/>
      <c r="AE16" s="37"/>
      <c r="AF16" s="120"/>
      <c r="AG16" s="126"/>
      <c r="AH16" s="37"/>
      <c r="AI16" s="37"/>
      <c r="AJ16" s="37"/>
      <c r="AK16" s="37"/>
      <c r="AL16" s="120"/>
    </row>
    <row r="17" spans="1:38">
      <c r="A17" s="120"/>
      <c r="B17" s="90"/>
      <c r="C17" s="120"/>
      <c r="D17" s="91"/>
      <c r="E17" s="91"/>
      <c r="F17" s="91"/>
      <c r="G17" s="91"/>
      <c r="H17" s="91"/>
      <c r="I17" s="92"/>
      <c r="J17" s="92"/>
      <c r="K17" s="92"/>
      <c r="L17" s="92"/>
      <c r="M17" s="92"/>
      <c r="N17" s="37"/>
      <c r="O17" s="126"/>
      <c r="P17" s="37"/>
      <c r="Q17" s="37"/>
      <c r="R17" s="127"/>
      <c r="S17" s="127"/>
      <c r="T17" s="37"/>
      <c r="U17" s="103"/>
      <c r="V17" s="103"/>
      <c r="W17" s="103"/>
      <c r="X17" s="103"/>
      <c r="Y17" s="103"/>
      <c r="Z17" s="103"/>
      <c r="AA17" s="103"/>
      <c r="AB17" s="103"/>
      <c r="AC17" s="103"/>
      <c r="AD17" s="37"/>
      <c r="AE17" s="37"/>
      <c r="AF17" s="120"/>
      <c r="AG17" s="126"/>
      <c r="AH17" s="37"/>
      <c r="AI17" s="37"/>
      <c r="AJ17" s="37"/>
      <c r="AK17" s="37"/>
      <c r="AL17" s="120"/>
    </row>
    <row r="18" spans="1:38">
      <c r="A18" s="120"/>
      <c r="B18" s="90"/>
      <c r="C18" s="120"/>
      <c r="D18" s="92"/>
      <c r="E18" s="91"/>
      <c r="F18" s="91"/>
      <c r="G18" s="91"/>
      <c r="H18" s="91"/>
      <c r="I18" s="92"/>
      <c r="J18" s="92"/>
      <c r="K18" s="92"/>
      <c r="L18" s="92"/>
      <c r="M18" s="92"/>
      <c r="N18" s="37"/>
      <c r="O18" s="126"/>
      <c r="P18" s="37"/>
      <c r="Q18" s="37"/>
      <c r="R18" s="127"/>
      <c r="S18" s="127"/>
      <c r="T18" s="37"/>
      <c r="U18" s="103"/>
      <c r="V18" s="103"/>
      <c r="W18" s="103"/>
      <c r="X18" s="103"/>
      <c r="Y18" s="103"/>
      <c r="Z18" s="103"/>
      <c r="AA18" s="103"/>
      <c r="AB18" s="103"/>
      <c r="AC18" s="103"/>
      <c r="AD18" s="37"/>
      <c r="AE18" s="37"/>
      <c r="AF18" s="120"/>
      <c r="AG18" s="126"/>
      <c r="AH18" s="37"/>
      <c r="AI18" s="37"/>
      <c r="AJ18" s="37"/>
      <c r="AK18" s="37"/>
      <c r="AL18" s="120"/>
    </row>
    <row r="19" spans="1:38">
      <c r="A19" s="120"/>
      <c r="B19" s="90"/>
      <c r="C19" s="120"/>
      <c r="D19" s="91"/>
      <c r="E19" s="91"/>
      <c r="F19" s="91"/>
      <c r="G19" s="91"/>
      <c r="H19" s="91"/>
      <c r="I19" s="92"/>
      <c r="J19" s="92"/>
      <c r="K19" s="92"/>
      <c r="L19" s="92"/>
      <c r="M19" s="92"/>
      <c r="N19" s="37"/>
      <c r="O19" s="126"/>
      <c r="P19" s="37"/>
      <c r="Q19" s="37"/>
      <c r="R19" s="127"/>
      <c r="S19" s="127"/>
      <c r="T19" s="37"/>
      <c r="U19" s="103"/>
      <c r="V19" s="103"/>
      <c r="W19" s="103"/>
      <c r="X19" s="103"/>
      <c r="Y19" s="103"/>
      <c r="Z19" s="103"/>
      <c r="AA19" s="103"/>
      <c r="AB19" s="103"/>
      <c r="AC19" s="103"/>
      <c r="AD19" s="37"/>
      <c r="AE19" s="37"/>
      <c r="AF19" s="120"/>
      <c r="AG19" s="126"/>
      <c r="AH19" s="37"/>
      <c r="AI19" s="37"/>
      <c r="AJ19" s="37"/>
      <c r="AK19" s="37"/>
      <c r="AL19" s="120"/>
    </row>
    <row r="20" spans="1:38">
      <c r="A20" s="120"/>
      <c r="B20" s="90"/>
      <c r="C20" s="121"/>
      <c r="D20" s="91"/>
      <c r="E20" s="91"/>
      <c r="F20" s="91"/>
      <c r="G20" s="91"/>
      <c r="H20" s="91"/>
      <c r="I20" s="92"/>
      <c r="J20" s="92"/>
      <c r="K20" s="92"/>
      <c r="L20" s="92"/>
      <c r="M20" s="92"/>
      <c r="N20" s="37"/>
      <c r="O20" s="126"/>
      <c r="P20" s="37"/>
      <c r="Q20" s="37"/>
      <c r="R20" s="127"/>
      <c r="S20" s="127"/>
      <c r="T20" s="37"/>
      <c r="U20" s="103"/>
      <c r="V20" s="103"/>
      <c r="W20" s="103"/>
      <c r="X20" s="103"/>
      <c r="Y20" s="103"/>
      <c r="Z20" s="103"/>
      <c r="AA20" s="103"/>
      <c r="AB20" s="103"/>
      <c r="AC20" s="103"/>
      <c r="AD20" s="37"/>
      <c r="AE20" s="37"/>
      <c r="AF20" s="120"/>
      <c r="AG20" s="126"/>
      <c r="AH20" s="37"/>
      <c r="AI20" s="37"/>
      <c r="AJ20" s="37"/>
      <c r="AK20" s="37"/>
      <c r="AL20" s="120"/>
    </row>
    <row r="21" spans="1:38">
      <c r="A21" s="120"/>
      <c r="B21" s="90"/>
      <c r="C21" s="120"/>
      <c r="D21" s="91"/>
      <c r="E21" s="91"/>
      <c r="F21" s="91"/>
      <c r="G21" s="91"/>
      <c r="H21" s="91"/>
      <c r="I21" s="92"/>
      <c r="J21" s="92"/>
      <c r="K21" s="92"/>
      <c r="L21" s="92"/>
      <c r="M21" s="92"/>
      <c r="N21" s="37"/>
      <c r="O21" s="126"/>
      <c r="P21" s="37"/>
      <c r="Q21" s="37"/>
      <c r="R21" s="127"/>
      <c r="S21" s="127"/>
      <c r="T21" s="37"/>
      <c r="U21" s="103"/>
      <c r="V21" s="103"/>
      <c r="W21" s="103"/>
      <c r="X21" s="103"/>
      <c r="Y21" s="103"/>
      <c r="Z21" s="103"/>
      <c r="AA21" s="103"/>
      <c r="AB21" s="103"/>
      <c r="AC21" s="103"/>
      <c r="AD21" s="37"/>
      <c r="AE21" s="37"/>
      <c r="AF21" s="120"/>
      <c r="AG21" s="126"/>
      <c r="AH21" s="37"/>
      <c r="AI21" s="37"/>
      <c r="AJ21" s="37"/>
      <c r="AK21" s="37"/>
      <c r="AL21" s="120"/>
    </row>
    <row r="22" spans="1:38">
      <c r="A22" s="120"/>
      <c r="B22" s="90"/>
      <c r="C22" s="120"/>
      <c r="D22" s="91"/>
      <c r="E22" s="91"/>
      <c r="F22" s="91"/>
      <c r="G22" s="91"/>
      <c r="H22" s="91"/>
      <c r="I22" s="92"/>
      <c r="J22" s="92"/>
      <c r="K22" s="92"/>
      <c r="L22" s="92"/>
      <c r="M22" s="92"/>
      <c r="N22" s="37"/>
      <c r="O22" s="126"/>
      <c r="P22" s="37"/>
      <c r="Q22" s="37"/>
      <c r="R22" s="127"/>
      <c r="S22" s="127"/>
      <c r="T22" s="37"/>
      <c r="U22" s="103"/>
      <c r="V22" s="103"/>
      <c r="W22" s="103"/>
      <c r="X22" s="103"/>
      <c r="Y22" s="103"/>
      <c r="Z22" s="103"/>
      <c r="AA22" s="103"/>
      <c r="AB22" s="103"/>
      <c r="AC22" s="103"/>
      <c r="AD22" s="37"/>
      <c r="AE22" s="37"/>
      <c r="AF22" s="120"/>
      <c r="AG22" s="126"/>
      <c r="AH22" s="37"/>
      <c r="AI22" s="37"/>
      <c r="AJ22" s="37"/>
      <c r="AK22" s="37"/>
      <c r="AL22" s="120"/>
    </row>
    <row r="23" spans="1:38">
      <c r="A23" s="120"/>
      <c r="B23" s="90"/>
      <c r="C23" s="120"/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37"/>
      <c r="O23" s="126"/>
      <c r="P23" s="37"/>
      <c r="Q23" s="37"/>
      <c r="R23" s="127"/>
      <c r="S23" s="127"/>
      <c r="T23" s="37"/>
      <c r="U23" s="103"/>
      <c r="V23" s="103"/>
      <c r="W23" s="103"/>
      <c r="X23" s="103"/>
      <c r="Y23" s="103"/>
      <c r="Z23" s="103"/>
      <c r="AA23" s="103"/>
      <c r="AB23" s="103"/>
      <c r="AC23" s="103"/>
      <c r="AD23" s="37"/>
      <c r="AE23" s="37"/>
      <c r="AF23" s="120"/>
      <c r="AG23" s="126"/>
      <c r="AH23" s="37"/>
      <c r="AI23" s="37"/>
      <c r="AJ23" s="37"/>
      <c r="AK23" s="37"/>
      <c r="AL23" s="120"/>
    </row>
    <row r="24" spans="1:38">
      <c r="A24" s="120"/>
      <c r="B24" s="90"/>
      <c r="C24" s="120"/>
      <c r="D24" s="91"/>
      <c r="E24" s="91"/>
      <c r="F24" s="91"/>
      <c r="G24" s="91"/>
      <c r="H24" s="91"/>
      <c r="I24" s="92"/>
      <c r="J24" s="92"/>
      <c r="K24" s="92"/>
      <c r="L24" s="92"/>
      <c r="M24" s="92"/>
      <c r="N24" s="37"/>
      <c r="O24" s="126"/>
      <c r="P24" s="37"/>
      <c r="Q24" s="37"/>
      <c r="R24" s="127"/>
      <c r="S24" s="127"/>
      <c r="T24" s="37"/>
      <c r="U24" s="103"/>
      <c r="V24" s="103"/>
      <c r="W24" s="103"/>
      <c r="X24" s="103"/>
      <c r="Y24" s="103"/>
      <c r="Z24" s="103"/>
      <c r="AA24" s="103"/>
      <c r="AB24" s="103"/>
      <c r="AC24" s="103"/>
      <c r="AD24" s="37"/>
      <c r="AE24" s="37"/>
      <c r="AF24" s="120"/>
      <c r="AG24" s="126"/>
      <c r="AH24" s="37"/>
      <c r="AI24" s="37"/>
      <c r="AJ24" s="37"/>
      <c r="AK24" s="37"/>
      <c r="AL24" s="120"/>
    </row>
    <row r="25" spans="1:38">
      <c r="A25" s="120"/>
      <c r="B25" s="90"/>
      <c r="C25" s="120"/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37"/>
      <c r="O25" s="126"/>
      <c r="P25" s="37"/>
      <c r="Q25" s="37"/>
      <c r="R25" s="127"/>
      <c r="S25" s="127"/>
      <c r="T25" s="37"/>
      <c r="U25" s="103"/>
      <c r="V25" s="103"/>
      <c r="W25" s="103"/>
      <c r="X25" s="103"/>
      <c r="Y25" s="103"/>
      <c r="Z25" s="103"/>
      <c r="AA25" s="103"/>
      <c r="AB25" s="103"/>
      <c r="AC25" s="103"/>
      <c r="AD25" s="37"/>
      <c r="AE25" s="37"/>
      <c r="AF25" s="120"/>
      <c r="AG25" s="126"/>
      <c r="AH25" s="37"/>
      <c r="AI25" s="37"/>
      <c r="AJ25" s="37"/>
      <c r="AK25" s="37"/>
      <c r="AL25" s="120"/>
    </row>
    <row r="26" spans="1:38">
      <c r="A26" s="120"/>
      <c r="B26" s="90"/>
      <c r="C26" s="121"/>
      <c r="D26" s="91"/>
      <c r="E26" s="91"/>
      <c r="F26" s="91"/>
      <c r="G26" s="91"/>
      <c r="H26" s="91"/>
      <c r="I26" s="92"/>
      <c r="J26" s="92"/>
      <c r="K26" s="92"/>
      <c r="L26" s="92"/>
      <c r="M26" s="92"/>
      <c r="N26" s="37"/>
      <c r="O26" s="126"/>
      <c r="P26" s="37"/>
      <c r="Q26" s="37"/>
      <c r="R26" s="127"/>
      <c r="S26" s="127"/>
      <c r="T26" s="37"/>
      <c r="U26" s="103"/>
      <c r="V26" s="103"/>
      <c r="W26" s="103"/>
      <c r="X26" s="103"/>
      <c r="Y26" s="103"/>
      <c r="Z26" s="103"/>
      <c r="AA26" s="103"/>
      <c r="AB26" s="103"/>
      <c r="AC26" s="103"/>
      <c r="AD26" s="37"/>
      <c r="AE26" s="37"/>
      <c r="AF26" s="120"/>
      <c r="AG26" s="126"/>
      <c r="AH26" s="37"/>
      <c r="AI26" s="37"/>
      <c r="AJ26" s="37"/>
      <c r="AK26" s="37"/>
      <c r="AL26" s="120"/>
    </row>
    <row r="27" spans="1:38">
      <c r="A27" s="120"/>
      <c r="B27" s="90"/>
      <c r="C27" s="121"/>
      <c r="D27" s="91"/>
      <c r="E27" s="91"/>
      <c r="F27" s="91"/>
      <c r="G27" s="91"/>
      <c r="H27" s="91"/>
      <c r="I27" s="92"/>
      <c r="J27" s="92"/>
      <c r="K27" s="92"/>
      <c r="L27" s="92"/>
      <c r="M27" s="92"/>
      <c r="N27" s="37"/>
      <c r="O27" s="126"/>
      <c r="P27" s="37"/>
      <c r="Q27" s="37"/>
      <c r="R27" s="127"/>
      <c r="S27" s="127"/>
      <c r="T27" s="37"/>
      <c r="U27" s="103"/>
      <c r="V27" s="103"/>
      <c r="W27" s="103"/>
      <c r="X27" s="103"/>
      <c r="Y27" s="103"/>
      <c r="Z27" s="103"/>
      <c r="AA27" s="103"/>
      <c r="AB27" s="103"/>
      <c r="AC27" s="103"/>
      <c r="AD27" s="37"/>
      <c r="AE27" s="37"/>
      <c r="AF27" s="120"/>
      <c r="AG27" s="126"/>
      <c r="AH27" s="37"/>
      <c r="AI27" s="37"/>
      <c r="AJ27" s="37"/>
      <c r="AK27" s="37"/>
      <c r="AL27" s="120"/>
    </row>
    <row r="28" spans="1:38">
      <c r="A28" s="120"/>
      <c r="B28" s="90"/>
      <c r="C28" s="120"/>
      <c r="D28" s="91"/>
      <c r="E28" s="91"/>
      <c r="F28" s="91"/>
      <c r="G28" s="91"/>
      <c r="H28" s="91"/>
      <c r="I28" s="92"/>
      <c r="J28" s="92"/>
      <c r="K28" s="92"/>
      <c r="L28" s="92"/>
      <c r="M28" s="92"/>
      <c r="N28" s="37"/>
      <c r="O28" s="126"/>
      <c r="P28" s="37"/>
      <c r="Q28" s="37"/>
      <c r="R28" s="127"/>
      <c r="S28" s="127"/>
      <c r="T28" s="37"/>
      <c r="U28" s="103"/>
      <c r="V28" s="103"/>
      <c r="W28" s="103"/>
      <c r="X28" s="103"/>
      <c r="Y28" s="103"/>
      <c r="Z28" s="103"/>
      <c r="AA28" s="103"/>
      <c r="AB28" s="103"/>
      <c r="AC28" s="103"/>
      <c r="AD28" s="37"/>
      <c r="AE28" s="37"/>
      <c r="AF28" s="120"/>
      <c r="AG28" s="126"/>
      <c r="AH28" s="37"/>
      <c r="AI28" s="37"/>
      <c r="AJ28" s="37"/>
      <c r="AK28" s="37"/>
      <c r="AL28" s="120"/>
    </row>
    <row r="29" spans="1:38">
      <c r="A29" s="120"/>
      <c r="B29" s="90"/>
      <c r="C29" s="120"/>
      <c r="D29" s="91"/>
      <c r="E29" s="91"/>
      <c r="F29" s="91"/>
      <c r="G29" s="91"/>
      <c r="H29" s="91"/>
      <c r="I29" s="92"/>
      <c r="J29" s="92"/>
      <c r="K29" s="92"/>
      <c r="L29" s="92"/>
      <c r="M29" s="92"/>
      <c r="N29" s="37"/>
      <c r="O29" s="126"/>
      <c r="P29" s="37"/>
      <c r="Q29" s="37"/>
      <c r="R29" s="127"/>
      <c r="S29" s="127"/>
      <c r="T29" s="37"/>
      <c r="U29" s="103"/>
      <c r="V29" s="103"/>
      <c r="W29" s="103"/>
      <c r="X29" s="103"/>
      <c r="Y29" s="103"/>
      <c r="Z29" s="103"/>
      <c r="AA29" s="103"/>
      <c r="AB29" s="103"/>
      <c r="AC29" s="103"/>
      <c r="AD29" s="37"/>
      <c r="AE29" s="37"/>
      <c r="AF29" s="120"/>
      <c r="AG29" s="126"/>
      <c r="AH29" s="37"/>
      <c r="AI29" s="37"/>
      <c r="AJ29" s="37"/>
      <c r="AK29" s="37"/>
      <c r="AL29" s="120"/>
    </row>
    <row r="30" spans="1:38">
      <c r="A30" s="120"/>
      <c r="B30" s="90"/>
      <c r="C30" s="121"/>
      <c r="D30" s="91"/>
      <c r="E30" s="91"/>
      <c r="F30" s="91"/>
      <c r="G30" s="91"/>
      <c r="H30" s="91"/>
      <c r="I30" s="92"/>
      <c r="J30" s="92"/>
      <c r="K30" s="92"/>
      <c r="L30" s="92"/>
      <c r="M30" s="92"/>
      <c r="N30" s="37"/>
      <c r="O30" s="126"/>
      <c r="P30" s="37"/>
      <c r="Q30" s="37"/>
      <c r="R30" s="127"/>
      <c r="S30" s="127"/>
      <c r="T30" s="37"/>
      <c r="U30" s="103"/>
      <c r="V30" s="103"/>
      <c r="W30" s="103"/>
      <c r="X30" s="103"/>
      <c r="Y30" s="103"/>
      <c r="Z30" s="103"/>
      <c r="AA30" s="103"/>
      <c r="AB30" s="103"/>
      <c r="AC30" s="103"/>
      <c r="AD30" s="37"/>
      <c r="AE30" s="37"/>
      <c r="AF30" s="120"/>
      <c r="AG30" s="126"/>
      <c r="AH30" s="37"/>
      <c r="AI30" s="37"/>
      <c r="AJ30" s="37"/>
      <c r="AK30" s="37"/>
      <c r="AL30" s="120"/>
    </row>
    <row r="31" spans="1:38">
      <c r="A31" s="120"/>
      <c r="B31" s="90"/>
      <c r="C31" s="120"/>
      <c r="D31" s="91"/>
      <c r="E31" s="91"/>
      <c r="F31" s="91"/>
      <c r="G31" s="91"/>
      <c r="H31" s="91"/>
      <c r="I31" s="92"/>
      <c r="J31" s="92"/>
      <c r="K31" s="92"/>
      <c r="L31" s="92"/>
      <c r="M31" s="92"/>
      <c r="N31" s="37"/>
      <c r="O31" s="126"/>
      <c r="P31" s="37"/>
      <c r="Q31" s="37"/>
      <c r="R31" s="127"/>
      <c r="S31" s="127"/>
      <c r="T31" s="37"/>
      <c r="U31" s="103"/>
      <c r="V31" s="103"/>
      <c r="W31" s="103"/>
      <c r="X31" s="103"/>
      <c r="Y31" s="103"/>
      <c r="Z31" s="103"/>
      <c r="AA31" s="103"/>
      <c r="AB31" s="103"/>
      <c r="AC31" s="103"/>
      <c r="AD31" s="37"/>
      <c r="AE31" s="37"/>
      <c r="AF31" s="120"/>
      <c r="AG31" s="126"/>
      <c r="AH31" s="37"/>
      <c r="AI31" s="37"/>
      <c r="AJ31" s="37"/>
      <c r="AK31" s="37"/>
      <c r="AL31" s="120"/>
    </row>
    <row r="32" spans="1:38">
      <c r="A32" s="120"/>
      <c r="B32" s="90"/>
      <c r="C32" s="120"/>
      <c r="D32" s="91"/>
      <c r="E32" s="91"/>
      <c r="F32" s="91"/>
      <c r="G32" s="91"/>
      <c r="H32" s="91"/>
      <c r="I32" s="92"/>
      <c r="J32" s="92"/>
      <c r="K32" s="92"/>
      <c r="L32" s="92"/>
      <c r="M32" s="92"/>
      <c r="N32" s="37"/>
      <c r="O32" s="126"/>
      <c r="P32" s="37"/>
      <c r="Q32" s="37"/>
      <c r="R32" s="127"/>
      <c r="S32" s="127"/>
      <c r="T32" s="37"/>
      <c r="U32" s="103"/>
      <c r="V32" s="103"/>
      <c r="W32" s="103"/>
      <c r="X32" s="103"/>
      <c r="Y32" s="103"/>
      <c r="Z32" s="103"/>
      <c r="AA32" s="103"/>
      <c r="AB32" s="103"/>
      <c r="AC32" s="103"/>
      <c r="AD32" s="37"/>
      <c r="AE32" s="37"/>
      <c r="AF32" s="120"/>
      <c r="AG32" s="126"/>
      <c r="AH32" s="37"/>
      <c r="AI32" s="37"/>
      <c r="AJ32" s="37"/>
      <c r="AK32" s="37"/>
      <c r="AL32" s="120"/>
    </row>
    <row r="33" spans="1:38">
      <c r="A33" s="120"/>
      <c r="B33" s="90"/>
      <c r="C33" s="12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26"/>
      <c r="P33" s="37"/>
      <c r="Q33" s="37"/>
      <c r="R33" s="127"/>
      <c r="S33" s="127"/>
      <c r="T33" s="37"/>
      <c r="U33" s="103"/>
      <c r="V33" s="103"/>
      <c r="W33" s="103"/>
      <c r="X33" s="103"/>
      <c r="Y33" s="103"/>
      <c r="Z33" s="103"/>
      <c r="AA33" s="103"/>
      <c r="AB33" s="103"/>
      <c r="AC33" s="103"/>
      <c r="AD33" s="37"/>
      <c r="AE33" s="37"/>
      <c r="AF33" s="120"/>
      <c r="AG33" s="126"/>
      <c r="AH33" s="37"/>
      <c r="AI33" s="37"/>
      <c r="AJ33" s="37"/>
      <c r="AK33" s="37"/>
      <c r="AL33" s="120"/>
    </row>
    <row r="34" spans="1:38">
      <c r="A34" s="120"/>
      <c r="B34" s="90"/>
      <c r="C34" s="120"/>
      <c r="D34" s="91"/>
      <c r="E34" s="91"/>
      <c r="F34" s="91"/>
      <c r="G34" s="91"/>
      <c r="H34" s="91"/>
      <c r="I34" s="92"/>
      <c r="J34" s="92"/>
      <c r="K34" s="92"/>
      <c r="L34" s="92"/>
      <c r="M34" s="92"/>
      <c r="N34" s="37"/>
      <c r="O34" s="126"/>
      <c r="P34" s="37"/>
      <c r="Q34" s="37"/>
      <c r="R34" s="127"/>
      <c r="S34" s="127"/>
      <c r="T34" s="37"/>
      <c r="U34" s="103"/>
      <c r="V34" s="103"/>
      <c r="W34" s="103"/>
      <c r="X34" s="103"/>
      <c r="Y34" s="103"/>
      <c r="Z34" s="103"/>
      <c r="AA34" s="103"/>
      <c r="AB34" s="103"/>
      <c r="AC34" s="103"/>
      <c r="AD34" s="37"/>
      <c r="AE34" s="37"/>
      <c r="AF34" s="120"/>
      <c r="AG34" s="126"/>
      <c r="AH34" s="37"/>
      <c r="AI34" s="37"/>
      <c r="AJ34" s="37"/>
      <c r="AK34" s="37"/>
      <c r="AL34" s="120"/>
    </row>
    <row r="35" spans="1:38">
      <c r="A35" s="120"/>
      <c r="B35" s="90"/>
      <c r="C35" s="120"/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37"/>
      <c r="O35" s="126"/>
      <c r="P35" s="37"/>
      <c r="Q35" s="37"/>
      <c r="R35" s="127"/>
      <c r="S35" s="127"/>
      <c r="T35" s="37"/>
      <c r="U35" s="103"/>
      <c r="V35" s="103"/>
      <c r="W35" s="103"/>
      <c r="X35" s="103"/>
      <c r="Y35" s="103"/>
      <c r="Z35" s="103"/>
      <c r="AA35" s="103"/>
      <c r="AB35" s="103"/>
      <c r="AC35" s="103"/>
      <c r="AD35" s="37"/>
      <c r="AE35" s="37"/>
      <c r="AF35" s="120"/>
      <c r="AG35" s="126"/>
      <c r="AH35" s="37"/>
      <c r="AI35" s="37"/>
      <c r="AJ35" s="37"/>
      <c r="AK35" s="37"/>
      <c r="AL35" s="120"/>
    </row>
    <row r="36" spans="1:38">
      <c r="A36" s="120"/>
      <c r="B36" s="90"/>
      <c r="C36" s="121"/>
      <c r="D36" s="91"/>
      <c r="E36" s="91"/>
      <c r="F36" s="91"/>
      <c r="G36" s="91"/>
      <c r="H36" s="91"/>
      <c r="I36" s="92"/>
      <c r="J36" s="92"/>
      <c r="K36" s="92"/>
      <c r="L36" s="92"/>
      <c r="M36" s="92"/>
      <c r="N36" s="37"/>
      <c r="O36" s="126"/>
      <c r="P36" s="37"/>
      <c r="Q36" s="37"/>
      <c r="R36" s="127"/>
      <c r="S36" s="127"/>
      <c r="T36" s="37"/>
      <c r="U36" s="103"/>
      <c r="V36" s="103"/>
      <c r="W36" s="103"/>
      <c r="X36" s="103"/>
      <c r="Y36" s="103"/>
      <c r="Z36" s="103"/>
      <c r="AA36" s="103"/>
      <c r="AB36" s="103"/>
      <c r="AC36" s="103"/>
      <c r="AD36" s="37"/>
      <c r="AE36" s="37"/>
      <c r="AF36" s="120"/>
      <c r="AG36" s="126"/>
      <c r="AH36" s="37"/>
      <c r="AI36" s="37"/>
      <c r="AJ36" s="37"/>
      <c r="AK36" s="37"/>
      <c r="AL36" s="120"/>
    </row>
    <row r="37" spans="1:38">
      <c r="A37" s="120"/>
      <c r="B37" s="90"/>
      <c r="C37" s="121"/>
      <c r="D37" s="92"/>
      <c r="E37" s="91"/>
      <c r="F37" s="91"/>
      <c r="G37" s="91"/>
      <c r="H37" s="91"/>
      <c r="I37" s="92"/>
      <c r="J37" s="92"/>
      <c r="K37" s="92"/>
      <c r="L37" s="92"/>
      <c r="M37" s="92"/>
      <c r="N37" s="37"/>
      <c r="O37" s="126"/>
      <c r="P37" s="37"/>
      <c r="Q37" s="37"/>
      <c r="R37" s="127"/>
      <c r="S37" s="127"/>
      <c r="T37" s="37"/>
      <c r="U37" s="103"/>
      <c r="V37" s="103"/>
      <c r="W37" s="103"/>
      <c r="X37" s="103"/>
      <c r="Y37" s="103"/>
      <c r="Z37" s="103"/>
      <c r="AA37" s="103"/>
      <c r="AB37" s="103"/>
      <c r="AC37" s="103"/>
      <c r="AD37" s="37"/>
      <c r="AE37" s="37"/>
      <c r="AF37" s="120"/>
      <c r="AG37" s="126"/>
      <c r="AH37" s="37"/>
      <c r="AI37" s="37"/>
      <c r="AJ37" s="37"/>
      <c r="AK37" s="37"/>
      <c r="AL37" s="120"/>
    </row>
    <row r="38" spans="1:38">
      <c r="A38" s="120"/>
      <c r="B38" s="90"/>
      <c r="C38" s="120"/>
      <c r="D38" s="91"/>
      <c r="E38" s="92"/>
      <c r="F38" s="92"/>
      <c r="G38" s="92"/>
      <c r="H38" s="92"/>
      <c r="I38" s="92"/>
      <c r="J38" s="92"/>
      <c r="K38" s="92"/>
      <c r="L38" s="92"/>
      <c r="M38" s="92"/>
      <c r="N38" s="37"/>
      <c r="O38" s="126"/>
      <c r="P38" s="37"/>
      <c r="Q38" s="37"/>
      <c r="R38" s="127"/>
      <c r="S38" s="127"/>
      <c r="T38" s="37"/>
      <c r="U38" s="37"/>
      <c r="V38" s="103"/>
      <c r="W38" s="103"/>
      <c r="X38" s="103"/>
      <c r="Y38" s="103"/>
      <c r="Z38" s="103"/>
      <c r="AA38" s="103"/>
      <c r="AB38" s="103"/>
      <c r="AC38" s="103"/>
      <c r="AD38" s="37"/>
      <c r="AE38" s="37"/>
      <c r="AF38" s="120"/>
      <c r="AG38" s="126"/>
      <c r="AH38" s="37"/>
      <c r="AI38" s="37"/>
      <c r="AJ38" s="37"/>
      <c r="AK38" s="37"/>
      <c r="AL38" s="120"/>
    </row>
    <row r="39" spans="1:38">
      <c r="A39" s="120"/>
      <c r="B39" s="90"/>
      <c r="C39" s="120"/>
      <c r="D39" s="91"/>
      <c r="E39" s="92"/>
      <c r="F39" s="92"/>
      <c r="G39" s="92"/>
      <c r="H39" s="92"/>
      <c r="I39" s="92"/>
      <c r="J39" s="92"/>
      <c r="K39" s="92"/>
      <c r="L39" s="92"/>
      <c r="M39" s="92"/>
      <c r="N39" s="37"/>
      <c r="O39" s="126"/>
      <c r="P39" s="37"/>
      <c r="Q39" s="37"/>
      <c r="R39" s="127"/>
      <c r="S39" s="127"/>
      <c r="T39" s="37"/>
      <c r="U39" s="103"/>
      <c r="V39" s="103"/>
      <c r="W39" s="103"/>
      <c r="X39" s="103"/>
      <c r="Y39" s="103"/>
      <c r="Z39" s="103"/>
      <c r="AA39" s="103"/>
      <c r="AB39" s="103"/>
      <c r="AC39" s="103"/>
      <c r="AD39" s="37"/>
      <c r="AE39" s="37"/>
      <c r="AF39" s="120"/>
      <c r="AG39" s="126"/>
      <c r="AH39" s="37"/>
      <c r="AI39" s="37"/>
      <c r="AJ39" s="37"/>
      <c r="AK39" s="37"/>
      <c r="AL39" s="120"/>
    </row>
    <row r="40" spans="1:38">
      <c r="A40" s="120"/>
      <c r="B40" s="90"/>
      <c r="C40" s="121"/>
      <c r="D40" s="92"/>
      <c r="E40" s="91"/>
      <c r="F40" s="91"/>
      <c r="G40" s="91"/>
      <c r="H40" s="91"/>
      <c r="I40" s="92"/>
      <c r="J40" s="92"/>
      <c r="K40" s="92"/>
      <c r="L40" s="92"/>
      <c r="M40" s="92"/>
      <c r="N40" s="37"/>
      <c r="O40" s="126"/>
      <c r="P40" s="37"/>
      <c r="Q40" s="37"/>
      <c r="R40" s="127"/>
      <c r="S40" s="127"/>
      <c r="T40" s="37"/>
      <c r="U40" s="103"/>
      <c r="V40" s="103"/>
      <c r="W40" s="103"/>
      <c r="X40" s="103"/>
      <c r="Y40" s="103"/>
      <c r="Z40" s="103"/>
      <c r="AA40" s="103"/>
      <c r="AB40" s="103"/>
      <c r="AC40" s="103"/>
      <c r="AD40" s="37"/>
      <c r="AE40" s="37"/>
      <c r="AF40" s="120"/>
      <c r="AG40" s="126"/>
      <c r="AH40" s="37"/>
      <c r="AI40" s="37"/>
      <c r="AJ40" s="37"/>
      <c r="AK40" s="37"/>
      <c r="AL40" s="120"/>
    </row>
    <row r="41" spans="1:38">
      <c r="A41" s="120"/>
      <c r="B41" s="90"/>
      <c r="C41" s="121"/>
      <c r="D41" s="91"/>
      <c r="E41" s="91"/>
      <c r="F41" s="91"/>
      <c r="G41" s="91"/>
      <c r="H41" s="91"/>
      <c r="I41" s="92"/>
      <c r="J41" s="92"/>
      <c r="K41" s="92"/>
      <c r="L41" s="92"/>
      <c r="M41" s="92"/>
      <c r="N41" s="37"/>
      <c r="O41" s="126"/>
      <c r="P41" s="37"/>
      <c r="Q41" s="37"/>
      <c r="R41" s="127"/>
      <c r="S41" s="127"/>
      <c r="T41" s="37"/>
      <c r="U41" s="103"/>
      <c r="V41" s="103"/>
      <c r="W41" s="103"/>
      <c r="X41" s="103"/>
      <c r="Y41" s="103"/>
      <c r="Z41" s="103"/>
      <c r="AA41" s="103"/>
      <c r="AB41" s="103"/>
      <c r="AC41" s="103"/>
      <c r="AD41" s="37"/>
      <c r="AE41" s="37"/>
      <c r="AF41" s="120"/>
      <c r="AG41" s="126"/>
      <c r="AH41" s="37"/>
      <c r="AI41" s="37"/>
      <c r="AJ41" s="37"/>
      <c r="AK41" s="37"/>
      <c r="AL41" s="120"/>
    </row>
    <row r="42" spans="1:38">
      <c r="A42" s="120"/>
      <c r="B42" s="90"/>
      <c r="C42" s="120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37"/>
      <c r="O42" s="126"/>
      <c r="P42" s="37"/>
      <c r="Q42" s="37"/>
      <c r="R42" s="127"/>
      <c r="S42" s="127"/>
      <c r="T42" s="37"/>
      <c r="U42" s="37"/>
      <c r="V42" s="37"/>
      <c r="W42" s="37"/>
      <c r="X42" s="37"/>
      <c r="Y42" s="37"/>
      <c r="Z42" s="37"/>
      <c r="AA42" s="102"/>
      <c r="AB42" s="37"/>
      <c r="AC42" s="37"/>
      <c r="AD42" s="37"/>
      <c r="AE42" s="37"/>
      <c r="AF42" s="37"/>
      <c r="AG42" s="126"/>
      <c r="AH42" s="37"/>
      <c r="AI42" s="37"/>
      <c r="AJ42" s="37"/>
      <c r="AK42" s="37"/>
      <c r="AL42" s="120"/>
    </row>
    <row r="43" spans="1:38">
      <c r="A43" s="120"/>
      <c r="B43" s="90"/>
      <c r="C43" s="121"/>
      <c r="D43" s="91"/>
      <c r="E43" s="91"/>
      <c r="F43" s="91"/>
      <c r="G43" s="91"/>
      <c r="H43" s="91"/>
      <c r="I43" s="92"/>
      <c r="J43" s="92"/>
      <c r="K43" s="92"/>
      <c r="L43" s="92"/>
      <c r="M43" s="92"/>
      <c r="N43" s="37"/>
      <c r="O43" s="126"/>
      <c r="P43" s="37"/>
      <c r="Q43" s="37"/>
      <c r="R43" s="127"/>
      <c r="S43" s="127"/>
      <c r="T43" s="37"/>
      <c r="U43" s="103"/>
      <c r="V43" s="103"/>
      <c r="W43" s="103"/>
      <c r="X43" s="103"/>
      <c r="Y43" s="103"/>
      <c r="Z43" s="103"/>
      <c r="AA43" s="103"/>
      <c r="AB43" s="103"/>
      <c r="AC43" s="103"/>
      <c r="AD43" s="37"/>
      <c r="AE43" s="37"/>
      <c r="AF43" s="120"/>
      <c r="AG43" s="126"/>
      <c r="AH43" s="37"/>
      <c r="AI43" s="37"/>
      <c r="AJ43" s="37"/>
      <c r="AK43" s="37"/>
      <c r="AL43" s="120"/>
    </row>
    <row r="44" spans="1:38">
      <c r="A44" s="120"/>
      <c r="B44" s="90"/>
      <c r="C44" s="120"/>
      <c r="D44" s="91"/>
      <c r="E44" s="92"/>
      <c r="F44" s="92"/>
      <c r="G44" s="92"/>
      <c r="H44" s="92"/>
      <c r="I44" s="92"/>
      <c r="J44" s="92"/>
      <c r="K44" s="92"/>
      <c r="L44" s="92"/>
      <c r="M44" s="92"/>
      <c r="N44" s="37"/>
      <c r="O44" s="126"/>
      <c r="P44" s="37"/>
      <c r="Q44" s="37"/>
      <c r="R44" s="127"/>
      <c r="S44" s="127"/>
      <c r="T44" s="37"/>
      <c r="U44" s="103"/>
      <c r="V44" s="103"/>
      <c r="W44" s="103"/>
      <c r="X44" s="103"/>
      <c r="Y44" s="103"/>
      <c r="Z44" s="103"/>
      <c r="AA44" s="103"/>
      <c r="AB44" s="103"/>
      <c r="AC44" s="103"/>
      <c r="AD44" s="37"/>
      <c r="AE44" s="37"/>
      <c r="AF44" s="120"/>
      <c r="AG44" s="126"/>
      <c r="AH44" s="37"/>
      <c r="AI44" s="37"/>
      <c r="AJ44" s="37"/>
      <c r="AK44" s="37"/>
      <c r="AL44" s="120"/>
    </row>
    <row r="45" spans="1:38">
      <c r="A45" s="120"/>
      <c r="B45" s="90"/>
      <c r="C45" s="120"/>
      <c r="D45" s="91"/>
      <c r="E45" s="91"/>
      <c r="F45" s="91"/>
      <c r="G45" s="91"/>
      <c r="H45" s="91"/>
      <c r="I45" s="92"/>
      <c r="J45" s="92"/>
      <c r="K45" s="92"/>
      <c r="L45" s="92"/>
      <c r="M45" s="92"/>
      <c r="N45" s="37"/>
      <c r="O45" s="126"/>
      <c r="P45" s="37"/>
      <c r="Q45" s="37"/>
      <c r="R45" s="127"/>
      <c r="S45" s="127"/>
      <c r="T45" s="37"/>
      <c r="U45" s="103"/>
      <c r="V45" s="103"/>
      <c r="W45" s="103"/>
      <c r="X45" s="103"/>
      <c r="Y45" s="103"/>
      <c r="Z45" s="103"/>
      <c r="AA45" s="103"/>
      <c r="AB45" s="103"/>
      <c r="AC45" s="103"/>
      <c r="AD45" s="37"/>
      <c r="AE45" s="37"/>
      <c r="AF45" s="120"/>
      <c r="AG45" s="126"/>
      <c r="AH45" s="37"/>
      <c r="AI45" s="37"/>
      <c r="AJ45" s="37"/>
      <c r="AK45" s="37"/>
      <c r="AL45" s="120"/>
    </row>
    <row r="46" spans="1:38">
      <c r="A46" s="120"/>
      <c r="B46" s="90"/>
      <c r="C46" s="121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126"/>
      <c r="P46" s="37"/>
      <c r="Q46" s="37"/>
      <c r="R46" s="127"/>
      <c r="S46" s="127"/>
      <c r="T46" s="37"/>
      <c r="U46" s="103"/>
      <c r="V46" s="103"/>
      <c r="W46" s="103"/>
      <c r="X46" s="103"/>
      <c r="Y46" s="103"/>
      <c r="Z46" s="103"/>
      <c r="AA46" s="103"/>
      <c r="AB46" s="103"/>
      <c r="AC46" s="103"/>
      <c r="AD46" s="37"/>
      <c r="AE46" s="37"/>
      <c r="AF46" s="120"/>
      <c r="AG46" s="126"/>
      <c r="AH46" s="37"/>
      <c r="AI46" s="37"/>
      <c r="AJ46" s="37"/>
      <c r="AK46" s="37"/>
      <c r="AL46" s="120"/>
    </row>
    <row r="47" spans="1:38">
      <c r="A47" s="120"/>
      <c r="B47" s="90"/>
      <c r="C47" s="121"/>
      <c r="D47" s="91"/>
      <c r="E47" s="91"/>
      <c r="F47" s="91"/>
      <c r="G47" s="91"/>
      <c r="H47" s="91"/>
      <c r="I47" s="92"/>
      <c r="J47" s="92"/>
      <c r="K47" s="92"/>
      <c r="L47" s="92"/>
      <c r="M47" s="92"/>
      <c r="N47" s="37"/>
      <c r="O47" s="126"/>
      <c r="P47" s="37"/>
      <c r="Q47" s="37"/>
      <c r="R47" s="127"/>
      <c r="S47" s="127"/>
      <c r="T47" s="37"/>
      <c r="U47" s="103"/>
      <c r="V47" s="103"/>
      <c r="W47" s="103"/>
      <c r="X47" s="103"/>
      <c r="Y47" s="103"/>
      <c r="Z47" s="103"/>
      <c r="AA47" s="103"/>
      <c r="AB47" s="103"/>
      <c r="AC47" s="103"/>
      <c r="AD47" s="37"/>
      <c r="AE47" s="37"/>
      <c r="AF47" s="120"/>
      <c r="AG47" s="126"/>
      <c r="AH47" s="37"/>
      <c r="AI47" s="37"/>
      <c r="AJ47" s="37"/>
      <c r="AK47" s="37"/>
      <c r="AL47" s="120"/>
    </row>
    <row r="48" spans="1:38">
      <c r="A48" s="120"/>
      <c r="B48" s="90"/>
      <c r="C48" s="121"/>
      <c r="D48" s="91"/>
      <c r="E48" s="92"/>
      <c r="F48" s="92"/>
      <c r="G48" s="92"/>
      <c r="H48" s="92"/>
      <c r="I48" s="92"/>
      <c r="J48" s="92"/>
      <c r="K48" s="92"/>
      <c r="L48" s="92"/>
      <c r="M48" s="92"/>
      <c r="N48" s="37"/>
      <c r="O48" s="126"/>
      <c r="P48" s="37"/>
      <c r="Q48" s="37"/>
      <c r="R48" s="127"/>
      <c r="S48" s="127"/>
      <c r="T48" s="37"/>
      <c r="U48" s="103"/>
      <c r="V48" s="103"/>
      <c r="W48" s="103"/>
      <c r="X48" s="103"/>
      <c r="Y48" s="103"/>
      <c r="Z48" s="103"/>
      <c r="AA48" s="103"/>
      <c r="AB48" s="103"/>
      <c r="AC48" s="103"/>
      <c r="AD48" s="37"/>
      <c r="AE48" s="37"/>
      <c r="AF48" s="120"/>
      <c r="AG48" s="126"/>
      <c r="AH48" s="37"/>
      <c r="AI48" s="37"/>
      <c r="AJ48" s="37"/>
      <c r="AK48" s="37"/>
      <c r="AL48" s="120"/>
    </row>
    <row r="49" spans="1:38">
      <c r="A49" s="120"/>
      <c r="B49" s="90"/>
      <c r="C49" s="120"/>
      <c r="D49" s="91"/>
      <c r="E49" s="91"/>
      <c r="F49" s="91"/>
      <c r="G49" s="91"/>
      <c r="H49" s="91"/>
      <c r="I49" s="92"/>
      <c r="J49" s="92"/>
      <c r="K49" s="92"/>
      <c r="L49" s="92"/>
      <c r="M49" s="92"/>
      <c r="N49" s="37"/>
      <c r="O49" s="126"/>
      <c r="P49" s="37"/>
      <c r="Q49" s="37"/>
      <c r="R49" s="127"/>
      <c r="S49" s="127"/>
      <c r="T49" s="37"/>
      <c r="U49" s="103"/>
      <c r="V49" s="103"/>
      <c r="W49" s="103"/>
      <c r="X49" s="103"/>
      <c r="Y49" s="103"/>
      <c r="Z49" s="103"/>
      <c r="AA49" s="103"/>
      <c r="AB49" s="103"/>
      <c r="AC49" s="103"/>
      <c r="AD49" s="37"/>
      <c r="AE49" s="37"/>
      <c r="AF49" s="120"/>
      <c r="AG49" s="126"/>
      <c r="AH49" s="37"/>
      <c r="AI49" s="37"/>
      <c r="AJ49" s="37"/>
      <c r="AK49" s="37"/>
      <c r="AL49" s="120"/>
    </row>
    <row r="50" spans="1:38">
      <c r="A50" s="120"/>
      <c r="B50" s="90"/>
      <c r="C50" s="120"/>
      <c r="D50" s="91"/>
      <c r="E50" s="91"/>
      <c r="F50" s="91"/>
      <c r="G50" s="91"/>
      <c r="H50" s="91"/>
      <c r="I50" s="92"/>
      <c r="J50" s="92"/>
      <c r="K50" s="92"/>
      <c r="L50" s="92"/>
      <c r="M50" s="92"/>
      <c r="N50" s="37"/>
      <c r="O50" s="126"/>
      <c r="P50" s="37"/>
      <c r="Q50" s="37"/>
      <c r="R50" s="127"/>
      <c r="S50" s="127"/>
      <c r="T50" s="37"/>
      <c r="U50" s="103"/>
      <c r="V50" s="103"/>
      <c r="W50" s="103"/>
      <c r="X50" s="103"/>
      <c r="Y50" s="103"/>
      <c r="Z50" s="103"/>
      <c r="AA50" s="103"/>
      <c r="AB50" s="103"/>
      <c r="AC50" s="103"/>
      <c r="AD50" s="37"/>
      <c r="AE50" s="37"/>
      <c r="AF50" s="120"/>
      <c r="AG50" s="126"/>
      <c r="AH50" s="37"/>
      <c r="AI50" s="37"/>
      <c r="AJ50" s="37"/>
      <c r="AK50" s="37"/>
      <c r="AL50" s="120"/>
    </row>
    <row r="51" spans="1:38">
      <c r="A51" s="120"/>
      <c r="B51" s="90"/>
      <c r="C51" s="120"/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37"/>
      <c r="O51" s="126"/>
      <c r="P51" s="37"/>
      <c r="Q51" s="37"/>
      <c r="R51" s="127"/>
      <c r="S51" s="127"/>
      <c r="T51" s="37"/>
      <c r="U51" s="103"/>
      <c r="V51" s="103"/>
      <c r="W51" s="103"/>
      <c r="X51" s="103"/>
      <c r="Y51" s="103"/>
      <c r="Z51" s="103"/>
      <c r="AA51" s="103"/>
      <c r="AB51" s="103"/>
      <c r="AC51" s="103"/>
      <c r="AD51" s="37"/>
      <c r="AE51" s="37"/>
      <c r="AF51" s="120"/>
      <c r="AG51" s="126"/>
      <c r="AH51" s="37"/>
      <c r="AI51" s="37"/>
      <c r="AJ51" s="37"/>
      <c r="AK51" s="37"/>
      <c r="AL51" s="120"/>
    </row>
    <row r="52" spans="1:38">
      <c r="A52" s="120"/>
      <c r="B52" s="90"/>
      <c r="C52" s="121"/>
      <c r="D52" s="91"/>
      <c r="E52" s="92"/>
      <c r="F52" s="92"/>
      <c r="G52" s="92"/>
      <c r="H52" s="92"/>
      <c r="I52" s="92"/>
      <c r="J52" s="92"/>
      <c r="K52" s="92"/>
      <c r="L52" s="92"/>
      <c r="M52" s="92"/>
      <c r="N52" s="37"/>
      <c r="O52" s="126"/>
      <c r="P52" s="37"/>
      <c r="Q52" s="37"/>
      <c r="R52" s="127"/>
      <c r="S52" s="127"/>
      <c r="T52" s="37"/>
      <c r="U52" s="103"/>
      <c r="V52" s="103"/>
      <c r="W52" s="103"/>
      <c r="X52" s="103"/>
      <c r="Y52" s="103"/>
      <c r="Z52" s="103"/>
      <c r="AA52" s="103"/>
      <c r="AB52" s="103"/>
      <c r="AC52" s="103"/>
      <c r="AD52" s="37"/>
      <c r="AE52" s="37"/>
      <c r="AF52" s="120"/>
      <c r="AG52" s="126"/>
      <c r="AH52" s="37"/>
      <c r="AI52" s="37"/>
      <c r="AJ52" s="37"/>
      <c r="AK52" s="37"/>
      <c r="AL52" s="120"/>
    </row>
    <row r="53" spans="1:38">
      <c r="A53" s="120"/>
      <c r="B53" s="90"/>
      <c r="C53" s="121"/>
      <c r="D53" s="91"/>
      <c r="E53" s="92"/>
      <c r="F53" s="92"/>
      <c r="G53" s="92"/>
      <c r="H53" s="92"/>
      <c r="I53" s="92"/>
      <c r="J53" s="92"/>
      <c r="K53" s="92"/>
      <c r="L53" s="92"/>
      <c r="M53" s="92"/>
      <c r="N53" s="37"/>
      <c r="O53" s="126"/>
      <c r="P53" s="37"/>
      <c r="Q53" s="37"/>
      <c r="R53" s="127"/>
      <c r="S53" s="127"/>
      <c r="T53" s="37"/>
      <c r="U53" s="103"/>
      <c r="V53" s="103"/>
      <c r="W53" s="103"/>
      <c r="X53" s="103"/>
      <c r="Y53" s="103"/>
      <c r="Z53" s="103"/>
      <c r="AA53" s="103"/>
      <c r="AB53" s="103"/>
      <c r="AC53" s="103"/>
      <c r="AD53" s="37"/>
      <c r="AE53" s="37"/>
      <c r="AF53" s="120"/>
      <c r="AG53" s="126"/>
      <c r="AH53" s="37"/>
      <c r="AI53" s="37"/>
      <c r="AJ53" s="37"/>
      <c r="AK53" s="37"/>
      <c r="AL53" s="120"/>
    </row>
    <row r="54" spans="1:38">
      <c r="A54" s="120"/>
      <c r="B54" s="90"/>
      <c r="C54" s="121"/>
      <c r="D54" s="91"/>
      <c r="E54" s="91"/>
      <c r="F54" s="91"/>
      <c r="G54" s="91"/>
      <c r="H54" s="91"/>
      <c r="I54" s="92"/>
      <c r="J54" s="92"/>
      <c r="K54" s="92"/>
      <c r="L54" s="92"/>
      <c r="M54" s="92"/>
      <c r="N54" s="37"/>
      <c r="O54" s="126"/>
      <c r="P54" s="37"/>
      <c r="Q54" s="37"/>
      <c r="R54" s="127"/>
      <c r="S54" s="127"/>
      <c r="T54" s="37"/>
      <c r="U54" s="103"/>
      <c r="V54" s="103"/>
      <c r="W54" s="103"/>
      <c r="X54" s="103"/>
      <c r="Y54" s="103"/>
      <c r="Z54" s="103"/>
      <c r="AA54" s="103"/>
      <c r="AB54" s="103"/>
      <c r="AC54" s="103"/>
      <c r="AD54" s="37"/>
      <c r="AE54" s="37"/>
      <c r="AF54" s="120"/>
      <c r="AG54" s="126"/>
      <c r="AH54" s="37"/>
      <c r="AI54" s="37"/>
      <c r="AJ54" s="37"/>
      <c r="AK54" s="37"/>
      <c r="AL54" s="120"/>
    </row>
    <row r="55" spans="1:38">
      <c r="A55" s="120"/>
      <c r="B55" s="90"/>
      <c r="C55" s="120"/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37"/>
      <c r="O55" s="126"/>
      <c r="P55" s="37"/>
      <c r="Q55" s="37"/>
      <c r="R55" s="127"/>
      <c r="S55" s="127"/>
      <c r="T55" s="37"/>
      <c r="U55" s="103"/>
      <c r="V55" s="103"/>
      <c r="W55" s="103"/>
      <c r="X55" s="103"/>
      <c r="Y55" s="103"/>
      <c r="Z55" s="103"/>
      <c r="AA55" s="103"/>
      <c r="AB55" s="103"/>
      <c r="AC55" s="103"/>
      <c r="AD55" s="37"/>
      <c r="AE55" s="37"/>
      <c r="AF55" s="120"/>
      <c r="AG55" s="126"/>
      <c r="AH55" s="37"/>
      <c r="AI55" s="37"/>
      <c r="AJ55" s="37"/>
      <c r="AK55" s="37"/>
      <c r="AL55" s="120"/>
    </row>
    <row r="56" spans="1:38">
      <c r="A56" s="120"/>
      <c r="B56" s="90"/>
      <c r="C56" s="120"/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37"/>
      <c r="O56" s="126"/>
      <c r="P56" s="37"/>
      <c r="Q56" s="37"/>
      <c r="R56" s="127"/>
      <c r="S56" s="127"/>
      <c r="T56" s="37"/>
      <c r="U56" s="103"/>
      <c r="V56" s="103"/>
      <c r="W56" s="103"/>
      <c r="X56" s="103"/>
      <c r="Y56" s="103"/>
      <c r="Z56" s="103"/>
      <c r="AA56" s="103"/>
      <c r="AB56" s="103"/>
      <c r="AC56" s="103"/>
      <c r="AD56" s="37"/>
      <c r="AE56" s="37"/>
      <c r="AF56" s="120"/>
      <c r="AG56" s="126"/>
      <c r="AH56" s="37"/>
      <c r="AI56" s="37"/>
      <c r="AJ56" s="37"/>
      <c r="AK56" s="37"/>
      <c r="AL56" s="120"/>
    </row>
    <row r="57" spans="1:38">
      <c r="A57" s="120"/>
      <c r="B57" s="90"/>
      <c r="C57" s="121"/>
      <c r="D57" s="91"/>
      <c r="E57" s="91"/>
      <c r="F57" s="91"/>
      <c r="G57" s="91"/>
      <c r="H57" s="91"/>
      <c r="I57" s="92"/>
      <c r="J57" s="92"/>
      <c r="K57" s="92"/>
      <c r="L57" s="92"/>
      <c r="M57" s="92"/>
      <c r="N57" s="37"/>
      <c r="O57" s="126"/>
      <c r="P57" s="37"/>
      <c r="Q57" s="37"/>
      <c r="R57" s="127"/>
      <c r="S57" s="127"/>
      <c r="T57" s="37"/>
      <c r="U57" s="103"/>
      <c r="V57" s="103"/>
      <c r="W57" s="103"/>
      <c r="X57" s="103"/>
      <c r="Y57" s="103"/>
      <c r="Z57" s="103"/>
      <c r="AA57" s="103"/>
      <c r="AB57" s="103"/>
      <c r="AC57" s="103"/>
      <c r="AD57" s="37"/>
      <c r="AE57" s="37"/>
      <c r="AF57" s="120"/>
      <c r="AG57" s="126"/>
      <c r="AH57" s="37"/>
      <c r="AI57" s="37"/>
      <c r="AJ57" s="37"/>
      <c r="AK57" s="37"/>
      <c r="AL57" s="120"/>
    </row>
    <row r="58" spans="1:38">
      <c r="A58" s="120"/>
      <c r="B58" s="90"/>
      <c r="C58" s="121"/>
      <c r="D58" s="91"/>
      <c r="E58" s="91"/>
      <c r="F58" s="91"/>
      <c r="G58" s="91"/>
      <c r="H58" s="91"/>
      <c r="I58" s="92"/>
      <c r="J58" s="92"/>
      <c r="K58" s="92"/>
      <c r="L58" s="92"/>
      <c r="M58" s="92"/>
      <c r="N58" s="37"/>
      <c r="O58" s="126"/>
      <c r="P58" s="37"/>
      <c r="Q58" s="37"/>
      <c r="R58" s="127"/>
      <c r="S58" s="127"/>
      <c r="T58" s="37"/>
      <c r="U58" s="103"/>
      <c r="V58" s="103"/>
      <c r="W58" s="103"/>
      <c r="X58" s="103"/>
      <c r="Y58" s="103"/>
      <c r="Z58" s="103"/>
      <c r="AA58" s="103"/>
      <c r="AB58" s="103"/>
      <c r="AC58" s="103"/>
      <c r="AD58" s="37"/>
      <c r="AE58" s="37"/>
      <c r="AF58" s="120"/>
      <c r="AG58" s="126"/>
      <c r="AH58" s="37"/>
      <c r="AI58" s="37"/>
      <c r="AJ58" s="37"/>
      <c r="AK58" s="37"/>
      <c r="AL58" s="120"/>
    </row>
    <row r="59" spans="1:38">
      <c r="A59" s="120"/>
      <c r="B59" s="90"/>
      <c r="C59" s="121"/>
      <c r="D59" s="91"/>
      <c r="E59" s="91"/>
      <c r="F59" s="91"/>
      <c r="G59" s="91"/>
      <c r="H59" s="91"/>
      <c r="I59" s="92"/>
      <c r="J59" s="92"/>
      <c r="K59" s="92"/>
      <c r="L59" s="92"/>
      <c r="M59" s="92"/>
      <c r="N59" s="37"/>
      <c r="O59" s="126"/>
      <c r="P59" s="37"/>
      <c r="Q59" s="37"/>
      <c r="R59" s="127"/>
      <c r="S59" s="127"/>
      <c r="T59" s="37"/>
      <c r="U59" s="103"/>
      <c r="V59" s="103"/>
      <c r="W59" s="103"/>
      <c r="X59" s="103"/>
      <c r="Y59" s="103"/>
      <c r="Z59" s="103"/>
      <c r="AA59" s="103"/>
      <c r="AB59" s="103"/>
      <c r="AC59" s="103"/>
      <c r="AD59" s="37"/>
      <c r="AE59" s="37"/>
      <c r="AF59" s="120"/>
      <c r="AG59" s="126"/>
      <c r="AH59" s="37"/>
      <c r="AI59" s="37"/>
      <c r="AJ59" s="37"/>
      <c r="AK59" s="37"/>
      <c r="AL59" s="120"/>
    </row>
    <row r="60" spans="1:38">
      <c r="A60" s="120"/>
      <c r="B60" s="90"/>
      <c r="C60" s="120"/>
      <c r="D60" s="91"/>
      <c r="E60" s="91"/>
      <c r="F60" s="91"/>
      <c r="G60" s="91"/>
      <c r="H60" s="91"/>
      <c r="I60" s="92"/>
      <c r="J60" s="92"/>
      <c r="K60" s="92"/>
      <c r="L60" s="92"/>
      <c r="M60" s="92"/>
      <c r="N60" s="37"/>
      <c r="O60" s="126"/>
      <c r="P60" s="37"/>
      <c r="Q60" s="37"/>
      <c r="R60" s="127"/>
      <c r="S60" s="127"/>
      <c r="T60" s="37"/>
      <c r="U60" s="103"/>
      <c r="V60" s="103"/>
      <c r="W60" s="103"/>
      <c r="X60" s="103"/>
      <c r="Y60" s="103"/>
      <c r="Z60" s="103"/>
      <c r="AA60" s="103"/>
      <c r="AB60" s="103"/>
      <c r="AC60" s="103"/>
      <c r="AD60" s="37"/>
      <c r="AE60" s="37"/>
      <c r="AF60" s="120"/>
      <c r="AG60" s="126"/>
      <c r="AH60" s="37"/>
      <c r="AI60" s="37"/>
      <c r="AJ60" s="37"/>
      <c r="AK60" s="37"/>
      <c r="AL60" s="120"/>
    </row>
    <row r="61" spans="1:38">
      <c r="A61" s="120"/>
      <c r="B61" s="90"/>
      <c r="C61" s="121"/>
      <c r="D61" s="91"/>
      <c r="E61" s="92"/>
      <c r="F61" s="92"/>
      <c r="G61" s="92"/>
      <c r="H61" s="92"/>
      <c r="I61" s="92"/>
      <c r="J61" s="92"/>
      <c r="K61" s="92"/>
      <c r="L61" s="92"/>
      <c r="M61" s="92"/>
      <c r="N61" s="37"/>
      <c r="O61" s="126"/>
      <c r="P61" s="37"/>
      <c r="Q61" s="37"/>
      <c r="R61" s="127"/>
      <c r="S61" s="127"/>
      <c r="T61" s="37"/>
      <c r="U61" s="103"/>
      <c r="V61" s="103"/>
      <c r="W61" s="103"/>
      <c r="X61" s="103"/>
      <c r="Y61" s="103"/>
      <c r="Z61" s="103"/>
      <c r="AA61" s="103"/>
      <c r="AB61" s="103"/>
      <c r="AC61" s="103"/>
      <c r="AD61" s="37"/>
      <c r="AE61" s="37"/>
      <c r="AF61" s="120"/>
      <c r="AG61" s="126"/>
      <c r="AH61" s="37"/>
      <c r="AI61" s="37"/>
      <c r="AJ61" s="37"/>
      <c r="AK61" s="37"/>
      <c r="AL61" s="120"/>
    </row>
    <row r="62" spans="1:38">
      <c r="A62" s="120"/>
      <c r="B62" s="90"/>
      <c r="C62" s="121"/>
      <c r="D62" s="91"/>
      <c r="E62" s="91"/>
      <c r="F62" s="91"/>
      <c r="G62" s="91"/>
      <c r="H62" s="91"/>
      <c r="I62" s="92"/>
      <c r="J62" s="92"/>
      <c r="K62" s="92"/>
      <c r="L62" s="92"/>
      <c r="M62" s="92"/>
      <c r="N62" s="37"/>
      <c r="O62" s="126"/>
      <c r="P62" s="37"/>
      <c r="Q62" s="37"/>
      <c r="R62" s="127"/>
      <c r="S62" s="127"/>
      <c r="T62" s="37"/>
      <c r="U62" s="103"/>
      <c r="V62" s="103"/>
      <c r="W62" s="103"/>
      <c r="X62" s="103"/>
      <c r="Y62" s="103"/>
      <c r="Z62" s="103"/>
      <c r="AA62" s="103"/>
      <c r="AB62" s="103"/>
      <c r="AC62" s="103"/>
      <c r="AD62" s="37"/>
      <c r="AE62" s="37"/>
      <c r="AF62" s="120"/>
      <c r="AG62" s="126"/>
      <c r="AH62" s="37"/>
      <c r="AI62" s="37"/>
      <c r="AJ62" s="37"/>
      <c r="AK62" s="37"/>
      <c r="AL62" s="120"/>
    </row>
    <row r="63" spans="1:38">
      <c r="A63" s="120"/>
      <c r="B63" s="90"/>
      <c r="C63" s="120"/>
      <c r="D63" s="91"/>
      <c r="E63" s="92"/>
      <c r="F63" s="92"/>
      <c r="G63" s="92"/>
      <c r="H63" s="92"/>
      <c r="I63" s="92"/>
      <c r="J63" s="92"/>
      <c r="K63" s="92"/>
      <c r="L63" s="92"/>
      <c r="M63" s="92"/>
      <c r="N63" s="37"/>
      <c r="O63" s="126"/>
      <c r="P63" s="37"/>
      <c r="Q63" s="37"/>
      <c r="R63" s="127"/>
      <c r="S63" s="127"/>
      <c r="T63" s="37"/>
      <c r="U63" s="103"/>
      <c r="V63" s="103"/>
      <c r="W63" s="103"/>
      <c r="X63" s="103"/>
      <c r="Y63" s="103"/>
      <c r="Z63" s="103"/>
      <c r="AA63" s="103"/>
      <c r="AB63" s="103"/>
      <c r="AC63" s="103"/>
      <c r="AD63" s="37"/>
      <c r="AE63" s="37"/>
      <c r="AF63" s="120"/>
      <c r="AG63" s="126"/>
      <c r="AH63" s="37"/>
      <c r="AI63" s="37"/>
      <c r="AJ63" s="37"/>
      <c r="AK63" s="37"/>
      <c r="AL63" s="120"/>
    </row>
    <row r="64" spans="1:38">
      <c r="A64" s="120"/>
      <c r="B64" s="90"/>
      <c r="C64" s="120"/>
      <c r="D64" s="91"/>
      <c r="E64" s="92"/>
      <c r="F64" s="92"/>
      <c r="G64" s="92"/>
      <c r="H64" s="92"/>
      <c r="I64" s="92"/>
      <c r="J64" s="92"/>
      <c r="K64" s="92"/>
      <c r="L64" s="92"/>
      <c r="M64" s="92"/>
      <c r="N64" s="37"/>
      <c r="O64" s="126"/>
      <c r="P64" s="37"/>
      <c r="Q64" s="37"/>
      <c r="R64" s="127"/>
      <c r="S64" s="127"/>
      <c r="T64" s="37"/>
      <c r="U64" s="103"/>
      <c r="V64" s="103"/>
      <c r="W64" s="103"/>
      <c r="X64" s="103"/>
      <c r="Y64" s="103"/>
      <c r="Z64" s="103"/>
      <c r="AA64" s="103"/>
      <c r="AB64" s="103"/>
      <c r="AC64" s="103"/>
      <c r="AD64" s="37"/>
      <c r="AE64" s="37"/>
      <c r="AF64" s="120"/>
      <c r="AG64" s="126"/>
      <c r="AH64" s="37"/>
      <c r="AI64" s="37"/>
      <c r="AJ64" s="37"/>
      <c r="AK64" s="37"/>
      <c r="AL64" s="120"/>
    </row>
    <row r="65" spans="1:38">
      <c r="A65" s="120"/>
      <c r="B65" s="90"/>
      <c r="C65" s="121"/>
      <c r="D65" s="91"/>
      <c r="E65" s="91"/>
      <c r="F65" s="91"/>
      <c r="G65" s="91"/>
      <c r="H65" s="91"/>
      <c r="I65" s="92"/>
      <c r="J65" s="92"/>
      <c r="K65" s="92"/>
      <c r="L65" s="92"/>
      <c r="M65" s="92"/>
      <c r="N65" s="37"/>
      <c r="O65" s="126"/>
      <c r="P65" s="37"/>
      <c r="Q65" s="37"/>
      <c r="R65" s="127"/>
      <c r="S65" s="127"/>
      <c r="T65" s="37"/>
      <c r="U65" s="103"/>
      <c r="V65" s="103"/>
      <c r="W65" s="103"/>
      <c r="X65" s="103"/>
      <c r="Y65" s="103"/>
      <c r="Z65" s="103"/>
      <c r="AA65" s="103"/>
      <c r="AB65" s="103"/>
      <c r="AC65" s="103"/>
      <c r="AD65" s="37"/>
      <c r="AE65" s="37"/>
      <c r="AF65" s="120"/>
      <c r="AG65" s="126"/>
      <c r="AH65" s="37"/>
      <c r="AI65" s="37"/>
      <c r="AJ65" s="37"/>
      <c r="AK65" s="37"/>
      <c r="AL65" s="120"/>
    </row>
    <row r="66" spans="1:38">
      <c r="A66" s="120"/>
      <c r="B66" s="90"/>
      <c r="C66" s="121"/>
      <c r="D66" s="91"/>
      <c r="E66" s="91"/>
      <c r="F66" s="91"/>
      <c r="G66" s="91"/>
      <c r="H66" s="91"/>
      <c r="I66" s="92"/>
      <c r="J66" s="92"/>
      <c r="K66" s="92"/>
      <c r="L66" s="92"/>
      <c r="M66" s="92"/>
      <c r="N66" s="37"/>
      <c r="O66" s="126"/>
      <c r="P66" s="37"/>
      <c r="Q66" s="37"/>
      <c r="R66" s="127"/>
      <c r="S66" s="127"/>
      <c r="T66" s="37"/>
      <c r="U66" s="103"/>
      <c r="V66" s="103"/>
      <c r="W66" s="103"/>
      <c r="X66" s="103"/>
      <c r="Y66" s="103"/>
      <c r="Z66" s="103"/>
      <c r="AA66" s="103"/>
      <c r="AB66" s="103"/>
      <c r="AC66" s="103"/>
      <c r="AD66" s="37"/>
      <c r="AE66" s="37"/>
      <c r="AF66" s="120"/>
      <c r="AG66" s="126"/>
      <c r="AH66" s="37"/>
      <c r="AI66" s="37"/>
      <c r="AJ66" s="37"/>
      <c r="AK66" s="37"/>
      <c r="AL66" s="120"/>
    </row>
    <row r="67" spans="1:38">
      <c r="A67" s="120"/>
      <c r="B67" s="90"/>
      <c r="C67" s="120"/>
      <c r="D67" s="91"/>
      <c r="E67" s="92"/>
      <c r="F67" s="92"/>
      <c r="G67" s="92"/>
      <c r="H67" s="92"/>
      <c r="I67" s="92"/>
      <c r="J67" s="92"/>
      <c r="K67" s="92"/>
      <c r="L67" s="92"/>
      <c r="M67" s="92"/>
      <c r="N67" s="37"/>
      <c r="O67" s="126"/>
      <c r="P67" s="37"/>
      <c r="Q67" s="37"/>
      <c r="R67" s="127"/>
      <c r="S67" s="127"/>
      <c r="T67" s="37"/>
      <c r="U67" s="103"/>
      <c r="V67" s="103"/>
      <c r="W67" s="103"/>
      <c r="X67" s="103"/>
      <c r="Y67" s="103"/>
      <c r="Z67" s="103"/>
      <c r="AA67" s="103"/>
      <c r="AB67" s="103"/>
      <c r="AC67" s="103"/>
      <c r="AD67" s="37"/>
      <c r="AE67" s="37"/>
      <c r="AF67" s="120"/>
      <c r="AG67" s="126"/>
      <c r="AH67" s="37"/>
      <c r="AI67" s="37"/>
      <c r="AJ67" s="37"/>
      <c r="AK67" s="37"/>
      <c r="AL67" s="120"/>
    </row>
    <row r="68" spans="1:38">
      <c r="A68" s="120"/>
      <c r="B68" s="90"/>
      <c r="C68" s="120"/>
      <c r="D68" s="91"/>
      <c r="E68" s="91"/>
      <c r="F68" s="91"/>
      <c r="G68" s="91"/>
      <c r="H68" s="91"/>
      <c r="I68" s="92"/>
      <c r="J68" s="92"/>
      <c r="K68" s="92"/>
      <c r="L68" s="92"/>
      <c r="M68" s="92"/>
      <c r="N68" s="37"/>
      <c r="O68" s="126"/>
      <c r="P68" s="37"/>
      <c r="Q68" s="37"/>
      <c r="R68" s="127"/>
      <c r="S68" s="127"/>
      <c r="T68" s="37"/>
      <c r="U68" s="103"/>
      <c r="V68" s="103"/>
      <c r="W68" s="103"/>
      <c r="X68" s="103"/>
      <c r="Y68" s="103"/>
      <c r="Z68" s="103"/>
      <c r="AA68" s="103"/>
      <c r="AB68" s="103"/>
      <c r="AC68" s="103"/>
      <c r="AD68" s="37"/>
      <c r="AE68" s="37"/>
      <c r="AF68" s="120"/>
      <c r="AG68" s="126"/>
      <c r="AH68" s="37"/>
      <c r="AI68" s="37"/>
      <c r="AJ68" s="37"/>
      <c r="AK68" s="37"/>
      <c r="AL68" s="120"/>
    </row>
    <row r="69" spans="1:38">
      <c r="A69" s="120"/>
      <c r="B69" s="90"/>
      <c r="C69" s="120"/>
      <c r="D69" s="91"/>
      <c r="E69" s="92"/>
      <c r="F69" s="92"/>
      <c r="G69" s="92"/>
      <c r="H69" s="92"/>
      <c r="I69" s="92"/>
      <c r="J69" s="92"/>
      <c r="K69" s="92"/>
      <c r="L69" s="92"/>
      <c r="M69" s="92"/>
      <c r="N69" s="37"/>
      <c r="O69" s="126"/>
      <c r="P69" s="37"/>
      <c r="Q69" s="37"/>
      <c r="R69" s="127"/>
      <c r="S69" s="127"/>
      <c r="T69" s="37"/>
      <c r="U69" s="103"/>
      <c r="V69" s="103"/>
      <c r="W69" s="103"/>
      <c r="X69" s="103"/>
      <c r="Y69" s="103"/>
      <c r="Z69" s="103"/>
      <c r="AA69" s="103"/>
      <c r="AB69" s="103"/>
      <c r="AC69" s="103"/>
      <c r="AD69" s="37"/>
      <c r="AE69" s="37"/>
      <c r="AF69" s="120"/>
      <c r="AG69" s="126"/>
      <c r="AH69" s="37"/>
      <c r="AI69" s="37"/>
      <c r="AJ69" s="37"/>
      <c r="AK69" s="37"/>
      <c r="AL69" s="120"/>
    </row>
    <row r="70" spans="1:38">
      <c r="A70" s="120"/>
      <c r="B70" s="90"/>
      <c r="C70" s="121"/>
      <c r="D70" s="91"/>
      <c r="E70" s="91"/>
      <c r="F70" s="91"/>
      <c r="G70" s="91"/>
      <c r="H70" s="91"/>
      <c r="I70" s="92"/>
      <c r="J70" s="92"/>
      <c r="K70" s="92"/>
      <c r="L70" s="92"/>
      <c r="M70" s="92"/>
      <c r="N70" s="37"/>
      <c r="O70" s="126"/>
      <c r="P70" s="37"/>
      <c r="Q70" s="37"/>
      <c r="R70" s="127"/>
      <c r="S70" s="127"/>
      <c r="T70" s="37"/>
      <c r="U70" s="103"/>
      <c r="V70" s="103"/>
      <c r="W70" s="103"/>
      <c r="X70" s="103"/>
      <c r="Y70" s="103"/>
      <c r="Z70" s="103"/>
      <c r="AA70" s="103"/>
      <c r="AB70" s="103"/>
      <c r="AC70" s="103"/>
      <c r="AD70" s="37"/>
      <c r="AE70" s="37"/>
      <c r="AF70" s="120"/>
      <c r="AG70" s="126"/>
      <c r="AH70" s="37"/>
      <c r="AI70" s="37"/>
      <c r="AJ70" s="37"/>
      <c r="AK70" s="37"/>
      <c r="AL70" s="120"/>
    </row>
    <row r="71" spans="1:38">
      <c r="A71" s="120"/>
      <c r="B71" s="90"/>
      <c r="C71" s="121"/>
      <c r="D71" s="91"/>
      <c r="E71" s="91"/>
      <c r="F71" s="91"/>
      <c r="G71" s="91"/>
      <c r="H71" s="91"/>
      <c r="I71" s="92"/>
      <c r="J71" s="92"/>
      <c r="K71" s="92"/>
      <c r="L71" s="92"/>
      <c r="M71" s="92"/>
      <c r="N71" s="37"/>
      <c r="O71" s="126"/>
      <c r="P71" s="37"/>
      <c r="Q71" s="37"/>
      <c r="R71" s="127"/>
      <c r="S71" s="127"/>
      <c r="T71" s="37"/>
      <c r="U71" s="103"/>
      <c r="V71" s="103"/>
      <c r="W71" s="103"/>
      <c r="X71" s="103"/>
      <c r="Y71" s="103"/>
      <c r="Z71" s="103"/>
      <c r="AA71" s="103"/>
      <c r="AB71" s="103"/>
      <c r="AC71" s="103"/>
      <c r="AD71" s="37"/>
      <c r="AE71" s="37"/>
      <c r="AF71" s="120"/>
      <c r="AG71" s="126"/>
      <c r="AH71" s="37"/>
      <c r="AI71" s="37"/>
      <c r="AJ71" s="37"/>
      <c r="AK71" s="37"/>
      <c r="AL71" s="120"/>
    </row>
    <row r="72" spans="1:38">
      <c r="A72" s="120"/>
      <c r="B72" s="90"/>
      <c r="C72" s="120"/>
      <c r="D72" s="91"/>
      <c r="E72" s="91"/>
      <c r="F72" s="91"/>
      <c r="G72" s="91"/>
      <c r="H72" s="91"/>
      <c r="I72" s="92"/>
      <c r="J72" s="92"/>
      <c r="K72" s="92"/>
      <c r="L72" s="92"/>
      <c r="M72" s="92"/>
      <c r="N72" s="37"/>
      <c r="O72" s="126"/>
      <c r="P72" s="37"/>
      <c r="Q72" s="37"/>
      <c r="R72" s="127"/>
      <c r="S72" s="127"/>
      <c r="T72" s="37"/>
      <c r="U72" s="103"/>
      <c r="V72" s="103"/>
      <c r="W72" s="103"/>
      <c r="X72" s="103"/>
      <c r="Y72" s="103"/>
      <c r="Z72" s="103"/>
      <c r="AA72" s="103"/>
      <c r="AB72" s="103"/>
      <c r="AC72" s="103"/>
      <c r="AD72" s="37"/>
      <c r="AE72" s="37"/>
      <c r="AF72" s="120"/>
      <c r="AG72" s="126"/>
      <c r="AH72" s="37"/>
      <c r="AI72" s="37"/>
      <c r="AJ72" s="37"/>
      <c r="AK72" s="37"/>
      <c r="AL72" s="120"/>
    </row>
    <row r="73" spans="1:38">
      <c r="A73" s="120"/>
      <c r="B73" s="90"/>
      <c r="C73" s="121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126"/>
      <c r="P73" s="37"/>
      <c r="Q73" s="37"/>
      <c r="R73" s="127"/>
      <c r="S73" s="127"/>
      <c r="T73" s="37"/>
      <c r="U73" s="103"/>
      <c r="V73" s="103"/>
      <c r="W73" s="103"/>
      <c r="X73" s="103"/>
      <c r="Y73" s="103"/>
      <c r="Z73" s="103"/>
      <c r="AA73" s="103"/>
      <c r="AB73" s="103"/>
      <c r="AC73" s="103"/>
      <c r="AD73" s="37"/>
      <c r="AE73" s="37"/>
      <c r="AF73" s="120"/>
      <c r="AG73" s="126"/>
      <c r="AH73" s="37"/>
      <c r="AI73" s="37"/>
      <c r="AJ73" s="37"/>
      <c r="AK73" s="37"/>
      <c r="AL73" s="120"/>
    </row>
    <row r="74" spans="1:38">
      <c r="A74" s="120"/>
      <c r="B74" s="90"/>
      <c r="C74" s="121"/>
      <c r="D74" s="91"/>
      <c r="E74" s="92"/>
      <c r="F74" s="92"/>
      <c r="G74" s="92"/>
      <c r="H74" s="92"/>
      <c r="I74" s="92"/>
      <c r="J74" s="92"/>
      <c r="K74" s="92"/>
      <c r="L74" s="92"/>
      <c r="M74" s="92"/>
      <c r="N74" s="37"/>
      <c r="O74" s="126"/>
      <c r="P74" s="37"/>
      <c r="Q74" s="37"/>
      <c r="R74" s="127"/>
      <c r="S74" s="127"/>
      <c r="T74" s="37"/>
      <c r="U74" s="103"/>
      <c r="V74" s="103"/>
      <c r="W74" s="103"/>
      <c r="X74" s="103"/>
      <c r="Y74" s="103"/>
      <c r="Z74" s="103"/>
      <c r="AA74" s="103"/>
      <c r="AB74" s="103"/>
      <c r="AC74" s="103"/>
      <c r="AD74" s="37"/>
      <c r="AE74" s="37"/>
      <c r="AF74" s="120"/>
      <c r="AG74" s="126"/>
      <c r="AH74" s="37"/>
      <c r="AI74" s="37"/>
      <c r="AJ74" s="37"/>
      <c r="AK74" s="37"/>
      <c r="AL74" s="120"/>
    </row>
    <row r="75" spans="1:38">
      <c r="A75" s="120"/>
      <c r="B75" s="90"/>
      <c r="C75" s="121"/>
      <c r="D75" s="91"/>
      <c r="E75" s="91"/>
      <c r="F75" s="91"/>
      <c r="G75" s="91"/>
      <c r="H75" s="91"/>
      <c r="I75" s="92"/>
      <c r="J75" s="92"/>
      <c r="K75" s="92"/>
      <c r="L75" s="92"/>
      <c r="M75" s="92"/>
      <c r="N75" s="37"/>
      <c r="O75" s="126"/>
      <c r="P75" s="37"/>
      <c r="Q75" s="37"/>
      <c r="R75" s="127"/>
      <c r="S75" s="127"/>
      <c r="T75" s="37"/>
      <c r="U75" s="103"/>
      <c r="V75" s="103"/>
      <c r="W75" s="103"/>
      <c r="X75" s="103"/>
      <c r="Y75" s="103"/>
      <c r="Z75" s="103"/>
      <c r="AA75" s="103"/>
      <c r="AB75" s="103"/>
      <c r="AC75" s="103"/>
      <c r="AD75" s="37"/>
      <c r="AE75" s="37"/>
      <c r="AF75" s="120"/>
      <c r="AG75" s="126"/>
      <c r="AH75" s="37"/>
      <c r="AI75" s="37"/>
      <c r="AJ75" s="37"/>
      <c r="AK75" s="37"/>
      <c r="AL75" s="120"/>
    </row>
    <row r="76" spans="1:38">
      <c r="A76" s="120"/>
      <c r="B76" s="90"/>
      <c r="C76" s="120"/>
      <c r="D76" s="91"/>
      <c r="E76" s="91"/>
      <c r="F76" s="91"/>
      <c r="G76" s="91"/>
      <c r="H76" s="91"/>
      <c r="I76" s="92"/>
      <c r="J76" s="92"/>
      <c r="K76" s="92"/>
      <c r="L76" s="92"/>
      <c r="M76" s="92"/>
      <c r="N76" s="37"/>
      <c r="O76" s="126"/>
      <c r="P76" s="37"/>
      <c r="Q76" s="37"/>
      <c r="R76" s="127"/>
      <c r="S76" s="127"/>
      <c r="T76" s="37"/>
      <c r="U76" s="103"/>
      <c r="V76" s="103"/>
      <c r="W76" s="103"/>
      <c r="X76" s="103"/>
      <c r="Y76" s="103"/>
      <c r="Z76" s="103"/>
      <c r="AA76" s="103"/>
      <c r="AB76" s="103"/>
      <c r="AC76" s="103"/>
      <c r="AD76" s="37"/>
      <c r="AE76" s="37"/>
      <c r="AF76" s="120"/>
      <c r="AG76" s="126"/>
      <c r="AH76" s="37"/>
      <c r="AI76" s="37"/>
      <c r="AJ76" s="37"/>
      <c r="AK76" s="37"/>
      <c r="AL76" s="120"/>
    </row>
    <row r="77" spans="1:38">
      <c r="A77" s="120"/>
      <c r="B77" s="90"/>
      <c r="C77" s="121"/>
      <c r="D77" s="91"/>
      <c r="E77" s="91"/>
      <c r="F77" s="91"/>
      <c r="G77" s="91"/>
      <c r="H77" s="91"/>
      <c r="I77" s="92"/>
      <c r="J77" s="92"/>
      <c r="K77" s="92"/>
      <c r="L77" s="92"/>
      <c r="M77" s="92"/>
      <c r="N77" s="37"/>
      <c r="O77" s="126"/>
      <c r="P77" s="37"/>
      <c r="Q77" s="37"/>
      <c r="R77" s="127"/>
      <c r="S77" s="127"/>
      <c r="T77" s="37"/>
      <c r="U77" s="103"/>
      <c r="V77" s="103"/>
      <c r="W77" s="103"/>
      <c r="X77" s="103"/>
      <c r="Y77" s="103"/>
      <c r="Z77" s="103"/>
      <c r="AA77" s="103"/>
      <c r="AB77" s="103"/>
      <c r="AC77" s="103"/>
      <c r="AD77" s="37"/>
      <c r="AE77" s="37"/>
      <c r="AF77" s="120"/>
      <c r="AG77" s="126"/>
      <c r="AH77" s="37"/>
      <c r="AI77" s="37"/>
      <c r="AJ77" s="37"/>
      <c r="AK77" s="37"/>
      <c r="AL77" s="120"/>
    </row>
    <row r="78" spans="1:38">
      <c r="A78" s="120"/>
      <c r="B78" s="90"/>
      <c r="C78" s="120"/>
      <c r="D78" s="91"/>
      <c r="E78" s="91"/>
      <c r="F78" s="91"/>
      <c r="G78" s="91"/>
      <c r="H78" s="91"/>
      <c r="I78" s="92"/>
      <c r="J78" s="92"/>
      <c r="K78" s="92"/>
      <c r="L78" s="92"/>
      <c r="M78" s="92"/>
      <c r="N78" s="37"/>
      <c r="O78" s="126"/>
      <c r="P78" s="37"/>
      <c r="Q78" s="37"/>
      <c r="R78" s="127"/>
      <c r="S78" s="127"/>
      <c r="T78" s="37"/>
      <c r="U78" s="103"/>
      <c r="V78" s="103"/>
      <c r="W78" s="103"/>
      <c r="X78" s="103"/>
      <c r="Y78" s="103"/>
      <c r="Z78" s="103"/>
      <c r="AA78" s="103"/>
      <c r="AB78" s="103"/>
      <c r="AC78" s="103"/>
      <c r="AD78" s="37"/>
      <c r="AE78" s="37"/>
      <c r="AF78" s="120"/>
      <c r="AG78" s="126"/>
      <c r="AH78" s="37"/>
      <c r="AI78" s="37"/>
      <c r="AJ78" s="37"/>
      <c r="AK78" s="37"/>
      <c r="AL78" s="120"/>
    </row>
    <row r="79" spans="1:38">
      <c r="A79" s="120"/>
      <c r="B79" s="90"/>
      <c r="C79" s="121"/>
      <c r="D79" s="91"/>
      <c r="E79" s="91"/>
      <c r="F79" s="91"/>
      <c r="G79" s="91"/>
      <c r="H79" s="91"/>
      <c r="I79" s="92"/>
      <c r="J79" s="92"/>
      <c r="K79" s="92"/>
      <c r="L79" s="92"/>
      <c r="M79" s="92"/>
      <c r="N79" s="37"/>
      <c r="O79" s="126"/>
      <c r="P79" s="37"/>
      <c r="Q79" s="37"/>
      <c r="R79" s="127"/>
      <c r="S79" s="127"/>
      <c r="T79" s="37"/>
      <c r="U79" s="103"/>
      <c r="V79" s="103"/>
      <c r="W79" s="103"/>
      <c r="X79" s="103"/>
      <c r="Y79" s="103"/>
      <c r="Z79" s="103"/>
      <c r="AA79" s="103"/>
      <c r="AB79" s="103"/>
      <c r="AC79" s="103"/>
      <c r="AD79" s="37"/>
      <c r="AE79" s="37"/>
      <c r="AF79" s="120"/>
      <c r="AG79" s="126"/>
      <c r="AH79" s="37"/>
      <c r="AI79" s="37"/>
      <c r="AJ79" s="37"/>
      <c r="AK79" s="37"/>
      <c r="AL79" s="120"/>
    </row>
    <row r="80" spans="1:38">
      <c r="A80" s="120"/>
      <c r="B80" s="90"/>
      <c r="C80" s="120"/>
      <c r="D80" s="91"/>
      <c r="E80" s="91"/>
      <c r="F80" s="91"/>
      <c r="G80" s="91"/>
      <c r="H80" s="91"/>
      <c r="I80" s="92"/>
      <c r="J80" s="92"/>
      <c r="K80" s="92"/>
      <c r="L80" s="92"/>
      <c r="M80" s="92"/>
      <c r="N80" s="37"/>
      <c r="O80" s="126"/>
      <c r="P80" s="37"/>
      <c r="Q80" s="37"/>
      <c r="R80" s="127"/>
      <c r="S80" s="127"/>
      <c r="T80" s="37"/>
      <c r="U80" s="103"/>
      <c r="V80" s="103"/>
      <c r="W80" s="103"/>
      <c r="X80" s="103"/>
      <c r="Y80" s="103"/>
      <c r="Z80" s="103"/>
      <c r="AA80" s="103"/>
      <c r="AB80" s="103"/>
      <c r="AC80" s="103"/>
      <c r="AD80" s="37"/>
      <c r="AE80" s="37"/>
      <c r="AF80" s="120"/>
      <c r="AG80" s="126"/>
      <c r="AH80" s="37"/>
      <c r="AI80" s="37"/>
      <c r="AJ80" s="37"/>
      <c r="AK80" s="37"/>
      <c r="AL80" s="120"/>
    </row>
    <row r="81" spans="1:38">
      <c r="A81" s="120"/>
      <c r="B81" s="90"/>
      <c r="C81" s="121"/>
      <c r="D81" s="91"/>
      <c r="E81" s="91"/>
      <c r="F81" s="91"/>
      <c r="G81" s="91"/>
      <c r="H81" s="91"/>
      <c r="I81" s="92"/>
      <c r="J81" s="92"/>
      <c r="K81" s="92"/>
      <c r="L81" s="92"/>
      <c r="M81" s="92"/>
      <c r="N81" s="37"/>
      <c r="O81" s="126"/>
      <c r="P81" s="37"/>
      <c r="Q81" s="37"/>
      <c r="R81" s="127"/>
      <c r="S81" s="127"/>
      <c r="T81" s="37"/>
      <c r="U81" s="103"/>
      <c r="V81" s="103"/>
      <c r="W81" s="103"/>
      <c r="X81" s="103"/>
      <c r="Y81" s="103"/>
      <c r="Z81" s="103"/>
      <c r="AA81" s="103"/>
      <c r="AB81" s="103"/>
      <c r="AC81" s="103"/>
      <c r="AD81" s="37"/>
      <c r="AE81" s="37"/>
      <c r="AF81" s="120"/>
      <c r="AG81" s="126"/>
      <c r="AH81" s="37"/>
      <c r="AI81" s="37"/>
      <c r="AJ81" s="37"/>
      <c r="AK81" s="37"/>
      <c r="AL81" s="120"/>
    </row>
    <row r="82" spans="1:38">
      <c r="A82" s="120"/>
      <c r="B82" s="90"/>
      <c r="C82" s="120"/>
      <c r="D82" s="91"/>
      <c r="E82" s="91"/>
      <c r="F82" s="91"/>
      <c r="G82" s="91"/>
      <c r="H82" s="91"/>
      <c r="I82" s="92"/>
      <c r="J82" s="92"/>
      <c r="K82" s="92"/>
      <c r="L82" s="92"/>
      <c r="M82" s="92"/>
      <c r="N82" s="37"/>
      <c r="O82" s="126"/>
      <c r="P82" s="37"/>
      <c r="Q82" s="37"/>
      <c r="R82" s="127"/>
      <c r="S82" s="127"/>
      <c r="T82" s="37"/>
      <c r="U82" s="103"/>
      <c r="V82" s="103"/>
      <c r="W82" s="103"/>
      <c r="X82" s="103"/>
      <c r="Y82" s="103"/>
      <c r="Z82" s="103"/>
      <c r="AA82" s="103"/>
      <c r="AB82" s="103"/>
      <c r="AC82" s="103"/>
      <c r="AD82" s="37"/>
      <c r="AE82" s="37"/>
      <c r="AF82" s="120"/>
      <c r="AG82" s="126"/>
      <c r="AH82" s="37"/>
      <c r="AI82" s="37"/>
      <c r="AJ82" s="37"/>
      <c r="AK82" s="37"/>
      <c r="AL82" s="120"/>
    </row>
    <row r="83" spans="1:38">
      <c r="A83" s="120"/>
      <c r="B83" s="90"/>
      <c r="C83" s="120"/>
      <c r="D83" s="91"/>
      <c r="E83" s="92"/>
      <c r="F83" s="92"/>
      <c r="G83" s="92"/>
      <c r="H83" s="92"/>
      <c r="I83" s="92"/>
      <c r="J83" s="92"/>
      <c r="K83" s="92"/>
      <c r="L83" s="92"/>
      <c r="M83" s="92"/>
      <c r="N83" s="37"/>
      <c r="O83" s="126"/>
      <c r="P83" s="37"/>
      <c r="Q83" s="37"/>
      <c r="R83" s="127"/>
      <c r="S83" s="127"/>
      <c r="T83" s="37"/>
      <c r="U83" s="103"/>
      <c r="V83" s="103"/>
      <c r="W83" s="103"/>
      <c r="X83" s="103"/>
      <c r="Y83" s="103"/>
      <c r="Z83" s="103"/>
      <c r="AA83" s="103"/>
      <c r="AB83" s="103"/>
      <c r="AC83" s="103"/>
      <c r="AD83" s="37"/>
      <c r="AE83" s="37"/>
      <c r="AF83" s="120"/>
      <c r="AG83" s="126"/>
      <c r="AH83" s="37"/>
      <c r="AI83" s="37"/>
      <c r="AJ83" s="37"/>
      <c r="AK83" s="37"/>
      <c r="AL83" s="120"/>
    </row>
    <row r="84" spans="1:38">
      <c r="A84" s="120"/>
      <c r="B84" s="90"/>
      <c r="C84" s="120"/>
      <c r="D84" s="91"/>
      <c r="E84" s="91"/>
      <c r="F84" s="91"/>
      <c r="G84" s="91"/>
      <c r="H84" s="91"/>
      <c r="I84" s="92"/>
      <c r="J84" s="92"/>
      <c r="K84" s="92"/>
      <c r="L84" s="92"/>
      <c r="M84" s="92"/>
      <c r="N84" s="37"/>
      <c r="O84" s="126"/>
      <c r="P84" s="37"/>
      <c r="Q84" s="37"/>
      <c r="R84" s="127"/>
      <c r="S84" s="127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37"/>
      <c r="AE84" s="37"/>
      <c r="AF84" s="120"/>
      <c r="AG84" s="126"/>
      <c r="AH84" s="37"/>
      <c r="AI84" s="37"/>
      <c r="AJ84" s="37"/>
      <c r="AK84" s="37"/>
      <c r="AL84" s="120"/>
    </row>
    <row r="85" spans="1:38">
      <c r="A85" s="120"/>
      <c r="B85" s="90"/>
      <c r="C85" s="120"/>
      <c r="D85" s="91"/>
      <c r="E85" s="92"/>
      <c r="F85" s="92"/>
      <c r="G85" s="92"/>
      <c r="H85" s="92"/>
      <c r="I85" s="92"/>
      <c r="J85" s="92"/>
      <c r="K85" s="92"/>
      <c r="L85" s="92"/>
      <c r="M85" s="92"/>
      <c r="N85" s="37"/>
      <c r="O85" s="126"/>
      <c r="P85" s="37"/>
      <c r="Q85" s="37"/>
      <c r="R85" s="127"/>
      <c r="S85" s="12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26"/>
      <c r="AH85" s="37"/>
      <c r="AI85" s="37"/>
      <c r="AJ85" s="37"/>
      <c r="AK85" s="37"/>
      <c r="AL85" s="120"/>
    </row>
    <row r="86" spans="1:38">
      <c r="A86" s="120"/>
      <c r="B86" s="90"/>
      <c r="C86" s="120"/>
      <c r="D86" s="91"/>
      <c r="E86" s="91"/>
      <c r="F86" s="91"/>
      <c r="G86" s="91"/>
      <c r="H86" s="91"/>
      <c r="I86" s="92"/>
      <c r="J86" s="92"/>
      <c r="K86" s="92"/>
      <c r="L86" s="92"/>
      <c r="M86" s="92"/>
      <c r="N86" s="37"/>
      <c r="O86" s="126"/>
      <c r="P86" s="37"/>
      <c r="Q86" s="37"/>
      <c r="R86" s="127"/>
      <c r="S86" s="12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120"/>
      <c r="AG86" s="126"/>
      <c r="AH86" s="37"/>
      <c r="AI86" s="37"/>
      <c r="AJ86" s="37"/>
      <c r="AK86" s="37"/>
      <c r="AL86" s="120"/>
    </row>
    <row r="87" spans="1:38">
      <c r="A87" s="120"/>
      <c r="B87" s="90"/>
      <c r="C87" s="120"/>
      <c r="D87" s="91"/>
      <c r="E87" s="91"/>
      <c r="F87" s="91"/>
      <c r="G87" s="91"/>
      <c r="H87" s="91"/>
      <c r="I87" s="92"/>
      <c r="J87" s="92"/>
      <c r="K87" s="92"/>
      <c r="L87" s="92"/>
      <c r="M87" s="92"/>
      <c r="N87" s="37"/>
      <c r="O87" s="126"/>
      <c r="P87" s="37"/>
      <c r="Q87" s="37"/>
      <c r="R87" s="127"/>
      <c r="S87" s="127"/>
      <c r="T87" s="37"/>
      <c r="U87" s="37"/>
      <c r="V87" s="37"/>
      <c r="W87" s="103"/>
      <c r="X87" s="103"/>
      <c r="Y87" s="103"/>
      <c r="Z87" s="103"/>
      <c r="AA87" s="103"/>
      <c r="AB87" s="103"/>
      <c r="AC87" s="103"/>
      <c r="AD87" s="37"/>
      <c r="AE87" s="37"/>
      <c r="AF87" s="120"/>
      <c r="AG87" s="126"/>
      <c r="AH87" s="37"/>
      <c r="AI87" s="37"/>
      <c r="AJ87" s="37"/>
      <c r="AK87" s="37"/>
      <c r="AL87" s="120"/>
    </row>
    <row r="88" spans="1:38">
      <c r="A88" s="120"/>
      <c r="B88" s="90"/>
      <c r="C88" s="121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126"/>
      <c r="P88" s="37"/>
      <c r="Q88" s="37"/>
      <c r="R88" s="127"/>
      <c r="S88" s="127"/>
      <c r="T88" s="37"/>
      <c r="U88" s="103"/>
      <c r="V88" s="103"/>
      <c r="W88" s="103"/>
      <c r="X88" s="103"/>
      <c r="Y88" s="103"/>
      <c r="Z88" s="103"/>
      <c r="AA88" s="103"/>
      <c r="AB88" s="103"/>
      <c r="AC88" s="103"/>
      <c r="AD88" s="37"/>
      <c r="AE88" s="37"/>
      <c r="AF88" s="120"/>
      <c r="AG88" s="126"/>
      <c r="AH88" s="37"/>
      <c r="AI88" s="37"/>
      <c r="AJ88" s="37"/>
      <c r="AK88" s="37"/>
      <c r="AL88" s="120"/>
    </row>
    <row r="89" spans="1:38">
      <c r="A89" s="120"/>
      <c r="B89" s="90"/>
      <c r="C89" s="121"/>
      <c r="D89" s="91"/>
      <c r="E89" s="91"/>
      <c r="F89" s="91"/>
      <c r="G89" s="91"/>
      <c r="H89" s="91"/>
      <c r="I89" s="92"/>
      <c r="J89" s="92"/>
      <c r="K89" s="92"/>
      <c r="L89" s="92"/>
      <c r="M89" s="92"/>
      <c r="N89" s="37"/>
      <c r="O89" s="126"/>
      <c r="P89" s="37"/>
      <c r="Q89" s="37"/>
      <c r="R89" s="127"/>
      <c r="S89" s="127"/>
      <c r="T89" s="37"/>
      <c r="U89" s="103"/>
      <c r="V89" s="103"/>
      <c r="W89" s="103"/>
      <c r="X89" s="103"/>
      <c r="Y89" s="103"/>
      <c r="Z89" s="103"/>
      <c r="AA89" s="103"/>
      <c r="AB89" s="103"/>
      <c r="AC89" s="103"/>
      <c r="AD89" s="37"/>
      <c r="AE89" s="37"/>
      <c r="AF89" s="120"/>
      <c r="AG89" s="126"/>
      <c r="AH89" s="37"/>
      <c r="AI89" s="37"/>
      <c r="AJ89" s="37"/>
      <c r="AK89" s="37"/>
      <c r="AL89" s="120"/>
    </row>
  </sheetData>
  <mergeCells count="3">
    <mergeCell ref="D1:M1"/>
    <mergeCell ref="O1:S1"/>
    <mergeCell ref="T1:AA1"/>
  </mergeCells>
  <conditionalFormatting sqref="D5:H84">
    <cfRule type="cellIs" dxfId="12" priority="5" stopIfTrue="1" operator="lessThan">
      <formula>40</formula>
    </cfRule>
    <cfRule type="cellIs" dxfId="11" priority="6" stopIfTrue="1" operator="equal">
      <formula>40</formula>
    </cfRule>
  </conditionalFormatting>
  <conditionalFormatting sqref="I5:I84 M5:M84">
    <cfRule type="cellIs" dxfId="10" priority="3" stopIfTrue="1" operator="lessThan">
      <formula>10</formula>
    </cfRule>
    <cfRule type="cellIs" dxfId="9" priority="4" stopIfTrue="1" operator="equal">
      <formula>15</formula>
    </cfRule>
  </conditionalFormatting>
  <conditionalFormatting sqref="J5:L84">
    <cfRule type="cellIs" dxfId="8" priority="1" stopIfTrue="1" operator="lessThan">
      <formula>20</formula>
    </cfRule>
    <cfRule type="cellIs" dxfId="7" priority="2" stopIfTrue="1" operator="equal">
      <formula>20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111"/>
  <sheetViews>
    <sheetView zoomScale="82" zoomScaleNormal="8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/>
  <cols>
    <col min="1" max="1" width="4.85546875" style="40" customWidth="1"/>
    <col min="2" max="2" width="13" style="40" customWidth="1"/>
    <col min="3" max="3" width="36.425781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6.140625" style="1" customWidth="1"/>
    <col min="10" max="11" width="6.710937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6.85546875" style="1" customWidth="1"/>
    <col min="16" max="16" width="7.7109375" style="1" customWidth="1"/>
    <col min="17" max="17" width="34.42578125" style="1" customWidth="1"/>
    <col min="18" max="18" width="9.140625" style="1" customWidth="1"/>
    <col min="19" max="19" width="9.42578125" style="1" customWidth="1"/>
    <col min="20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10.140625" customWidth="1"/>
    <col min="29" max="29" width="11.42578125" customWidth="1"/>
    <col min="30" max="30" width="9.140625" customWidth="1"/>
    <col min="31" max="31" width="13.85546875" style="1" customWidth="1"/>
    <col min="32" max="32" width="9.28515625" customWidth="1"/>
    <col min="33" max="33" width="6" style="1" bestFit="1" customWidth="1"/>
    <col min="34" max="34" width="17.42578125" bestFit="1" customWidth="1"/>
    <col min="35" max="35" width="29" bestFit="1" customWidth="1"/>
    <col min="36" max="36" width="9.5703125" customWidth="1"/>
    <col min="37" max="37" width="10.140625" customWidth="1"/>
    <col min="38" max="38" width="15" customWidth="1"/>
  </cols>
  <sheetData>
    <row r="1" spans="1:40" ht="21.95" customHeight="1">
      <c r="A1" s="163"/>
      <c r="B1" s="160"/>
      <c r="C1" s="141"/>
      <c r="D1" s="196" t="s">
        <v>6</v>
      </c>
      <c r="E1" s="197"/>
      <c r="F1" s="197"/>
      <c r="G1" s="197"/>
      <c r="H1" s="197"/>
      <c r="I1" s="197"/>
      <c r="J1" s="197"/>
      <c r="K1" s="197"/>
      <c r="L1" s="197"/>
      <c r="M1" s="198"/>
      <c r="N1" s="142">
        <f>N3</f>
        <v>750</v>
      </c>
      <c r="O1" s="196" t="s">
        <v>6</v>
      </c>
      <c r="P1" s="197"/>
      <c r="Q1" s="197"/>
      <c r="R1" s="197"/>
      <c r="S1" s="197"/>
      <c r="T1" s="217"/>
      <c r="U1" s="217"/>
      <c r="V1" s="217"/>
      <c r="W1" s="217"/>
      <c r="X1" s="217"/>
      <c r="Y1" s="217"/>
      <c r="Z1" s="217"/>
      <c r="AA1" s="217"/>
      <c r="AB1" s="185"/>
      <c r="AC1" s="185"/>
      <c r="AD1" s="185"/>
      <c r="AE1" s="144"/>
      <c r="AF1" s="185"/>
      <c r="AG1" s="144"/>
      <c r="AH1" s="185"/>
      <c r="AI1" s="185"/>
      <c r="AJ1" s="185"/>
      <c r="AK1" s="185"/>
      <c r="AL1" s="51"/>
      <c r="AM1" s="57"/>
      <c r="AN1" s="57"/>
    </row>
    <row r="2" spans="1:40" s="4" customFormat="1" ht="57" customHeight="1">
      <c r="A2" s="118" t="s">
        <v>11</v>
      </c>
      <c r="B2" s="118" t="s">
        <v>0</v>
      </c>
      <c r="C2" s="118" t="s">
        <v>1</v>
      </c>
      <c r="D2" s="89" t="s">
        <v>206</v>
      </c>
      <c r="E2" s="89" t="s">
        <v>207</v>
      </c>
      <c r="F2" s="89" t="s">
        <v>211</v>
      </c>
      <c r="G2" s="89" t="s">
        <v>108</v>
      </c>
      <c r="H2" s="89" t="s">
        <v>107</v>
      </c>
      <c r="I2" s="89" t="s">
        <v>290</v>
      </c>
      <c r="J2" s="89" t="s">
        <v>109</v>
      </c>
      <c r="K2" s="89" t="s">
        <v>110</v>
      </c>
      <c r="L2" s="89" t="s">
        <v>111</v>
      </c>
      <c r="M2" s="89" t="s">
        <v>209</v>
      </c>
      <c r="N2" s="118" t="s">
        <v>3</v>
      </c>
      <c r="O2" s="118" t="s">
        <v>9</v>
      </c>
      <c r="P2" s="118" t="s">
        <v>12</v>
      </c>
      <c r="Q2" s="118" t="s">
        <v>10</v>
      </c>
      <c r="R2" s="118"/>
      <c r="S2" s="118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44"/>
      <c r="AK2" s="144"/>
      <c r="AL2" s="66"/>
      <c r="AM2" s="66"/>
      <c r="AN2" s="66"/>
    </row>
    <row r="3" spans="1:40" s="1" customFormat="1" ht="21.95" customHeight="1">
      <c r="A3" s="125"/>
      <c r="B3" s="125"/>
      <c r="C3" s="119" t="s">
        <v>7</v>
      </c>
      <c r="D3" s="125">
        <v>100</v>
      </c>
      <c r="E3" s="125">
        <v>50</v>
      </c>
      <c r="F3" s="125">
        <v>50</v>
      </c>
      <c r="G3" s="125">
        <v>100</v>
      </c>
      <c r="H3" s="125">
        <v>100</v>
      </c>
      <c r="I3" s="125">
        <v>100</v>
      </c>
      <c r="J3" s="125">
        <v>100</v>
      </c>
      <c r="K3" s="125">
        <v>50</v>
      </c>
      <c r="L3" s="125">
        <v>50</v>
      </c>
      <c r="M3" s="125">
        <v>50</v>
      </c>
      <c r="N3" s="125">
        <f t="shared" ref="N3:N34" si="0">SUM(D3:M3)</f>
        <v>750</v>
      </c>
      <c r="O3" s="125"/>
      <c r="P3" s="125"/>
      <c r="Q3" s="125"/>
      <c r="R3" s="125"/>
      <c r="S3" s="125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54"/>
      <c r="AM3" s="54"/>
      <c r="AN3" s="54"/>
    </row>
    <row r="4" spans="1:40" s="1" customFormat="1" ht="45" customHeight="1">
      <c r="A4" s="125"/>
      <c r="B4" s="146"/>
      <c r="C4" s="132" t="s">
        <v>8</v>
      </c>
      <c r="D4" s="147">
        <v>40</v>
      </c>
      <c r="E4" s="125">
        <v>20</v>
      </c>
      <c r="F4" s="125">
        <v>20</v>
      </c>
      <c r="G4" s="125">
        <v>40</v>
      </c>
      <c r="H4" s="125">
        <v>40</v>
      </c>
      <c r="I4" s="125">
        <v>40</v>
      </c>
      <c r="J4" s="125">
        <v>40</v>
      </c>
      <c r="K4" s="125">
        <v>20</v>
      </c>
      <c r="L4" s="125">
        <v>20</v>
      </c>
      <c r="M4" s="125">
        <v>20</v>
      </c>
      <c r="N4" s="125">
        <f t="shared" si="0"/>
        <v>300</v>
      </c>
      <c r="O4" s="125"/>
      <c r="P4" s="125"/>
      <c r="Q4" s="125"/>
      <c r="R4" s="125" t="s">
        <v>16</v>
      </c>
      <c r="S4" s="125" t="s">
        <v>17</v>
      </c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54"/>
      <c r="AM4" s="54"/>
      <c r="AN4" s="54"/>
    </row>
    <row r="5" spans="1:40" ht="21.95" customHeight="1">
      <c r="A5" s="125">
        <v>1</v>
      </c>
      <c r="B5" s="168" t="s">
        <v>198</v>
      </c>
      <c r="C5" s="169" t="s">
        <v>280</v>
      </c>
      <c r="D5" s="170">
        <v>67</v>
      </c>
      <c r="E5" s="171">
        <v>42</v>
      </c>
      <c r="F5" s="171">
        <v>42</v>
      </c>
      <c r="G5" s="171">
        <v>55</v>
      </c>
      <c r="H5" s="171">
        <v>73</v>
      </c>
      <c r="I5" s="172">
        <v>70</v>
      </c>
      <c r="J5" s="172">
        <v>71</v>
      </c>
      <c r="K5" s="172">
        <v>43</v>
      </c>
      <c r="L5" s="172">
        <v>42</v>
      </c>
      <c r="M5" s="172">
        <v>45</v>
      </c>
      <c r="N5" s="173">
        <f t="shared" si="0"/>
        <v>550</v>
      </c>
      <c r="O5" s="174">
        <f t="shared" ref="O5:O36" si="1">N5*100/$N$1</f>
        <v>73.333333333333329</v>
      </c>
      <c r="P5" s="173" t="str">
        <f t="shared" ref="P5:P36" si="2">IF(AND(D5&gt;=40,E5&gt;=20,F5&gt;=20,G5&gt;=40,H5&gt;=40,I5&gt;=40,J5&gt;=40,K5&gt;=20,L5&gt;=20,M5&gt;=20),"PASS","FAIL")</f>
        <v>PASS</v>
      </c>
      <c r="Q5" s="173" t="str">
        <f t="shared" ref="Q5:Q36" si="3">IF(P5="FAIL","FAIL",IF(O5&gt;=66,"FIRST CLASS WITH DISTINCTION",IF(O5&gt;=60,"FIRST CLASS",IF(O5&gt;=55,"HIGHER SECOND CLASS",IF(O5&gt;=50,"SECOND CLASS",IF(O5&gt;=40,"PASS CLASS"))))))</f>
        <v>FIRST CLASS WITH DISTINCTION</v>
      </c>
      <c r="R5" s="175">
        <f t="shared" ref="R5:R18" si="4">COUNTIF(D5,"&lt;40")+COUNTIF(G5:J5,"&lt;40")+COUNTIF(D5,"AA")+COUNTIF(G5:J5,"AA")</f>
        <v>0</v>
      </c>
      <c r="S5" s="175">
        <f t="shared" ref="S5:S18" si="5">COUNTIF(E5:F5,"&lt;20")+COUNTIF(K5:M5,"&lt;20")+COUNTIF(E5:F5,"AA")+COUNTIF(K5:M5,"AA")</f>
        <v>0</v>
      </c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87"/>
      <c r="AH5" s="144"/>
      <c r="AI5" s="144"/>
      <c r="AJ5" s="144"/>
      <c r="AK5" s="144"/>
      <c r="AL5" s="57"/>
      <c r="AM5" s="57"/>
      <c r="AN5" s="57"/>
    </row>
    <row r="6" spans="1:40" ht="21.95" customHeight="1">
      <c r="A6" s="125">
        <v>2</v>
      </c>
      <c r="B6" s="168" t="s">
        <v>164</v>
      </c>
      <c r="C6" s="169" t="s">
        <v>240</v>
      </c>
      <c r="D6" s="176">
        <v>64</v>
      </c>
      <c r="E6" s="177">
        <v>45</v>
      </c>
      <c r="F6" s="177">
        <v>44</v>
      </c>
      <c r="G6" s="177">
        <v>64</v>
      </c>
      <c r="H6" s="177">
        <v>64</v>
      </c>
      <c r="I6" s="178">
        <v>60</v>
      </c>
      <c r="J6" s="178">
        <v>60</v>
      </c>
      <c r="K6" s="178">
        <v>45</v>
      </c>
      <c r="L6" s="178">
        <v>44</v>
      </c>
      <c r="M6" s="178">
        <v>46</v>
      </c>
      <c r="N6" s="173">
        <f t="shared" si="0"/>
        <v>536</v>
      </c>
      <c r="O6" s="174">
        <f t="shared" si="1"/>
        <v>71.466666666666669</v>
      </c>
      <c r="P6" s="173" t="str">
        <f t="shared" si="2"/>
        <v>PASS</v>
      </c>
      <c r="Q6" s="173" t="str">
        <f t="shared" si="3"/>
        <v>FIRST CLASS WITH DISTINCTION</v>
      </c>
      <c r="R6" s="175">
        <f t="shared" si="4"/>
        <v>0</v>
      </c>
      <c r="S6" s="175">
        <f t="shared" si="5"/>
        <v>0</v>
      </c>
      <c r="T6" s="144"/>
      <c r="U6" s="144"/>
      <c r="V6" s="188"/>
      <c r="W6" s="188"/>
      <c r="X6" s="188"/>
      <c r="Y6" s="188"/>
      <c r="Z6" s="188"/>
      <c r="AA6" s="188"/>
      <c r="AB6" s="188"/>
      <c r="AC6" s="188"/>
      <c r="AD6" s="144"/>
      <c r="AE6" s="144"/>
      <c r="AF6" s="185"/>
      <c r="AG6" s="187"/>
      <c r="AH6" s="144"/>
      <c r="AI6" s="144"/>
      <c r="AJ6" s="144"/>
      <c r="AK6" s="144"/>
      <c r="AL6" s="57"/>
      <c r="AM6" s="57"/>
      <c r="AN6" s="57"/>
    </row>
    <row r="7" spans="1:40" ht="21.95" customHeight="1">
      <c r="A7" s="125">
        <v>3</v>
      </c>
      <c r="B7" s="168" t="s">
        <v>187</v>
      </c>
      <c r="C7" s="169" t="s">
        <v>265</v>
      </c>
      <c r="D7" s="179">
        <v>69</v>
      </c>
      <c r="E7" s="177">
        <v>42</v>
      </c>
      <c r="F7" s="177">
        <v>35</v>
      </c>
      <c r="G7" s="177">
        <v>57</v>
      </c>
      <c r="H7" s="177">
        <v>62</v>
      </c>
      <c r="I7" s="178">
        <v>61</v>
      </c>
      <c r="J7" s="178">
        <v>67</v>
      </c>
      <c r="K7" s="178">
        <v>44</v>
      </c>
      <c r="L7" s="178">
        <v>40</v>
      </c>
      <c r="M7" s="178">
        <v>42</v>
      </c>
      <c r="N7" s="173">
        <f t="shared" si="0"/>
        <v>519</v>
      </c>
      <c r="O7" s="174">
        <f t="shared" si="1"/>
        <v>69.2</v>
      </c>
      <c r="P7" s="173" t="str">
        <f t="shared" si="2"/>
        <v>PASS</v>
      </c>
      <c r="Q7" s="173" t="str">
        <f t="shared" si="3"/>
        <v>FIRST CLASS WITH DISTINCTION</v>
      </c>
      <c r="R7" s="175">
        <f t="shared" si="4"/>
        <v>0</v>
      </c>
      <c r="S7" s="175">
        <f t="shared" si="5"/>
        <v>0</v>
      </c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87"/>
      <c r="AH7" s="144"/>
      <c r="AI7" s="144"/>
      <c r="AJ7" s="144"/>
      <c r="AK7" s="144"/>
      <c r="AL7" s="57"/>
      <c r="AM7" s="57"/>
      <c r="AN7" s="57"/>
    </row>
    <row r="8" spans="1:40" ht="21.95" customHeight="1">
      <c r="A8" s="125">
        <v>4</v>
      </c>
      <c r="B8" s="168" t="s">
        <v>150</v>
      </c>
      <c r="C8" s="180" t="s">
        <v>223</v>
      </c>
      <c r="D8" s="176">
        <v>68</v>
      </c>
      <c r="E8" s="177">
        <v>39</v>
      </c>
      <c r="F8" s="177">
        <v>40</v>
      </c>
      <c r="G8" s="177">
        <v>59</v>
      </c>
      <c r="H8" s="177">
        <v>69</v>
      </c>
      <c r="I8" s="178">
        <v>53</v>
      </c>
      <c r="J8" s="178">
        <v>65</v>
      </c>
      <c r="K8" s="178">
        <v>40</v>
      </c>
      <c r="L8" s="178">
        <v>34</v>
      </c>
      <c r="M8" s="178">
        <v>41</v>
      </c>
      <c r="N8" s="173">
        <f t="shared" si="0"/>
        <v>508</v>
      </c>
      <c r="O8" s="174">
        <f t="shared" si="1"/>
        <v>67.733333333333334</v>
      </c>
      <c r="P8" s="173" t="str">
        <f t="shared" si="2"/>
        <v>PASS</v>
      </c>
      <c r="Q8" s="173" t="str">
        <f t="shared" si="3"/>
        <v>FIRST CLASS WITH DISTINCTION</v>
      </c>
      <c r="R8" s="175">
        <f t="shared" si="4"/>
        <v>0</v>
      </c>
      <c r="S8" s="175">
        <f t="shared" si="5"/>
        <v>0</v>
      </c>
      <c r="T8" s="144"/>
      <c r="U8" s="188"/>
      <c r="V8" s="188"/>
      <c r="W8" s="188"/>
      <c r="X8" s="188"/>
      <c r="Y8" s="188"/>
      <c r="Z8" s="188"/>
      <c r="AA8" s="188"/>
      <c r="AB8" s="188"/>
      <c r="AC8" s="188"/>
      <c r="AD8" s="144"/>
      <c r="AE8" s="144"/>
      <c r="AF8" s="185"/>
      <c r="AG8" s="187"/>
      <c r="AH8" s="144"/>
      <c r="AI8" s="144"/>
      <c r="AJ8" s="144"/>
      <c r="AK8" s="144"/>
      <c r="AL8" s="57"/>
      <c r="AM8" s="57"/>
      <c r="AN8" s="57"/>
    </row>
    <row r="9" spans="1:40" ht="21.95" customHeight="1">
      <c r="A9" s="125">
        <v>5</v>
      </c>
      <c r="B9" s="168" t="s">
        <v>195</v>
      </c>
      <c r="C9" s="169" t="s">
        <v>273</v>
      </c>
      <c r="D9" s="176">
        <v>58</v>
      </c>
      <c r="E9" s="177">
        <v>45</v>
      </c>
      <c r="F9" s="177">
        <v>43</v>
      </c>
      <c r="G9" s="177">
        <v>53</v>
      </c>
      <c r="H9" s="177">
        <v>64</v>
      </c>
      <c r="I9" s="178">
        <v>55</v>
      </c>
      <c r="J9" s="178">
        <v>58</v>
      </c>
      <c r="K9" s="178">
        <v>45</v>
      </c>
      <c r="L9" s="178">
        <v>40</v>
      </c>
      <c r="M9" s="178">
        <v>45</v>
      </c>
      <c r="N9" s="173">
        <f t="shared" si="0"/>
        <v>506</v>
      </c>
      <c r="O9" s="174">
        <f t="shared" si="1"/>
        <v>67.466666666666669</v>
      </c>
      <c r="P9" s="173" t="str">
        <f t="shared" si="2"/>
        <v>PASS</v>
      </c>
      <c r="Q9" s="173" t="str">
        <f t="shared" si="3"/>
        <v>FIRST CLASS WITH DISTINCTION</v>
      </c>
      <c r="R9" s="175">
        <f t="shared" si="4"/>
        <v>0</v>
      </c>
      <c r="S9" s="175">
        <f t="shared" si="5"/>
        <v>0</v>
      </c>
      <c r="T9" s="144"/>
      <c r="U9" s="188"/>
      <c r="V9" s="188"/>
      <c r="W9" s="188"/>
      <c r="X9" s="188"/>
      <c r="Y9" s="188"/>
      <c r="Z9" s="188"/>
      <c r="AA9" s="188"/>
      <c r="AB9" s="188"/>
      <c r="AC9" s="188"/>
      <c r="AD9" s="144"/>
      <c r="AE9" s="144"/>
      <c r="AF9" s="185"/>
      <c r="AG9" s="187"/>
      <c r="AH9" s="144"/>
      <c r="AI9" s="144"/>
      <c r="AJ9" s="144"/>
      <c r="AK9" s="144"/>
      <c r="AL9" s="57"/>
      <c r="AM9" s="57"/>
      <c r="AN9" s="57"/>
    </row>
    <row r="10" spans="1:40" ht="21.95" customHeight="1">
      <c r="A10" s="125">
        <v>6</v>
      </c>
      <c r="B10" s="158" t="s">
        <v>170</v>
      </c>
      <c r="C10" s="159" t="s">
        <v>246</v>
      </c>
      <c r="D10" s="152">
        <v>66</v>
      </c>
      <c r="E10" s="155">
        <v>40</v>
      </c>
      <c r="F10" s="155">
        <v>34</v>
      </c>
      <c r="G10" s="155">
        <v>54</v>
      </c>
      <c r="H10" s="155">
        <v>61</v>
      </c>
      <c r="I10" s="153">
        <v>57</v>
      </c>
      <c r="J10" s="153">
        <v>68</v>
      </c>
      <c r="K10" s="153">
        <v>42</v>
      </c>
      <c r="L10" s="153">
        <v>40</v>
      </c>
      <c r="M10" s="153">
        <v>43</v>
      </c>
      <c r="N10" s="125">
        <f t="shared" si="0"/>
        <v>505</v>
      </c>
      <c r="O10" s="150">
        <f t="shared" si="1"/>
        <v>67.333333333333329</v>
      </c>
      <c r="P10" s="125" t="str">
        <f t="shared" si="2"/>
        <v>PASS</v>
      </c>
      <c r="Q10" s="125" t="str">
        <f t="shared" si="3"/>
        <v>FIRST CLASS WITH DISTINCTION</v>
      </c>
      <c r="R10" s="151">
        <f t="shared" si="4"/>
        <v>0</v>
      </c>
      <c r="S10" s="151">
        <f t="shared" si="5"/>
        <v>0</v>
      </c>
      <c r="T10" s="144"/>
      <c r="U10" s="188"/>
      <c r="V10" s="188"/>
      <c r="W10" s="188"/>
      <c r="X10" s="188"/>
      <c r="Y10" s="188"/>
      <c r="Z10" s="188"/>
      <c r="AA10" s="188"/>
      <c r="AB10" s="188"/>
      <c r="AC10" s="188"/>
      <c r="AD10" s="144"/>
      <c r="AE10" s="144"/>
      <c r="AF10" s="185"/>
      <c r="AG10" s="187"/>
      <c r="AH10" s="144"/>
      <c r="AI10" s="144"/>
      <c r="AJ10" s="144"/>
      <c r="AK10" s="144"/>
      <c r="AL10" s="57"/>
      <c r="AM10" s="57"/>
      <c r="AN10" s="57"/>
    </row>
    <row r="11" spans="1:40" ht="21.95" customHeight="1">
      <c r="A11" s="125">
        <v>7</v>
      </c>
      <c r="B11" s="158" t="s">
        <v>185</v>
      </c>
      <c r="C11" s="159" t="s">
        <v>263</v>
      </c>
      <c r="D11" s="152">
        <v>64</v>
      </c>
      <c r="E11" s="155">
        <v>41</v>
      </c>
      <c r="F11" s="155">
        <v>36</v>
      </c>
      <c r="G11" s="155">
        <v>57</v>
      </c>
      <c r="H11" s="155">
        <v>58</v>
      </c>
      <c r="I11" s="153">
        <v>54</v>
      </c>
      <c r="J11" s="153">
        <v>71</v>
      </c>
      <c r="K11" s="153">
        <v>43</v>
      </c>
      <c r="L11" s="153">
        <v>38</v>
      </c>
      <c r="M11" s="153">
        <v>42</v>
      </c>
      <c r="N11" s="125">
        <f t="shared" si="0"/>
        <v>504</v>
      </c>
      <c r="O11" s="150">
        <f t="shared" si="1"/>
        <v>67.2</v>
      </c>
      <c r="P11" s="125" t="str">
        <f t="shared" si="2"/>
        <v>PASS</v>
      </c>
      <c r="Q11" s="125" t="str">
        <f t="shared" si="3"/>
        <v>FIRST CLASS WITH DISTINCTION</v>
      </c>
      <c r="R11" s="151">
        <f t="shared" si="4"/>
        <v>0</v>
      </c>
      <c r="S11" s="151">
        <f t="shared" si="5"/>
        <v>0</v>
      </c>
      <c r="T11" s="144"/>
      <c r="U11" s="188"/>
      <c r="V11" s="188"/>
      <c r="W11" s="188"/>
      <c r="X11" s="188"/>
      <c r="Y11" s="188"/>
      <c r="Z11" s="188"/>
      <c r="AA11" s="188"/>
      <c r="AB11" s="188"/>
      <c r="AC11" s="188"/>
      <c r="AD11" s="144"/>
      <c r="AE11" s="144"/>
      <c r="AF11" s="185"/>
      <c r="AG11" s="187"/>
      <c r="AH11" s="144"/>
      <c r="AI11" s="144"/>
      <c r="AJ11" s="144"/>
      <c r="AK11" s="144"/>
      <c r="AL11" s="57"/>
      <c r="AM11" s="57"/>
      <c r="AN11" s="57"/>
    </row>
    <row r="12" spans="1:40" ht="21.95" customHeight="1">
      <c r="A12" s="125">
        <v>8</v>
      </c>
      <c r="B12" s="158" t="s">
        <v>205</v>
      </c>
      <c r="C12" s="159" t="s">
        <v>287</v>
      </c>
      <c r="D12" s="152">
        <v>57</v>
      </c>
      <c r="E12" s="155">
        <v>40</v>
      </c>
      <c r="F12" s="155">
        <v>35</v>
      </c>
      <c r="G12" s="155">
        <v>60</v>
      </c>
      <c r="H12" s="155">
        <v>59</v>
      </c>
      <c r="I12" s="153">
        <v>60</v>
      </c>
      <c r="J12" s="153">
        <v>70</v>
      </c>
      <c r="K12" s="153">
        <v>40</v>
      </c>
      <c r="L12" s="153">
        <v>40</v>
      </c>
      <c r="M12" s="153">
        <v>39</v>
      </c>
      <c r="N12" s="125">
        <f t="shared" si="0"/>
        <v>500</v>
      </c>
      <c r="O12" s="150">
        <f t="shared" si="1"/>
        <v>66.666666666666671</v>
      </c>
      <c r="P12" s="125" t="str">
        <f t="shared" si="2"/>
        <v>PASS</v>
      </c>
      <c r="Q12" s="125" t="str">
        <f t="shared" si="3"/>
        <v>FIRST CLASS WITH DISTINCTION</v>
      </c>
      <c r="R12" s="151">
        <f t="shared" si="4"/>
        <v>0</v>
      </c>
      <c r="S12" s="151">
        <f t="shared" si="5"/>
        <v>0</v>
      </c>
      <c r="T12" s="144"/>
      <c r="U12" s="188"/>
      <c r="V12" s="188"/>
      <c r="W12" s="188"/>
      <c r="X12" s="188"/>
      <c r="Y12" s="188"/>
      <c r="Z12" s="188"/>
      <c r="AA12" s="188"/>
      <c r="AB12" s="188"/>
      <c r="AC12" s="188"/>
      <c r="AD12" s="144"/>
      <c r="AE12" s="144"/>
      <c r="AF12" s="185"/>
      <c r="AG12" s="187"/>
      <c r="AH12" s="144"/>
      <c r="AI12" s="144"/>
      <c r="AJ12" s="144"/>
      <c r="AK12" s="144"/>
      <c r="AL12" s="57"/>
      <c r="AM12" s="57"/>
      <c r="AN12" s="57"/>
    </row>
    <row r="13" spans="1:40" ht="21.95" customHeight="1">
      <c r="A13" s="125">
        <v>9</v>
      </c>
      <c r="B13" s="158" t="s">
        <v>184</v>
      </c>
      <c r="C13" s="159" t="s">
        <v>261</v>
      </c>
      <c r="D13" s="152">
        <v>58</v>
      </c>
      <c r="E13" s="155">
        <v>41</v>
      </c>
      <c r="F13" s="155">
        <v>44</v>
      </c>
      <c r="G13" s="155">
        <v>55</v>
      </c>
      <c r="H13" s="155">
        <v>59</v>
      </c>
      <c r="I13" s="153">
        <v>58</v>
      </c>
      <c r="J13" s="153">
        <v>66</v>
      </c>
      <c r="K13" s="153">
        <v>38</v>
      </c>
      <c r="L13" s="153">
        <v>35</v>
      </c>
      <c r="M13" s="153">
        <v>44</v>
      </c>
      <c r="N13" s="125">
        <f t="shared" si="0"/>
        <v>498</v>
      </c>
      <c r="O13" s="150">
        <f t="shared" si="1"/>
        <v>66.400000000000006</v>
      </c>
      <c r="P13" s="125" t="str">
        <f t="shared" si="2"/>
        <v>PASS</v>
      </c>
      <c r="Q13" s="125" t="str">
        <f t="shared" si="3"/>
        <v>FIRST CLASS WITH DISTINCTION</v>
      </c>
      <c r="R13" s="151">
        <f t="shared" si="4"/>
        <v>0</v>
      </c>
      <c r="S13" s="151">
        <f t="shared" si="5"/>
        <v>0</v>
      </c>
      <c r="T13" s="144"/>
      <c r="U13" s="188"/>
      <c r="V13" s="188"/>
      <c r="W13" s="188"/>
      <c r="X13" s="188"/>
      <c r="Y13" s="188"/>
      <c r="Z13" s="188"/>
      <c r="AA13" s="188"/>
      <c r="AB13" s="188"/>
      <c r="AC13" s="188"/>
      <c r="AD13" s="144"/>
      <c r="AE13" s="144"/>
      <c r="AF13" s="185"/>
      <c r="AG13" s="187"/>
      <c r="AH13" s="144"/>
      <c r="AI13" s="144"/>
      <c r="AJ13" s="144"/>
      <c r="AK13" s="144"/>
      <c r="AL13" s="54"/>
      <c r="AM13" s="57"/>
      <c r="AN13" s="57"/>
    </row>
    <row r="14" spans="1:40" ht="21.95" customHeight="1">
      <c r="A14" s="125">
        <v>10</v>
      </c>
      <c r="B14" s="158" t="s">
        <v>182</v>
      </c>
      <c r="C14" s="159" t="s">
        <v>259</v>
      </c>
      <c r="D14" s="152">
        <v>58</v>
      </c>
      <c r="E14" s="155">
        <v>44</v>
      </c>
      <c r="F14" s="155">
        <v>38</v>
      </c>
      <c r="G14" s="155">
        <v>54</v>
      </c>
      <c r="H14" s="155">
        <v>52</v>
      </c>
      <c r="I14" s="153">
        <v>50</v>
      </c>
      <c r="J14" s="153">
        <v>69</v>
      </c>
      <c r="K14" s="153">
        <v>40</v>
      </c>
      <c r="L14" s="153">
        <v>36</v>
      </c>
      <c r="M14" s="153">
        <v>43</v>
      </c>
      <c r="N14" s="125">
        <f t="shared" si="0"/>
        <v>484</v>
      </c>
      <c r="O14" s="150">
        <f t="shared" si="1"/>
        <v>64.533333333333331</v>
      </c>
      <c r="P14" s="125" t="str">
        <f t="shared" si="2"/>
        <v>PASS</v>
      </c>
      <c r="Q14" s="125" t="str">
        <f t="shared" si="3"/>
        <v>FIRST CLASS</v>
      </c>
      <c r="R14" s="151">
        <f t="shared" si="4"/>
        <v>0</v>
      </c>
      <c r="S14" s="151">
        <f t="shared" si="5"/>
        <v>0</v>
      </c>
      <c r="T14" s="144"/>
      <c r="U14" s="188"/>
      <c r="V14" s="188"/>
      <c r="W14" s="188"/>
      <c r="X14" s="188"/>
      <c r="Y14" s="188"/>
      <c r="Z14" s="188"/>
      <c r="AA14" s="188"/>
      <c r="AB14" s="188"/>
      <c r="AC14" s="188"/>
      <c r="AD14" s="144"/>
      <c r="AE14" s="144"/>
      <c r="AF14" s="185"/>
      <c r="AG14" s="187"/>
      <c r="AH14" s="144"/>
      <c r="AI14" s="144"/>
      <c r="AJ14" s="144"/>
      <c r="AK14" s="144"/>
      <c r="AL14" s="54"/>
      <c r="AM14" s="57"/>
      <c r="AN14" s="57"/>
    </row>
    <row r="15" spans="1:40" ht="21.95" customHeight="1">
      <c r="A15" s="125">
        <v>11</v>
      </c>
      <c r="B15" s="158" t="s">
        <v>149</v>
      </c>
      <c r="C15" s="157" t="s">
        <v>222</v>
      </c>
      <c r="D15" s="152">
        <v>66</v>
      </c>
      <c r="E15" s="155">
        <v>44</v>
      </c>
      <c r="F15" s="155">
        <v>35</v>
      </c>
      <c r="G15" s="155">
        <v>53</v>
      </c>
      <c r="H15" s="155">
        <v>59</v>
      </c>
      <c r="I15" s="153">
        <v>43</v>
      </c>
      <c r="J15" s="153">
        <v>58</v>
      </c>
      <c r="K15" s="153">
        <v>44</v>
      </c>
      <c r="L15" s="153">
        <v>36</v>
      </c>
      <c r="M15" s="153">
        <v>41</v>
      </c>
      <c r="N15" s="125">
        <f t="shared" si="0"/>
        <v>479</v>
      </c>
      <c r="O15" s="150">
        <f t="shared" si="1"/>
        <v>63.866666666666667</v>
      </c>
      <c r="P15" s="125" t="str">
        <f t="shared" si="2"/>
        <v>PASS</v>
      </c>
      <c r="Q15" s="125" t="str">
        <f t="shared" si="3"/>
        <v>FIRST CLASS</v>
      </c>
      <c r="R15" s="151">
        <f t="shared" si="4"/>
        <v>0</v>
      </c>
      <c r="S15" s="151">
        <f t="shared" si="5"/>
        <v>0</v>
      </c>
      <c r="T15" s="144"/>
      <c r="U15" s="188"/>
      <c r="V15" s="188"/>
      <c r="W15" s="188"/>
      <c r="X15" s="188"/>
      <c r="Y15" s="188"/>
      <c r="Z15" s="188"/>
      <c r="AA15" s="188"/>
      <c r="AB15" s="188"/>
      <c r="AC15" s="188"/>
      <c r="AD15" s="144"/>
      <c r="AE15" s="144"/>
      <c r="AF15" s="185"/>
      <c r="AG15" s="187"/>
      <c r="AH15" s="144"/>
      <c r="AI15" s="144"/>
      <c r="AJ15" s="144"/>
      <c r="AK15" s="144"/>
      <c r="AL15" s="54"/>
      <c r="AM15" s="57"/>
      <c r="AN15" s="57"/>
    </row>
    <row r="16" spans="1:40" ht="21.95" customHeight="1">
      <c r="A16" s="125">
        <v>12</v>
      </c>
      <c r="B16" s="158" t="s">
        <v>141</v>
      </c>
      <c r="C16" s="157" t="s">
        <v>214</v>
      </c>
      <c r="D16" s="152">
        <v>62</v>
      </c>
      <c r="E16" s="155">
        <v>40</v>
      </c>
      <c r="F16" s="155">
        <v>34</v>
      </c>
      <c r="G16" s="155">
        <v>51</v>
      </c>
      <c r="H16" s="155">
        <v>63</v>
      </c>
      <c r="I16" s="155">
        <v>55</v>
      </c>
      <c r="J16" s="155">
        <v>67</v>
      </c>
      <c r="K16" s="155">
        <v>41</v>
      </c>
      <c r="L16" s="155">
        <v>22</v>
      </c>
      <c r="M16" s="155">
        <v>40</v>
      </c>
      <c r="N16" s="125">
        <f t="shared" si="0"/>
        <v>475</v>
      </c>
      <c r="O16" s="150">
        <f t="shared" si="1"/>
        <v>63.333333333333336</v>
      </c>
      <c r="P16" s="125" t="str">
        <f t="shared" si="2"/>
        <v>PASS</v>
      </c>
      <c r="Q16" s="125" t="str">
        <f t="shared" si="3"/>
        <v>FIRST CLASS</v>
      </c>
      <c r="R16" s="151">
        <f t="shared" si="4"/>
        <v>0</v>
      </c>
      <c r="S16" s="151">
        <f t="shared" si="5"/>
        <v>0</v>
      </c>
      <c r="T16" s="144"/>
      <c r="U16" s="188"/>
      <c r="V16" s="188"/>
      <c r="W16" s="188"/>
      <c r="X16" s="188"/>
      <c r="Y16" s="188"/>
      <c r="Z16" s="188"/>
      <c r="AA16" s="188"/>
      <c r="AB16" s="188"/>
      <c r="AC16" s="188"/>
      <c r="AD16" s="144"/>
      <c r="AE16" s="144"/>
      <c r="AF16" s="185"/>
      <c r="AG16" s="187"/>
      <c r="AH16" s="144"/>
      <c r="AI16" s="144"/>
      <c r="AJ16" s="144"/>
      <c r="AK16" s="144"/>
      <c r="AL16" s="54"/>
      <c r="AM16" s="57"/>
      <c r="AN16" s="57"/>
    </row>
    <row r="17" spans="1:40" ht="21.95" customHeight="1">
      <c r="A17" s="125">
        <v>13</v>
      </c>
      <c r="B17" s="158" t="s">
        <v>154</v>
      </c>
      <c r="C17" s="157" t="s">
        <v>228</v>
      </c>
      <c r="D17" s="152">
        <v>57</v>
      </c>
      <c r="E17" s="155">
        <v>42</v>
      </c>
      <c r="F17" s="155">
        <v>40</v>
      </c>
      <c r="G17" s="155">
        <v>47</v>
      </c>
      <c r="H17" s="155">
        <v>65</v>
      </c>
      <c r="I17" s="153">
        <v>48</v>
      </c>
      <c r="J17" s="153">
        <v>60</v>
      </c>
      <c r="K17" s="153">
        <v>37</v>
      </c>
      <c r="L17" s="153">
        <v>35</v>
      </c>
      <c r="M17" s="153">
        <v>43</v>
      </c>
      <c r="N17" s="125">
        <f t="shared" si="0"/>
        <v>474</v>
      </c>
      <c r="O17" s="150">
        <f t="shared" si="1"/>
        <v>63.2</v>
      </c>
      <c r="P17" s="125" t="str">
        <f t="shared" si="2"/>
        <v>PASS</v>
      </c>
      <c r="Q17" s="125" t="str">
        <f t="shared" si="3"/>
        <v>FIRST CLASS</v>
      </c>
      <c r="R17" s="151">
        <f t="shared" si="4"/>
        <v>0</v>
      </c>
      <c r="S17" s="151">
        <f t="shared" si="5"/>
        <v>0</v>
      </c>
      <c r="T17" s="144"/>
      <c r="U17" s="188"/>
      <c r="V17" s="188"/>
      <c r="W17" s="188"/>
      <c r="X17" s="188"/>
      <c r="Y17" s="188"/>
      <c r="Z17" s="188"/>
      <c r="AA17" s="188"/>
      <c r="AB17" s="188"/>
      <c r="AC17" s="188"/>
      <c r="AD17" s="144"/>
      <c r="AE17" s="144"/>
      <c r="AF17" s="185"/>
      <c r="AG17" s="187"/>
      <c r="AH17" s="144"/>
      <c r="AI17" s="144"/>
      <c r="AJ17" s="144"/>
      <c r="AK17" s="144"/>
      <c r="AL17" s="54"/>
      <c r="AM17" s="57"/>
      <c r="AN17" s="57"/>
    </row>
    <row r="18" spans="1:40" ht="21.95" customHeight="1">
      <c r="A18" s="125">
        <v>14</v>
      </c>
      <c r="B18" s="158" t="s">
        <v>188</v>
      </c>
      <c r="C18" s="159" t="s">
        <v>266</v>
      </c>
      <c r="D18" s="152">
        <v>62</v>
      </c>
      <c r="E18" s="155">
        <v>37</v>
      </c>
      <c r="F18" s="155">
        <v>32</v>
      </c>
      <c r="G18" s="155">
        <v>54</v>
      </c>
      <c r="H18" s="155">
        <v>58</v>
      </c>
      <c r="I18" s="153">
        <v>52</v>
      </c>
      <c r="J18" s="153">
        <v>61</v>
      </c>
      <c r="K18" s="153">
        <v>37</v>
      </c>
      <c r="L18" s="153">
        <v>40</v>
      </c>
      <c r="M18" s="153">
        <v>39</v>
      </c>
      <c r="N18" s="125">
        <f t="shared" si="0"/>
        <v>472</v>
      </c>
      <c r="O18" s="150">
        <f t="shared" si="1"/>
        <v>62.93333333333333</v>
      </c>
      <c r="P18" s="125" t="str">
        <f t="shared" si="2"/>
        <v>PASS</v>
      </c>
      <c r="Q18" s="125" t="str">
        <f t="shared" si="3"/>
        <v>FIRST CLASS</v>
      </c>
      <c r="R18" s="151">
        <f t="shared" si="4"/>
        <v>0</v>
      </c>
      <c r="S18" s="151">
        <f t="shared" si="5"/>
        <v>0</v>
      </c>
      <c r="T18" s="144"/>
      <c r="U18" s="188"/>
      <c r="V18" s="188"/>
      <c r="W18" s="188"/>
      <c r="X18" s="188"/>
      <c r="Y18" s="188"/>
      <c r="Z18" s="188"/>
      <c r="AA18" s="188"/>
      <c r="AB18" s="188"/>
      <c r="AC18" s="188"/>
      <c r="AD18" s="144"/>
      <c r="AE18" s="144"/>
      <c r="AF18" s="185"/>
      <c r="AG18" s="187"/>
      <c r="AH18" s="144"/>
      <c r="AI18" s="144"/>
      <c r="AJ18" s="144"/>
      <c r="AK18" s="144"/>
      <c r="AL18" s="54"/>
      <c r="AM18" s="57"/>
      <c r="AN18" s="57"/>
    </row>
    <row r="19" spans="1:40" ht="21.95" customHeight="1">
      <c r="A19" s="125">
        <v>15</v>
      </c>
      <c r="B19" s="158" t="s">
        <v>178</v>
      </c>
      <c r="C19" s="159" t="s">
        <v>255</v>
      </c>
      <c r="D19" s="152">
        <v>57</v>
      </c>
      <c r="E19" s="153">
        <v>38</v>
      </c>
      <c r="F19" s="153">
        <v>40</v>
      </c>
      <c r="G19" s="153">
        <v>53</v>
      </c>
      <c r="H19" s="153">
        <v>54</v>
      </c>
      <c r="I19" s="37">
        <v>46</v>
      </c>
      <c r="J19" s="153">
        <v>69</v>
      </c>
      <c r="K19" s="153">
        <v>38</v>
      </c>
      <c r="L19" s="153">
        <v>34</v>
      </c>
      <c r="M19" s="153">
        <v>41</v>
      </c>
      <c r="N19" s="125">
        <f t="shared" si="0"/>
        <v>470</v>
      </c>
      <c r="O19" s="150">
        <f t="shared" si="1"/>
        <v>62.666666666666664</v>
      </c>
      <c r="P19" s="125" t="str">
        <f t="shared" si="2"/>
        <v>PASS</v>
      </c>
      <c r="Q19" s="125" t="str">
        <f t="shared" si="3"/>
        <v>FIRST CLASS</v>
      </c>
      <c r="R19" s="151">
        <f>COUNTIF(D19,"&lt;40")+COUNTIF(G19:K19,"&lt;40")+COUNTIF(D19,"AA")+COUNTIF(G19:K19,"AA")</f>
        <v>1</v>
      </c>
      <c r="S19" s="151">
        <f>COUNTIF(E19:F19,"&lt;20")+COUNTIF(L19:M19,"&lt;20")+COUNTIF(E19:F19,"AA")+COUNTIF(L19:M19,"AA")</f>
        <v>0</v>
      </c>
      <c r="T19" s="144"/>
      <c r="U19" s="188"/>
      <c r="V19" s="188"/>
      <c r="W19" s="188"/>
      <c r="X19" s="188"/>
      <c r="Y19" s="188"/>
      <c r="Z19" s="188"/>
      <c r="AA19" s="188"/>
      <c r="AB19" s="188"/>
      <c r="AC19" s="188"/>
      <c r="AD19" s="144"/>
      <c r="AE19" s="144"/>
      <c r="AF19" s="185"/>
      <c r="AG19" s="187"/>
      <c r="AH19" s="144"/>
      <c r="AI19" s="144"/>
      <c r="AJ19" s="144"/>
      <c r="AK19" s="144"/>
      <c r="AL19" s="54"/>
      <c r="AM19" s="57"/>
      <c r="AN19" s="57"/>
    </row>
    <row r="20" spans="1:40" ht="21.95" customHeight="1">
      <c r="A20" s="125">
        <v>16</v>
      </c>
      <c r="B20" s="158" t="s">
        <v>176</v>
      </c>
      <c r="C20" s="159" t="s">
        <v>252</v>
      </c>
      <c r="D20" s="152">
        <v>61</v>
      </c>
      <c r="E20" s="155">
        <v>35</v>
      </c>
      <c r="F20" s="155">
        <v>24</v>
      </c>
      <c r="G20" s="155">
        <v>59</v>
      </c>
      <c r="H20" s="155">
        <v>52</v>
      </c>
      <c r="I20" s="153">
        <v>49</v>
      </c>
      <c r="J20" s="153">
        <v>71</v>
      </c>
      <c r="K20" s="153">
        <v>40</v>
      </c>
      <c r="L20" s="153">
        <v>35</v>
      </c>
      <c r="M20" s="153">
        <v>43</v>
      </c>
      <c r="N20" s="125">
        <f t="shared" si="0"/>
        <v>469</v>
      </c>
      <c r="O20" s="150">
        <f t="shared" si="1"/>
        <v>62.533333333333331</v>
      </c>
      <c r="P20" s="125" t="str">
        <f t="shared" si="2"/>
        <v>PASS</v>
      </c>
      <c r="Q20" s="125" t="str">
        <f t="shared" si="3"/>
        <v>FIRST CLASS</v>
      </c>
      <c r="R20" s="151">
        <f t="shared" ref="R20:R51" si="6">COUNTIF(D20,"&lt;40")+COUNTIF(G20:J20,"&lt;40")+COUNTIF(D20,"AA")+COUNTIF(G20:J20,"AA")</f>
        <v>0</v>
      </c>
      <c r="S20" s="151">
        <f t="shared" ref="S20:S51" si="7">COUNTIF(E20:F20,"&lt;20")+COUNTIF(K20:M20,"&lt;20")+COUNTIF(E20:F20,"AA")+COUNTIF(K20:M20,"AA")</f>
        <v>0</v>
      </c>
      <c r="T20" s="144"/>
      <c r="U20" s="188"/>
      <c r="V20" s="188"/>
      <c r="W20" s="188"/>
      <c r="X20" s="188"/>
      <c r="Y20" s="188"/>
      <c r="Z20" s="188"/>
      <c r="AA20" s="188"/>
      <c r="AB20" s="188"/>
      <c r="AC20" s="188"/>
      <c r="AD20" s="144"/>
      <c r="AE20" s="144"/>
      <c r="AF20" s="185"/>
      <c r="AG20" s="187"/>
      <c r="AH20" s="144"/>
      <c r="AI20" s="144"/>
      <c r="AJ20" s="144"/>
      <c r="AK20" s="144"/>
      <c r="AL20" s="54"/>
      <c r="AM20" s="57"/>
      <c r="AN20" s="57"/>
    </row>
    <row r="21" spans="1:40" ht="21.95" customHeight="1">
      <c r="A21" s="125">
        <v>17</v>
      </c>
      <c r="B21" s="158" t="s">
        <v>183</v>
      </c>
      <c r="C21" s="159" t="s">
        <v>260</v>
      </c>
      <c r="D21" s="152">
        <v>54</v>
      </c>
      <c r="E21" s="155">
        <v>38</v>
      </c>
      <c r="F21" s="155">
        <v>36</v>
      </c>
      <c r="G21" s="155">
        <v>54</v>
      </c>
      <c r="H21" s="155">
        <v>58</v>
      </c>
      <c r="I21" s="153">
        <v>49</v>
      </c>
      <c r="J21" s="153">
        <v>66</v>
      </c>
      <c r="K21" s="153">
        <v>37</v>
      </c>
      <c r="L21" s="153">
        <v>36</v>
      </c>
      <c r="M21" s="153">
        <v>41</v>
      </c>
      <c r="N21" s="125">
        <f t="shared" si="0"/>
        <v>469</v>
      </c>
      <c r="O21" s="150">
        <f t="shared" si="1"/>
        <v>62.533333333333331</v>
      </c>
      <c r="P21" s="125" t="str">
        <f t="shared" si="2"/>
        <v>PASS</v>
      </c>
      <c r="Q21" s="125" t="str">
        <f t="shared" si="3"/>
        <v>FIRST CLASS</v>
      </c>
      <c r="R21" s="151">
        <f t="shared" si="6"/>
        <v>0</v>
      </c>
      <c r="S21" s="151">
        <f t="shared" si="7"/>
        <v>0</v>
      </c>
      <c r="T21" s="144"/>
      <c r="U21" s="188"/>
      <c r="V21" s="188"/>
      <c r="W21" s="188"/>
      <c r="X21" s="188"/>
      <c r="Y21" s="188"/>
      <c r="Z21" s="188"/>
      <c r="AA21" s="188"/>
      <c r="AB21" s="188"/>
      <c r="AC21" s="188"/>
      <c r="AD21" s="144"/>
      <c r="AE21" s="144"/>
      <c r="AF21" s="185"/>
      <c r="AG21" s="187"/>
      <c r="AH21" s="144"/>
      <c r="AI21" s="144"/>
      <c r="AJ21" s="144"/>
      <c r="AK21" s="144"/>
      <c r="AL21" s="57"/>
      <c r="AM21" s="57"/>
      <c r="AN21" s="57"/>
    </row>
    <row r="22" spans="1:40" ht="21.95" customHeight="1">
      <c r="A22" s="125">
        <v>18</v>
      </c>
      <c r="B22" s="158" t="s">
        <v>276</v>
      </c>
      <c r="C22" s="159" t="s">
        <v>279</v>
      </c>
      <c r="D22" s="152">
        <v>56</v>
      </c>
      <c r="E22" s="153">
        <v>36</v>
      </c>
      <c r="F22" s="153">
        <v>37</v>
      </c>
      <c r="G22" s="153">
        <v>52</v>
      </c>
      <c r="H22" s="153">
        <v>57</v>
      </c>
      <c r="I22" s="153">
        <v>53</v>
      </c>
      <c r="J22" s="153">
        <v>59</v>
      </c>
      <c r="K22" s="153">
        <v>38</v>
      </c>
      <c r="L22" s="153">
        <v>38</v>
      </c>
      <c r="M22" s="153">
        <v>40</v>
      </c>
      <c r="N22" s="125">
        <f t="shared" si="0"/>
        <v>466</v>
      </c>
      <c r="O22" s="150">
        <f t="shared" si="1"/>
        <v>62.133333333333333</v>
      </c>
      <c r="P22" s="125" t="str">
        <f t="shared" si="2"/>
        <v>PASS</v>
      </c>
      <c r="Q22" s="125" t="str">
        <f t="shared" si="3"/>
        <v>FIRST CLASS</v>
      </c>
      <c r="R22" s="151">
        <f t="shared" si="6"/>
        <v>0</v>
      </c>
      <c r="S22" s="151">
        <f t="shared" si="7"/>
        <v>0</v>
      </c>
      <c r="T22" s="144"/>
      <c r="U22" s="188"/>
      <c r="V22" s="188"/>
      <c r="W22" s="188"/>
      <c r="X22" s="188"/>
      <c r="Y22" s="188"/>
      <c r="Z22" s="188"/>
      <c r="AA22" s="188"/>
      <c r="AB22" s="188"/>
      <c r="AC22" s="188"/>
      <c r="AD22" s="144"/>
      <c r="AE22" s="144"/>
      <c r="AF22" s="185"/>
      <c r="AG22" s="187"/>
      <c r="AH22" s="144"/>
      <c r="AI22" s="144"/>
      <c r="AJ22" s="144"/>
      <c r="AK22" s="144"/>
      <c r="AL22" s="57"/>
      <c r="AM22" s="57"/>
      <c r="AN22" s="57"/>
    </row>
    <row r="23" spans="1:40" ht="21.95" customHeight="1">
      <c r="A23" s="125">
        <v>19</v>
      </c>
      <c r="B23" s="158" t="s">
        <v>161</v>
      </c>
      <c r="C23" s="159" t="s">
        <v>237</v>
      </c>
      <c r="D23" s="152">
        <v>57</v>
      </c>
      <c r="E23" s="155">
        <v>40</v>
      </c>
      <c r="F23" s="155">
        <v>36</v>
      </c>
      <c r="G23" s="155">
        <v>45</v>
      </c>
      <c r="H23" s="155">
        <v>56</v>
      </c>
      <c r="I23" s="153">
        <v>50</v>
      </c>
      <c r="J23" s="153">
        <v>62</v>
      </c>
      <c r="K23" s="153">
        <v>42</v>
      </c>
      <c r="L23" s="153">
        <v>35</v>
      </c>
      <c r="M23" s="153">
        <v>41</v>
      </c>
      <c r="N23" s="125">
        <f t="shared" si="0"/>
        <v>464</v>
      </c>
      <c r="O23" s="150">
        <f t="shared" si="1"/>
        <v>61.866666666666667</v>
      </c>
      <c r="P23" s="125" t="str">
        <f t="shared" si="2"/>
        <v>PASS</v>
      </c>
      <c r="Q23" s="125" t="str">
        <f t="shared" si="3"/>
        <v>FIRST CLASS</v>
      </c>
      <c r="R23" s="151">
        <f t="shared" si="6"/>
        <v>0</v>
      </c>
      <c r="S23" s="151">
        <f t="shared" si="7"/>
        <v>0</v>
      </c>
      <c r="T23" s="144"/>
      <c r="U23" s="188"/>
      <c r="V23" s="188"/>
      <c r="W23" s="188"/>
      <c r="X23" s="188"/>
      <c r="Y23" s="188"/>
      <c r="Z23" s="188"/>
      <c r="AA23" s="188"/>
      <c r="AB23" s="188"/>
      <c r="AC23" s="188"/>
      <c r="AD23" s="144"/>
      <c r="AE23" s="144"/>
      <c r="AF23" s="185"/>
      <c r="AG23" s="187"/>
      <c r="AH23" s="144"/>
      <c r="AI23" s="144"/>
      <c r="AJ23" s="144"/>
      <c r="AK23" s="144"/>
      <c r="AL23" s="57"/>
      <c r="AM23" s="57"/>
      <c r="AN23" s="57"/>
    </row>
    <row r="24" spans="1:40" ht="21.95" customHeight="1">
      <c r="A24" s="125">
        <v>20</v>
      </c>
      <c r="B24" s="158" t="s">
        <v>177</v>
      </c>
      <c r="C24" s="159" t="s">
        <v>253</v>
      </c>
      <c r="D24" s="152">
        <v>55</v>
      </c>
      <c r="E24" s="155">
        <v>42</v>
      </c>
      <c r="F24" s="155">
        <v>40</v>
      </c>
      <c r="G24" s="155">
        <v>46</v>
      </c>
      <c r="H24" s="155">
        <v>54</v>
      </c>
      <c r="I24" s="153">
        <v>46</v>
      </c>
      <c r="J24" s="153">
        <v>53</v>
      </c>
      <c r="K24" s="153">
        <v>42</v>
      </c>
      <c r="L24" s="153">
        <v>40</v>
      </c>
      <c r="M24" s="153">
        <v>45</v>
      </c>
      <c r="N24" s="125">
        <f t="shared" si="0"/>
        <v>463</v>
      </c>
      <c r="O24" s="150">
        <f t="shared" si="1"/>
        <v>61.733333333333334</v>
      </c>
      <c r="P24" s="125" t="str">
        <f t="shared" si="2"/>
        <v>PASS</v>
      </c>
      <c r="Q24" s="125" t="str">
        <f t="shared" si="3"/>
        <v>FIRST CLASS</v>
      </c>
      <c r="R24" s="151">
        <f t="shared" si="6"/>
        <v>0</v>
      </c>
      <c r="S24" s="151">
        <f t="shared" si="7"/>
        <v>0</v>
      </c>
      <c r="T24" s="144"/>
      <c r="U24" s="188"/>
      <c r="V24" s="188"/>
      <c r="W24" s="188"/>
      <c r="X24" s="188"/>
      <c r="Y24" s="188"/>
      <c r="Z24" s="188"/>
      <c r="AA24" s="188"/>
      <c r="AB24" s="188"/>
      <c r="AC24" s="188"/>
      <c r="AD24" s="144"/>
      <c r="AE24" s="144"/>
      <c r="AF24" s="185"/>
      <c r="AG24" s="187"/>
      <c r="AH24" s="144"/>
      <c r="AI24" s="144"/>
      <c r="AJ24" s="144"/>
      <c r="AK24" s="144"/>
      <c r="AL24" s="57"/>
      <c r="AM24" s="57"/>
      <c r="AN24" s="57"/>
    </row>
    <row r="25" spans="1:40" ht="21.95" customHeight="1">
      <c r="A25" s="125">
        <v>21</v>
      </c>
      <c r="B25" s="158" t="s">
        <v>201</v>
      </c>
      <c r="C25" s="159" t="s">
        <v>283</v>
      </c>
      <c r="D25" s="152">
        <v>53</v>
      </c>
      <c r="E25" s="155">
        <v>38</v>
      </c>
      <c r="F25" s="155">
        <v>41</v>
      </c>
      <c r="G25" s="155">
        <v>48</v>
      </c>
      <c r="H25" s="155">
        <v>54</v>
      </c>
      <c r="I25" s="153">
        <v>56</v>
      </c>
      <c r="J25" s="153">
        <v>65</v>
      </c>
      <c r="K25" s="153">
        <v>37</v>
      </c>
      <c r="L25" s="153">
        <v>32</v>
      </c>
      <c r="M25" s="153">
        <v>39</v>
      </c>
      <c r="N25" s="125">
        <f t="shared" si="0"/>
        <v>463</v>
      </c>
      <c r="O25" s="150">
        <f t="shared" si="1"/>
        <v>61.733333333333334</v>
      </c>
      <c r="P25" s="125" t="str">
        <f t="shared" si="2"/>
        <v>PASS</v>
      </c>
      <c r="Q25" s="125" t="str">
        <f t="shared" si="3"/>
        <v>FIRST CLASS</v>
      </c>
      <c r="R25" s="151">
        <f t="shared" si="6"/>
        <v>0</v>
      </c>
      <c r="S25" s="151">
        <f t="shared" si="7"/>
        <v>0</v>
      </c>
      <c r="T25" s="144"/>
      <c r="U25" s="188"/>
      <c r="V25" s="188"/>
      <c r="W25" s="188"/>
      <c r="X25" s="188"/>
      <c r="Y25" s="188"/>
      <c r="Z25" s="188"/>
      <c r="AA25" s="188"/>
      <c r="AB25" s="188"/>
      <c r="AC25" s="188"/>
      <c r="AD25" s="144"/>
      <c r="AE25" s="144"/>
      <c r="AF25" s="185"/>
      <c r="AG25" s="187"/>
      <c r="AH25" s="144"/>
      <c r="AI25" s="144"/>
      <c r="AJ25" s="144"/>
      <c r="AK25" s="144"/>
      <c r="AL25" s="57"/>
      <c r="AM25" s="57"/>
      <c r="AN25" s="57"/>
    </row>
    <row r="26" spans="1:40" ht="21.95" customHeight="1">
      <c r="A26" s="125">
        <v>22</v>
      </c>
      <c r="B26" s="158" t="s">
        <v>147</v>
      </c>
      <c r="C26" s="157" t="s">
        <v>220</v>
      </c>
      <c r="D26" s="152">
        <v>58</v>
      </c>
      <c r="E26" s="155">
        <v>40</v>
      </c>
      <c r="F26" s="155">
        <v>40</v>
      </c>
      <c r="G26" s="155">
        <v>48</v>
      </c>
      <c r="H26" s="155">
        <v>54</v>
      </c>
      <c r="I26" s="153">
        <v>43</v>
      </c>
      <c r="J26" s="153">
        <v>56</v>
      </c>
      <c r="K26" s="153">
        <v>40</v>
      </c>
      <c r="L26" s="153">
        <v>38</v>
      </c>
      <c r="M26" s="153">
        <v>42</v>
      </c>
      <c r="N26" s="125">
        <f t="shared" si="0"/>
        <v>459</v>
      </c>
      <c r="O26" s="150">
        <f t="shared" si="1"/>
        <v>61.2</v>
      </c>
      <c r="P26" s="125" t="str">
        <f t="shared" si="2"/>
        <v>PASS</v>
      </c>
      <c r="Q26" s="125" t="str">
        <f t="shared" si="3"/>
        <v>FIRST CLASS</v>
      </c>
      <c r="R26" s="151">
        <f t="shared" si="6"/>
        <v>0</v>
      </c>
      <c r="S26" s="151">
        <f t="shared" si="7"/>
        <v>0</v>
      </c>
      <c r="T26" s="144"/>
      <c r="U26" s="188"/>
      <c r="V26" s="188"/>
      <c r="W26" s="188"/>
      <c r="X26" s="188"/>
      <c r="Y26" s="188"/>
      <c r="Z26" s="188"/>
      <c r="AA26" s="188"/>
      <c r="AB26" s="188"/>
      <c r="AC26" s="188"/>
      <c r="AD26" s="144"/>
      <c r="AE26" s="144"/>
      <c r="AF26" s="185"/>
      <c r="AG26" s="187"/>
      <c r="AH26" s="144"/>
      <c r="AI26" s="144"/>
      <c r="AJ26" s="144"/>
      <c r="AK26" s="144"/>
      <c r="AL26" s="57"/>
      <c r="AM26" s="57"/>
      <c r="AN26" s="57"/>
    </row>
    <row r="27" spans="1:40" ht="21.95" customHeight="1">
      <c r="A27" s="125">
        <v>23</v>
      </c>
      <c r="B27" s="158" t="s">
        <v>192</v>
      </c>
      <c r="C27" s="159" t="s">
        <v>270</v>
      </c>
      <c r="D27" s="152">
        <v>59</v>
      </c>
      <c r="E27" s="155">
        <v>38</v>
      </c>
      <c r="F27" s="155">
        <v>30</v>
      </c>
      <c r="G27" s="155">
        <v>55</v>
      </c>
      <c r="H27" s="155">
        <v>60</v>
      </c>
      <c r="I27" s="153">
        <v>47</v>
      </c>
      <c r="J27" s="153">
        <v>58</v>
      </c>
      <c r="K27" s="153">
        <v>39</v>
      </c>
      <c r="L27" s="153">
        <v>35</v>
      </c>
      <c r="M27" s="153">
        <v>38</v>
      </c>
      <c r="N27" s="125">
        <f t="shared" si="0"/>
        <v>459</v>
      </c>
      <c r="O27" s="150">
        <f t="shared" si="1"/>
        <v>61.2</v>
      </c>
      <c r="P27" s="125" t="str">
        <f t="shared" si="2"/>
        <v>PASS</v>
      </c>
      <c r="Q27" s="125" t="str">
        <f t="shared" si="3"/>
        <v>FIRST CLASS</v>
      </c>
      <c r="R27" s="151">
        <f t="shared" si="6"/>
        <v>0</v>
      </c>
      <c r="S27" s="151">
        <f t="shared" si="7"/>
        <v>0</v>
      </c>
      <c r="T27" s="144"/>
      <c r="U27" s="188"/>
      <c r="V27" s="188"/>
      <c r="W27" s="188"/>
      <c r="X27" s="188"/>
      <c r="Y27" s="188"/>
      <c r="Z27" s="188"/>
      <c r="AA27" s="188"/>
      <c r="AB27" s="188"/>
      <c r="AC27" s="188"/>
      <c r="AD27" s="144"/>
      <c r="AE27" s="144"/>
      <c r="AF27" s="185"/>
      <c r="AG27" s="187"/>
      <c r="AH27" s="144"/>
      <c r="AI27" s="144"/>
      <c r="AJ27" s="144"/>
      <c r="AK27" s="144"/>
      <c r="AL27" s="57"/>
      <c r="AM27" s="57"/>
      <c r="AN27" s="57"/>
    </row>
    <row r="28" spans="1:40" ht="21.95" customHeight="1">
      <c r="A28" s="125">
        <v>24</v>
      </c>
      <c r="B28" s="158" t="s">
        <v>200</v>
      </c>
      <c r="C28" s="159" t="s">
        <v>282</v>
      </c>
      <c r="D28" s="152">
        <v>45</v>
      </c>
      <c r="E28" s="153">
        <v>36</v>
      </c>
      <c r="F28" s="153">
        <v>35</v>
      </c>
      <c r="G28" s="153">
        <v>49</v>
      </c>
      <c r="H28" s="153">
        <v>62</v>
      </c>
      <c r="I28" s="153">
        <v>59</v>
      </c>
      <c r="J28" s="153">
        <v>62</v>
      </c>
      <c r="K28" s="153">
        <v>36</v>
      </c>
      <c r="L28" s="153">
        <v>35</v>
      </c>
      <c r="M28" s="153">
        <v>40</v>
      </c>
      <c r="N28" s="125">
        <f t="shared" si="0"/>
        <v>459</v>
      </c>
      <c r="O28" s="150">
        <f t="shared" si="1"/>
        <v>61.2</v>
      </c>
      <c r="P28" s="125" t="str">
        <f t="shared" si="2"/>
        <v>PASS</v>
      </c>
      <c r="Q28" s="125" t="str">
        <f t="shared" si="3"/>
        <v>FIRST CLASS</v>
      </c>
      <c r="R28" s="151">
        <f t="shared" si="6"/>
        <v>0</v>
      </c>
      <c r="S28" s="151">
        <f t="shared" si="7"/>
        <v>0</v>
      </c>
      <c r="T28" s="144"/>
      <c r="U28" s="188"/>
      <c r="V28" s="188"/>
      <c r="W28" s="188"/>
      <c r="X28" s="188"/>
      <c r="Y28" s="188"/>
      <c r="Z28" s="188"/>
      <c r="AA28" s="188"/>
      <c r="AB28" s="188"/>
      <c r="AC28" s="188"/>
      <c r="AD28" s="144"/>
      <c r="AE28" s="144"/>
      <c r="AF28" s="185"/>
      <c r="AG28" s="187"/>
      <c r="AH28" s="144"/>
      <c r="AI28" s="144"/>
      <c r="AJ28" s="144"/>
      <c r="AK28" s="144"/>
      <c r="AL28" s="57"/>
      <c r="AM28" s="57"/>
      <c r="AN28" s="57"/>
    </row>
    <row r="29" spans="1:40" ht="21.95" customHeight="1">
      <c r="A29" s="125">
        <v>25</v>
      </c>
      <c r="B29" s="158" t="s">
        <v>155</v>
      </c>
      <c r="C29" s="157" t="s">
        <v>229</v>
      </c>
      <c r="D29" s="152">
        <v>59</v>
      </c>
      <c r="E29" s="153">
        <v>39</v>
      </c>
      <c r="F29" s="153">
        <v>34</v>
      </c>
      <c r="G29" s="153">
        <v>46</v>
      </c>
      <c r="H29" s="153">
        <v>60</v>
      </c>
      <c r="I29" s="153">
        <v>46</v>
      </c>
      <c r="J29" s="153">
        <v>58</v>
      </c>
      <c r="K29" s="153">
        <v>36</v>
      </c>
      <c r="L29" s="153">
        <v>36</v>
      </c>
      <c r="M29" s="153">
        <v>40</v>
      </c>
      <c r="N29" s="125">
        <f t="shared" si="0"/>
        <v>454</v>
      </c>
      <c r="O29" s="150">
        <f t="shared" si="1"/>
        <v>60.533333333333331</v>
      </c>
      <c r="P29" s="125" t="str">
        <f t="shared" si="2"/>
        <v>PASS</v>
      </c>
      <c r="Q29" s="125" t="str">
        <f t="shared" si="3"/>
        <v>FIRST CLASS</v>
      </c>
      <c r="R29" s="151">
        <f t="shared" si="6"/>
        <v>0</v>
      </c>
      <c r="S29" s="151">
        <f t="shared" si="7"/>
        <v>0</v>
      </c>
      <c r="T29" s="144"/>
      <c r="U29" s="188"/>
      <c r="V29" s="188"/>
      <c r="W29" s="188"/>
      <c r="X29" s="188"/>
      <c r="Y29" s="188"/>
      <c r="Z29" s="188"/>
      <c r="AA29" s="188"/>
      <c r="AB29" s="188"/>
      <c r="AC29" s="188"/>
      <c r="AD29" s="144"/>
      <c r="AE29" s="144"/>
      <c r="AF29" s="185"/>
      <c r="AG29" s="187"/>
      <c r="AH29" s="144"/>
      <c r="AI29" s="144"/>
      <c r="AJ29" s="144"/>
      <c r="AK29" s="144"/>
      <c r="AL29" s="57"/>
      <c r="AM29" s="57"/>
      <c r="AN29" s="57"/>
    </row>
    <row r="30" spans="1:40" ht="21.95" customHeight="1">
      <c r="A30" s="125">
        <v>26</v>
      </c>
      <c r="B30" s="158" t="s">
        <v>159</v>
      </c>
      <c r="C30" s="159" t="s">
        <v>235</v>
      </c>
      <c r="D30" s="152">
        <v>56</v>
      </c>
      <c r="E30" s="155">
        <v>41</v>
      </c>
      <c r="F30" s="155">
        <v>39</v>
      </c>
      <c r="G30" s="155">
        <v>41</v>
      </c>
      <c r="H30" s="155">
        <v>60</v>
      </c>
      <c r="I30" s="153">
        <v>44</v>
      </c>
      <c r="J30" s="153">
        <v>56</v>
      </c>
      <c r="K30" s="153">
        <v>35</v>
      </c>
      <c r="L30" s="153">
        <v>38</v>
      </c>
      <c r="M30" s="153">
        <v>44</v>
      </c>
      <c r="N30" s="125">
        <f t="shared" si="0"/>
        <v>454</v>
      </c>
      <c r="O30" s="150">
        <f t="shared" si="1"/>
        <v>60.533333333333331</v>
      </c>
      <c r="P30" s="125" t="str">
        <f t="shared" si="2"/>
        <v>PASS</v>
      </c>
      <c r="Q30" s="125" t="str">
        <f t="shared" si="3"/>
        <v>FIRST CLASS</v>
      </c>
      <c r="R30" s="151">
        <f t="shared" si="6"/>
        <v>0</v>
      </c>
      <c r="S30" s="151">
        <f t="shared" si="7"/>
        <v>0</v>
      </c>
      <c r="T30" s="144"/>
      <c r="U30" s="188"/>
      <c r="V30" s="188"/>
      <c r="W30" s="188"/>
      <c r="X30" s="188"/>
      <c r="Y30" s="188"/>
      <c r="Z30" s="188"/>
      <c r="AA30" s="188"/>
      <c r="AB30" s="188"/>
      <c r="AC30" s="188"/>
      <c r="AD30" s="144"/>
      <c r="AE30" s="144"/>
      <c r="AF30" s="185"/>
      <c r="AG30" s="187"/>
      <c r="AH30" s="144"/>
      <c r="AI30" s="144"/>
      <c r="AJ30" s="144"/>
      <c r="AK30" s="144"/>
      <c r="AL30" s="57"/>
      <c r="AM30" s="57"/>
      <c r="AN30" s="57"/>
    </row>
    <row r="31" spans="1:40" ht="21.95" customHeight="1">
      <c r="A31" s="125">
        <v>27</v>
      </c>
      <c r="B31" s="158" t="s">
        <v>254</v>
      </c>
      <c r="C31" s="159" t="s">
        <v>262</v>
      </c>
      <c r="D31" s="152">
        <v>53</v>
      </c>
      <c r="E31" s="155">
        <v>42</v>
      </c>
      <c r="F31" s="155">
        <v>35</v>
      </c>
      <c r="G31" s="155">
        <v>49</v>
      </c>
      <c r="H31" s="155">
        <v>49</v>
      </c>
      <c r="I31" s="153">
        <v>45</v>
      </c>
      <c r="J31" s="153">
        <v>62</v>
      </c>
      <c r="K31" s="153">
        <v>40</v>
      </c>
      <c r="L31" s="153">
        <v>33</v>
      </c>
      <c r="M31" s="153">
        <v>45</v>
      </c>
      <c r="N31" s="125">
        <f t="shared" si="0"/>
        <v>453</v>
      </c>
      <c r="O31" s="150">
        <f t="shared" si="1"/>
        <v>60.4</v>
      </c>
      <c r="P31" s="125" t="str">
        <f t="shared" si="2"/>
        <v>PASS</v>
      </c>
      <c r="Q31" s="125" t="str">
        <f t="shared" si="3"/>
        <v>FIRST CLASS</v>
      </c>
      <c r="R31" s="151">
        <f t="shared" si="6"/>
        <v>0</v>
      </c>
      <c r="S31" s="151">
        <f t="shared" si="7"/>
        <v>0</v>
      </c>
      <c r="T31" s="144"/>
      <c r="U31" s="188"/>
      <c r="V31" s="188"/>
      <c r="W31" s="188"/>
      <c r="X31" s="188"/>
      <c r="Y31" s="188"/>
      <c r="Z31" s="188"/>
      <c r="AA31" s="188"/>
      <c r="AB31" s="188"/>
      <c r="AC31" s="188"/>
      <c r="AD31" s="144"/>
      <c r="AE31" s="144"/>
      <c r="AF31" s="185"/>
      <c r="AG31" s="187"/>
      <c r="AH31" s="144"/>
      <c r="AI31" s="144"/>
      <c r="AJ31" s="144"/>
      <c r="AK31" s="144"/>
      <c r="AL31" s="57"/>
      <c r="AM31" s="57"/>
      <c r="AN31" s="57"/>
    </row>
    <row r="32" spans="1:40" ht="21.95" customHeight="1">
      <c r="A32" s="125">
        <v>28</v>
      </c>
      <c r="B32" s="158" t="s">
        <v>146</v>
      </c>
      <c r="C32" s="157" t="s">
        <v>219</v>
      </c>
      <c r="D32" s="152">
        <v>67</v>
      </c>
      <c r="E32" s="155">
        <v>32</v>
      </c>
      <c r="F32" s="155">
        <v>38</v>
      </c>
      <c r="G32" s="155">
        <v>54</v>
      </c>
      <c r="H32" s="155">
        <v>64</v>
      </c>
      <c r="I32" s="153">
        <v>47</v>
      </c>
      <c r="J32" s="153">
        <v>58</v>
      </c>
      <c r="K32" s="153">
        <v>32</v>
      </c>
      <c r="L32" s="153">
        <v>26</v>
      </c>
      <c r="M32" s="153">
        <v>33</v>
      </c>
      <c r="N32" s="125">
        <f t="shared" si="0"/>
        <v>451</v>
      </c>
      <c r="O32" s="150">
        <f t="shared" si="1"/>
        <v>60.133333333333333</v>
      </c>
      <c r="P32" s="125" t="str">
        <f t="shared" si="2"/>
        <v>PASS</v>
      </c>
      <c r="Q32" s="125" t="str">
        <f t="shared" si="3"/>
        <v>FIRST CLASS</v>
      </c>
      <c r="R32" s="151">
        <f t="shared" si="6"/>
        <v>0</v>
      </c>
      <c r="S32" s="151">
        <f t="shared" si="7"/>
        <v>0</v>
      </c>
      <c r="T32" s="144"/>
      <c r="U32" s="188"/>
      <c r="V32" s="188"/>
      <c r="W32" s="188"/>
      <c r="X32" s="188"/>
      <c r="Y32" s="188"/>
      <c r="Z32" s="188"/>
      <c r="AA32" s="188"/>
      <c r="AB32" s="188"/>
      <c r="AC32" s="188"/>
      <c r="AD32" s="144"/>
      <c r="AE32" s="144"/>
      <c r="AF32" s="185"/>
      <c r="AG32" s="187"/>
      <c r="AH32" s="144"/>
      <c r="AI32" s="144"/>
      <c r="AJ32" s="144"/>
      <c r="AK32" s="144"/>
      <c r="AL32" s="57"/>
      <c r="AM32" s="57"/>
      <c r="AN32" s="57"/>
    </row>
    <row r="33" spans="1:40" ht="21.95" customHeight="1">
      <c r="A33" s="125">
        <v>29</v>
      </c>
      <c r="B33" s="158" t="s">
        <v>151</v>
      </c>
      <c r="C33" s="157" t="s">
        <v>224</v>
      </c>
      <c r="D33" s="152">
        <v>59</v>
      </c>
      <c r="E33" s="155">
        <v>41</v>
      </c>
      <c r="F33" s="155">
        <v>24</v>
      </c>
      <c r="G33" s="155">
        <v>49</v>
      </c>
      <c r="H33" s="155">
        <v>62</v>
      </c>
      <c r="I33" s="153">
        <v>52</v>
      </c>
      <c r="J33" s="153">
        <v>60</v>
      </c>
      <c r="K33" s="153">
        <v>39</v>
      </c>
      <c r="L33" s="153">
        <v>24</v>
      </c>
      <c r="M33" s="153">
        <v>39</v>
      </c>
      <c r="N33" s="125">
        <f t="shared" si="0"/>
        <v>449</v>
      </c>
      <c r="O33" s="150">
        <f t="shared" si="1"/>
        <v>59.866666666666667</v>
      </c>
      <c r="P33" s="125" t="str">
        <f t="shared" si="2"/>
        <v>PASS</v>
      </c>
      <c r="Q33" s="125" t="str">
        <f t="shared" si="3"/>
        <v>HIGHER SECOND CLASS</v>
      </c>
      <c r="R33" s="151">
        <f t="shared" si="6"/>
        <v>0</v>
      </c>
      <c r="S33" s="151">
        <f t="shared" si="7"/>
        <v>0</v>
      </c>
      <c r="T33" s="144"/>
      <c r="U33" s="188"/>
      <c r="V33" s="188"/>
      <c r="W33" s="188"/>
      <c r="X33" s="188"/>
      <c r="Y33" s="188"/>
      <c r="Z33" s="188"/>
      <c r="AA33" s="188"/>
      <c r="AB33" s="188"/>
      <c r="AC33" s="188"/>
      <c r="AD33" s="144"/>
      <c r="AE33" s="144"/>
      <c r="AF33" s="185"/>
      <c r="AG33" s="187"/>
      <c r="AH33" s="144"/>
      <c r="AI33" s="144"/>
      <c r="AJ33" s="144"/>
      <c r="AK33" s="144"/>
      <c r="AL33" s="57"/>
      <c r="AM33" s="57"/>
      <c r="AN33" s="57"/>
    </row>
    <row r="34" spans="1:40" ht="21.95" customHeight="1">
      <c r="A34" s="125">
        <v>30</v>
      </c>
      <c r="B34" s="158" t="s">
        <v>162</v>
      </c>
      <c r="C34" s="159" t="s">
        <v>238</v>
      </c>
      <c r="D34" s="152">
        <v>65</v>
      </c>
      <c r="E34" s="153">
        <v>37</v>
      </c>
      <c r="F34" s="153">
        <v>30</v>
      </c>
      <c r="G34" s="153">
        <v>49</v>
      </c>
      <c r="H34" s="153">
        <v>55</v>
      </c>
      <c r="I34" s="153">
        <v>36</v>
      </c>
      <c r="J34" s="153">
        <v>66</v>
      </c>
      <c r="K34" s="153">
        <v>37</v>
      </c>
      <c r="L34" s="153">
        <v>30</v>
      </c>
      <c r="M34" s="153">
        <v>42</v>
      </c>
      <c r="N34" s="125">
        <f t="shared" si="0"/>
        <v>447</v>
      </c>
      <c r="O34" s="150">
        <f t="shared" si="1"/>
        <v>59.6</v>
      </c>
      <c r="P34" s="125" t="str">
        <f t="shared" si="2"/>
        <v>FAIL</v>
      </c>
      <c r="Q34" s="125" t="str">
        <f t="shared" si="3"/>
        <v>FAIL</v>
      </c>
      <c r="R34" s="151">
        <f t="shared" si="6"/>
        <v>1</v>
      </c>
      <c r="S34" s="151">
        <f t="shared" si="7"/>
        <v>0</v>
      </c>
      <c r="T34" s="144"/>
      <c r="U34" s="188"/>
      <c r="V34" s="188"/>
      <c r="W34" s="188"/>
      <c r="X34" s="188"/>
      <c r="Y34" s="188"/>
      <c r="Z34" s="188"/>
      <c r="AA34" s="188"/>
      <c r="AB34" s="188"/>
      <c r="AC34" s="188"/>
      <c r="AD34" s="144"/>
      <c r="AE34" s="144"/>
      <c r="AF34" s="185"/>
      <c r="AG34" s="187"/>
      <c r="AH34" s="144"/>
      <c r="AI34" s="144"/>
      <c r="AJ34" s="144"/>
      <c r="AK34" s="144"/>
      <c r="AL34" s="57"/>
      <c r="AM34" s="57"/>
      <c r="AN34" s="57"/>
    </row>
    <row r="35" spans="1:40" ht="21.95" customHeight="1">
      <c r="A35" s="125">
        <v>31</v>
      </c>
      <c r="B35" s="158" t="s">
        <v>204</v>
      </c>
      <c r="C35" s="159" t="s">
        <v>286</v>
      </c>
      <c r="D35" s="152">
        <v>48</v>
      </c>
      <c r="E35" s="155">
        <v>40</v>
      </c>
      <c r="F35" s="155">
        <v>40</v>
      </c>
      <c r="G35" s="155">
        <v>52</v>
      </c>
      <c r="H35" s="155">
        <v>54</v>
      </c>
      <c r="I35" s="153">
        <v>45</v>
      </c>
      <c r="J35" s="153">
        <v>53</v>
      </c>
      <c r="K35" s="153">
        <v>36</v>
      </c>
      <c r="L35" s="153">
        <v>38</v>
      </c>
      <c r="M35" s="153">
        <v>41</v>
      </c>
      <c r="N35" s="125">
        <f t="shared" ref="N35:N66" si="8">SUM(D35:M35)</f>
        <v>447</v>
      </c>
      <c r="O35" s="150">
        <f t="shared" si="1"/>
        <v>59.6</v>
      </c>
      <c r="P35" s="125" t="str">
        <f t="shared" si="2"/>
        <v>PASS</v>
      </c>
      <c r="Q35" s="125" t="str">
        <f t="shared" si="3"/>
        <v>HIGHER SECOND CLASS</v>
      </c>
      <c r="R35" s="151">
        <f t="shared" si="6"/>
        <v>0</v>
      </c>
      <c r="S35" s="151">
        <f t="shared" si="7"/>
        <v>0</v>
      </c>
      <c r="T35" s="144"/>
      <c r="U35" s="188"/>
      <c r="V35" s="188"/>
      <c r="W35" s="188"/>
      <c r="X35" s="188"/>
      <c r="Y35" s="188"/>
      <c r="Z35" s="188"/>
      <c r="AA35" s="188"/>
      <c r="AB35" s="188"/>
      <c r="AC35" s="188"/>
      <c r="AD35" s="144"/>
      <c r="AE35" s="144"/>
      <c r="AF35" s="185"/>
      <c r="AG35" s="187"/>
      <c r="AH35" s="144"/>
      <c r="AI35" s="144"/>
      <c r="AJ35" s="144"/>
      <c r="AK35" s="144"/>
      <c r="AL35" s="57"/>
      <c r="AM35" s="57"/>
      <c r="AN35" s="57"/>
    </row>
    <row r="36" spans="1:40" ht="21.95" customHeight="1">
      <c r="A36" s="125">
        <v>32</v>
      </c>
      <c r="B36" s="158" t="s">
        <v>197</v>
      </c>
      <c r="C36" s="159" t="s">
        <v>278</v>
      </c>
      <c r="D36" s="156">
        <v>62</v>
      </c>
      <c r="E36" s="155">
        <v>38</v>
      </c>
      <c r="F36" s="155">
        <v>36</v>
      </c>
      <c r="G36" s="155">
        <v>46</v>
      </c>
      <c r="H36" s="155">
        <v>50</v>
      </c>
      <c r="I36" s="153">
        <v>48</v>
      </c>
      <c r="J36" s="153">
        <v>51</v>
      </c>
      <c r="K36" s="153">
        <v>40</v>
      </c>
      <c r="L36" s="153">
        <v>32</v>
      </c>
      <c r="M36" s="153">
        <v>40</v>
      </c>
      <c r="N36" s="125">
        <f t="shared" si="8"/>
        <v>443</v>
      </c>
      <c r="O36" s="150">
        <f t="shared" si="1"/>
        <v>59.06666666666667</v>
      </c>
      <c r="P36" s="125" t="str">
        <f t="shared" si="2"/>
        <v>PASS</v>
      </c>
      <c r="Q36" s="125" t="str">
        <f t="shared" si="3"/>
        <v>HIGHER SECOND CLASS</v>
      </c>
      <c r="R36" s="151">
        <f t="shared" si="6"/>
        <v>0</v>
      </c>
      <c r="S36" s="151">
        <f t="shared" si="7"/>
        <v>0</v>
      </c>
      <c r="T36" s="144"/>
      <c r="U36" s="188"/>
      <c r="V36" s="188"/>
      <c r="W36" s="188"/>
      <c r="X36" s="188"/>
      <c r="Y36" s="188"/>
      <c r="Z36" s="188"/>
      <c r="AA36" s="188"/>
      <c r="AB36" s="188"/>
      <c r="AC36" s="188"/>
      <c r="AD36" s="144"/>
      <c r="AE36" s="144"/>
      <c r="AF36" s="185"/>
      <c r="AG36" s="187"/>
      <c r="AH36" s="144"/>
      <c r="AI36" s="144"/>
      <c r="AJ36" s="144"/>
      <c r="AK36" s="144"/>
      <c r="AL36" s="57"/>
      <c r="AM36" s="57"/>
      <c r="AN36" s="57"/>
    </row>
    <row r="37" spans="1:40" ht="21.95" customHeight="1">
      <c r="A37" s="125">
        <v>33</v>
      </c>
      <c r="B37" s="158" t="s">
        <v>172</v>
      </c>
      <c r="C37" s="159" t="s">
        <v>248</v>
      </c>
      <c r="D37" s="152">
        <v>51</v>
      </c>
      <c r="E37" s="155">
        <v>34</v>
      </c>
      <c r="F37" s="155">
        <v>34</v>
      </c>
      <c r="G37" s="155">
        <v>53</v>
      </c>
      <c r="H37" s="155">
        <v>50</v>
      </c>
      <c r="I37" s="153">
        <v>48</v>
      </c>
      <c r="J37" s="153">
        <v>60</v>
      </c>
      <c r="K37" s="153">
        <v>33</v>
      </c>
      <c r="L37" s="153">
        <v>37</v>
      </c>
      <c r="M37" s="153">
        <v>41</v>
      </c>
      <c r="N37" s="125">
        <f t="shared" si="8"/>
        <v>441</v>
      </c>
      <c r="O37" s="150">
        <f t="shared" ref="O37:O68" si="9">N37*100/$N$1</f>
        <v>58.8</v>
      </c>
      <c r="P37" s="125" t="str">
        <f t="shared" ref="P37:P68" si="10">IF(AND(D37&gt;=40,E37&gt;=20,F37&gt;=20,G37&gt;=40,H37&gt;=40,I37&gt;=40,J37&gt;=40,K37&gt;=20,L37&gt;=20,M37&gt;=20),"PASS","FAIL")</f>
        <v>PASS</v>
      </c>
      <c r="Q37" s="125" t="str">
        <f t="shared" ref="Q37:Q68" si="11">IF(P37="FAIL","FAIL",IF(O37&gt;=66,"FIRST CLASS WITH DISTINCTION",IF(O37&gt;=60,"FIRST CLASS",IF(O37&gt;=55,"HIGHER SECOND CLASS",IF(O37&gt;=50,"SECOND CLASS",IF(O37&gt;=40,"PASS CLASS"))))))</f>
        <v>HIGHER SECOND CLASS</v>
      </c>
      <c r="R37" s="151">
        <f t="shared" si="6"/>
        <v>0</v>
      </c>
      <c r="S37" s="151">
        <f t="shared" si="7"/>
        <v>0</v>
      </c>
      <c r="T37" s="144"/>
      <c r="U37" s="188"/>
      <c r="V37" s="188"/>
      <c r="W37" s="188"/>
      <c r="X37" s="188"/>
      <c r="Y37" s="188"/>
      <c r="Z37" s="188"/>
      <c r="AA37" s="188"/>
      <c r="AB37" s="188"/>
      <c r="AC37" s="188"/>
      <c r="AD37" s="144"/>
      <c r="AE37" s="144"/>
      <c r="AF37" s="185"/>
      <c r="AG37" s="187"/>
      <c r="AH37" s="144"/>
      <c r="AI37" s="144"/>
      <c r="AJ37" s="144"/>
      <c r="AK37" s="144"/>
      <c r="AL37" s="57"/>
      <c r="AM37" s="57"/>
      <c r="AN37" s="57"/>
    </row>
    <row r="38" spans="1:40" ht="21.95" customHeight="1">
      <c r="A38" s="125">
        <v>34</v>
      </c>
      <c r="B38" s="158" t="s">
        <v>145</v>
      </c>
      <c r="C38" s="157" t="s">
        <v>218</v>
      </c>
      <c r="D38" s="152">
        <v>50</v>
      </c>
      <c r="E38" s="153">
        <v>40</v>
      </c>
      <c r="F38" s="153">
        <v>38</v>
      </c>
      <c r="G38" s="153">
        <v>53</v>
      </c>
      <c r="H38" s="153">
        <v>55</v>
      </c>
      <c r="I38" s="153">
        <v>40</v>
      </c>
      <c r="J38" s="153">
        <v>53</v>
      </c>
      <c r="K38" s="153">
        <v>39</v>
      </c>
      <c r="L38" s="153">
        <v>28</v>
      </c>
      <c r="M38" s="153">
        <v>44</v>
      </c>
      <c r="N38" s="125">
        <f t="shared" si="8"/>
        <v>440</v>
      </c>
      <c r="O38" s="150">
        <f t="shared" si="9"/>
        <v>58.666666666666664</v>
      </c>
      <c r="P38" s="125" t="str">
        <f t="shared" si="10"/>
        <v>PASS</v>
      </c>
      <c r="Q38" s="125" t="str">
        <f t="shared" si="11"/>
        <v>HIGHER SECOND CLASS</v>
      </c>
      <c r="R38" s="151">
        <f t="shared" si="6"/>
        <v>0</v>
      </c>
      <c r="S38" s="151">
        <f t="shared" si="7"/>
        <v>0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44"/>
      <c r="AE38" s="144"/>
      <c r="AF38" s="185"/>
      <c r="AG38" s="187"/>
      <c r="AH38" s="144"/>
      <c r="AI38" s="144"/>
      <c r="AJ38" s="144"/>
      <c r="AK38" s="144"/>
      <c r="AL38" s="57"/>
      <c r="AM38" s="57"/>
      <c r="AN38" s="57"/>
    </row>
    <row r="39" spans="1:40" ht="21.95" customHeight="1">
      <c r="A39" s="125">
        <v>35</v>
      </c>
      <c r="B39" s="158" t="s">
        <v>171</v>
      </c>
      <c r="C39" s="159" t="s">
        <v>247</v>
      </c>
      <c r="D39" s="152">
        <v>52</v>
      </c>
      <c r="E39" s="155">
        <v>38</v>
      </c>
      <c r="F39" s="155">
        <v>36</v>
      </c>
      <c r="G39" s="155">
        <v>57</v>
      </c>
      <c r="H39" s="155">
        <v>57</v>
      </c>
      <c r="I39" s="153">
        <v>42</v>
      </c>
      <c r="J39" s="153">
        <v>40</v>
      </c>
      <c r="K39" s="153">
        <v>42</v>
      </c>
      <c r="L39" s="153">
        <v>37</v>
      </c>
      <c r="M39" s="153">
        <v>39</v>
      </c>
      <c r="N39" s="125">
        <f t="shared" si="8"/>
        <v>440</v>
      </c>
      <c r="O39" s="150">
        <f t="shared" si="9"/>
        <v>58.666666666666664</v>
      </c>
      <c r="P39" s="125" t="str">
        <f t="shared" si="10"/>
        <v>PASS</v>
      </c>
      <c r="Q39" s="125" t="str">
        <f t="shared" si="11"/>
        <v>HIGHER SECOND CLASS</v>
      </c>
      <c r="R39" s="151">
        <f t="shared" si="6"/>
        <v>0</v>
      </c>
      <c r="S39" s="151">
        <f t="shared" si="7"/>
        <v>0</v>
      </c>
      <c r="T39" s="144"/>
      <c r="U39" s="144"/>
      <c r="V39" s="144"/>
      <c r="W39" s="188"/>
      <c r="X39" s="188"/>
      <c r="Y39" s="188"/>
      <c r="Z39" s="188"/>
      <c r="AA39" s="188"/>
      <c r="AB39" s="188"/>
      <c r="AC39" s="188"/>
      <c r="AD39" s="144"/>
      <c r="AE39" s="144"/>
      <c r="AF39" s="185"/>
      <c r="AG39" s="187"/>
      <c r="AH39" s="144"/>
      <c r="AI39" s="144"/>
      <c r="AJ39" s="144"/>
      <c r="AK39" s="144"/>
      <c r="AL39" s="57"/>
      <c r="AM39" s="57"/>
      <c r="AN39" s="57"/>
    </row>
    <row r="40" spans="1:40" ht="21.95" customHeight="1">
      <c r="A40" s="125">
        <v>36</v>
      </c>
      <c r="B40" s="158" t="s">
        <v>173</v>
      </c>
      <c r="C40" s="159" t="s">
        <v>249</v>
      </c>
      <c r="D40" s="152">
        <v>58</v>
      </c>
      <c r="E40" s="155">
        <v>37</v>
      </c>
      <c r="F40" s="155">
        <v>23</v>
      </c>
      <c r="G40" s="155">
        <v>43</v>
      </c>
      <c r="H40" s="155">
        <v>49</v>
      </c>
      <c r="I40" s="153">
        <v>57</v>
      </c>
      <c r="J40" s="153">
        <v>59</v>
      </c>
      <c r="K40" s="153">
        <v>36</v>
      </c>
      <c r="L40" s="153">
        <v>35</v>
      </c>
      <c r="M40" s="153">
        <v>43</v>
      </c>
      <c r="N40" s="125">
        <f t="shared" si="8"/>
        <v>440</v>
      </c>
      <c r="O40" s="150">
        <f t="shared" si="9"/>
        <v>58.666666666666664</v>
      </c>
      <c r="P40" s="125" t="str">
        <f t="shared" si="10"/>
        <v>PASS</v>
      </c>
      <c r="Q40" s="125" t="str">
        <f t="shared" si="11"/>
        <v>HIGHER SECOND CLASS</v>
      </c>
      <c r="R40" s="151">
        <f t="shared" si="6"/>
        <v>0</v>
      </c>
      <c r="S40" s="151">
        <f t="shared" si="7"/>
        <v>0</v>
      </c>
      <c r="T40" s="144"/>
      <c r="U40" s="188"/>
      <c r="V40" s="188"/>
      <c r="W40" s="188"/>
      <c r="X40" s="188"/>
      <c r="Y40" s="188"/>
      <c r="Z40" s="188"/>
      <c r="AA40" s="188"/>
      <c r="AB40" s="188"/>
      <c r="AC40" s="188"/>
      <c r="AD40" s="144"/>
      <c r="AE40" s="144"/>
      <c r="AF40" s="185"/>
      <c r="AG40" s="187"/>
      <c r="AH40" s="144"/>
      <c r="AI40" s="144"/>
      <c r="AJ40" s="144"/>
      <c r="AK40" s="144"/>
      <c r="AL40" s="57"/>
      <c r="AM40" s="57"/>
      <c r="AN40" s="57"/>
    </row>
    <row r="41" spans="1:40" ht="21.95" customHeight="1">
      <c r="A41" s="125">
        <v>37</v>
      </c>
      <c r="B41" s="158" t="s">
        <v>213</v>
      </c>
      <c r="C41" s="157" t="s">
        <v>227</v>
      </c>
      <c r="D41" s="152">
        <v>52</v>
      </c>
      <c r="E41" s="153">
        <v>38</v>
      </c>
      <c r="F41" s="153">
        <v>44</v>
      </c>
      <c r="G41" s="153">
        <v>48</v>
      </c>
      <c r="H41" s="153">
        <v>55</v>
      </c>
      <c r="I41" s="153">
        <v>45</v>
      </c>
      <c r="J41" s="153">
        <v>51</v>
      </c>
      <c r="K41" s="153">
        <v>35</v>
      </c>
      <c r="L41" s="153">
        <v>28</v>
      </c>
      <c r="M41" s="153">
        <v>42</v>
      </c>
      <c r="N41" s="125">
        <f t="shared" si="8"/>
        <v>438</v>
      </c>
      <c r="O41" s="150">
        <f t="shared" si="9"/>
        <v>58.4</v>
      </c>
      <c r="P41" s="125" t="str">
        <f t="shared" si="10"/>
        <v>PASS</v>
      </c>
      <c r="Q41" s="125" t="str">
        <f t="shared" si="11"/>
        <v>HIGHER SECOND CLASS</v>
      </c>
      <c r="R41" s="151">
        <f t="shared" si="6"/>
        <v>0</v>
      </c>
      <c r="S41" s="151">
        <f t="shared" si="7"/>
        <v>0</v>
      </c>
      <c r="T41" s="144"/>
      <c r="U41" s="188"/>
      <c r="V41" s="188"/>
      <c r="W41" s="188"/>
      <c r="X41" s="188"/>
      <c r="Y41" s="188"/>
      <c r="Z41" s="188"/>
      <c r="AA41" s="188"/>
      <c r="AB41" s="188"/>
      <c r="AC41" s="188"/>
      <c r="AD41" s="144"/>
      <c r="AE41" s="144"/>
      <c r="AF41" s="185"/>
      <c r="AG41" s="187"/>
      <c r="AH41" s="144"/>
      <c r="AI41" s="144"/>
      <c r="AJ41" s="144"/>
      <c r="AK41" s="144"/>
      <c r="AL41" s="57"/>
      <c r="AM41" s="57"/>
      <c r="AN41" s="57"/>
    </row>
    <row r="42" spans="1:40" ht="21.95" customHeight="1">
      <c r="A42" s="125">
        <v>38</v>
      </c>
      <c r="B42" s="158" t="s">
        <v>179</v>
      </c>
      <c r="C42" s="159" t="s">
        <v>256</v>
      </c>
      <c r="D42" s="152">
        <v>50</v>
      </c>
      <c r="E42" s="153">
        <v>39</v>
      </c>
      <c r="F42" s="153">
        <v>39</v>
      </c>
      <c r="G42" s="153">
        <v>57</v>
      </c>
      <c r="H42" s="153">
        <v>52</v>
      </c>
      <c r="I42" s="153">
        <v>35</v>
      </c>
      <c r="J42" s="153">
        <v>59</v>
      </c>
      <c r="K42" s="153">
        <v>39</v>
      </c>
      <c r="L42" s="153">
        <v>30</v>
      </c>
      <c r="M42" s="153">
        <v>37</v>
      </c>
      <c r="N42" s="125">
        <f t="shared" si="8"/>
        <v>437</v>
      </c>
      <c r="O42" s="150">
        <f t="shared" si="9"/>
        <v>58.266666666666666</v>
      </c>
      <c r="P42" s="125" t="str">
        <f t="shared" si="10"/>
        <v>FAIL</v>
      </c>
      <c r="Q42" s="125" t="str">
        <f t="shared" si="11"/>
        <v>FAIL</v>
      </c>
      <c r="R42" s="151">
        <f t="shared" si="6"/>
        <v>1</v>
      </c>
      <c r="S42" s="151">
        <f t="shared" si="7"/>
        <v>0</v>
      </c>
      <c r="T42" s="144"/>
      <c r="U42" s="188"/>
      <c r="V42" s="188"/>
      <c r="W42" s="188"/>
      <c r="X42" s="188"/>
      <c r="Y42" s="188"/>
      <c r="Z42" s="188"/>
      <c r="AA42" s="188"/>
      <c r="AB42" s="188"/>
      <c r="AC42" s="188"/>
      <c r="AD42" s="144"/>
      <c r="AE42" s="144"/>
      <c r="AF42" s="185"/>
      <c r="AG42" s="187"/>
      <c r="AH42" s="144"/>
      <c r="AI42" s="144"/>
      <c r="AJ42" s="144"/>
      <c r="AK42" s="144"/>
      <c r="AL42" s="57"/>
      <c r="AM42" s="57"/>
      <c r="AN42" s="57"/>
    </row>
    <row r="43" spans="1:40" ht="21.95" customHeight="1">
      <c r="A43" s="125">
        <v>39</v>
      </c>
      <c r="B43" s="158" t="s">
        <v>196</v>
      </c>
      <c r="C43" s="159" t="s">
        <v>274</v>
      </c>
      <c r="D43" s="152">
        <v>54</v>
      </c>
      <c r="E43" s="155">
        <v>40</v>
      </c>
      <c r="F43" s="155">
        <v>35</v>
      </c>
      <c r="G43" s="155">
        <v>45</v>
      </c>
      <c r="H43" s="155">
        <v>50</v>
      </c>
      <c r="I43" s="153">
        <v>36</v>
      </c>
      <c r="J43" s="153">
        <v>57</v>
      </c>
      <c r="K43" s="153">
        <v>42</v>
      </c>
      <c r="L43" s="153">
        <v>35</v>
      </c>
      <c r="M43" s="153">
        <v>41</v>
      </c>
      <c r="N43" s="125">
        <f t="shared" si="8"/>
        <v>435</v>
      </c>
      <c r="O43" s="150">
        <f t="shared" si="9"/>
        <v>58</v>
      </c>
      <c r="P43" s="125" t="str">
        <f t="shared" si="10"/>
        <v>FAIL</v>
      </c>
      <c r="Q43" s="125" t="str">
        <f t="shared" si="11"/>
        <v>FAIL</v>
      </c>
      <c r="R43" s="151">
        <f t="shared" si="6"/>
        <v>1</v>
      </c>
      <c r="S43" s="151">
        <f t="shared" si="7"/>
        <v>0</v>
      </c>
      <c r="T43" s="144"/>
      <c r="U43" s="188"/>
      <c r="V43" s="188"/>
      <c r="W43" s="188"/>
      <c r="X43" s="188"/>
      <c r="Y43" s="188"/>
      <c r="Z43" s="188"/>
      <c r="AA43" s="188"/>
      <c r="AB43" s="188"/>
      <c r="AC43" s="188"/>
      <c r="AD43" s="144"/>
      <c r="AE43" s="144"/>
      <c r="AF43" s="185"/>
      <c r="AG43" s="187"/>
      <c r="AH43" s="144"/>
      <c r="AI43" s="144"/>
      <c r="AJ43" s="144"/>
      <c r="AK43" s="144"/>
      <c r="AL43" s="57"/>
      <c r="AM43" s="57"/>
      <c r="AN43" s="57"/>
    </row>
    <row r="44" spans="1:40" ht="21.95" customHeight="1">
      <c r="A44" s="125">
        <v>40</v>
      </c>
      <c r="B44" s="158" t="s">
        <v>148</v>
      </c>
      <c r="C44" s="157" t="s">
        <v>221</v>
      </c>
      <c r="D44" s="152">
        <v>44</v>
      </c>
      <c r="E44" s="155">
        <v>40</v>
      </c>
      <c r="F44" s="155">
        <v>25</v>
      </c>
      <c r="G44" s="155">
        <v>53</v>
      </c>
      <c r="H44" s="155">
        <v>53</v>
      </c>
      <c r="I44" s="167">
        <v>43</v>
      </c>
      <c r="J44" s="153">
        <v>63</v>
      </c>
      <c r="K44" s="153">
        <v>40</v>
      </c>
      <c r="L44" s="153">
        <v>28</v>
      </c>
      <c r="M44" s="153">
        <v>43</v>
      </c>
      <c r="N44" s="125">
        <f t="shared" si="8"/>
        <v>432</v>
      </c>
      <c r="O44" s="150">
        <f t="shared" si="9"/>
        <v>57.6</v>
      </c>
      <c r="P44" s="125" t="str">
        <f t="shared" si="10"/>
        <v>PASS</v>
      </c>
      <c r="Q44" s="125" t="str">
        <f t="shared" si="11"/>
        <v>HIGHER SECOND CLASS</v>
      </c>
      <c r="R44" s="151">
        <f t="shared" si="6"/>
        <v>0</v>
      </c>
      <c r="S44" s="151">
        <f t="shared" si="7"/>
        <v>0</v>
      </c>
      <c r="T44" s="144"/>
      <c r="U44" s="188"/>
      <c r="V44" s="188"/>
      <c r="W44" s="188"/>
      <c r="X44" s="188"/>
      <c r="Y44" s="188"/>
      <c r="Z44" s="188"/>
      <c r="AA44" s="188"/>
      <c r="AB44" s="188"/>
      <c r="AC44" s="188"/>
      <c r="AD44" s="144"/>
      <c r="AE44" s="144"/>
      <c r="AF44" s="185"/>
      <c r="AG44" s="187"/>
      <c r="AH44" s="144"/>
      <c r="AI44" s="144"/>
      <c r="AJ44" s="144"/>
      <c r="AK44" s="144"/>
      <c r="AL44" s="57"/>
      <c r="AM44" s="57"/>
      <c r="AN44" s="57"/>
    </row>
    <row r="45" spans="1:40" ht="21.95" customHeight="1">
      <c r="A45" s="125">
        <v>41</v>
      </c>
      <c r="B45" s="158" t="s">
        <v>163</v>
      </c>
      <c r="C45" s="159" t="s">
        <v>239</v>
      </c>
      <c r="D45" s="152">
        <v>56</v>
      </c>
      <c r="E45" s="153">
        <v>40</v>
      </c>
      <c r="F45" s="153">
        <v>38</v>
      </c>
      <c r="G45" s="153">
        <v>44</v>
      </c>
      <c r="H45" s="153">
        <v>47</v>
      </c>
      <c r="I45" s="153">
        <v>32</v>
      </c>
      <c r="J45" s="153">
        <v>53</v>
      </c>
      <c r="K45" s="153">
        <v>42</v>
      </c>
      <c r="L45" s="153">
        <v>38</v>
      </c>
      <c r="M45" s="153">
        <v>42</v>
      </c>
      <c r="N45" s="125">
        <f t="shared" si="8"/>
        <v>432</v>
      </c>
      <c r="O45" s="150">
        <f t="shared" si="9"/>
        <v>57.6</v>
      </c>
      <c r="P45" s="125" t="str">
        <f t="shared" si="10"/>
        <v>FAIL</v>
      </c>
      <c r="Q45" s="125" t="str">
        <f t="shared" si="11"/>
        <v>FAIL</v>
      </c>
      <c r="R45" s="151">
        <f t="shared" si="6"/>
        <v>1</v>
      </c>
      <c r="S45" s="151">
        <f t="shared" si="7"/>
        <v>0</v>
      </c>
      <c r="T45" s="144"/>
      <c r="U45" s="188"/>
      <c r="V45" s="188"/>
      <c r="W45" s="188"/>
      <c r="X45" s="188"/>
      <c r="Y45" s="188"/>
      <c r="Z45" s="188"/>
      <c r="AA45" s="188"/>
      <c r="AB45" s="188"/>
      <c r="AC45" s="188"/>
      <c r="AD45" s="144"/>
      <c r="AE45" s="144"/>
      <c r="AF45" s="185"/>
      <c r="AG45" s="187"/>
      <c r="AH45" s="144"/>
      <c r="AI45" s="144"/>
      <c r="AJ45" s="144"/>
      <c r="AK45" s="144"/>
      <c r="AL45" s="57"/>
      <c r="AM45" s="57"/>
      <c r="AN45" s="57"/>
    </row>
    <row r="46" spans="1:40" ht="21.95" customHeight="1">
      <c r="A46" s="125">
        <v>42</v>
      </c>
      <c r="B46" s="158" t="s">
        <v>168</v>
      </c>
      <c r="C46" s="159" t="s">
        <v>244</v>
      </c>
      <c r="D46" s="152">
        <v>61</v>
      </c>
      <c r="E46" s="155">
        <v>40</v>
      </c>
      <c r="F46" s="155">
        <v>25</v>
      </c>
      <c r="G46" s="155">
        <v>51</v>
      </c>
      <c r="H46" s="155">
        <v>48</v>
      </c>
      <c r="I46" s="153">
        <v>43</v>
      </c>
      <c r="J46" s="153">
        <v>47</v>
      </c>
      <c r="K46" s="153">
        <v>43</v>
      </c>
      <c r="L46" s="153">
        <v>34</v>
      </c>
      <c r="M46" s="153">
        <v>38</v>
      </c>
      <c r="N46" s="125">
        <f t="shared" si="8"/>
        <v>430</v>
      </c>
      <c r="O46" s="150">
        <f t="shared" si="9"/>
        <v>57.333333333333336</v>
      </c>
      <c r="P46" s="125" t="str">
        <f t="shared" si="10"/>
        <v>PASS</v>
      </c>
      <c r="Q46" s="125" t="str">
        <f t="shared" si="11"/>
        <v>HIGHER SECOND CLASS</v>
      </c>
      <c r="R46" s="151">
        <f t="shared" si="6"/>
        <v>0</v>
      </c>
      <c r="S46" s="151">
        <f t="shared" si="7"/>
        <v>0</v>
      </c>
      <c r="T46" s="144"/>
      <c r="U46" s="188"/>
      <c r="V46" s="188"/>
      <c r="W46" s="188"/>
      <c r="X46" s="188"/>
      <c r="Y46" s="188"/>
      <c r="Z46" s="188"/>
      <c r="AA46" s="188"/>
      <c r="AB46" s="188"/>
      <c r="AC46" s="188"/>
      <c r="AD46" s="144"/>
      <c r="AE46" s="144"/>
      <c r="AF46" s="185"/>
      <c r="AG46" s="187"/>
      <c r="AH46" s="144"/>
      <c r="AI46" s="144"/>
      <c r="AJ46" s="144"/>
      <c r="AK46" s="144"/>
      <c r="AL46" s="57"/>
      <c r="AM46" s="57"/>
      <c r="AN46" s="57"/>
    </row>
    <row r="47" spans="1:40" ht="21.95" customHeight="1">
      <c r="A47" s="125">
        <v>43</v>
      </c>
      <c r="B47" s="158" t="s">
        <v>174</v>
      </c>
      <c r="C47" s="159" t="s">
        <v>250</v>
      </c>
      <c r="D47" s="152">
        <v>54</v>
      </c>
      <c r="E47" s="153">
        <v>35</v>
      </c>
      <c r="F47" s="153">
        <v>34</v>
      </c>
      <c r="G47" s="153">
        <v>54</v>
      </c>
      <c r="H47" s="153">
        <v>50</v>
      </c>
      <c r="I47" s="153">
        <v>45</v>
      </c>
      <c r="J47" s="153">
        <v>50</v>
      </c>
      <c r="K47" s="153">
        <v>36</v>
      </c>
      <c r="L47" s="153">
        <v>28</v>
      </c>
      <c r="M47" s="153">
        <v>40</v>
      </c>
      <c r="N47" s="125">
        <f t="shared" si="8"/>
        <v>426</v>
      </c>
      <c r="O47" s="150">
        <f t="shared" si="9"/>
        <v>56.8</v>
      </c>
      <c r="P47" s="125" t="str">
        <f t="shared" si="10"/>
        <v>PASS</v>
      </c>
      <c r="Q47" s="125" t="str">
        <f t="shared" si="11"/>
        <v>HIGHER SECOND CLASS</v>
      </c>
      <c r="R47" s="151">
        <f t="shared" si="6"/>
        <v>0</v>
      </c>
      <c r="S47" s="151">
        <f t="shared" si="7"/>
        <v>0</v>
      </c>
      <c r="T47" s="144"/>
      <c r="U47" s="188"/>
      <c r="V47" s="188"/>
      <c r="W47" s="188"/>
      <c r="X47" s="188"/>
      <c r="Y47" s="188"/>
      <c r="Z47" s="188"/>
      <c r="AA47" s="188"/>
      <c r="AB47" s="188"/>
      <c r="AC47" s="188"/>
      <c r="AD47" s="144"/>
      <c r="AE47" s="144"/>
      <c r="AF47" s="185"/>
      <c r="AG47" s="187"/>
      <c r="AH47" s="144"/>
      <c r="AI47" s="144"/>
      <c r="AJ47" s="144"/>
      <c r="AK47" s="144"/>
      <c r="AL47" s="57"/>
      <c r="AM47" s="57"/>
      <c r="AN47" s="57"/>
    </row>
    <row r="48" spans="1:40" ht="21.95" customHeight="1">
      <c r="A48" s="125">
        <v>44</v>
      </c>
      <c r="B48" s="158" t="s">
        <v>165</v>
      </c>
      <c r="C48" s="159" t="s">
        <v>241</v>
      </c>
      <c r="D48" s="156">
        <v>59</v>
      </c>
      <c r="E48" s="155">
        <v>40</v>
      </c>
      <c r="F48" s="155">
        <v>28</v>
      </c>
      <c r="G48" s="155">
        <v>44</v>
      </c>
      <c r="H48" s="155">
        <v>52</v>
      </c>
      <c r="I48" s="153">
        <v>36</v>
      </c>
      <c r="J48" s="153">
        <v>46</v>
      </c>
      <c r="K48" s="153">
        <v>38</v>
      </c>
      <c r="L48" s="153">
        <v>40</v>
      </c>
      <c r="M48" s="153">
        <v>42</v>
      </c>
      <c r="N48" s="125">
        <f t="shared" si="8"/>
        <v>425</v>
      </c>
      <c r="O48" s="150">
        <f t="shared" si="9"/>
        <v>56.666666666666664</v>
      </c>
      <c r="P48" s="125" t="str">
        <f t="shared" si="10"/>
        <v>FAIL</v>
      </c>
      <c r="Q48" s="125" t="str">
        <f t="shared" si="11"/>
        <v>FAIL</v>
      </c>
      <c r="R48" s="151">
        <f t="shared" si="6"/>
        <v>1</v>
      </c>
      <c r="S48" s="151">
        <f t="shared" si="7"/>
        <v>0</v>
      </c>
      <c r="T48" s="144"/>
      <c r="U48" s="188"/>
      <c r="V48" s="188"/>
      <c r="W48" s="188"/>
      <c r="X48" s="188"/>
      <c r="Y48" s="188"/>
      <c r="Z48" s="188"/>
      <c r="AA48" s="188"/>
      <c r="AB48" s="188"/>
      <c r="AC48" s="188"/>
      <c r="AD48" s="144"/>
      <c r="AE48" s="144"/>
      <c r="AF48" s="185"/>
      <c r="AG48" s="187"/>
      <c r="AH48" s="144"/>
      <c r="AI48" s="144"/>
      <c r="AJ48" s="144"/>
      <c r="AK48" s="144"/>
      <c r="AL48" s="57"/>
      <c r="AM48" s="57"/>
      <c r="AN48" s="57"/>
    </row>
    <row r="49" spans="1:40" ht="21.95" customHeight="1">
      <c r="A49" s="125">
        <v>45</v>
      </c>
      <c r="B49" s="158" t="s">
        <v>153</v>
      </c>
      <c r="C49" s="157" t="s">
        <v>226</v>
      </c>
      <c r="D49" s="152">
        <v>58</v>
      </c>
      <c r="E49" s="155">
        <v>35</v>
      </c>
      <c r="F49" s="155">
        <v>35</v>
      </c>
      <c r="G49" s="155">
        <v>45</v>
      </c>
      <c r="H49" s="155">
        <v>51</v>
      </c>
      <c r="I49" s="153">
        <v>44</v>
      </c>
      <c r="J49" s="153">
        <v>48</v>
      </c>
      <c r="K49" s="153">
        <v>27</v>
      </c>
      <c r="L49" s="153">
        <v>35</v>
      </c>
      <c r="M49" s="153">
        <v>45</v>
      </c>
      <c r="N49" s="125">
        <f t="shared" si="8"/>
        <v>423</v>
      </c>
      <c r="O49" s="150">
        <f t="shared" si="9"/>
        <v>56.4</v>
      </c>
      <c r="P49" s="125" t="str">
        <f t="shared" si="10"/>
        <v>PASS</v>
      </c>
      <c r="Q49" s="125" t="str">
        <f t="shared" si="11"/>
        <v>HIGHER SECOND CLASS</v>
      </c>
      <c r="R49" s="151">
        <f t="shared" si="6"/>
        <v>0</v>
      </c>
      <c r="S49" s="151">
        <f t="shared" si="7"/>
        <v>0</v>
      </c>
      <c r="T49" s="144"/>
      <c r="U49" s="188"/>
      <c r="V49" s="188"/>
      <c r="W49" s="188"/>
      <c r="X49" s="188"/>
      <c r="Y49" s="188"/>
      <c r="Z49" s="188"/>
      <c r="AA49" s="188"/>
      <c r="AB49" s="188"/>
      <c r="AC49" s="188"/>
      <c r="AD49" s="144"/>
      <c r="AE49" s="144"/>
      <c r="AF49" s="185"/>
      <c r="AG49" s="187"/>
      <c r="AH49" s="144"/>
      <c r="AI49" s="144"/>
      <c r="AJ49" s="144"/>
      <c r="AK49" s="144"/>
      <c r="AL49" s="57"/>
      <c r="AM49" s="57"/>
      <c r="AN49" s="57"/>
    </row>
    <row r="50" spans="1:40" ht="21.95" customHeight="1">
      <c r="A50" s="125">
        <v>46</v>
      </c>
      <c r="B50" s="158" t="s">
        <v>156</v>
      </c>
      <c r="C50" s="157" t="s">
        <v>230</v>
      </c>
      <c r="D50" s="152">
        <v>45</v>
      </c>
      <c r="E50" s="153">
        <v>35</v>
      </c>
      <c r="F50" s="153">
        <v>28</v>
      </c>
      <c r="G50" s="153">
        <v>57</v>
      </c>
      <c r="H50" s="153">
        <v>57</v>
      </c>
      <c r="I50" s="153">
        <v>44</v>
      </c>
      <c r="J50" s="153">
        <v>53</v>
      </c>
      <c r="K50" s="153">
        <v>33</v>
      </c>
      <c r="L50" s="153">
        <v>25</v>
      </c>
      <c r="M50" s="153">
        <v>38</v>
      </c>
      <c r="N50" s="125">
        <f t="shared" si="8"/>
        <v>415</v>
      </c>
      <c r="O50" s="150">
        <f t="shared" si="9"/>
        <v>55.333333333333336</v>
      </c>
      <c r="P50" s="125" t="str">
        <f t="shared" si="10"/>
        <v>PASS</v>
      </c>
      <c r="Q50" s="125" t="str">
        <f t="shared" si="11"/>
        <v>HIGHER SECOND CLASS</v>
      </c>
      <c r="R50" s="151">
        <f t="shared" si="6"/>
        <v>0</v>
      </c>
      <c r="S50" s="151">
        <f t="shared" si="7"/>
        <v>0</v>
      </c>
      <c r="T50" s="144"/>
      <c r="U50" s="188"/>
      <c r="V50" s="188"/>
      <c r="W50" s="188"/>
      <c r="X50" s="188"/>
      <c r="Y50" s="188"/>
      <c r="Z50" s="188"/>
      <c r="AA50" s="188"/>
      <c r="AB50" s="188"/>
      <c r="AC50" s="188"/>
      <c r="AD50" s="144"/>
      <c r="AE50" s="144"/>
      <c r="AF50" s="185"/>
      <c r="AG50" s="187"/>
      <c r="AH50" s="144"/>
      <c r="AI50" s="144"/>
      <c r="AJ50" s="144"/>
      <c r="AK50" s="144"/>
      <c r="AL50" s="57"/>
      <c r="AM50" s="57"/>
      <c r="AN50" s="57"/>
    </row>
    <row r="51" spans="1:40" ht="21.95" customHeight="1">
      <c r="A51" s="125">
        <v>47</v>
      </c>
      <c r="B51" s="158" t="s">
        <v>233</v>
      </c>
      <c r="C51" s="159" t="s">
        <v>234</v>
      </c>
      <c r="D51" s="152">
        <v>59</v>
      </c>
      <c r="E51" s="155">
        <v>34</v>
      </c>
      <c r="F51" s="155">
        <v>22</v>
      </c>
      <c r="G51" s="155">
        <v>44</v>
      </c>
      <c r="H51" s="155">
        <v>52</v>
      </c>
      <c r="I51" s="153">
        <v>40</v>
      </c>
      <c r="J51" s="153">
        <v>54</v>
      </c>
      <c r="K51" s="153">
        <v>33</v>
      </c>
      <c r="L51" s="153">
        <v>35</v>
      </c>
      <c r="M51" s="153">
        <v>40</v>
      </c>
      <c r="N51" s="125">
        <f t="shared" si="8"/>
        <v>413</v>
      </c>
      <c r="O51" s="150">
        <f t="shared" si="9"/>
        <v>55.06666666666667</v>
      </c>
      <c r="P51" s="125" t="str">
        <f t="shared" si="10"/>
        <v>PASS</v>
      </c>
      <c r="Q51" s="125" t="str">
        <f t="shared" si="11"/>
        <v>HIGHER SECOND CLASS</v>
      </c>
      <c r="R51" s="151">
        <f t="shared" si="6"/>
        <v>0</v>
      </c>
      <c r="S51" s="151">
        <f t="shared" si="7"/>
        <v>0</v>
      </c>
      <c r="T51" s="144"/>
      <c r="U51" s="188"/>
      <c r="V51" s="188"/>
      <c r="W51" s="188"/>
      <c r="X51" s="188"/>
      <c r="Y51" s="188"/>
      <c r="Z51" s="188"/>
      <c r="AA51" s="188"/>
      <c r="AB51" s="188"/>
      <c r="AC51" s="188"/>
      <c r="AD51" s="144"/>
      <c r="AE51" s="144"/>
      <c r="AF51" s="185"/>
      <c r="AG51" s="187"/>
      <c r="AH51" s="144"/>
      <c r="AI51" s="144"/>
      <c r="AJ51" s="144"/>
      <c r="AK51" s="144"/>
      <c r="AL51" s="57"/>
      <c r="AM51" s="57"/>
      <c r="AN51" s="57"/>
    </row>
    <row r="52" spans="1:40" ht="21.95" customHeight="1">
      <c r="A52" s="125">
        <v>48</v>
      </c>
      <c r="B52" s="158" t="s">
        <v>193</v>
      </c>
      <c r="C52" s="159" t="s">
        <v>271</v>
      </c>
      <c r="D52" s="152">
        <v>57</v>
      </c>
      <c r="E52" s="155">
        <v>38</v>
      </c>
      <c r="F52" s="155">
        <v>28</v>
      </c>
      <c r="G52" s="155">
        <v>30</v>
      </c>
      <c r="H52" s="155">
        <v>40</v>
      </c>
      <c r="I52" s="153">
        <v>48</v>
      </c>
      <c r="J52" s="153">
        <v>73</v>
      </c>
      <c r="K52" s="153">
        <v>36</v>
      </c>
      <c r="L52" s="153">
        <v>24</v>
      </c>
      <c r="M52" s="153">
        <v>39</v>
      </c>
      <c r="N52" s="125">
        <f t="shared" si="8"/>
        <v>413</v>
      </c>
      <c r="O52" s="150">
        <f t="shared" si="9"/>
        <v>55.06666666666667</v>
      </c>
      <c r="P52" s="125" t="str">
        <f t="shared" si="10"/>
        <v>FAIL</v>
      </c>
      <c r="Q52" s="125" t="str">
        <f t="shared" si="11"/>
        <v>FAIL</v>
      </c>
      <c r="R52" s="151">
        <f t="shared" ref="R52:R74" si="12">COUNTIF(D52,"&lt;40")+COUNTIF(G52:J52,"&lt;40")+COUNTIF(D52,"AA")+COUNTIF(G52:J52,"AA")</f>
        <v>1</v>
      </c>
      <c r="S52" s="151">
        <f t="shared" ref="S52:S74" si="13">COUNTIF(E52:F52,"&lt;20")+COUNTIF(K52:M52,"&lt;20")+COUNTIF(E52:F52,"AA")+COUNTIF(K52:M52,"AA")</f>
        <v>0</v>
      </c>
      <c r="T52" s="144"/>
      <c r="U52" s="188"/>
      <c r="V52" s="188"/>
      <c r="W52" s="188"/>
      <c r="X52" s="188"/>
      <c r="Y52" s="188"/>
      <c r="Z52" s="188"/>
      <c r="AA52" s="188"/>
      <c r="AB52" s="188"/>
      <c r="AC52" s="188"/>
      <c r="AD52" s="144"/>
      <c r="AE52" s="144"/>
      <c r="AF52" s="185"/>
      <c r="AG52" s="187"/>
      <c r="AH52" s="144"/>
      <c r="AI52" s="144"/>
      <c r="AJ52" s="144"/>
      <c r="AK52" s="144"/>
      <c r="AL52" s="57"/>
      <c r="AM52" s="57"/>
      <c r="AN52" s="57"/>
    </row>
    <row r="53" spans="1:40" ht="21.95" customHeight="1">
      <c r="A53" s="125">
        <v>49</v>
      </c>
      <c r="B53" s="158" t="s">
        <v>194</v>
      </c>
      <c r="C53" s="159" t="s">
        <v>272</v>
      </c>
      <c r="D53" s="152">
        <v>52</v>
      </c>
      <c r="E53" s="155">
        <v>40</v>
      </c>
      <c r="F53" s="155">
        <v>30</v>
      </c>
      <c r="G53" s="155">
        <v>53</v>
      </c>
      <c r="H53" s="155">
        <v>42</v>
      </c>
      <c r="I53" s="153">
        <v>40</v>
      </c>
      <c r="J53" s="153">
        <v>48</v>
      </c>
      <c r="K53" s="153">
        <v>40</v>
      </c>
      <c r="L53" s="153">
        <v>25</v>
      </c>
      <c r="M53" s="153">
        <v>41</v>
      </c>
      <c r="N53" s="125">
        <f t="shared" si="8"/>
        <v>411</v>
      </c>
      <c r="O53" s="150">
        <f t="shared" si="9"/>
        <v>54.8</v>
      </c>
      <c r="P53" s="125" t="str">
        <f t="shared" si="10"/>
        <v>PASS</v>
      </c>
      <c r="Q53" s="125" t="str">
        <f t="shared" si="11"/>
        <v>SECOND CLASS</v>
      </c>
      <c r="R53" s="151">
        <f t="shared" si="12"/>
        <v>0</v>
      </c>
      <c r="S53" s="151">
        <f t="shared" si="13"/>
        <v>0</v>
      </c>
      <c r="T53" s="144"/>
      <c r="U53" s="188"/>
      <c r="V53" s="188"/>
      <c r="W53" s="188"/>
      <c r="X53" s="188"/>
      <c r="Y53" s="188"/>
      <c r="Z53" s="188"/>
      <c r="AA53" s="188"/>
      <c r="AB53" s="188"/>
      <c r="AC53" s="188"/>
      <c r="AD53" s="144"/>
      <c r="AE53" s="144"/>
      <c r="AF53" s="185"/>
      <c r="AG53" s="187"/>
      <c r="AH53" s="144"/>
      <c r="AI53" s="144"/>
      <c r="AJ53" s="144"/>
      <c r="AK53" s="144"/>
      <c r="AL53" s="57"/>
      <c r="AM53" s="57"/>
      <c r="AN53" s="57"/>
    </row>
    <row r="54" spans="1:40" ht="21.95" customHeight="1">
      <c r="A54" s="125">
        <v>50</v>
      </c>
      <c r="B54" s="158" t="s">
        <v>202</v>
      </c>
      <c r="C54" s="159" t="s">
        <v>284</v>
      </c>
      <c r="D54" s="152">
        <v>44</v>
      </c>
      <c r="E54" s="155">
        <v>39</v>
      </c>
      <c r="F54" s="155">
        <v>40</v>
      </c>
      <c r="G54" s="155">
        <v>32</v>
      </c>
      <c r="H54" s="155">
        <v>50</v>
      </c>
      <c r="I54" s="153">
        <v>34</v>
      </c>
      <c r="J54" s="153">
        <v>54</v>
      </c>
      <c r="K54" s="153">
        <v>37</v>
      </c>
      <c r="L54" s="153">
        <v>38</v>
      </c>
      <c r="M54" s="153">
        <v>43</v>
      </c>
      <c r="N54" s="125">
        <f t="shared" si="8"/>
        <v>411</v>
      </c>
      <c r="O54" s="150">
        <f t="shared" si="9"/>
        <v>54.8</v>
      </c>
      <c r="P54" s="125" t="str">
        <f t="shared" si="10"/>
        <v>FAIL</v>
      </c>
      <c r="Q54" s="125" t="str">
        <f t="shared" si="11"/>
        <v>FAIL</v>
      </c>
      <c r="R54" s="151">
        <f t="shared" si="12"/>
        <v>2</v>
      </c>
      <c r="S54" s="151">
        <f t="shared" si="13"/>
        <v>0</v>
      </c>
      <c r="T54" s="144"/>
      <c r="U54" s="188"/>
      <c r="V54" s="188"/>
      <c r="W54" s="188"/>
      <c r="X54" s="188"/>
      <c r="Y54" s="188"/>
      <c r="Z54" s="188"/>
      <c r="AA54" s="188"/>
      <c r="AB54" s="188"/>
      <c r="AC54" s="188"/>
      <c r="AD54" s="144"/>
      <c r="AE54" s="144"/>
      <c r="AF54" s="185"/>
      <c r="AG54" s="187"/>
      <c r="AH54" s="144"/>
      <c r="AI54" s="144"/>
      <c r="AJ54" s="144"/>
      <c r="AK54" s="144"/>
      <c r="AL54" s="57"/>
      <c r="AM54" s="57"/>
      <c r="AN54" s="57"/>
    </row>
    <row r="55" spans="1:40" ht="21.95" customHeight="1">
      <c r="A55" s="125">
        <v>51</v>
      </c>
      <c r="B55" s="158" t="s">
        <v>190</v>
      </c>
      <c r="C55" s="159" t="s">
        <v>268</v>
      </c>
      <c r="D55" s="152">
        <v>42</v>
      </c>
      <c r="E55" s="155">
        <v>38</v>
      </c>
      <c r="F55" s="155">
        <v>25</v>
      </c>
      <c r="G55" s="155">
        <v>50</v>
      </c>
      <c r="H55" s="155">
        <v>50</v>
      </c>
      <c r="I55" s="153">
        <v>40</v>
      </c>
      <c r="J55" s="153">
        <v>42</v>
      </c>
      <c r="K55" s="153">
        <v>42</v>
      </c>
      <c r="L55" s="153">
        <v>36</v>
      </c>
      <c r="M55" s="153">
        <v>43</v>
      </c>
      <c r="N55" s="125">
        <f t="shared" si="8"/>
        <v>408</v>
      </c>
      <c r="O55" s="150">
        <f t="shared" si="9"/>
        <v>54.4</v>
      </c>
      <c r="P55" s="125" t="str">
        <f t="shared" si="10"/>
        <v>PASS</v>
      </c>
      <c r="Q55" s="125" t="str">
        <f t="shared" si="11"/>
        <v>SECOND CLASS</v>
      </c>
      <c r="R55" s="151">
        <f t="shared" si="12"/>
        <v>0</v>
      </c>
      <c r="S55" s="151">
        <f t="shared" si="13"/>
        <v>0</v>
      </c>
      <c r="T55" s="144"/>
      <c r="U55" s="188"/>
      <c r="V55" s="188"/>
      <c r="W55" s="188"/>
      <c r="X55" s="188"/>
      <c r="Y55" s="188"/>
      <c r="Z55" s="188"/>
      <c r="AA55" s="188"/>
      <c r="AB55" s="188"/>
      <c r="AC55" s="188"/>
      <c r="AD55" s="144"/>
      <c r="AE55" s="144"/>
      <c r="AF55" s="185"/>
      <c r="AG55" s="187"/>
      <c r="AH55" s="144"/>
      <c r="AI55" s="144"/>
      <c r="AJ55" s="144"/>
      <c r="AK55" s="144"/>
      <c r="AL55" s="57"/>
      <c r="AM55" s="57"/>
      <c r="AN55" s="57"/>
    </row>
    <row r="56" spans="1:40" ht="21.95" customHeight="1">
      <c r="A56" s="125">
        <v>52</v>
      </c>
      <c r="B56" s="158" t="s">
        <v>152</v>
      </c>
      <c r="C56" s="157" t="s">
        <v>225</v>
      </c>
      <c r="D56" s="152">
        <v>60</v>
      </c>
      <c r="E56" s="153">
        <v>35</v>
      </c>
      <c r="F56" s="153">
        <v>28</v>
      </c>
      <c r="G56" s="153">
        <v>36</v>
      </c>
      <c r="H56" s="153">
        <v>51</v>
      </c>
      <c r="I56" s="153">
        <v>40</v>
      </c>
      <c r="J56" s="153">
        <v>48</v>
      </c>
      <c r="K56" s="153">
        <v>33</v>
      </c>
      <c r="L56" s="153">
        <v>34</v>
      </c>
      <c r="M56" s="153">
        <v>41</v>
      </c>
      <c r="N56" s="125">
        <f t="shared" si="8"/>
        <v>406</v>
      </c>
      <c r="O56" s="150">
        <f t="shared" si="9"/>
        <v>54.133333333333333</v>
      </c>
      <c r="P56" s="125" t="str">
        <f t="shared" si="10"/>
        <v>FAIL</v>
      </c>
      <c r="Q56" s="125" t="str">
        <f t="shared" si="11"/>
        <v>FAIL</v>
      </c>
      <c r="R56" s="151">
        <f t="shared" si="12"/>
        <v>1</v>
      </c>
      <c r="S56" s="151">
        <f t="shared" si="13"/>
        <v>0</v>
      </c>
      <c r="T56" s="144"/>
      <c r="U56" s="188"/>
      <c r="V56" s="188"/>
      <c r="W56" s="188"/>
      <c r="X56" s="188"/>
      <c r="Y56" s="188"/>
      <c r="Z56" s="188"/>
      <c r="AA56" s="188"/>
      <c r="AB56" s="188"/>
      <c r="AC56" s="188"/>
      <c r="AD56" s="144"/>
      <c r="AE56" s="144"/>
      <c r="AF56" s="185"/>
      <c r="AG56" s="187"/>
      <c r="AH56" s="144"/>
      <c r="AI56" s="144"/>
      <c r="AJ56" s="144"/>
      <c r="AK56" s="144"/>
      <c r="AL56" s="57"/>
      <c r="AM56" s="57"/>
      <c r="AN56" s="57"/>
    </row>
    <row r="57" spans="1:40" ht="21.95" customHeight="1">
      <c r="A57" s="125">
        <v>53</v>
      </c>
      <c r="B57" s="158" t="s">
        <v>191</v>
      </c>
      <c r="C57" s="159" t="s">
        <v>269</v>
      </c>
      <c r="D57" s="152">
        <v>52</v>
      </c>
      <c r="E57" s="153">
        <v>38</v>
      </c>
      <c r="F57" s="153">
        <v>25</v>
      </c>
      <c r="G57" s="153">
        <v>49</v>
      </c>
      <c r="H57" s="153">
        <v>49</v>
      </c>
      <c r="I57" s="153">
        <v>45</v>
      </c>
      <c r="J57" s="153">
        <v>49</v>
      </c>
      <c r="K57" s="153">
        <v>35</v>
      </c>
      <c r="L57" s="153">
        <v>25</v>
      </c>
      <c r="M57" s="153">
        <v>36</v>
      </c>
      <c r="N57" s="125">
        <f t="shared" si="8"/>
        <v>403</v>
      </c>
      <c r="O57" s="150">
        <f t="shared" si="9"/>
        <v>53.733333333333334</v>
      </c>
      <c r="P57" s="125" t="str">
        <f t="shared" si="10"/>
        <v>PASS</v>
      </c>
      <c r="Q57" s="125" t="str">
        <f t="shared" si="11"/>
        <v>SECOND CLASS</v>
      </c>
      <c r="R57" s="151">
        <f t="shared" si="12"/>
        <v>0</v>
      </c>
      <c r="S57" s="151">
        <f t="shared" si="13"/>
        <v>0</v>
      </c>
      <c r="T57" s="144"/>
      <c r="U57" s="188"/>
      <c r="V57" s="188"/>
      <c r="W57" s="188"/>
      <c r="X57" s="188"/>
      <c r="Y57" s="188"/>
      <c r="Z57" s="188"/>
      <c r="AA57" s="188"/>
      <c r="AB57" s="188"/>
      <c r="AC57" s="188"/>
      <c r="AD57" s="144"/>
      <c r="AE57" s="144"/>
      <c r="AF57" s="185"/>
      <c r="AG57" s="187"/>
      <c r="AH57" s="144"/>
      <c r="AI57" s="144"/>
      <c r="AJ57" s="144"/>
      <c r="AK57" s="144"/>
      <c r="AL57" s="57"/>
      <c r="AM57" s="57"/>
      <c r="AN57" s="57"/>
    </row>
    <row r="58" spans="1:40" ht="21.95" customHeight="1">
      <c r="A58" s="125">
        <v>54</v>
      </c>
      <c r="B58" s="158" t="s">
        <v>189</v>
      </c>
      <c r="C58" s="159" t="s">
        <v>267</v>
      </c>
      <c r="D58" s="152">
        <v>42</v>
      </c>
      <c r="E58" s="155">
        <v>34</v>
      </c>
      <c r="F58" s="155">
        <v>35</v>
      </c>
      <c r="G58" s="155">
        <v>34</v>
      </c>
      <c r="H58" s="155">
        <v>50</v>
      </c>
      <c r="I58" s="153">
        <v>40</v>
      </c>
      <c r="J58" s="153">
        <v>54</v>
      </c>
      <c r="K58" s="153">
        <v>33</v>
      </c>
      <c r="L58" s="153">
        <v>36</v>
      </c>
      <c r="M58" s="153">
        <v>40</v>
      </c>
      <c r="N58" s="125">
        <f t="shared" si="8"/>
        <v>398</v>
      </c>
      <c r="O58" s="150">
        <f t="shared" si="9"/>
        <v>53.06666666666667</v>
      </c>
      <c r="P58" s="125" t="str">
        <f t="shared" si="10"/>
        <v>FAIL</v>
      </c>
      <c r="Q58" s="125" t="str">
        <f t="shared" si="11"/>
        <v>FAIL</v>
      </c>
      <c r="R58" s="151">
        <f t="shared" si="12"/>
        <v>1</v>
      </c>
      <c r="S58" s="151">
        <f t="shared" si="13"/>
        <v>0</v>
      </c>
      <c r="T58" s="144"/>
      <c r="U58" s="188"/>
      <c r="V58" s="188"/>
      <c r="W58" s="188"/>
      <c r="X58" s="188"/>
      <c r="Y58" s="188"/>
      <c r="Z58" s="188"/>
      <c r="AA58" s="188"/>
      <c r="AB58" s="188"/>
      <c r="AC58" s="188"/>
      <c r="AD58" s="144"/>
      <c r="AE58" s="144"/>
      <c r="AF58" s="185"/>
      <c r="AG58" s="187"/>
      <c r="AH58" s="144"/>
      <c r="AI58" s="144"/>
      <c r="AJ58" s="144"/>
      <c r="AK58" s="144"/>
      <c r="AL58" s="57"/>
      <c r="AM58" s="57"/>
      <c r="AN58" s="57"/>
    </row>
    <row r="59" spans="1:40" ht="21.95" customHeight="1">
      <c r="A59" s="125">
        <v>55</v>
      </c>
      <c r="B59" s="158" t="s">
        <v>203</v>
      </c>
      <c r="C59" s="159" t="s">
        <v>285</v>
      </c>
      <c r="D59" s="152">
        <v>42</v>
      </c>
      <c r="E59" s="155">
        <v>34</v>
      </c>
      <c r="F59" s="155">
        <v>40</v>
      </c>
      <c r="G59" s="155">
        <v>34</v>
      </c>
      <c r="H59" s="155">
        <v>50</v>
      </c>
      <c r="I59" s="153">
        <v>43</v>
      </c>
      <c r="J59" s="153">
        <v>42</v>
      </c>
      <c r="K59" s="153">
        <v>35</v>
      </c>
      <c r="L59" s="153">
        <v>39</v>
      </c>
      <c r="M59" s="153">
        <v>38</v>
      </c>
      <c r="N59" s="125">
        <f t="shared" si="8"/>
        <v>397</v>
      </c>
      <c r="O59" s="150">
        <f t="shared" si="9"/>
        <v>52.93333333333333</v>
      </c>
      <c r="P59" s="125" t="str">
        <f t="shared" si="10"/>
        <v>FAIL</v>
      </c>
      <c r="Q59" s="125" t="str">
        <f t="shared" si="11"/>
        <v>FAIL</v>
      </c>
      <c r="R59" s="151">
        <f t="shared" si="12"/>
        <v>1</v>
      </c>
      <c r="S59" s="151">
        <f t="shared" si="13"/>
        <v>0</v>
      </c>
      <c r="T59" s="144"/>
      <c r="U59" s="188"/>
      <c r="V59" s="188"/>
      <c r="W59" s="188"/>
      <c r="X59" s="188"/>
      <c r="Y59" s="188"/>
      <c r="Z59" s="188"/>
      <c r="AA59" s="188"/>
      <c r="AB59" s="188"/>
      <c r="AC59" s="188"/>
      <c r="AD59" s="144"/>
      <c r="AE59" s="144"/>
      <c r="AF59" s="185"/>
      <c r="AG59" s="187"/>
      <c r="AH59" s="144"/>
      <c r="AI59" s="144"/>
      <c r="AJ59" s="144"/>
      <c r="AK59" s="144"/>
      <c r="AL59" s="57"/>
      <c r="AM59" s="57"/>
      <c r="AN59" s="57"/>
    </row>
    <row r="60" spans="1:40" ht="21.95" customHeight="1">
      <c r="A60" s="125">
        <v>56</v>
      </c>
      <c r="B60" s="158" t="s">
        <v>175</v>
      </c>
      <c r="C60" s="159" t="s">
        <v>251</v>
      </c>
      <c r="D60" s="152">
        <v>44</v>
      </c>
      <c r="E60" s="155">
        <v>38</v>
      </c>
      <c r="F60" s="155">
        <v>27</v>
      </c>
      <c r="G60" s="155">
        <v>48</v>
      </c>
      <c r="H60" s="155">
        <v>42</v>
      </c>
      <c r="I60" s="153">
        <v>33</v>
      </c>
      <c r="J60" s="153">
        <v>52</v>
      </c>
      <c r="K60" s="153">
        <v>40</v>
      </c>
      <c r="L60" s="153">
        <v>36</v>
      </c>
      <c r="M60" s="153">
        <v>36</v>
      </c>
      <c r="N60" s="125">
        <f t="shared" si="8"/>
        <v>396</v>
      </c>
      <c r="O60" s="150">
        <f t="shared" si="9"/>
        <v>52.8</v>
      </c>
      <c r="P60" s="125" t="str">
        <f t="shared" si="10"/>
        <v>FAIL</v>
      </c>
      <c r="Q60" s="125" t="str">
        <f t="shared" si="11"/>
        <v>FAIL</v>
      </c>
      <c r="R60" s="151">
        <f t="shared" si="12"/>
        <v>1</v>
      </c>
      <c r="S60" s="151">
        <f t="shared" si="13"/>
        <v>0</v>
      </c>
      <c r="T60" s="144"/>
      <c r="U60" s="188"/>
      <c r="V60" s="188"/>
      <c r="W60" s="188"/>
      <c r="X60" s="188"/>
      <c r="Y60" s="188"/>
      <c r="Z60" s="188"/>
      <c r="AA60" s="188"/>
      <c r="AB60" s="188"/>
      <c r="AC60" s="188"/>
      <c r="AD60" s="144"/>
      <c r="AE60" s="144"/>
      <c r="AF60" s="185"/>
      <c r="AG60" s="187"/>
      <c r="AH60" s="144"/>
      <c r="AI60" s="144"/>
      <c r="AJ60" s="144"/>
      <c r="AK60" s="144"/>
      <c r="AL60" s="57"/>
      <c r="AM60" s="57"/>
      <c r="AN60" s="57"/>
    </row>
    <row r="61" spans="1:40" ht="21.95" customHeight="1">
      <c r="A61" s="125">
        <v>57</v>
      </c>
      <c r="B61" s="158" t="s">
        <v>169</v>
      </c>
      <c r="C61" s="159" t="s">
        <v>245</v>
      </c>
      <c r="D61" s="152">
        <v>46</v>
      </c>
      <c r="E61" s="155">
        <v>37</v>
      </c>
      <c r="F61" s="155">
        <v>40</v>
      </c>
      <c r="G61" s="155">
        <v>53</v>
      </c>
      <c r="H61" s="155">
        <v>23</v>
      </c>
      <c r="I61" s="153">
        <v>44</v>
      </c>
      <c r="J61" s="153">
        <v>33</v>
      </c>
      <c r="K61" s="153">
        <v>37</v>
      </c>
      <c r="L61" s="153">
        <v>40</v>
      </c>
      <c r="M61" s="153">
        <v>38</v>
      </c>
      <c r="N61" s="125">
        <f t="shared" si="8"/>
        <v>391</v>
      </c>
      <c r="O61" s="150">
        <f t="shared" si="9"/>
        <v>52.133333333333333</v>
      </c>
      <c r="P61" s="125" t="str">
        <f t="shared" si="10"/>
        <v>FAIL</v>
      </c>
      <c r="Q61" s="125" t="str">
        <f t="shared" si="11"/>
        <v>FAIL</v>
      </c>
      <c r="R61" s="151">
        <f t="shared" si="12"/>
        <v>2</v>
      </c>
      <c r="S61" s="151">
        <f t="shared" si="13"/>
        <v>0</v>
      </c>
      <c r="T61" s="144"/>
      <c r="U61" s="188"/>
      <c r="V61" s="188"/>
      <c r="W61" s="188"/>
      <c r="X61" s="188"/>
      <c r="Y61" s="188"/>
      <c r="Z61" s="188"/>
      <c r="AA61" s="188"/>
      <c r="AB61" s="188"/>
      <c r="AC61" s="188"/>
      <c r="AD61" s="144"/>
      <c r="AE61" s="144"/>
      <c r="AF61" s="185"/>
      <c r="AG61" s="187"/>
      <c r="AH61" s="144"/>
      <c r="AI61" s="144"/>
      <c r="AJ61" s="144"/>
      <c r="AK61" s="144"/>
      <c r="AL61" s="57"/>
      <c r="AM61" s="57"/>
      <c r="AN61" s="57"/>
    </row>
    <row r="62" spans="1:40" ht="21.95" customHeight="1">
      <c r="A62" s="125">
        <v>58</v>
      </c>
      <c r="B62" s="158" t="s">
        <v>166</v>
      </c>
      <c r="C62" s="159" t="s">
        <v>242</v>
      </c>
      <c r="D62" s="152">
        <v>54</v>
      </c>
      <c r="E62" s="153">
        <v>33</v>
      </c>
      <c r="F62" s="153">
        <v>34</v>
      </c>
      <c r="G62" s="153">
        <v>45</v>
      </c>
      <c r="H62" s="153">
        <v>50</v>
      </c>
      <c r="I62" s="153">
        <v>46</v>
      </c>
      <c r="J62" s="153">
        <v>40</v>
      </c>
      <c r="K62" s="153">
        <v>38</v>
      </c>
      <c r="L62" s="153">
        <v>10</v>
      </c>
      <c r="M62" s="153">
        <v>33</v>
      </c>
      <c r="N62" s="125">
        <f t="shared" si="8"/>
        <v>383</v>
      </c>
      <c r="O62" s="150">
        <f t="shared" si="9"/>
        <v>51.06666666666667</v>
      </c>
      <c r="P62" s="125" t="str">
        <f t="shared" si="10"/>
        <v>FAIL</v>
      </c>
      <c r="Q62" s="125" t="str">
        <f t="shared" si="11"/>
        <v>FAIL</v>
      </c>
      <c r="R62" s="151">
        <f t="shared" si="12"/>
        <v>0</v>
      </c>
      <c r="S62" s="151">
        <f t="shared" si="13"/>
        <v>1</v>
      </c>
      <c r="T62" s="144"/>
      <c r="U62" s="188"/>
      <c r="V62" s="188"/>
      <c r="W62" s="188"/>
      <c r="X62" s="188"/>
      <c r="Y62" s="188"/>
      <c r="Z62" s="188"/>
      <c r="AA62" s="188"/>
      <c r="AB62" s="188"/>
      <c r="AC62" s="188"/>
      <c r="AD62" s="144"/>
      <c r="AE62" s="144"/>
      <c r="AF62" s="185"/>
      <c r="AG62" s="187"/>
      <c r="AH62" s="144"/>
      <c r="AI62" s="144"/>
      <c r="AJ62" s="144"/>
      <c r="AK62" s="144"/>
      <c r="AL62" s="57"/>
      <c r="AM62" s="57"/>
      <c r="AN62" s="57"/>
    </row>
    <row r="63" spans="1:40" ht="21.95" customHeight="1">
      <c r="A63" s="125">
        <v>59</v>
      </c>
      <c r="B63" s="158" t="s">
        <v>199</v>
      </c>
      <c r="C63" s="159" t="s">
        <v>281</v>
      </c>
      <c r="D63" s="152">
        <v>32</v>
      </c>
      <c r="E63" s="155">
        <v>35</v>
      </c>
      <c r="F63" s="155">
        <v>35</v>
      </c>
      <c r="G63" s="155">
        <v>28</v>
      </c>
      <c r="H63" s="155">
        <v>47</v>
      </c>
      <c r="I63" s="153">
        <v>40</v>
      </c>
      <c r="J63" s="153">
        <v>46</v>
      </c>
      <c r="K63" s="153">
        <v>42</v>
      </c>
      <c r="L63" s="153">
        <v>30</v>
      </c>
      <c r="M63" s="153">
        <v>38</v>
      </c>
      <c r="N63" s="125">
        <f t="shared" si="8"/>
        <v>373</v>
      </c>
      <c r="O63" s="150">
        <f t="shared" si="9"/>
        <v>49.733333333333334</v>
      </c>
      <c r="P63" s="125" t="str">
        <f t="shared" si="10"/>
        <v>FAIL</v>
      </c>
      <c r="Q63" s="125" t="str">
        <f t="shared" si="11"/>
        <v>FAIL</v>
      </c>
      <c r="R63" s="151">
        <f t="shared" si="12"/>
        <v>2</v>
      </c>
      <c r="S63" s="151">
        <f t="shared" si="13"/>
        <v>0</v>
      </c>
      <c r="T63" s="144"/>
      <c r="U63" s="188"/>
      <c r="V63" s="188"/>
      <c r="W63" s="188"/>
      <c r="X63" s="188"/>
      <c r="Y63" s="188"/>
      <c r="Z63" s="188"/>
      <c r="AA63" s="188"/>
      <c r="AB63" s="188"/>
      <c r="AC63" s="188"/>
      <c r="AD63" s="144"/>
      <c r="AE63" s="144"/>
      <c r="AF63" s="185"/>
      <c r="AG63" s="187"/>
      <c r="AH63" s="144"/>
      <c r="AI63" s="144"/>
      <c r="AJ63" s="144"/>
      <c r="AK63" s="144"/>
      <c r="AL63" s="57"/>
      <c r="AM63" s="57"/>
      <c r="AN63" s="57"/>
    </row>
    <row r="64" spans="1:40" ht="21.95" customHeight="1">
      <c r="A64" s="125">
        <v>60</v>
      </c>
      <c r="B64" s="158" t="s">
        <v>143</v>
      </c>
      <c r="C64" s="157" t="s">
        <v>216</v>
      </c>
      <c r="D64" s="152">
        <v>43</v>
      </c>
      <c r="E64" s="153">
        <v>34</v>
      </c>
      <c r="F64" s="153">
        <v>36</v>
      </c>
      <c r="G64" s="153">
        <v>44</v>
      </c>
      <c r="H64" s="153">
        <v>46</v>
      </c>
      <c r="I64" s="153">
        <v>31</v>
      </c>
      <c r="J64" s="153">
        <v>44</v>
      </c>
      <c r="K64" s="153">
        <v>27</v>
      </c>
      <c r="L64" s="153">
        <v>20</v>
      </c>
      <c r="M64" s="153">
        <v>44</v>
      </c>
      <c r="N64" s="125">
        <f t="shared" si="8"/>
        <v>369</v>
      </c>
      <c r="O64" s="150">
        <f t="shared" si="9"/>
        <v>49.2</v>
      </c>
      <c r="P64" s="125" t="str">
        <f t="shared" si="10"/>
        <v>FAIL</v>
      </c>
      <c r="Q64" s="125" t="str">
        <f t="shared" si="11"/>
        <v>FAIL</v>
      </c>
      <c r="R64" s="151">
        <f t="shared" si="12"/>
        <v>1</v>
      </c>
      <c r="S64" s="151">
        <f t="shared" si="13"/>
        <v>0</v>
      </c>
      <c r="T64" s="144"/>
      <c r="U64" s="188"/>
      <c r="V64" s="188"/>
      <c r="W64" s="188"/>
      <c r="X64" s="188"/>
      <c r="Y64" s="188"/>
      <c r="Z64" s="188"/>
      <c r="AA64" s="188"/>
      <c r="AB64" s="188"/>
      <c r="AC64" s="188"/>
      <c r="AD64" s="144"/>
      <c r="AE64" s="144"/>
      <c r="AF64" s="185"/>
      <c r="AG64" s="187"/>
      <c r="AH64" s="144"/>
      <c r="AI64" s="144"/>
      <c r="AJ64" s="144"/>
      <c r="AK64" s="144"/>
      <c r="AL64" s="57"/>
      <c r="AM64" s="57"/>
      <c r="AN64" s="57"/>
    </row>
    <row r="65" spans="1:40" ht="21.95" customHeight="1">
      <c r="A65" s="125">
        <v>61</v>
      </c>
      <c r="B65" s="158" t="s">
        <v>142</v>
      </c>
      <c r="C65" s="157" t="s">
        <v>215</v>
      </c>
      <c r="D65" s="152">
        <v>36</v>
      </c>
      <c r="E65" s="153">
        <v>34</v>
      </c>
      <c r="F65" s="153">
        <v>30</v>
      </c>
      <c r="G65" s="153">
        <v>46</v>
      </c>
      <c r="H65" s="153">
        <v>45</v>
      </c>
      <c r="I65" s="153">
        <v>33</v>
      </c>
      <c r="J65" s="153">
        <v>40</v>
      </c>
      <c r="K65" s="153">
        <v>35</v>
      </c>
      <c r="L65" s="153">
        <v>32</v>
      </c>
      <c r="M65" s="153">
        <v>32</v>
      </c>
      <c r="N65" s="125">
        <f t="shared" si="8"/>
        <v>363</v>
      </c>
      <c r="O65" s="150">
        <f t="shared" si="9"/>
        <v>48.4</v>
      </c>
      <c r="P65" s="125" t="str">
        <f t="shared" si="10"/>
        <v>FAIL</v>
      </c>
      <c r="Q65" s="125" t="str">
        <f t="shared" si="11"/>
        <v>FAIL</v>
      </c>
      <c r="R65" s="151">
        <f t="shared" si="12"/>
        <v>2</v>
      </c>
      <c r="S65" s="151">
        <f t="shared" si="13"/>
        <v>0</v>
      </c>
      <c r="T65" s="144"/>
      <c r="U65" s="188"/>
      <c r="V65" s="188"/>
      <c r="W65" s="188"/>
      <c r="X65" s="188"/>
      <c r="Y65" s="188"/>
      <c r="Z65" s="188"/>
      <c r="AA65" s="188"/>
      <c r="AB65" s="188"/>
      <c r="AC65" s="188"/>
      <c r="AD65" s="144"/>
      <c r="AE65" s="144"/>
      <c r="AF65" s="185"/>
      <c r="AG65" s="187"/>
      <c r="AH65" s="144"/>
      <c r="AI65" s="144"/>
      <c r="AJ65" s="144"/>
      <c r="AK65" s="144"/>
      <c r="AL65" s="57"/>
      <c r="AM65" s="57"/>
      <c r="AN65" s="57"/>
    </row>
    <row r="66" spans="1:40" ht="21.95" customHeight="1">
      <c r="A66" s="125">
        <v>62</v>
      </c>
      <c r="B66" s="158" t="s">
        <v>181</v>
      </c>
      <c r="C66" s="159" t="s">
        <v>258</v>
      </c>
      <c r="D66" s="152">
        <v>52</v>
      </c>
      <c r="E66" s="155">
        <v>32</v>
      </c>
      <c r="F66" s="155">
        <v>24</v>
      </c>
      <c r="G66" s="155">
        <v>54</v>
      </c>
      <c r="H66" s="155">
        <v>47</v>
      </c>
      <c r="I66" s="153">
        <v>40</v>
      </c>
      <c r="J66" s="153" t="s">
        <v>289</v>
      </c>
      <c r="K66" s="153">
        <v>37</v>
      </c>
      <c r="L66" s="153">
        <v>37</v>
      </c>
      <c r="M66" s="153">
        <v>39</v>
      </c>
      <c r="N66" s="125">
        <f t="shared" si="8"/>
        <v>362</v>
      </c>
      <c r="O66" s="150">
        <f t="shared" si="9"/>
        <v>48.266666666666666</v>
      </c>
      <c r="P66" s="125" t="str">
        <f t="shared" si="10"/>
        <v>PASS</v>
      </c>
      <c r="Q66" s="125" t="str">
        <f t="shared" si="11"/>
        <v>PASS CLASS</v>
      </c>
      <c r="R66" s="151">
        <f t="shared" si="12"/>
        <v>1</v>
      </c>
      <c r="S66" s="151">
        <f t="shared" si="13"/>
        <v>0</v>
      </c>
      <c r="T66" s="144"/>
      <c r="U66" s="188"/>
      <c r="V66" s="188"/>
      <c r="W66" s="188"/>
      <c r="X66" s="188"/>
      <c r="Y66" s="188"/>
      <c r="Z66" s="188"/>
      <c r="AA66" s="188"/>
      <c r="AB66" s="188"/>
      <c r="AC66" s="188"/>
      <c r="AD66" s="144"/>
      <c r="AE66" s="144"/>
      <c r="AF66" s="185"/>
      <c r="AG66" s="187"/>
      <c r="AH66" s="144"/>
      <c r="AI66" s="144"/>
      <c r="AJ66" s="144"/>
      <c r="AK66" s="144"/>
      <c r="AL66" s="57"/>
      <c r="AM66" s="57"/>
      <c r="AN66" s="57"/>
    </row>
    <row r="67" spans="1:40" ht="21.95" customHeight="1">
      <c r="A67" s="125">
        <v>63</v>
      </c>
      <c r="B67" s="158" t="s">
        <v>180</v>
      </c>
      <c r="C67" s="159" t="s">
        <v>257</v>
      </c>
      <c r="D67" s="152">
        <v>61</v>
      </c>
      <c r="E67" s="153">
        <v>42</v>
      </c>
      <c r="F67" s="153">
        <v>34</v>
      </c>
      <c r="G67" s="153">
        <v>58</v>
      </c>
      <c r="H67" s="153">
        <v>51</v>
      </c>
      <c r="I67" s="153" t="s">
        <v>289</v>
      </c>
      <c r="J67" s="153" t="s">
        <v>289</v>
      </c>
      <c r="K67" s="153">
        <v>43</v>
      </c>
      <c r="L67" s="153">
        <v>37</v>
      </c>
      <c r="M67" s="153">
        <v>35</v>
      </c>
      <c r="N67" s="125">
        <f t="shared" ref="N67:N74" si="14">SUM(D67:M67)</f>
        <v>361</v>
      </c>
      <c r="O67" s="150">
        <f t="shared" si="9"/>
        <v>48.133333333333333</v>
      </c>
      <c r="P67" s="125" t="str">
        <f t="shared" si="10"/>
        <v>PASS</v>
      </c>
      <c r="Q67" s="125" t="str">
        <f t="shared" si="11"/>
        <v>PASS CLASS</v>
      </c>
      <c r="R67" s="151">
        <f t="shared" si="12"/>
        <v>2</v>
      </c>
      <c r="S67" s="151">
        <f t="shared" si="13"/>
        <v>0</v>
      </c>
      <c r="T67" s="144"/>
      <c r="U67" s="188"/>
      <c r="V67" s="188"/>
      <c r="W67" s="188"/>
      <c r="X67" s="188"/>
      <c r="Y67" s="188"/>
      <c r="Z67" s="188"/>
      <c r="AA67" s="188"/>
      <c r="AB67" s="188"/>
      <c r="AC67" s="188"/>
      <c r="AD67" s="144"/>
      <c r="AE67" s="144"/>
      <c r="AF67" s="185"/>
      <c r="AG67" s="187"/>
      <c r="AH67" s="144"/>
      <c r="AI67" s="144"/>
      <c r="AJ67" s="144"/>
      <c r="AK67" s="144"/>
      <c r="AL67" s="57"/>
      <c r="AM67" s="57"/>
      <c r="AN67" s="57"/>
    </row>
    <row r="68" spans="1:40" ht="21.95" customHeight="1">
      <c r="A68" s="125">
        <v>64</v>
      </c>
      <c r="B68" s="158" t="s">
        <v>144</v>
      </c>
      <c r="C68" s="157" t="s">
        <v>217</v>
      </c>
      <c r="D68" s="152">
        <v>47</v>
      </c>
      <c r="E68" s="155">
        <v>32</v>
      </c>
      <c r="F68" s="155">
        <v>34</v>
      </c>
      <c r="G68" s="155">
        <v>28</v>
      </c>
      <c r="H68" s="155">
        <v>46</v>
      </c>
      <c r="I68" s="153">
        <v>33</v>
      </c>
      <c r="J68" s="153">
        <v>41</v>
      </c>
      <c r="K68" s="153">
        <v>30</v>
      </c>
      <c r="L68" s="153">
        <v>28</v>
      </c>
      <c r="M68" s="153">
        <v>41</v>
      </c>
      <c r="N68" s="125">
        <f t="shared" si="14"/>
        <v>360</v>
      </c>
      <c r="O68" s="150">
        <f t="shared" si="9"/>
        <v>48</v>
      </c>
      <c r="P68" s="125" t="str">
        <f t="shared" si="10"/>
        <v>FAIL</v>
      </c>
      <c r="Q68" s="125" t="str">
        <f t="shared" si="11"/>
        <v>FAIL</v>
      </c>
      <c r="R68" s="151">
        <f t="shared" si="12"/>
        <v>2</v>
      </c>
      <c r="S68" s="151">
        <f t="shared" si="13"/>
        <v>0</v>
      </c>
      <c r="T68" s="144"/>
      <c r="U68" s="188"/>
      <c r="V68" s="188"/>
      <c r="W68" s="188"/>
      <c r="X68" s="188"/>
      <c r="Y68" s="188"/>
      <c r="Z68" s="188"/>
      <c r="AA68" s="188"/>
      <c r="AB68" s="188"/>
      <c r="AC68" s="188"/>
      <c r="AD68" s="144"/>
      <c r="AE68" s="144"/>
      <c r="AF68" s="185"/>
      <c r="AG68" s="187"/>
      <c r="AH68" s="144"/>
      <c r="AI68" s="144"/>
      <c r="AJ68" s="144"/>
      <c r="AK68" s="144"/>
      <c r="AL68" s="57"/>
      <c r="AM68" s="57"/>
      <c r="AN68" s="57"/>
    </row>
    <row r="69" spans="1:40" ht="21.95" customHeight="1">
      <c r="A69" s="125">
        <v>65</v>
      </c>
      <c r="B69" s="158" t="s">
        <v>186</v>
      </c>
      <c r="C69" s="159" t="s">
        <v>264</v>
      </c>
      <c r="D69" s="152">
        <v>30</v>
      </c>
      <c r="E69" s="153">
        <v>35</v>
      </c>
      <c r="F69" s="153">
        <v>43</v>
      </c>
      <c r="G69" s="153">
        <v>23</v>
      </c>
      <c r="H69" s="153">
        <v>48</v>
      </c>
      <c r="I69" s="153">
        <v>19</v>
      </c>
      <c r="J69" s="153">
        <v>40</v>
      </c>
      <c r="K69" s="153">
        <v>35</v>
      </c>
      <c r="L69" s="153">
        <v>25</v>
      </c>
      <c r="M69" s="153">
        <v>42</v>
      </c>
      <c r="N69" s="125">
        <f t="shared" si="14"/>
        <v>340</v>
      </c>
      <c r="O69" s="150">
        <f t="shared" ref="O69:O74" si="15">N69*100/$N$1</f>
        <v>45.333333333333336</v>
      </c>
      <c r="P69" s="125" t="str">
        <f t="shared" ref="P69:P74" si="16">IF(AND(D69&gt;=40,E69&gt;=20,F69&gt;=20,G69&gt;=40,H69&gt;=40,I69&gt;=40,J69&gt;=40,K69&gt;=20,L69&gt;=20,M69&gt;=20),"PASS","FAIL")</f>
        <v>FAIL</v>
      </c>
      <c r="Q69" s="125" t="str">
        <f t="shared" ref="Q69:Q74" si="17">IF(P69="FAIL","FAIL",IF(O69&gt;=66,"FIRST CLASS WITH DISTINCTION",IF(O69&gt;=60,"FIRST CLASS",IF(O69&gt;=55,"HIGHER SECOND CLASS",IF(O69&gt;=50,"SECOND CLASS",IF(O69&gt;=40,"PASS CLASS"))))))</f>
        <v>FAIL</v>
      </c>
      <c r="R69" s="151">
        <f t="shared" si="12"/>
        <v>3</v>
      </c>
      <c r="S69" s="151">
        <f t="shared" si="13"/>
        <v>0</v>
      </c>
      <c r="T69" s="144"/>
      <c r="U69" s="188"/>
      <c r="V69" s="188"/>
      <c r="W69" s="188"/>
      <c r="X69" s="188"/>
      <c r="Y69" s="188"/>
      <c r="Z69" s="188"/>
      <c r="AA69" s="188"/>
      <c r="AB69" s="188"/>
      <c r="AC69" s="188"/>
      <c r="AD69" s="144"/>
      <c r="AE69" s="144"/>
      <c r="AF69" s="185"/>
      <c r="AG69" s="187"/>
      <c r="AH69" s="144"/>
      <c r="AI69" s="144"/>
      <c r="AJ69" s="144"/>
      <c r="AK69" s="144"/>
      <c r="AL69" s="57"/>
      <c r="AM69" s="57"/>
      <c r="AN69" s="57"/>
    </row>
    <row r="70" spans="1:40" ht="21.95" customHeight="1">
      <c r="A70" s="125">
        <v>66</v>
      </c>
      <c r="B70" s="158" t="s">
        <v>158</v>
      </c>
      <c r="C70" s="157" t="s">
        <v>232</v>
      </c>
      <c r="D70" s="152">
        <v>49</v>
      </c>
      <c r="E70" s="153">
        <v>35</v>
      </c>
      <c r="F70" s="153">
        <v>30</v>
      </c>
      <c r="G70" s="153">
        <v>42</v>
      </c>
      <c r="H70" s="153">
        <v>53</v>
      </c>
      <c r="I70" s="153" t="s">
        <v>289</v>
      </c>
      <c r="J70" s="153" t="s">
        <v>289</v>
      </c>
      <c r="K70" s="153">
        <v>32</v>
      </c>
      <c r="L70" s="153">
        <v>35</v>
      </c>
      <c r="M70" s="153">
        <v>38</v>
      </c>
      <c r="N70" s="125">
        <f t="shared" si="14"/>
        <v>314</v>
      </c>
      <c r="O70" s="150">
        <f t="shared" si="15"/>
        <v>41.866666666666667</v>
      </c>
      <c r="P70" s="125" t="str">
        <f t="shared" si="16"/>
        <v>PASS</v>
      </c>
      <c r="Q70" s="125" t="str">
        <f t="shared" si="17"/>
        <v>PASS CLASS</v>
      </c>
      <c r="R70" s="151">
        <f t="shared" si="12"/>
        <v>2</v>
      </c>
      <c r="S70" s="151">
        <f t="shared" si="13"/>
        <v>0</v>
      </c>
      <c r="T70" s="144"/>
      <c r="U70" s="188"/>
      <c r="V70" s="188"/>
      <c r="W70" s="188"/>
      <c r="X70" s="188"/>
      <c r="Y70" s="188"/>
      <c r="Z70" s="188"/>
      <c r="AA70" s="188"/>
      <c r="AB70" s="188"/>
      <c r="AC70" s="188"/>
      <c r="AD70" s="144"/>
      <c r="AE70" s="144"/>
      <c r="AF70" s="185"/>
      <c r="AG70" s="187"/>
      <c r="AH70" s="144"/>
      <c r="AI70" s="144"/>
      <c r="AJ70" s="144"/>
      <c r="AK70" s="144"/>
      <c r="AL70" s="57"/>
      <c r="AM70" s="57"/>
      <c r="AN70" s="57"/>
    </row>
    <row r="71" spans="1:40" ht="21.95" customHeight="1">
      <c r="A71" s="125">
        <v>67</v>
      </c>
      <c r="B71" s="158" t="s">
        <v>157</v>
      </c>
      <c r="C71" s="157" t="s">
        <v>231</v>
      </c>
      <c r="D71" s="152">
        <v>35</v>
      </c>
      <c r="E71" s="155">
        <v>32</v>
      </c>
      <c r="F71" s="155">
        <v>26</v>
      </c>
      <c r="G71" s="155">
        <v>31</v>
      </c>
      <c r="H71" s="155">
        <v>35</v>
      </c>
      <c r="I71" s="153">
        <v>31</v>
      </c>
      <c r="J71" s="153">
        <v>36</v>
      </c>
      <c r="K71" s="153">
        <v>39</v>
      </c>
      <c r="L71" s="153">
        <v>8</v>
      </c>
      <c r="M71" s="153">
        <v>31</v>
      </c>
      <c r="N71" s="125">
        <f t="shared" si="14"/>
        <v>304</v>
      </c>
      <c r="O71" s="150">
        <f t="shared" si="15"/>
        <v>40.533333333333331</v>
      </c>
      <c r="P71" s="125" t="str">
        <f t="shared" si="16"/>
        <v>FAIL</v>
      </c>
      <c r="Q71" s="125" t="str">
        <f t="shared" si="17"/>
        <v>FAIL</v>
      </c>
      <c r="R71" s="151">
        <f t="shared" si="12"/>
        <v>5</v>
      </c>
      <c r="S71" s="151">
        <f t="shared" si="13"/>
        <v>1</v>
      </c>
      <c r="T71" s="144"/>
      <c r="U71" s="188"/>
      <c r="V71" s="188"/>
      <c r="W71" s="188"/>
      <c r="X71" s="188"/>
      <c r="Y71" s="188"/>
      <c r="Z71" s="188"/>
      <c r="AA71" s="188"/>
      <c r="AB71" s="188"/>
      <c r="AC71" s="188"/>
      <c r="AD71" s="144"/>
      <c r="AE71" s="144"/>
      <c r="AF71" s="185"/>
      <c r="AG71" s="187"/>
      <c r="AH71" s="144"/>
      <c r="AI71" s="144"/>
      <c r="AJ71" s="144"/>
      <c r="AK71" s="144"/>
      <c r="AL71" s="57"/>
      <c r="AM71" s="57"/>
      <c r="AN71" s="57"/>
    </row>
    <row r="72" spans="1:40" ht="21.95" customHeight="1">
      <c r="A72" s="125">
        <v>68</v>
      </c>
      <c r="B72" s="158" t="s">
        <v>160</v>
      </c>
      <c r="C72" s="159" t="s">
        <v>236</v>
      </c>
      <c r="D72" s="152">
        <v>0</v>
      </c>
      <c r="E72" s="153">
        <v>35</v>
      </c>
      <c r="F72" s="153">
        <v>21</v>
      </c>
      <c r="G72" s="153">
        <v>20</v>
      </c>
      <c r="H72" s="153">
        <v>33</v>
      </c>
      <c r="I72" s="153">
        <v>26</v>
      </c>
      <c r="J72" s="153">
        <v>46</v>
      </c>
      <c r="K72" s="153">
        <v>35</v>
      </c>
      <c r="L72" s="153">
        <v>12</v>
      </c>
      <c r="M72" s="153">
        <v>38</v>
      </c>
      <c r="N72" s="125">
        <f t="shared" si="14"/>
        <v>266</v>
      </c>
      <c r="O72" s="150">
        <f t="shared" si="15"/>
        <v>35.466666666666669</v>
      </c>
      <c r="P72" s="125" t="str">
        <f t="shared" si="16"/>
        <v>FAIL</v>
      </c>
      <c r="Q72" s="125" t="str">
        <f t="shared" si="17"/>
        <v>FAIL</v>
      </c>
      <c r="R72" s="151">
        <f t="shared" si="12"/>
        <v>4</v>
      </c>
      <c r="S72" s="151">
        <f t="shared" si="13"/>
        <v>1</v>
      </c>
      <c r="T72" s="144"/>
      <c r="U72" s="188"/>
      <c r="V72" s="188"/>
      <c r="W72" s="188"/>
      <c r="X72" s="188"/>
      <c r="Y72" s="188"/>
      <c r="Z72" s="188"/>
      <c r="AA72" s="188"/>
      <c r="AB72" s="188"/>
      <c r="AC72" s="188"/>
      <c r="AD72" s="144"/>
      <c r="AE72" s="144"/>
      <c r="AF72" s="185"/>
      <c r="AG72" s="187"/>
      <c r="AH72" s="144"/>
      <c r="AI72" s="144"/>
      <c r="AJ72" s="144"/>
      <c r="AK72" s="144"/>
      <c r="AL72" s="57"/>
      <c r="AM72" s="57"/>
      <c r="AN72" s="57"/>
    </row>
    <row r="73" spans="1:40" ht="21.95" customHeight="1">
      <c r="A73" s="125">
        <v>69</v>
      </c>
      <c r="B73" s="158" t="s">
        <v>275</v>
      </c>
      <c r="C73" s="159" t="s">
        <v>277</v>
      </c>
      <c r="D73" s="152">
        <v>34</v>
      </c>
      <c r="E73" s="155">
        <v>35</v>
      </c>
      <c r="F73" s="155">
        <v>29</v>
      </c>
      <c r="G73" s="155">
        <v>3</v>
      </c>
      <c r="H73" s="155">
        <v>41</v>
      </c>
      <c r="I73" s="153">
        <v>28</v>
      </c>
      <c r="J73" s="153" t="s">
        <v>289</v>
      </c>
      <c r="K73" s="153">
        <v>33</v>
      </c>
      <c r="L73" s="153">
        <v>20</v>
      </c>
      <c r="M73" s="153">
        <v>39</v>
      </c>
      <c r="N73" s="125">
        <f t="shared" si="14"/>
        <v>262</v>
      </c>
      <c r="O73" s="150">
        <f t="shared" si="15"/>
        <v>34.93333333333333</v>
      </c>
      <c r="P73" s="125" t="str">
        <f t="shared" si="16"/>
        <v>FAIL</v>
      </c>
      <c r="Q73" s="125" t="str">
        <f t="shared" si="17"/>
        <v>FAIL</v>
      </c>
      <c r="R73" s="151">
        <f t="shared" si="12"/>
        <v>4</v>
      </c>
      <c r="S73" s="151">
        <f t="shared" si="13"/>
        <v>0</v>
      </c>
      <c r="T73" s="144"/>
      <c r="U73" s="188"/>
      <c r="V73" s="188"/>
      <c r="W73" s="188"/>
      <c r="X73" s="188"/>
      <c r="Y73" s="188"/>
      <c r="Z73" s="188"/>
      <c r="AA73" s="188"/>
      <c r="AB73" s="188"/>
      <c r="AC73" s="188"/>
      <c r="AD73" s="144"/>
      <c r="AE73" s="144"/>
      <c r="AF73" s="185"/>
      <c r="AG73" s="187"/>
      <c r="AH73" s="144"/>
      <c r="AI73" s="144"/>
      <c r="AJ73" s="144"/>
      <c r="AK73" s="144"/>
      <c r="AL73" s="57"/>
      <c r="AM73" s="57"/>
      <c r="AN73" s="57"/>
    </row>
    <row r="74" spans="1:40" ht="21.95" customHeight="1">
      <c r="A74" s="125">
        <v>70</v>
      </c>
      <c r="B74" s="158" t="s">
        <v>167</v>
      </c>
      <c r="C74" s="159" t="s">
        <v>243</v>
      </c>
      <c r="D74" s="152">
        <v>50</v>
      </c>
      <c r="E74" s="153">
        <v>0</v>
      </c>
      <c r="F74" s="153">
        <v>0</v>
      </c>
      <c r="G74" s="153">
        <v>24</v>
      </c>
      <c r="H74" s="153">
        <v>35</v>
      </c>
      <c r="I74" s="153">
        <v>25</v>
      </c>
      <c r="J74" s="153">
        <v>56</v>
      </c>
      <c r="K74" s="153">
        <v>0</v>
      </c>
      <c r="L74" s="153">
        <v>0</v>
      </c>
      <c r="M74" s="153">
        <v>38</v>
      </c>
      <c r="N74" s="125">
        <f t="shared" si="14"/>
        <v>228</v>
      </c>
      <c r="O74" s="150">
        <f t="shared" si="15"/>
        <v>30.4</v>
      </c>
      <c r="P74" s="125" t="str">
        <f t="shared" si="16"/>
        <v>FAIL</v>
      </c>
      <c r="Q74" s="125" t="str">
        <f t="shared" si="17"/>
        <v>FAIL</v>
      </c>
      <c r="R74" s="151">
        <f t="shared" si="12"/>
        <v>3</v>
      </c>
      <c r="S74" s="151">
        <f t="shared" si="13"/>
        <v>4</v>
      </c>
      <c r="T74" s="144"/>
      <c r="U74" s="188"/>
      <c r="V74" s="188"/>
      <c r="W74" s="188"/>
      <c r="X74" s="188"/>
      <c r="Y74" s="188"/>
      <c r="Z74" s="188"/>
      <c r="AA74" s="188"/>
      <c r="AB74" s="188"/>
      <c r="AC74" s="188"/>
      <c r="AD74" s="144"/>
      <c r="AE74" s="144"/>
      <c r="AF74" s="185"/>
      <c r="AG74" s="187"/>
      <c r="AH74" s="144"/>
      <c r="AI74" s="144"/>
      <c r="AJ74" s="144"/>
      <c r="AK74" s="144"/>
      <c r="AL74" s="57"/>
      <c r="AM74" s="57"/>
      <c r="AN74" s="57"/>
    </row>
    <row r="75" spans="1:40">
      <c r="A75" s="129"/>
      <c r="B75" s="161"/>
      <c r="C75" s="57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8"/>
      <c r="P75" s="54"/>
      <c r="Q75" s="54"/>
      <c r="R75" s="54"/>
      <c r="S75" s="55"/>
      <c r="T75" s="56"/>
      <c r="U75" s="57"/>
      <c r="V75" s="57"/>
      <c r="W75" s="57"/>
      <c r="X75" s="57"/>
      <c r="Y75" s="57"/>
      <c r="Z75" s="57"/>
      <c r="AA75" s="57"/>
      <c r="AB75" s="57"/>
      <c r="AC75" s="57"/>
      <c r="AD75" s="54"/>
      <c r="AE75" s="54"/>
      <c r="AF75" s="57"/>
      <c r="AG75" s="58"/>
      <c r="AH75" s="54"/>
      <c r="AI75" s="54"/>
      <c r="AJ75" s="54"/>
      <c r="AK75" s="54"/>
      <c r="AL75" s="57"/>
      <c r="AM75" s="57"/>
      <c r="AN75" s="57"/>
    </row>
    <row r="76" spans="1:40">
      <c r="A76" s="129"/>
      <c r="B76" s="82"/>
      <c r="C76" s="8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8"/>
      <c r="P76" s="54"/>
      <c r="Q76" s="54"/>
      <c r="R76" s="54"/>
      <c r="S76" s="54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4"/>
      <c r="AE76" s="54"/>
      <c r="AF76" s="57"/>
      <c r="AG76" s="58"/>
      <c r="AH76" s="54"/>
      <c r="AI76" s="54"/>
      <c r="AJ76" s="54"/>
      <c r="AK76" s="54"/>
      <c r="AL76" s="57"/>
      <c r="AM76" s="57"/>
      <c r="AN76" s="57"/>
    </row>
    <row r="77" spans="1:40">
      <c r="A77" s="129"/>
      <c r="B77" s="161"/>
      <c r="C77" s="57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8"/>
      <c r="P77" s="54"/>
      <c r="Q77" s="54"/>
      <c r="R77" s="54"/>
      <c r="S77" s="54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4"/>
      <c r="AE77" s="54"/>
      <c r="AF77" s="57"/>
      <c r="AG77" s="58"/>
      <c r="AH77" s="54"/>
      <c r="AI77" s="54"/>
      <c r="AJ77" s="54"/>
      <c r="AK77" s="54"/>
      <c r="AL77" s="57"/>
      <c r="AM77" s="57"/>
      <c r="AN77" s="57"/>
    </row>
    <row r="78" spans="1:40">
      <c r="A78" s="129"/>
      <c r="B78" s="161"/>
      <c r="C78" s="120" t="s">
        <v>60</v>
      </c>
      <c r="D78" s="37">
        <f t="shared" ref="D78:M78" si="18">COUNT(D5:D77)</f>
        <v>70</v>
      </c>
      <c r="E78" s="37">
        <f t="shared" si="18"/>
        <v>70</v>
      </c>
      <c r="F78" s="37">
        <f t="shared" si="18"/>
        <v>70</v>
      </c>
      <c r="G78" s="37">
        <f t="shared" si="18"/>
        <v>70</v>
      </c>
      <c r="H78" s="37">
        <f t="shared" si="18"/>
        <v>70</v>
      </c>
      <c r="I78" s="37">
        <f t="shared" si="18"/>
        <v>68</v>
      </c>
      <c r="J78" s="37">
        <f t="shared" si="18"/>
        <v>66</v>
      </c>
      <c r="K78" s="37">
        <f t="shared" si="18"/>
        <v>70</v>
      </c>
      <c r="L78" s="37">
        <f t="shared" si="18"/>
        <v>70</v>
      </c>
      <c r="M78" s="37">
        <f t="shared" si="18"/>
        <v>70</v>
      </c>
      <c r="N78" s="45">
        <f>COUNT(N5:N74)</f>
        <v>70</v>
      </c>
      <c r="O78" s="54"/>
      <c r="P78" s="54"/>
      <c r="Q78" s="54"/>
      <c r="R78" s="76"/>
      <c r="S78" s="76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89"/>
      <c r="AG78" s="54"/>
      <c r="AH78" s="57"/>
      <c r="AI78" s="57"/>
      <c r="AJ78" s="57"/>
      <c r="AK78" s="57"/>
      <c r="AL78" s="57"/>
      <c r="AM78" s="57"/>
      <c r="AN78" s="57"/>
    </row>
    <row r="79" spans="1:40">
      <c r="A79" s="129"/>
      <c r="B79" s="161"/>
      <c r="C79" s="120" t="s">
        <v>61</v>
      </c>
      <c r="D79" s="37">
        <f t="shared" ref="D79:J79" si="19">COUNTIF(D5:D77,"&gt;=40")</f>
        <v>64</v>
      </c>
      <c r="E79" s="37">
        <f>COUNTIF(E5:E77,"&gt;=20")</f>
        <v>69</v>
      </c>
      <c r="F79" s="37">
        <f>COUNTIF(F5:F77,"&gt;=20")</f>
        <v>69</v>
      </c>
      <c r="G79" s="37">
        <f t="shared" si="19"/>
        <v>58</v>
      </c>
      <c r="H79" s="38">
        <f t="shared" si="19"/>
        <v>66</v>
      </c>
      <c r="I79" s="38">
        <f t="shared" si="19"/>
        <v>53</v>
      </c>
      <c r="J79" s="38">
        <f t="shared" si="19"/>
        <v>64</v>
      </c>
      <c r="K79" s="38">
        <f>COUNTIF(K5:K77,"&gt;=20")</f>
        <v>69</v>
      </c>
      <c r="L79" s="38">
        <f>COUNTIF(L5:L77,"&gt;=20")</f>
        <v>66</v>
      </c>
      <c r="M79" s="38">
        <f>COUNTIF(M5:M77,"&gt;=20")</f>
        <v>70</v>
      </c>
      <c r="N79" s="46">
        <f>COUNTIF(P5:P74,"pass")</f>
        <v>48</v>
      </c>
      <c r="O79" s="54"/>
      <c r="P79" s="54"/>
      <c r="Q79" s="54"/>
      <c r="R79" s="76"/>
      <c r="S79" s="76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82"/>
      <c r="AE79" s="140"/>
      <c r="AF79" s="189"/>
      <c r="AG79" s="54"/>
      <c r="AH79" s="57"/>
      <c r="AI79" s="57"/>
      <c r="AJ79" s="57"/>
      <c r="AK79" s="57"/>
      <c r="AL79" s="57"/>
      <c r="AM79" s="57"/>
      <c r="AN79" s="57"/>
    </row>
    <row r="80" spans="1:40">
      <c r="A80" s="129"/>
      <c r="B80" s="161"/>
      <c r="C80" s="120" t="s">
        <v>105</v>
      </c>
      <c r="D80" s="37">
        <f>D79/D78*100</f>
        <v>91.428571428571431</v>
      </c>
      <c r="E80" s="37">
        <f t="shared" ref="E80:M80" si="20">E79/E78*100</f>
        <v>98.571428571428584</v>
      </c>
      <c r="F80" s="37">
        <f t="shared" si="20"/>
        <v>98.571428571428584</v>
      </c>
      <c r="G80" s="37">
        <f t="shared" si="20"/>
        <v>82.857142857142861</v>
      </c>
      <c r="H80" s="38">
        <f t="shared" si="20"/>
        <v>94.285714285714278</v>
      </c>
      <c r="I80" s="38">
        <f t="shared" si="20"/>
        <v>77.941176470588232</v>
      </c>
      <c r="J80" s="130">
        <f t="shared" si="20"/>
        <v>96.969696969696969</v>
      </c>
      <c r="K80" s="38">
        <f t="shared" si="20"/>
        <v>98.571428571428584</v>
      </c>
      <c r="L80" s="130">
        <f t="shared" si="20"/>
        <v>94.285714285714278</v>
      </c>
      <c r="M80" s="38">
        <f t="shared" si="20"/>
        <v>100</v>
      </c>
      <c r="N80" s="47">
        <f>N79/N78*100</f>
        <v>68.571428571428569</v>
      </c>
      <c r="O80" s="54"/>
      <c r="P80" s="54"/>
      <c r="Q80" s="54"/>
      <c r="R80" s="76"/>
      <c r="S80" s="76"/>
      <c r="T80" s="140"/>
      <c r="U80" s="140"/>
      <c r="V80" s="140"/>
      <c r="W80" s="140"/>
      <c r="X80" s="140"/>
      <c r="Y80" s="140"/>
      <c r="Z80" s="190"/>
      <c r="AA80" s="140"/>
      <c r="AB80" s="190"/>
      <c r="AC80" s="140"/>
      <c r="AD80" s="191"/>
      <c r="AE80" s="140"/>
      <c r="AF80" s="189"/>
      <c r="AG80" s="54"/>
      <c r="AH80" s="57"/>
      <c r="AI80" s="57"/>
      <c r="AJ80" s="57"/>
      <c r="AK80" s="57"/>
      <c r="AL80" s="57"/>
      <c r="AM80" s="57"/>
      <c r="AN80" s="57"/>
    </row>
    <row r="81" spans="1:53">
      <c r="A81" s="129"/>
      <c r="B81" s="161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40"/>
      <c r="AE81" s="140"/>
      <c r="AF81" s="189"/>
      <c r="AG81" s="54"/>
      <c r="AH81" s="189"/>
      <c r="AI81" s="189"/>
      <c r="AJ81" s="189"/>
      <c r="AK81" s="189"/>
      <c r="AL81" s="57"/>
      <c r="AM81" s="57"/>
      <c r="AN81" s="57"/>
    </row>
    <row r="82" spans="1:53" ht="15" customHeight="1">
      <c r="A82" s="129"/>
      <c r="B82" s="161"/>
      <c r="C82" s="84" t="s">
        <v>55</v>
      </c>
      <c r="D82" s="41">
        <f>COUNTIF($D$5:$D$77,"&gt;=66")</f>
        <v>6</v>
      </c>
      <c r="E82" s="140"/>
      <c r="F82" s="140"/>
      <c r="G82" s="41">
        <f>COUNTIF($G$5:$G$77,"&gt;=66")</f>
        <v>0</v>
      </c>
      <c r="H82" s="41">
        <f>COUNTIF($H$5:$H$77,"&gt;=66")</f>
        <v>2</v>
      </c>
      <c r="I82" s="41">
        <f>COUNTIF($I$5:$I$77,"&gt;=66")</f>
        <v>1</v>
      </c>
      <c r="J82" s="41">
        <f>COUNTIF($J$5:$J$77,"&gt;=66")</f>
        <v>13</v>
      </c>
      <c r="K82"/>
      <c r="L82" s="44" t="s">
        <v>62</v>
      </c>
      <c r="M82" s="43">
        <f>COUNTIF($Q$5:$Q$77,"FIRST CLASS WITH DISTINCTION")</f>
        <v>9</v>
      </c>
      <c r="N82" s="54"/>
      <c r="O82" s="54"/>
      <c r="Q82" s="86" t="s">
        <v>18</v>
      </c>
      <c r="R82" s="194">
        <f>COUNTIF($R$5:$R$77,"=1")</f>
        <v>13</v>
      </c>
      <c r="S82" s="54"/>
      <c r="T82" s="140"/>
      <c r="U82" s="140"/>
      <c r="V82" s="140"/>
      <c r="W82" s="140"/>
      <c r="X82" s="140"/>
      <c r="Y82" s="82"/>
      <c r="Z82" s="189"/>
      <c r="AA82" s="189"/>
      <c r="AB82" s="189"/>
      <c r="AC82" s="189"/>
      <c r="AD82" s="140"/>
      <c r="AE82" s="140"/>
      <c r="AF82" s="192"/>
      <c r="AG82" s="54"/>
      <c r="AH82" s="189"/>
      <c r="AI82" s="189"/>
      <c r="AJ82" s="140"/>
      <c r="AK82" s="189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</row>
    <row r="83" spans="1:53">
      <c r="A83" s="129"/>
      <c r="B83" s="161"/>
      <c r="C83" s="84" t="s">
        <v>56</v>
      </c>
      <c r="D83" s="41">
        <f>COUNTIFS($D$5:$D$77,"&gt;=60",$D$5:$D$77,"&lt;66")</f>
        <v>10</v>
      </c>
      <c r="E83" s="140"/>
      <c r="F83" s="140"/>
      <c r="G83" s="41">
        <f>COUNTIFS($G$5:$G$77,"&gt;=60",$G$5:$G$77,"&lt;66")</f>
        <v>2</v>
      </c>
      <c r="H83" s="41">
        <f>COUNTIFS($H$5:$H$74,"&gt;=60",$H$5:$H$74,"&lt;66")</f>
        <v>12</v>
      </c>
      <c r="I83" s="41">
        <f>COUNTIFS($I$5:$I$74,"&gt;=60",$I$5:$I$74,"&lt;66")</f>
        <v>3</v>
      </c>
      <c r="J83" s="41">
        <f>COUNTIFS($J$5:$J$74,"&gt;=60",$J$5:$J$74,"&lt;66")</f>
        <v>11</v>
      </c>
      <c r="K83"/>
      <c r="L83" s="44" t="s">
        <v>63</v>
      </c>
      <c r="M83" s="43">
        <f>COUNTIF(Q5:Q77,"FIRST CLASS")</f>
        <v>19</v>
      </c>
      <c r="N83" s="54"/>
      <c r="O83" s="54"/>
      <c r="Q83" s="86" t="s">
        <v>19</v>
      </c>
      <c r="R83" s="194">
        <f>COUNTIF($R$5:$R$77,"=2")</f>
        <v>7</v>
      </c>
      <c r="S83" s="54"/>
      <c r="T83" s="140"/>
      <c r="U83" s="140"/>
      <c r="V83" s="140"/>
      <c r="W83" s="140"/>
      <c r="X83" s="140"/>
      <c r="Y83" s="82"/>
      <c r="Z83" s="189"/>
      <c r="AA83" s="189"/>
      <c r="AB83" s="189"/>
      <c r="AC83" s="189"/>
      <c r="AD83" s="140"/>
      <c r="AE83" s="140"/>
      <c r="AF83" s="192"/>
      <c r="AG83" s="54"/>
      <c r="AH83" s="189"/>
      <c r="AI83" s="189"/>
      <c r="AJ83" s="140"/>
      <c r="AK83" s="189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</row>
    <row r="84" spans="1:53">
      <c r="A84" s="129"/>
      <c r="B84" s="161"/>
      <c r="C84" s="84" t="s">
        <v>57</v>
      </c>
      <c r="D84" s="41">
        <f>COUNTIFS($D$5:$D$77,"&gt;=55",$D$5:$D$77,"&lt;60")</f>
        <v>20</v>
      </c>
      <c r="E84" s="140"/>
      <c r="F84" s="140"/>
      <c r="G84" s="41">
        <f>COUNTIFS($G$5:$G$77,"&gt;=55",$G$5:$G$77,"&lt;60")</f>
        <v>11</v>
      </c>
      <c r="H84" s="41">
        <f>COUNTIFS($H$5:$H$74,"&gt;=55",$H$5:$H$74,"&lt;60")</f>
        <v>13</v>
      </c>
      <c r="I84" s="41">
        <f>COUNTIFS($I$5:$I$74,"&gt;=55",$I$5:$I$74,"&lt;60")</f>
        <v>7</v>
      </c>
      <c r="J84" s="41">
        <f>COUNTIFS($J$5:$J$74,"&gt;=55",$J$5:$J$74,"&lt;60")</f>
        <v>12</v>
      </c>
      <c r="K84"/>
      <c r="L84" s="44" t="s">
        <v>64</v>
      </c>
      <c r="M84" s="43">
        <f>COUNTIF(Q5:Q77,"HIGHER SECOND CLASS")</f>
        <v>14</v>
      </c>
      <c r="N84" s="54"/>
      <c r="O84" s="54"/>
      <c r="Q84" s="86" t="s">
        <v>20</v>
      </c>
      <c r="R84" s="194">
        <f>COUNTIF($R$5:$R$77,"=3")</f>
        <v>2</v>
      </c>
      <c r="S84" s="54"/>
      <c r="T84" s="140"/>
      <c r="U84" s="140"/>
      <c r="V84" s="140"/>
      <c r="W84" s="140"/>
      <c r="X84" s="140"/>
      <c r="Y84" s="82"/>
      <c r="Z84" s="189"/>
      <c r="AA84" s="189"/>
      <c r="AB84" s="189"/>
      <c r="AC84" s="189"/>
      <c r="AD84" s="140"/>
      <c r="AE84" s="140"/>
      <c r="AF84" s="192"/>
      <c r="AG84" s="54"/>
      <c r="AH84" s="189"/>
      <c r="AI84" s="189"/>
      <c r="AJ84" s="140"/>
      <c r="AK84" s="189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</row>
    <row r="85" spans="1:53">
      <c r="A85" s="129"/>
      <c r="B85" s="161"/>
      <c r="C85" s="84" t="s">
        <v>58</v>
      </c>
      <c r="D85" s="41">
        <f>COUNTIFS($D$5:$D$77,"&gt;=50",$D$5:$D$77,"&lt;55")</f>
        <v>15</v>
      </c>
      <c r="E85" s="140"/>
      <c r="F85" s="140"/>
      <c r="G85" s="41">
        <f>COUNTIFS($G$5:$G$77,"&gt;=50",$G$5:$G$77,"&lt;55")</f>
        <v>20</v>
      </c>
      <c r="H85" s="41">
        <f>COUNTIFS($H$5:$H$74,"&gt;=50",$H$5:$H$74,"&lt;55")</f>
        <v>24</v>
      </c>
      <c r="I85" s="41">
        <f>COUNTIFS($I$5:$I$74,"&gt;=50",$I$5:$I$74,"&lt;55")</f>
        <v>7</v>
      </c>
      <c r="J85" s="41">
        <f>COUNTIFS($J$5:$J$74,"&gt;=50",$J$5:$J$74,"&lt;55")</f>
        <v>12</v>
      </c>
      <c r="K85"/>
      <c r="L85" s="44" t="s">
        <v>93</v>
      </c>
      <c r="M85" s="43">
        <f>COUNTIF(Q5:Q77,"SECOND CLASS")</f>
        <v>3</v>
      </c>
      <c r="N85" s="54"/>
      <c r="O85" s="54"/>
      <c r="Q85" s="86" t="s">
        <v>92</v>
      </c>
      <c r="R85" s="194">
        <f>COUNTIF($R$5:$R$77,"&gt;3")</f>
        <v>3</v>
      </c>
      <c r="S85" s="54"/>
      <c r="T85" s="140"/>
      <c r="U85" s="140"/>
      <c r="V85" s="140"/>
      <c r="W85" s="140"/>
      <c r="X85" s="140"/>
      <c r="Y85" s="82"/>
      <c r="Z85" s="189"/>
      <c r="AA85" s="189"/>
      <c r="AB85" s="189"/>
      <c r="AC85" s="189"/>
      <c r="AD85" s="140"/>
      <c r="AE85" s="140"/>
      <c r="AF85" s="192"/>
      <c r="AG85" s="54"/>
      <c r="AH85" s="189"/>
      <c r="AI85" s="189"/>
      <c r="AJ85" s="140"/>
      <c r="AK85" s="189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</row>
    <row r="86" spans="1:53">
      <c r="A86" s="129"/>
      <c r="B86" s="161"/>
      <c r="C86" s="84" t="s">
        <v>59</v>
      </c>
      <c r="D86" s="41">
        <f>COUNTIFS($D$5:$D$77,"&gt;=41",$D$5:$D$77,"&lt;50")</f>
        <v>13</v>
      </c>
      <c r="E86" s="140"/>
      <c r="F86" s="140"/>
      <c r="G86" s="41">
        <f>COUNTIFS($G$5:$G$77,"&gt;=41",$G$5:$G$77,"&lt;50")</f>
        <v>25</v>
      </c>
      <c r="H86" s="41">
        <f>COUNTIFS($H$5:$H$74,"&gt;=41",$H$5:$H$74,"&lt;50")</f>
        <v>14</v>
      </c>
      <c r="I86" s="41">
        <f>COUNTIFS($I$5:$I$74,"&gt;=41",$I$5:$I$74,"&lt;50")</f>
        <v>27</v>
      </c>
      <c r="J86" s="41">
        <f>COUNTIFS($J$5:$J$74,"&gt;=41",$J$5:$J$74,"&lt;50")</f>
        <v>12</v>
      </c>
      <c r="K86"/>
      <c r="L86" s="44" t="s">
        <v>65</v>
      </c>
      <c r="M86" s="43">
        <f>COUNTIF(Q5:Q77,"PASS CLASS")</f>
        <v>3</v>
      </c>
      <c r="N86" s="54"/>
      <c r="O86" s="54"/>
      <c r="Q86" s="86" t="s">
        <v>21</v>
      </c>
      <c r="R86" s="194">
        <f>COUNTIF($S$5:$S$77,"=1")</f>
        <v>3</v>
      </c>
      <c r="S86" s="54"/>
      <c r="T86" s="140"/>
      <c r="U86" s="140"/>
      <c r="V86" s="140"/>
      <c r="W86" s="140"/>
      <c r="X86" s="140"/>
      <c r="Y86" s="82"/>
      <c r="Z86" s="189"/>
      <c r="AA86" s="189"/>
      <c r="AB86" s="189"/>
      <c r="AC86" s="189"/>
      <c r="AD86" s="140"/>
      <c r="AE86" s="140"/>
      <c r="AF86" s="192"/>
      <c r="AG86" s="54"/>
      <c r="AH86" s="189"/>
      <c r="AI86" s="189"/>
      <c r="AJ86" s="140"/>
      <c r="AK86" s="189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</row>
    <row r="87" spans="1:53">
      <c r="A87" s="129"/>
      <c r="B87" s="161"/>
      <c r="C87" s="85">
        <v>40</v>
      </c>
      <c r="D87" s="41">
        <f>COUNTIF($D$5:$D$77,"=40")</f>
        <v>0</v>
      </c>
      <c r="E87" s="140"/>
      <c r="F87" s="140"/>
      <c r="G87" s="41">
        <f>COUNTIF($G$5:$G$77,"=40")</f>
        <v>0</v>
      </c>
      <c r="H87" s="41">
        <f>COUNTIF($H$5:$H$74,"=40")</f>
        <v>1</v>
      </c>
      <c r="I87" s="41">
        <f>COUNTIF($I$5:$I$74,"=40")</f>
        <v>8</v>
      </c>
      <c r="J87" s="41">
        <f>COUNTIF($J$5:$J$74,"=40")</f>
        <v>4</v>
      </c>
      <c r="K87"/>
      <c r="L87" s="44" t="s">
        <v>14</v>
      </c>
      <c r="M87" s="43">
        <f>COUNTIF(Q5:Q77,"FAIL")</f>
        <v>22</v>
      </c>
      <c r="N87" s="54"/>
      <c r="O87" s="54"/>
      <c r="Q87" s="86" t="s">
        <v>22</v>
      </c>
      <c r="R87" s="194">
        <f>COUNTIF($S$5:$S$77,"=2")</f>
        <v>0</v>
      </c>
      <c r="S87" s="54"/>
      <c r="T87" s="140"/>
      <c r="U87" s="140"/>
      <c r="V87" s="140"/>
      <c r="W87" s="140"/>
      <c r="X87" s="140"/>
      <c r="Y87" s="82"/>
      <c r="Z87" s="189"/>
      <c r="AA87" s="189"/>
      <c r="AB87" s="189"/>
      <c r="AC87" s="189"/>
      <c r="AD87" s="140"/>
      <c r="AE87" s="140"/>
      <c r="AF87" s="192"/>
      <c r="AG87" s="54"/>
      <c r="AH87" s="189"/>
      <c r="AI87" s="189"/>
      <c r="AJ87" s="140"/>
      <c r="AK87" s="189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</row>
    <row r="88" spans="1:53">
      <c r="A88" s="129"/>
      <c r="B88" s="161"/>
      <c r="C88" s="85" t="s">
        <v>13</v>
      </c>
      <c r="D88" s="41">
        <f>COUNTIF($D$5:$D$77,"&lt;40")</f>
        <v>6</v>
      </c>
      <c r="E88" s="140"/>
      <c r="F88" s="140"/>
      <c r="G88" s="41">
        <f>COUNTIF($G$5:$G$77,"&lt;40")</f>
        <v>12</v>
      </c>
      <c r="H88" s="41">
        <f>COUNTIF($H$5:$H$77,"&lt;40")</f>
        <v>4</v>
      </c>
      <c r="I88" s="41">
        <f>COUNTIF($I$5:$I$77,"&lt;40")</f>
        <v>15</v>
      </c>
      <c r="J88" s="41">
        <f t="shared" ref="J88" si="21">COUNTIF($J$5:$J$77,"&lt;40")</f>
        <v>2</v>
      </c>
      <c r="K88"/>
      <c r="L88"/>
      <c r="M88" s="54"/>
      <c r="N88" s="54"/>
      <c r="O88" s="54"/>
      <c r="P88" s="54"/>
      <c r="Q88" s="86" t="s">
        <v>23</v>
      </c>
      <c r="R88" s="194">
        <f>COUNTIF($S$5:$S$77,"=3")</f>
        <v>0</v>
      </c>
      <c r="S88" s="54"/>
      <c r="T88" s="140"/>
      <c r="U88" s="140"/>
      <c r="V88" s="140"/>
      <c r="W88" s="140"/>
      <c r="X88" s="140"/>
      <c r="Y88" s="82"/>
      <c r="Z88" s="189"/>
      <c r="AA88" s="189"/>
      <c r="AB88" s="189"/>
      <c r="AC88" s="189"/>
      <c r="AD88" s="140"/>
      <c r="AE88" s="140"/>
      <c r="AF88" s="189"/>
      <c r="AG88" s="54"/>
      <c r="AH88" s="189"/>
      <c r="AI88" s="189"/>
      <c r="AJ88" s="140"/>
      <c r="AK88" s="189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</row>
    <row r="89" spans="1:53" ht="15.75" thickBot="1">
      <c r="A89" s="164"/>
      <c r="B89" s="162"/>
      <c r="C89" s="61"/>
      <c r="D89" s="62"/>
      <c r="E89" s="62"/>
      <c r="F89" s="62"/>
      <c r="G89" s="62"/>
      <c r="H89" s="62"/>
      <c r="I89" s="62"/>
      <c r="J89" s="61"/>
      <c r="K89" s="61"/>
      <c r="L89" s="61"/>
      <c r="M89" s="62"/>
      <c r="N89" s="62"/>
      <c r="O89" s="62"/>
      <c r="P89" s="62"/>
      <c r="Q89" s="87" t="s">
        <v>106</v>
      </c>
      <c r="R89" s="195">
        <f>COUNTIF($S$5:$S$77,"&gt;3")</f>
        <v>1</v>
      </c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40"/>
      <c r="AE89" s="140"/>
      <c r="AF89" s="189"/>
      <c r="AG89" s="54"/>
      <c r="AH89" s="189"/>
      <c r="AI89" s="189"/>
      <c r="AJ89" s="140"/>
      <c r="AK89" s="189"/>
      <c r="AL89" s="57"/>
      <c r="AM89" s="57"/>
      <c r="AN89" s="57"/>
      <c r="AO89" s="57"/>
      <c r="AP89" s="57"/>
      <c r="AQ89" s="57"/>
    </row>
    <row r="90" spans="1:53">
      <c r="AD90" s="1"/>
      <c r="AH90" s="193"/>
      <c r="AI90" s="193"/>
      <c r="AJ90" s="193"/>
      <c r="AK90" s="193"/>
    </row>
    <row r="91" spans="1:53">
      <c r="AD91" s="1"/>
      <c r="AH91" s="193"/>
      <c r="AI91" s="193"/>
      <c r="AJ91" s="193"/>
      <c r="AK91" s="193"/>
    </row>
    <row r="92" spans="1:53">
      <c r="AD92" s="1"/>
      <c r="AH92" s="193"/>
      <c r="AI92" s="193"/>
      <c r="AJ92" s="193"/>
      <c r="AK92" s="193"/>
    </row>
    <row r="93" spans="1:53">
      <c r="AD93" s="1"/>
    </row>
    <row r="94" spans="1:53">
      <c r="AD94" s="1"/>
    </row>
    <row r="95" spans="1:53">
      <c r="AD95" s="1"/>
    </row>
    <row r="96" spans="1:53">
      <c r="AD96" s="1"/>
    </row>
    <row r="97" spans="4:30">
      <c r="AD97" s="1"/>
    </row>
    <row r="98" spans="4:30">
      <c r="AD98" s="1"/>
    </row>
    <row r="99" spans="4:30">
      <c r="AD99" s="1"/>
    </row>
    <row r="100" spans="4:30">
      <c r="AD100" s="1"/>
    </row>
    <row r="101" spans="4:30">
      <c r="AD101" s="1"/>
    </row>
    <row r="102" spans="4:30">
      <c r="AD102" s="1"/>
    </row>
    <row r="103" spans="4:30">
      <c r="AD103" s="1"/>
    </row>
    <row r="104" spans="4:30">
      <c r="AD104" s="1"/>
    </row>
    <row r="105" spans="4:30">
      <c r="AD105" s="1"/>
    </row>
    <row r="106" spans="4:30">
      <c r="AD106" s="1"/>
    </row>
    <row r="111" spans="4:30" ht="15.75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/>
      <c r="U111" s="2"/>
      <c r="V111" s="2"/>
      <c r="W111" s="2"/>
      <c r="X111" s="2"/>
      <c r="Y111" s="2"/>
      <c r="Z111" s="2"/>
      <c r="AA111" s="2"/>
    </row>
  </sheetData>
  <sortState ref="B5:S74">
    <sortCondition descending="1" ref="O5:O74"/>
  </sortState>
  <dataConsolidate/>
  <mergeCells count="3">
    <mergeCell ref="D1:M1"/>
    <mergeCell ref="O1:S1"/>
    <mergeCell ref="T1:AA1"/>
  </mergeCells>
  <conditionalFormatting sqref="D5:H74 J5:L43 J45:L74 K44:M44">
    <cfRule type="cellIs" dxfId="6" priority="6" stopIfTrue="1" operator="lessThan">
      <formula>20</formula>
    </cfRule>
    <cfRule type="cellIs" dxfId="5" priority="7" stopIfTrue="1" operator="equal">
      <formula>20</formula>
    </cfRule>
  </conditionalFormatting>
  <conditionalFormatting sqref="I5:I43 I45:I74 J44 M5:M43 M45:M74">
    <cfRule type="cellIs" dxfId="4" priority="4" stopIfTrue="1" operator="lessThan">
      <formula>10</formula>
    </cfRule>
    <cfRule type="cellIs" dxfId="3" priority="5" stopIfTrue="1" operator="equal">
      <formula>15</formula>
    </cfRule>
  </conditionalFormatting>
  <conditionalFormatting sqref="G5:H74 I5:J43 I45:J74 J44:K44 D5:D74">
    <cfRule type="cellIs" dxfId="2" priority="3" operator="lessThan">
      <formula>40</formula>
    </cfRule>
  </conditionalFormatting>
  <conditionalFormatting sqref="E5:F74 L44:M44 K5:M43 K45:M74">
    <cfRule type="cellIs" dxfId="1" priority="2" operator="lessThan">
      <formula>20</formula>
    </cfRule>
  </conditionalFormatting>
  <conditionalFormatting sqref="D5:H74 J44:M44 I5:M43 I45:M74">
    <cfRule type="containsText" dxfId="0" priority="1" operator="containsText" text="AA">
      <formula>NOT(ISERROR(SEARCH("AA",D5)))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B_E.</vt:lpstr>
      <vt:lpstr>result analysis sem1</vt:lpstr>
      <vt:lpstr>result analysis sem2</vt:lpstr>
      <vt:lpstr>Toppers Sem II</vt:lpstr>
      <vt:lpstr>Toppers Sem I</vt:lpstr>
      <vt:lpstr>Sheet1</vt:lpstr>
      <vt:lpstr>'result analysis sem1'!Print_Area</vt:lpstr>
      <vt:lpstr>'result analysis sem2'!Print_Area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2014-03-18T07:14:39Z</dcterms:modified>
</cp:coreProperties>
</file>