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10" yWindow="-90" windowWidth="14805" windowHeight="8010" activeTab="1"/>
  </bookViews>
  <sheets>
    <sheet name="TE IT SEM I" sheetId="9" r:id="rId1"/>
    <sheet name="Result analysis sem1" sheetId="4" r:id="rId2"/>
    <sheet name="Result Analysis Sem 2" sheetId="5" r:id="rId3"/>
    <sheet name="Toppers SEM I" sheetId="10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'Result analysis sem1'!$A$1:$M$54</definedName>
  </definedNames>
  <calcPr calcId="124519"/>
</workbook>
</file>

<file path=xl/calcChain.xml><?xml version="1.0" encoding="utf-8"?>
<calcChain xmlns="http://schemas.openxmlformats.org/spreadsheetml/2006/main">
  <c r="AL10" i="10"/>
  <c r="AK10"/>
  <c r="AE10"/>
  <c r="S10"/>
  <c r="R10"/>
  <c r="N10"/>
  <c r="O10" s="1"/>
  <c r="AL25"/>
  <c r="AK25"/>
  <c r="AE25"/>
  <c r="S25"/>
  <c r="R25"/>
  <c r="N25"/>
  <c r="O25" s="1"/>
  <c r="AL23"/>
  <c r="AK23"/>
  <c r="AE23"/>
  <c r="AF23" s="1"/>
  <c r="AH23" s="1"/>
  <c r="S23"/>
  <c r="R23"/>
  <c r="N23"/>
  <c r="O23" s="1"/>
  <c r="AL20"/>
  <c r="AK20"/>
  <c r="AE20"/>
  <c r="S20"/>
  <c r="R20"/>
  <c r="N20"/>
  <c r="O20" s="1"/>
  <c r="AL43"/>
  <c r="AK43"/>
  <c r="AE43"/>
  <c r="S43"/>
  <c r="R43"/>
  <c r="N43"/>
  <c r="O43" s="1"/>
  <c r="AL24"/>
  <c r="AK24"/>
  <c r="AE24"/>
  <c r="S24"/>
  <c r="R24"/>
  <c r="N24"/>
  <c r="O24" s="1"/>
  <c r="AL19"/>
  <c r="AK19"/>
  <c r="AE19"/>
  <c r="AF19" s="1"/>
  <c r="AH19" s="1"/>
  <c r="S19"/>
  <c r="R19"/>
  <c r="N19"/>
  <c r="O19" s="1"/>
  <c r="AL37"/>
  <c r="AK37"/>
  <c r="AE37"/>
  <c r="S37"/>
  <c r="R37"/>
  <c r="N37"/>
  <c r="O37" s="1"/>
  <c r="AL52"/>
  <c r="AK52"/>
  <c r="AM52" s="1"/>
  <c r="AE52"/>
  <c r="S52"/>
  <c r="R52"/>
  <c r="N52"/>
  <c r="O52" s="1"/>
  <c r="AL6"/>
  <c r="AK6"/>
  <c r="AE6"/>
  <c r="S6"/>
  <c r="R6"/>
  <c r="N6"/>
  <c r="O6" s="1"/>
  <c r="AL9"/>
  <c r="AK9"/>
  <c r="AE9"/>
  <c r="AF9" s="1"/>
  <c r="AH9" s="1"/>
  <c r="S9"/>
  <c r="R9"/>
  <c r="N9"/>
  <c r="O9" s="1"/>
  <c r="AL55"/>
  <c r="AK55"/>
  <c r="AE55"/>
  <c r="S55"/>
  <c r="R55"/>
  <c r="N55"/>
  <c r="O55" s="1"/>
  <c r="S32"/>
  <c r="R32"/>
  <c r="P32" s="1"/>
  <c r="Q32" s="1"/>
  <c r="N32"/>
  <c r="O32" s="1"/>
  <c r="AL30"/>
  <c r="AK30"/>
  <c r="AF30"/>
  <c r="AH30" s="1"/>
  <c r="AE30"/>
  <c r="S30"/>
  <c r="R30"/>
  <c r="O30"/>
  <c r="N30"/>
  <c r="AL27"/>
  <c r="AK27"/>
  <c r="AE27"/>
  <c r="S27"/>
  <c r="AN27" s="1"/>
  <c r="R27"/>
  <c r="P27"/>
  <c r="Q27" s="1"/>
  <c r="N27"/>
  <c r="O27" s="1"/>
  <c r="E27"/>
  <c r="AL46"/>
  <c r="AK46"/>
  <c r="AE46"/>
  <c r="S46"/>
  <c r="R46"/>
  <c r="N46"/>
  <c r="O46" s="1"/>
  <c r="AL63"/>
  <c r="AK63"/>
  <c r="AE63"/>
  <c r="S63"/>
  <c r="AN63" s="1"/>
  <c r="D63"/>
  <c r="AL44"/>
  <c r="AK44"/>
  <c r="AF44"/>
  <c r="AH44" s="1"/>
  <c r="AE44"/>
  <c r="S44"/>
  <c r="R44"/>
  <c r="O44"/>
  <c r="N44"/>
  <c r="AL11"/>
  <c r="AK11"/>
  <c r="AE11"/>
  <c r="S11"/>
  <c r="AN11" s="1"/>
  <c r="R11"/>
  <c r="P11"/>
  <c r="Q11" s="1"/>
  <c r="N11"/>
  <c r="O11" s="1"/>
  <c r="AL42"/>
  <c r="AK42"/>
  <c r="AE42"/>
  <c r="S42"/>
  <c r="AN42" s="1"/>
  <c r="E42"/>
  <c r="D42"/>
  <c r="R42" s="1"/>
  <c r="AL41"/>
  <c r="AK41"/>
  <c r="AE41"/>
  <c r="S41"/>
  <c r="AN41" s="1"/>
  <c r="H41"/>
  <c r="D41"/>
  <c r="R41" s="1"/>
  <c r="P41" s="1"/>
  <c r="Q41" s="1"/>
  <c r="AL26"/>
  <c r="AK26"/>
  <c r="AE26"/>
  <c r="S26"/>
  <c r="R26"/>
  <c r="N26"/>
  <c r="O26" s="1"/>
  <c r="AL13"/>
  <c r="AK13"/>
  <c r="AM13" s="1"/>
  <c r="AE13"/>
  <c r="S13"/>
  <c r="R13"/>
  <c r="N13"/>
  <c r="O13" s="1"/>
  <c r="AL8"/>
  <c r="AK8"/>
  <c r="AE8"/>
  <c r="S8"/>
  <c r="AN8" s="1"/>
  <c r="R8"/>
  <c r="N8"/>
  <c r="O8" s="1"/>
  <c r="S31"/>
  <c r="R31"/>
  <c r="P31" s="1"/>
  <c r="Q31" s="1"/>
  <c r="N31"/>
  <c r="O31" s="1"/>
  <c r="AL64"/>
  <c r="AK64"/>
  <c r="AE64"/>
  <c r="AF64" s="1"/>
  <c r="AH64" s="1"/>
  <c r="S64"/>
  <c r="R64"/>
  <c r="N64"/>
  <c r="O64" s="1"/>
  <c r="AL16"/>
  <c r="AK16"/>
  <c r="AE16"/>
  <c r="S16"/>
  <c r="R16"/>
  <c r="N16"/>
  <c r="O16" s="1"/>
  <c r="AL54"/>
  <c r="AK54"/>
  <c r="AE54"/>
  <c r="S54"/>
  <c r="AN54" s="1"/>
  <c r="H54"/>
  <c r="AL21"/>
  <c r="AK21"/>
  <c r="AF21"/>
  <c r="AH21" s="1"/>
  <c r="AE21"/>
  <c r="S21"/>
  <c r="R21"/>
  <c r="O21"/>
  <c r="N21"/>
  <c r="AL65"/>
  <c r="AK65"/>
  <c r="AE65"/>
  <c r="S65"/>
  <c r="AN65" s="1"/>
  <c r="R65"/>
  <c r="P65"/>
  <c r="Q65" s="1"/>
  <c r="N65"/>
  <c r="O65" s="1"/>
  <c r="AL48"/>
  <c r="AK48"/>
  <c r="AE48"/>
  <c r="S48"/>
  <c r="H48"/>
  <c r="AL14"/>
  <c r="AK14"/>
  <c r="AE14"/>
  <c r="AF14" s="1"/>
  <c r="AH14" s="1"/>
  <c r="S14"/>
  <c r="R14"/>
  <c r="N14"/>
  <c r="O14" s="1"/>
  <c r="AL38"/>
  <c r="AK38"/>
  <c r="AE38"/>
  <c r="S38"/>
  <c r="R38"/>
  <c r="N38"/>
  <c r="O38" s="1"/>
  <c r="AL12"/>
  <c r="AK12"/>
  <c r="AE12"/>
  <c r="AF12" s="1"/>
  <c r="AH12" s="1"/>
  <c r="S12"/>
  <c r="R12"/>
  <c r="N12"/>
  <c r="O12" s="1"/>
  <c r="AL51"/>
  <c r="AK51"/>
  <c r="AE51"/>
  <c r="S51"/>
  <c r="R51"/>
  <c r="N51"/>
  <c r="O51" s="1"/>
  <c r="AL58"/>
  <c r="AK58"/>
  <c r="AE58"/>
  <c r="S58"/>
  <c r="AN58" s="1"/>
  <c r="D58"/>
  <c r="AL50"/>
  <c r="AK50"/>
  <c r="AF50"/>
  <c r="AH50" s="1"/>
  <c r="AE50"/>
  <c r="S50"/>
  <c r="R50"/>
  <c r="O50"/>
  <c r="N50"/>
  <c r="AL18"/>
  <c r="AN18" s="1"/>
  <c r="AK18"/>
  <c r="AE18"/>
  <c r="S18"/>
  <c r="R18"/>
  <c r="AM18" s="1"/>
  <c r="N18"/>
  <c r="O18" s="1"/>
  <c r="AL47"/>
  <c r="AK47"/>
  <c r="AF47"/>
  <c r="AH47" s="1"/>
  <c r="AE47"/>
  <c r="S47"/>
  <c r="R47"/>
  <c r="O47"/>
  <c r="N47"/>
  <c r="AL59"/>
  <c r="AK59"/>
  <c r="AE59"/>
  <c r="S59"/>
  <c r="AN59" s="1"/>
  <c r="G59"/>
  <c r="F59"/>
  <c r="R59" s="1"/>
  <c r="D59"/>
  <c r="AL56"/>
  <c r="AN56" s="1"/>
  <c r="AK56"/>
  <c r="AE56"/>
  <c r="S56"/>
  <c r="R56"/>
  <c r="N56"/>
  <c r="O56" s="1"/>
  <c r="AL45"/>
  <c r="AK45"/>
  <c r="AM45" s="1"/>
  <c r="AE45"/>
  <c r="S45"/>
  <c r="R45"/>
  <c r="N45"/>
  <c r="O45" s="1"/>
  <c r="AL5"/>
  <c r="AK5"/>
  <c r="AE5"/>
  <c r="S5"/>
  <c r="R5"/>
  <c r="N5"/>
  <c r="O5" s="1"/>
  <c r="AL66"/>
  <c r="AK66"/>
  <c r="AM66" s="1"/>
  <c r="AE66"/>
  <c r="S66"/>
  <c r="R66"/>
  <c r="N66"/>
  <c r="O66" s="1"/>
  <c r="AL33"/>
  <c r="AK33"/>
  <c r="AE33"/>
  <c r="S33"/>
  <c r="AN33" s="1"/>
  <c r="R33"/>
  <c r="N33"/>
  <c r="O33" s="1"/>
  <c r="AL40"/>
  <c r="AK40"/>
  <c r="AM40" s="1"/>
  <c r="AE40"/>
  <c r="S40"/>
  <c r="R40"/>
  <c r="N40"/>
  <c r="O40" s="1"/>
  <c r="AL34"/>
  <c r="AK34"/>
  <c r="AE34"/>
  <c r="S34"/>
  <c r="AN34" s="1"/>
  <c r="D34"/>
  <c r="R34" s="1"/>
  <c r="AL36"/>
  <c r="AK36"/>
  <c r="AE36"/>
  <c r="S36"/>
  <c r="D36"/>
  <c r="R36" s="1"/>
  <c r="AL62"/>
  <c r="AK62"/>
  <c r="AM62" s="1"/>
  <c r="AE62"/>
  <c r="S62"/>
  <c r="AN62" s="1"/>
  <c r="R62"/>
  <c r="N62"/>
  <c r="O62" s="1"/>
  <c r="S61"/>
  <c r="R61"/>
  <c r="N61"/>
  <c r="O61" s="1"/>
  <c r="AL7"/>
  <c r="AK7"/>
  <c r="AE7"/>
  <c r="S7"/>
  <c r="R7"/>
  <c r="P7"/>
  <c r="N7"/>
  <c r="O7" s="1"/>
  <c r="AL22"/>
  <c r="AK22"/>
  <c r="AF22"/>
  <c r="AH22" s="1"/>
  <c r="AE22"/>
  <c r="S22"/>
  <c r="AN22" s="1"/>
  <c r="R22"/>
  <c r="O22"/>
  <c r="N22"/>
  <c r="AL57"/>
  <c r="AN57" s="1"/>
  <c r="AK57"/>
  <c r="AE57"/>
  <c r="AF57" s="1"/>
  <c r="S57"/>
  <c r="R57"/>
  <c r="N57"/>
  <c r="O57" s="1"/>
  <c r="AL67"/>
  <c r="AK67"/>
  <c r="AE67"/>
  <c r="AF67" s="1"/>
  <c r="AH67" s="1"/>
  <c r="S67"/>
  <c r="AN67" s="1"/>
  <c r="R67"/>
  <c r="N67"/>
  <c r="O67" s="1"/>
  <c r="AL35"/>
  <c r="AK35"/>
  <c r="AE35"/>
  <c r="S35"/>
  <c r="R35"/>
  <c r="P35"/>
  <c r="Q35" s="1"/>
  <c r="N35"/>
  <c r="O35" s="1"/>
  <c r="AL17"/>
  <c r="AK17"/>
  <c r="AF17"/>
  <c r="AH17" s="1"/>
  <c r="AE17"/>
  <c r="S17"/>
  <c r="AN17" s="1"/>
  <c r="R17"/>
  <c r="O17"/>
  <c r="N17"/>
  <c r="AL53"/>
  <c r="AN53" s="1"/>
  <c r="AK53"/>
  <c r="AE53"/>
  <c r="AF53" s="1"/>
  <c r="AH53" s="1"/>
  <c r="S53"/>
  <c r="R53"/>
  <c r="N53"/>
  <c r="O53" s="1"/>
  <c r="AL39"/>
  <c r="AK39"/>
  <c r="AE39"/>
  <c r="AF39" s="1"/>
  <c r="AH39" s="1"/>
  <c r="S39"/>
  <c r="AN39" s="1"/>
  <c r="R39"/>
  <c r="N39"/>
  <c r="O39" s="1"/>
  <c r="AL60"/>
  <c r="AK60"/>
  <c r="AE60"/>
  <c r="S60"/>
  <c r="R60"/>
  <c r="P60"/>
  <c r="Q60" s="1"/>
  <c r="N60"/>
  <c r="O60" s="1"/>
  <c r="AL49"/>
  <c r="AK49"/>
  <c r="AF49"/>
  <c r="AH49" s="1"/>
  <c r="AE49"/>
  <c r="S49"/>
  <c r="AN49" s="1"/>
  <c r="R49"/>
  <c r="O49"/>
  <c r="N49"/>
  <c r="AL15"/>
  <c r="AN15" s="1"/>
  <c r="AK15"/>
  <c r="AE15"/>
  <c r="AF15" s="1"/>
  <c r="AH15" s="1"/>
  <c r="S15"/>
  <c r="R15"/>
  <c r="N15"/>
  <c r="O15" s="1"/>
  <c r="S29"/>
  <c r="R29"/>
  <c r="P29"/>
  <c r="Q29" s="1"/>
  <c r="N29"/>
  <c r="O29" s="1"/>
  <c r="AL28"/>
  <c r="AK28"/>
  <c r="AF28"/>
  <c r="AH28" s="1"/>
  <c r="AE28"/>
  <c r="S28"/>
  <c r="AN28" s="1"/>
  <c r="R28"/>
  <c r="O28"/>
  <c r="N28"/>
  <c r="AE4"/>
  <c r="N4"/>
  <c r="AE3"/>
  <c r="N3"/>
  <c r="C43" i="4"/>
  <c r="C44"/>
  <c r="C45"/>
  <c r="H32"/>
  <c r="G32"/>
  <c r="F32"/>
  <c r="D45"/>
  <c r="D44"/>
  <c r="D43"/>
  <c r="D42"/>
  <c r="D41"/>
  <c r="S53" i="9"/>
  <c r="E53"/>
  <c r="R53" s="1"/>
  <c r="P53" s="1"/>
  <c r="Q53" s="1"/>
  <c r="D51"/>
  <c r="E48"/>
  <c r="D48"/>
  <c r="H47"/>
  <c r="D47"/>
  <c r="H40"/>
  <c r="H37"/>
  <c r="D32"/>
  <c r="G28"/>
  <c r="F28"/>
  <c r="D28"/>
  <c r="N26"/>
  <c r="D21"/>
  <c r="D20"/>
  <c r="AM28" i="10" l="1"/>
  <c r="AM53"/>
  <c r="AI53" s="1"/>
  <c r="AJ53" s="1"/>
  <c r="P53"/>
  <c r="Q53" s="1"/>
  <c r="AM67"/>
  <c r="AM51"/>
  <c r="P51"/>
  <c r="Q51" s="1"/>
  <c r="AM9"/>
  <c r="AN6"/>
  <c r="AM19"/>
  <c r="AN24"/>
  <c r="AM43"/>
  <c r="AM23"/>
  <c r="AN25"/>
  <c r="AM10"/>
  <c r="AM15"/>
  <c r="AI15" s="1"/>
  <c r="AJ15" s="1"/>
  <c r="P15"/>
  <c r="Q15" s="1"/>
  <c r="AM39"/>
  <c r="AM57"/>
  <c r="AI57" s="1"/>
  <c r="P57"/>
  <c r="Q57" s="1"/>
  <c r="AF62"/>
  <c r="AH62" s="1"/>
  <c r="AM33"/>
  <c r="P33"/>
  <c r="Q33" s="1"/>
  <c r="AF66"/>
  <c r="AH66" s="1"/>
  <c r="AF45"/>
  <c r="AH45" s="1"/>
  <c r="AM56"/>
  <c r="P56"/>
  <c r="Q56" s="1"/>
  <c r="AI56"/>
  <c r="AN51"/>
  <c r="AM12"/>
  <c r="AM14"/>
  <c r="AM64"/>
  <c r="AM8"/>
  <c r="P8"/>
  <c r="Q8" s="1"/>
  <c r="AF13"/>
  <c r="AH13" s="1"/>
  <c r="AM6"/>
  <c r="P6"/>
  <c r="Q6" s="1"/>
  <c r="AF52"/>
  <c r="AH52" s="1"/>
  <c r="AM24"/>
  <c r="P24"/>
  <c r="Q24" s="1"/>
  <c r="AF43"/>
  <c r="AH43" s="1"/>
  <c r="AM25"/>
  <c r="P25"/>
  <c r="Q25" s="1"/>
  <c r="AF10"/>
  <c r="AH10" s="1"/>
  <c r="AM49"/>
  <c r="AI49" s="1"/>
  <c r="AJ49" s="1"/>
  <c r="AM60"/>
  <c r="AF60"/>
  <c r="AH60" s="1"/>
  <c r="AN60"/>
  <c r="AM17"/>
  <c r="AI17" s="1"/>
  <c r="AJ17" s="1"/>
  <c r="AM35"/>
  <c r="AF35"/>
  <c r="AH35" s="1"/>
  <c r="AN35"/>
  <c r="AM22"/>
  <c r="AI22" s="1"/>
  <c r="AJ22" s="1"/>
  <c r="AM7"/>
  <c r="AF7"/>
  <c r="AH7" s="1"/>
  <c r="AN7"/>
  <c r="P61"/>
  <c r="Q61" s="1"/>
  <c r="AN36"/>
  <c r="AM5"/>
  <c r="AN5"/>
  <c r="AM47"/>
  <c r="AM50"/>
  <c r="AM38"/>
  <c r="AN38"/>
  <c r="AN48"/>
  <c r="AM65"/>
  <c r="AM21"/>
  <c r="AM16"/>
  <c r="AN16"/>
  <c r="AM26"/>
  <c r="AN26"/>
  <c r="AM11"/>
  <c r="AM44"/>
  <c r="AN46"/>
  <c r="AM27"/>
  <c r="AM30"/>
  <c r="AF55"/>
  <c r="AH55" s="1"/>
  <c r="AN55"/>
  <c r="AN37"/>
  <c r="AF20"/>
  <c r="AH20" s="1"/>
  <c r="AN20"/>
  <c r="P34"/>
  <c r="Q34" s="1"/>
  <c r="AM34"/>
  <c r="AI34" s="1"/>
  <c r="AI28"/>
  <c r="AJ28" s="1"/>
  <c r="AI39"/>
  <c r="AJ39" s="1"/>
  <c r="AI67"/>
  <c r="AJ67" s="1"/>
  <c r="Q7"/>
  <c r="AI62"/>
  <c r="AJ62" s="1"/>
  <c r="P36"/>
  <c r="Q36" s="1"/>
  <c r="AM36"/>
  <c r="AI36" s="1"/>
  <c r="AM59"/>
  <c r="AI59" s="1"/>
  <c r="P59"/>
  <c r="Q59" s="1"/>
  <c r="AM42"/>
  <c r="AI42" s="1"/>
  <c r="P42"/>
  <c r="Q42" s="1"/>
  <c r="AN40"/>
  <c r="AI40" s="1"/>
  <c r="P40"/>
  <c r="Q40" s="1"/>
  <c r="AF40"/>
  <c r="AH40" s="1"/>
  <c r="AI5"/>
  <c r="AJ5" s="1"/>
  <c r="AF5"/>
  <c r="AH5" s="1"/>
  <c r="AN45"/>
  <c r="AI45" s="1"/>
  <c r="AJ45" s="1"/>
  <c r="P45"/>
  <c r="Q45" s="1"/>
  <c r="AI18"/>
  <c r="AJ18" s="1"/>
  <c r="AF18"/>
  <c r="AH18" s="1"/>
  <c r="AN50"/>
  <c r="AI50" s="1"/>
  <c r="AJ50" s="1"/>
  <c r="P50"/>
  <c r="Q50" s="1"/>
  <c r="AI38"/>
  <c r="AJ38" s="1"/>
  <c r="AF38"/>
  <c r="AH38" s="1"/>
  <c r="AN14"/>
  <c r="AI14" s="1"/>
  <c r="AJ14" s="1"/>
  <c r="P14"/>
  <c r="Q14" s="1"/>
  <c r="R54"/>
  <c r="N54"/>
  <c r="AI16"/>
  <c r="AJ16" s="1"/>
  <c r="AF16"/>
  <c r="AH16" s="1"/>
  <c r="AN64"/>
  <c r="AI64" s="1"/>
  <c r="AJ64" s="1"/>
  <c r="P64"/>
  <c r="Q64" s="1"/>
  <c r="AI26"/>
  <c r="AJ26" s="1"/>
  <c r="AF26"/>
  <c r="AH26" s="1"/>
  <c r="AM41"/>
  <c r="AI41" s="1"/>
  <c r="AM55"/>
  <c r="AI55" s="1"/>
  <c r="AJ55" s="1"/>
  <c r="P55"/>
  <c r="Q55" s="1"/>
  <c r="AN9"/>
  <c r="AI9" s="1"/>
  <c r="AJ9" s="1"/>
  <c r="P9"/>
  <c r="Q9" s="1"/>
  <c r="AM20"/>
  <c r="AI20" s="1"/>
  <c r="AJ20" s="1"/>
  <c r="P20"/>
  <c r="Q20" s="1"/>
  <c r="AN23"/>
  <c r="AI23" s="1"/>
  <c r="AJ23" s="1"/>
  <c r="P23"/>
  <c r="Q23" s="1"/>
  <c r="P28"/>
  <c r="Q28" s="1"/>
  <c r="P49"/>
  <c r="Q49" s="1"/>
  <c r="P39"/>
  <c r="Q39" s="1"/>
  <c r="P17"/>
  <c r="Q17" s="1"/>
  <c r="P67"/>
  <c r="Q67" s="1"/>
  <c r="P22"/>
  <c r="Q22" s="1"/>
  <c r="P62"/>
  <c r="Q62" s="1"/>
  <c r="N36"/>
  <c r="N34"/>
  <c r="AI33"/>
  <c r="AJ33" s="1"/>
  <c r="AF33"/>
  <c r="AH33" s="1"/>
  <c r="AN66"/>
  <c r="AI66" s="1"/>
  <c r="AJ66" s="1"/>
  <c r="P66"/>
  <c r="Q66" s="1"/>
  <c r="P5"/>
  <c r="Q5" s="1"/>
  <c r="AF56"/>
  <c r="N59"/>
  <c r="O59" s="1"/>
  <c r="AN47"/>
  <c r="AI47" s="1"/>
  <c r="AJ47" s="1"/>
  <c r="P47"/>
  <c r="Q47" s="1"/>
  <c r="P18"/>
  <c r="Q18" s="1"/>
  <c r="R58"/>
  <c r="N58"/>
  <c r="AI51"/>
  <c r="AF51"/>
  <c r="AH51" s="1"/>
  <c r="AN12"/>
  <c r="AI12" s="1"/>
  <c r="AJ12" s="1"/>
  <c r="P12"/>
  <c r="Q12" s="1"/>
  <c r="P38"/>
  <c r="Q38" s="1"/>
  <c r="R48"/>
  <c r="N48"/>
  <c r="AI65"/>
  <c r="AJ65" s="1"/>
  <c r="AF65"/>
  <c r="AH65" s="1"/>
  <c r="AN21"/>
  <c r="AI21" s="1"/>
  <c r="AJ21" s="1"/>
  <c r="P21"/>
  <c r="Q21" s="1"/>
  <c r="P16"/>
  <c r="Q16" s="1"/>
  <c r="AI8"/>
  <c r="AF8"/>
  <c r="AH8" s="1"/>
  <c r="AN13"/>
  <c r="AI13" s="1"/>
  <c r="AJ13" s="1"/>
  <c r="P13"/>
  <c r="Q13" s="1"/>
  <c r="P26"/>
  <c r="Q26" s="1"/>
  <c r="N42"/>
  <c r="O42" s="1"/>
  <c r="R63"/>
  <c r="N63"/>
  <c r="AM46"/>
  <c r="AI46" s="1"/>
  <c r="P46"/>
  <c r="Q46" s="1"/>
  <c r="AF46"/>
  <c r="AH46" s="1"/>
  <c r="AM37"/>
  <c r="AI37" s="1"/>
  <c r="P37"/>
  <c r="Q37" s="1"/>
  <c r="AF37"/>
  <c r="AH37" s="1"/>
  <c r="AN19"/>
  <c r="AI19" s="1"/>
  <c r="AJ19" s="1"/>
  <c r="P19"/>
  <c r="Q19" s="1"/>
  <c r="N41"/>
  <c r="AI11"/>
  <c r="AF11"/>
  <c r="AH11" s="1"/>
  <c r="AN44"/>
  <c r="AI44" s="1"/>
  <c r="AJ44" s="1"/>
  <c r="P44"/>
  <c r="Q44" s="1"/>
  <c r="AI27"/>
  <c r="AF27"/>
  <c r="AH27" s="1"/>
  <c r="AN30"/>
  <c r="AI30" s="1"/>
  <c r="AJ30" s="1"/>
  <c r="P30"/>
  <c r="Q30" s="1"/>
  <c r="AI6"/>
  <c r="AF6"/>
  <c r="AH6" s="1"/>
  <c r="AN52"/>
  <c r="AI52" s="1"/>
  <c r="AJ52" s="1"/>
  <c r="P52"/>
  <c r="Q52" s="1"/>
  <c r="AI24"/>
  <c r="AF24"/>
  <c r="AH24" s="1"/>
  <c r="AN43"/>
  <c r="AI43" s="1"/>
  <c r="AJ43" s="1"/>
  <c r="P43"/>
  <c r="Q43" s="1"/>
  <c r="AI25"/>
  <c r="AF25"/>
  <c r="AH25" s="1"/>
  <c r="AN10"/>
  <c r="AI10" s="1"/>
  <c r="AJ10" s="1"/>
  <c r="P10"/>
  <c r="Q10" s="1"/>
  <c r="N53" i="9"/>
  <c r="O53" s="1"/>
  <c r="N6"/>
  <c r="O6" s="1"/>
  <c r="N7"/>
  <c r="O7" s="1"/>
  <c r="N8"/>
  <c r="O8" s="1"/>
  <c r="N9"/>
  <c r="O9" s="1"/>
  <c r="N10"/>
  <c r="O10" s="1"/>
  <c r="N11"/>
  <c r="O11" s="1"/>
  <c r="N12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N25"/>
  <c r="O25" s="1"/>
  <c r="N27"/>
  <c r="O27" s="1"/>
  <c r="N28"/>
  <c r="O28" s="1"/>
  <c r="N29"/>
  <c r="O29" s="1"/>
  <c r="N30"/>
  <c r="O30" s="1"/>
  <c r="N3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N48"/>
  <c r="O48" s="1"/>
  <c r="N49"/>
  <c r="O49" s="1"/>
  <c r="N50"/>
  <c r="O50" s="1"/>
  <c r="N51"/>
  <c r="O51" s="1"/>
  <c r="N52"/>
  <c r="O52" s="1"/>
  <c r="N54"/>
  <c r="O54" s="1"/>
  <c r="N55"/>
  <c r="N56"/>
  <c r="O56" s="1"/>
  <c r="N57"/>
  <c r="N58"/>
  <c r="O58" s="1"/>
  <c r="N59"/>
  <c r="N60"/>
  <c r="O60" s="1"/>
  <c r="N61"/>
  <c r="N62"/>
  <c r="O62" s="1"/>
  <c r="N63"/>
  <c r="O63" s="1"/>
  <c r="N64"/>
  <c r="O64" s="1"/>
  <c r="N65"/>
  <c r="N66"/>
  <c r="O66" s="1"/>
  <c r="N67"/>
  <c r="N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4"/>
  <c r="S55"/>
  <c r="S56"/>
  <c r="S57"/>
  <c r="S58"/>
  <c r="S59"/>
  <c r="S60"/>
  <c r="S61"/>
  <c r="S62"/>
  <c r="S63"/>
  <c r="S64"/>
  <c r="S65"/>
  <c r="S66"/>
  <c r="S67"/>
  <c r="S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4"/>
  <c r="R55"/>
  <c r="R56"/>
  <c r="R57"/>
  <c r="R58"/>
  <c r="R59"/>
  <c r="R60"/>
  <c r="R61"/>
  <c r="R62"/>
  <c r="R63"/>
  <c r="R64"/>
  <c r="R65"/>
  <c r="R66"/>
  <c r="R67"/>
  <c r="R5"/>
  <c r="O12"/>
  <c r="O24"/>
  <c r="O26"/>
  <c r="O31"/>
  <c r="O47"/>
  <c r="O55"/>
  <c r="O57"/>
  <c r="O59"/>
  <c r="O61"/>
  <c r="O65"/>
  <c r="O67"/>
  <c r="D71"/>
  <c r="G26" i="4" s="1"/>
  <c r="D70" i="9"/>
  <c r="F26" i="4" s="1"/>
  <c r="AJ40" i="10" l="1"/>
  <c r="AI7"/>
  <c r="AJ7" s="1"/>
  <c r="AI35"/>
  <c r="AJ35" s="1"/>
  <c r="AI60"/>
  <c r="AJ60" s="1"/>
  <c r="AF41"/>
  <c r="AH41" s="1"/>
  <c r="AJ41" s="1"/>
  <c r="O41"/>
  <c r="AJ46"/>
  <c r="P63"/>
  <c r="Q63" s="1"/>
  <c r="AM63"/>
  <c r="AI63" s="1"/>
  <c r="P48"/>
  <c r="Q48" s="1"/>
  <c r="AM48"/>
  <c r="AI48" s="1"/>
  <c r="AF58"/>
  <c r="AH58" s="1"/>
  <c r="O58"/>
  <c r="AF36"/>
  <c r="AH36" s="1"/>
  <c r="O36"/>
  <c r="P54"/>
  <c r="Q54" s="1"/>
  <c r="AM54"/>
  <c r="AI54" s="1"/>
  <c r="AJ36"/>
  <c r="AJ25"/>
  <c r="AJ24"/>
  <c r="AJ6"/>
  <c r="AJ27"/>
  <c r="AJ11"/>
  <c r="AJ37"/>
  <c r="AF63"/>
  <c r="AH63" s="1"/>
  <c r="O63"/>
  <c r="AF42"/>
  <c r="AH42" s="1"/>
  <c r="AJ42" s="1"/>
  <c r="AJ8"/>
  <c r="AF48"/>
  <c r="AH48" s="1"/>
  <c r="O48"/>
  <c r="AJ51"/>
  <c r="P58"/>
  <c r="Q58" s="1"/>
  <c r="AM58"/>
  <c r="AI58" s="1"/>
  <c r="AJ58" s="1"/>
  <c r="AF59"/>
  <c r="AH59" s="1"/>
  <c r="AJ59" s="1"/>
  <c r="AF34"/>
  <c r="O34"/>
  <c r="AF54"/>
  <c r="AH54" s="1"/>
  <c r="O54"/>
  <c r="P67" i="9"/>
  <c r="Q67" s="1"/>
  <c r="P66"/>
  <c r="Q66" s="1"/>
  <c r="P65"/>
  <c r="Q65" s="1"/>
  <c r="P64"/>
  <c r="Q64" s="1"/>
  <c r="P63"/>
  <c r="Q63" s="1"/>
  <c r="P62"/>
  <c r="Q62" s="1"/>
  <c r="P61"/>
  <c r="Q61" s="1"/>
  <c r="P60"/>
  <c r="Q60" s="1"/>
  <c r="P59"/>
  <c r="Q59" s="1"/>
  <c r="P58"/>
  <c r="Q58" s="1"/>
  <c r="P57"/>
  <c r="Q57" s="1"/>
  <c r="P56"/>
  <c r="Q56" s="1"/>
  <c r="P55"/>
  <c r="Q55" s="1"/>
  <c r="P54"/>
  <c r="Q54" s="1"/>
  <c r="P52"/>
  <c r="Q52" s="1"/>
  <c r="P51"/>
  <c r="Q51" s="1"/>
  <c r="P50"/>
  <c r="Q50" s="1"/>
  <c r="P49"/>
  <c r="Q49" s="1"/>
  <c r="P48"/>
  <c r="Q48" s="1"/>
  <c r="P47"/>
  <c r="Q47" s="1"/>
  <c r="P46"/>
  <c r="Q46" s="1"/>
  <c r="P45"/>
  <c r="Q45" s="1"/>
  <c r="P44"/>
  <c r="Q44" s="1"/>
  <c r="P43"/>
  <c r="Q43" s="1"/>
  <c r="P42"/>
  <c r="Q42" s="1"/>
  <c r="P41"/>
  <c r="Q41" s="1"/>
  <c r="P40"/>
  <c r="Q40" s="1"/>
  <c r="P39"/>
  <c r="Q39" s="1"/>
  <c r="P38"/>
  <c r="Q38" s="1"/>
  <c r="P37"/>
  <c r="Q37" s="1"/>
  <c r="P36"/>
  <c r="Q36" s="1"/>
  <c r="P35"/>
  <c r="Q35" s="1"/>
  <c r="P34"/>
  <c r="Q34" s="1"/>
  <c r="P33"/>
  <c r="Q33" s="1"/>
  <c r="P32"/>
  <c r="Q32" s="1"/>
  <c r="P31"/>
  <c r="Q31" s="1"/>
  <c r="P30"/>
  <c r="Q30" s="1"/>
  <c r="P29"/>
  <c r="Q29" s="1"/>
  <c r="P28"/>
  <c r="Q28" s="1"/>
  <c r="P27"/>
  <c r="Q27" s="1"/>
  <c r="P26"/>
  <c r="Q26" s="1"/>
  <c r="P25"/>
  <c r="Q25" s="1"/>
  <c r="P24"/>
  <c r="Q24" s="1"/>
  <c r="P23"/>
  <c r="Q23" s="1"/>
  <c r="P22"/>
  <c r="Q22" s="1"/>
  <c r="P21"/>
  <c r="Q21" s="1"/>
  <c r="P20"/>
  <c r="Q20" s="1"/>
  <c r="P19"/>
  <c r="Q19" s="1"/>
  <c r="P18"/>
  <c r="Q18" s="1"/>
  <c r="P17"/>
  <c r="Q17" s="1"/>
  <c r="P16"/>
  <c r="Q16" s="1"/>
  <c r="P15"/>
  <c r="Q15" s="1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P6"/>
  <c r="Q6" s="1"/>
  <c r="Y80"/>
  <c r="X80"/>
  <c r="W80"/>
  <c r="V80"/>
  <c r="U80"/>
  <c r="H80"/>
  <c r="M45" i="4" s="1"/>
  <c r="G80" i="9"/>
  <c r="M44" i="4" s="1"/>
  <c r="F80" i="9"/>
  <c r="M43" i="4" s="1"/>
  <c r="E80" i="9"/>
  <c r="M42" i="4" s="1"/>
  <c r="D80" i="9"/>
  <c r="M41" i="4" s="1"/>
  <c r="Y79" i="9"/>
  <c r="X79"/>
  <c r="W79"/>
  <c r="V79"/>
  <c r="U79"/>
  <c r="H79"/>
  <c r="L45" i="4" s="1"/>
  <c r="G79" i="9"/>
  <c r="L44" i="4" s="1"/>
  <c r="F79" i="9"/>
  <c r="L43" i="4" s="1"/>
  <c r="E79" i="9"/>
  <c r="L42" i="4" s="1"/>
  <c r="D79" i="9"/>
  <c r="L41" i="4" s="1"/>
  <c r="Y78" i="9"/>
  <c r="X78"/>
  <c r="W78"/>
  <c r="V78"/>
  <c r="U78"/>
  <c r="H78"/>
  <c r="K45" i="4" s="1"/>
  <c r="G78" i="9"/>
  <c r="K44" i="4" s="1"/>
  <c r="F78" i="9"/>
  <c r="K43" i="4" s="1"/>
  <c r="E78" i="9"/>
  <c r="K42" i="4" s="1"/>
  <c r="D78" i="9"/>
  <c r="K41" i="4" s="1"/>
  <c r="Y77" i="9"/>
  <c r="X77"/>
  <c r="W77"/>
  <c r="V77"/>
  <c r="U77"/>
  <c r="H77"/>
  <c r="J45" i="4" s="1"/>
  <c r="G77" i="9"/>
  <c r="J44" i="4" s="1"/>
  <c r="F77" i="9"/>
  <c r="J43" i="4" s="1"/>
  <c r="E77" i="9"/>
  <c r="J42" i="4" s="1"/>
  <c r="D77" i="9"/>
  <c r="J41" i="4" s="1"/>
  <c r="Y76" i="9"/>
  <c r="X76"/>
  <c r="W76"/>
  <c r="V76"/>
  <c r="U76"/>
  <c r="H76"/>
  <c r="I45" i="4" s="1"/>
  <c r="G76" i="9"/>
  <c r="I44" i="4" s="1"/>
  <c r="F76" i="9"/>
  <c r="I43" i="4" s="1"/>
  <c r="E76" i="9"/>
  <c r="I42" i="4" s="1"/>
  <c r="D76" i="9"/>
  <c r="I41" i="4" s="1"/>
  <c r="Y75" i="9"/>
  <c r="X75"/>
  <c r="W75"/>
  <c r="V75"/>
  <c r="U75"/>
  <c r="H75"/>
  <c r="H45" i="4" s="1"/>
  <c r="G75" i="9"/>
  <c r="H44" i="4" s="1"/>
  <c r="F75" i="9"/>
  <c r="H43" i="4" s="1"/>
  <c r="E75" i="9"/>
  <c r="H42" i="4" s="1"/>
  <c r="D75" i="9"/>
  <c r="H41" i="4" s="1"/>
  <c r="Y74" i="9"/>
  <c r="X74"/>
  <c r="W74"/>
  <c r="V74"/>
  <c r="U74"/>
  <c r="H74"/>
  <c r="G45" i="4" s="1"/>
  <c r="G74" i="9"/>
  <c r="G44" i="4" s="1"/>
  <c r="F74" i="9"/>
  <c r="G43" i="4" s="1"/>
  <c r="E74" i="9"/>
  <c r="G42" i="4" s="1"/>
  <c r="D74" i="9"/>
  <c r="G41" i="4" s="1"/>
  <c r="AD71" i="9"/>
  <c r="AC71"/>
  <c r="AB71"/>
  <c r="AA71"/>
  <c r="Z71"/>
  <c r="Y71"/>
  <c r="X71"/>
  <c r="W71"/>
  <c r="V71"/>
  <c r="U71"/>
  <c r="M71"/>
  <c r="L71"/>
  <c r="G33" i="4" s="1"/>
  <c r="K71" i="9"/>
  <c r="J71"/>
  <c r="G31" i="4" s="1"/>
  <c r="I71" i="9"/>
  <c r="H71"/>
  <c r="G30" i="4" s="1"/>
  <c r="G71" i="9"/>
  <c r="G29" i="4" s="1"/>
  <c r="F71" i="9"/>
  <c r="G28" i="4" s="1"/>
  <c r="E71" i="9"/>
  <c r="G27" i="4" s="1"/>
  <c r="AD70" i="9"/>
  <c r="AC70"/>
  <c r="AB70"/>
  <c r="AA70"/>
  <c r="Z70"/>
  <c r="Y70"/>
  <c r="X70"/>
  <c r="W70"/>
  <c r="V70"/>
  <c r="U70"/>
  <c r="M70"/>
  <c r="L70"/>
  <c r="F33" i="4" s="1"/>
  <c r="K70" i="9"/>
  <c r="J70"/>
  <c r="F31" i="4" s="1"/>
  <c r="I70" i="9"/>
  <c r="H70"/>
  <c r="F30" i="4" s="1"/>
  <c r="G70" i="9"/>
  <c r="F29" i="4" s="1"/>
  <c r="F70" i="9"/>
  <c r="F28" i="4" s="1"/>
  <c r="E70" i="9"/>
  <c r="F27" i="4" s="1"/>
  <c r="AL67" i="9"/>
  <c r="AN67" s="1"/>
  <c r="AK67"/>
  <c r="AE67"/>
  <c r="AF67" s="1"/>
  <c r="AH67" s="1"/>
  <c r="AL66"/>
  <c r="AK66"/>
  <c r="AE66"/>
  <c r="AL65"/>
  <c r="AN65" s="1"/>
  <c r="AK65"/>
  <c r="AE65"/>
  <c r="AF65" s="1"/>
  <c r="AH65" s="1"/>
  <c r="AL64"/>
  <c r="AK64"/>
  <c r="AE64"/>
  <c r="AL63"/>
  <c r="AN63" s="1"/>
  <c r="AK63"/>
  <c r="AE63"/>
  <c r="AF63" s="1"/>
  <c r="AH63" s="1"/>
  <c r="AL62"/>
  <c r="AK62"/>
  <c r="AE62"/>
  <c r="AL61"/>
  <c r="AK61"/>
  <c r="AE61"/>
  <c r="AL60"/>
  <c r="AN60" s="1"/>
  <c r="AK60"/>
  <c r="AE60"/>
  <c r="AF60" s="1"/>
  <c r="AH60" s="1"/>
  <c r="AL59"/>
  <c r="AK59"/>
  <c r="AE59"/>
  <c r="AL58"/>
  <c r="AN58" s="1"/>
  <c r="AK58"/>
  <c r="AE58"/>
  <c r="AF58" s="1"/>
  <c r="AH58" s="1"/>
  <c r="AL57"/>
  <c r="AK57"/>
  <c r="AE57"/>
  <c r="AL56"/>
  <c r="AN56" s="1"/>
  <c r="AK56"/>
  <c r="AE56"/>
  <c r="AF56" s="1"/>
  <c r="AH56" s="1"/>
  <c r="AL54"/>
  <c r="AN54" s="1"/>
  <c r="AK54"/>
  <c r="AE54"/>
  <c r="AF54" s="1"/>
  <c r="AH54" s="1"/>
  <c r="AL53"/>
  <c r="AN53" s="1"/>
  <c r="AK53"/>
  <c r="AE53"/>
  <c r="AF53" s="1"/>
  <c r="AH53" s="1"/>
  <c r="AL52"/>
  <c r="AN52" s="1"/>
  <c r="AK52"/>
  <c r="AE52"/>
  <c r="AF52" s="1"/>
  <c r="AH52" s="1"/>
  <c r="AL51"/>
  <c r="AK51"/>
  <c r="AE51"/>
  <c r="AL50"/>
  <c r="AN50" s="1"/>
  <c r="AK50"/>
  <c r="AE50"/>
  <c r="AF50" s="1"/>
  <c r="AH50" s="1"/>
  <c r="AL49"/>
  <c r="AK49"/>
  <c r="AE49"/>
  <c r="AL48"/>
  <c r="AN48" s="1"/>
  <c r="AK48"/>
  <c r="AE48"/>
  <c r="AF48" s="1"/>
  <c r="AH48" s="1"/>
  <c r="AL47"/>
  <c r="AK47"/>
  <c r="AE47"/>
  <c r="AL46"/>
  <c r="AK46"/>
  <c r="AE46"/>
  <c r="AL45"/>
  <c r="AN45" s="1"/>
  <c r="AK45"/>
  <c r="AE45"/>
  <c r="AF45" s="1"/>
  <c r="AH45" s="1"/>
  <c r="AL44"/>
  <c r="AK44"/>
  <c r="AE44"/>
  <c r="AL42"/>
  <c r="AK42"/>
  <c r="AE42"/>
  <c r="AL41"/>
  <c r="AN41" s="1"/>
  <c r="AK41"/>
  <c r="AE41"/>
  <c r="AF41" s="1"/>
  <c r="AH41" s="1"/>
  <c r="AL40"/>
  <c r="AK40"/>
  <c r="AE40"/>
  <c r="AL39"/>
  <c r="AN39" s="1"/>
  <c r="AK39"/>
  <c r="AE39"/>
  <c r="AF39" s="1"/>
  <c r="AH39" s="1"/>
  <c r="AL38"/>
  <c r="AK38"/>
  <c r="AE38"/>
  <c r="AL37"/>
  <c r="AK37"/>
  <c r="AE37"/>
  <c r="AL36"/>
  <c r="AK36"/>
  <c r="AE36"/>
  <c r="AL35"/>
  <c r="AK35"/>
  <c r="AE35"/>
  <c r="AL34"/>
  <c r="AN34" s="1"/>
  <c r="AK34"/>
  <c r="AE34"/>
  <c r="AL33"/>
  <c r="AK33"/>
  <c r="AE33"/>
  <c r="AF33" s="1"/>
  <c r="AH33" s="1"/>
  <c r="AL32"/>
  <c r="AK32"/>
  <c r="AE32"/>
  <c r="AL31"/>
  <c r="AK31"/>
  <c r="AE31"/>
  <c r="AF31" s="1"/>
  <c r="AH31" s="1"/>
  <c r="AL30"/>
  <c r="AN30" s="1"/>
  <c r="AK30"/>
  <c r="AE30"/>
  <c r="AL29"/>
  <c r="AK29"/>
  <c r="AE29"/>
  <c r="AL28"/>
  <c r="AK28"/>
  <c r="AE28"/>
  <c r="AL27"/>
  <c r="AK27"/>
  <c r="AE27"/>
  <c r="AL26"/>
  <c r="AK26"/>
  <c r="AE26"/>
  <c r="AL25"/>
  <c r="AN25" s="1"/>
  <c r="AK25"/>
  <c r="AE25"/>
  <c r="AL24"/>
  <c r="AN24" s="1"/>
  <c r="AK24"/>
  <c r="AE24"/>
  <c r="AF24" s="1"/>
  <c r="AH24" s="1"/>
  <c r="AL23"/>
  <c r="AK23"/>
  <c r="AE23"/>
  <c r="AL22"/>
  <c r="AN22" s="1"/>
  <c r="AK22"/>
  <c r="AE22"/>
  <c r="AF22" s="1"/>
  <c r="AH22" s="1"/>
  <c r="AL21"/>
  <c r="AK21"/>
  <c r="AE21"/>
  <c r="AL20"/>
  <c r="AN20" s="1"/>
  <c r="AK20"/>
  <c r="AE20"/>
  <c r="AF20" s="1"/>
  <c r="AH20" s="1"/>
  <c r="AL19"/>
  <c r="AK19"/>
  <c r="AE19"/>
  <c r="AL17"/>
  <c r="AK17"/>
  <c r="AE17"/>
  <c r="AL16"/>
  <c r="AN16" s="1"/>
  <c r="AK16"/>
  <c r="AE16"/>
  <c r="AF16" s="1"/>
  <c r="AH16" s="1"/>
  <c r="AL15"/>
  <c r="AK15"/>
  <c r="AE15"/>
  <c r="AL14"/>
  <c r="AK14"/>
  <c r="AE14"/>
  <c r="AL13"/>
  <c r="AN13" s="1"/>
  <c r="AK13"/>
  <c r="AE13"/>
  <c r="AF13" s="1"/>
  <c r="AH13" s="1"/>
  <c r="AL12"/>
  <c r="AK12"/>
  <c r="AE12"/>
  <c r="AL11"/>
  <c r="AN11" s="1"/>
  <c r="AK11"/>
  <c r="AE11"/>
  <c r="AF11" s="1"/>
  <c r="AH11" s="1"/>
  <c r="AL10"/>
  <c r="AK10"/>
  <c r="AE10"/>
  <c r="AL9"/>
  <c r="AN9" s="1"/>
  <c r="AK9"/>
  <c r="AE9"/>
  <c r="AF9" s="1"/>
  <c r="AH9" s="1"/>
  <c r="AL8"/>
  <c r="AK8"/>
  <c r="AE8"/>
  <c r="AL7"/>
  <c r="AN7" s="1"/>
  <c r="AK7"/>
  <c r="AE7"/>
  <c r="AF7" s="1"/>
  <c r="AH7" s="1"/>
  <c r="AL5"/>
  <c r="AN5" s="1"/>
  <c r="AK5"/>
  <c r="AE5"/>
  <c r="AE4"/>
  <c r="N4"/>
  <c r="AE3"/>
  <c r="N3"/>
  <c r="C42" i="4"/>
  <c r="C41"/>
  <c r="G54" i="5"/>
  <c r="G53"/>
  <c r="G52"/>
  <c r="G51"/>
  <c r="G50"/>
  <c r="F54"/>
  <c r="F53"/>
  <c r="F52"/>
  <c r="F51"/>
  <c r="F50"/>
  <c r="E54"/>
  <c r="E53"/>
  <c r="E52"/>
  <c r="E51"/>
  <c r="E50"/>
  <c r="AJ48" i="10" l="1"/>
  <c r="AJ63"/>
  <c r="AJ54"/>
  <c r="AF5" i="9"/>
  <c r="AH5" s="1"/>
  <c r="AF27"/>
  <c r="AF29"/>
  <c r="AH29" s="1"/>
  <c r="AF35"/>
  <c r="AH35" s="1"/>
  <c r="AF37"/>
  <c r="AH37" s="1"/>
  <c r="AE70"/>
  <c r="AM19"/>
  <c r="AM21"/>
  <c r="AM23"/>
  <c r="AM25"/>
  <c r="AM62"/>
  <c r="AM64"/>
  <c r="AM66"/>
  <c r="X72"/>
  <c r="AB72"/>
  <c r="W72"/>
  <c r="AA72"/>
  <c r="AM8"/>
  <c r="AM10"/>
  <c r="AM12"/>
  <c r="AM14"/>
  <c r="AM15"/>
  <c r="AM17"/>
  <c r="AM26"/>
  <c r="AM28"/>
  <c r="AM30"/>
  <c r="AM32"/>
  <c r="AM34"/>
  <c r="AM36"/>
  <c r="AM38"/>
  <c r="AM40"/>
  <c r="AM42"/>
  <c r="AM44"/>
  <c r="AM46"/>
  <c r="AM47"/>
  <c r="AM49"/>
  <c r="AM51"/>
  <c r="AM57"/>
  <c r="AM59"/>
  <c r="AM61"/>
  <c r="V72"/>
  <c r="Z72"/>
  <c r="AD72"/>
  <c r="U72"/>
  <c r="Y72"/>
  <c r="AC72"/>
  <c r="AN61"/>
  <c r="I72"/>
  <c r="AN47"/>
  <c r="AN40"/>
  <c r="AN32"/>
  <c r="AN26"/>
  <c r="AN21"/>
  <c r="J72"/>
  <c r="H31" i="4" s="1"/>
  <c r="AN14" i="9"/>
  <c r="F72"/>
  <c r="H28" i="4" s="1"/>
  <c r="E72" i="9"/>
  <c r="H27" i="4" s="1"/>
  <c r="O5" i="9"/>
  <c r="AF10"/>
  <c r="AH10" s="1"/>
  <c r="AM13"/>
  <c r="AI13" s="1"/>
  <c r="AJ13" s="1"/>
  <c r="AF8"/>
  <c r="AH8" s="1"/>
  <c r="AM11"/>
  <c r="AI11" s="1"/>
  <c r="AJ11" s="1"/>
  <c r="AN12"/>
  <c r="AF15"/>
  <c r="AN19"/>
  <c r="AF23"/>
  <c r="AH23" s="1"/>
  <c r="AM29"/>
  <c r="AM31"/>
  <c r="AM37"/>
  <c r="AN38"/>
  <c r="AF42"/>
  <c r="AH42" s="1"/>
  <c r="AM45"/>
  <c r="AI45" s="1"/>
  <c r="AJ45" s="1"/>
  <c r="AN46"/>
  <c r="AF49"/>
  <c r="AH49" s="1"/>
  <c r="AM52"/>
  <c r="AI52" s="1"/>
  <c r="AJ52" s="1"/>
  <c r="AM58"/>
  <c r="AI58" s="1"/>
  <c r="AJ58" s="1"/>
  <c r="AN59"/>
  <c r="AF62"/>
  <c r="AH62" s="1"/>
  <c r="AM65"/>
  <c r="AI65" s="1"/>
  <c r="AJ65" s="1"/>
  <c r="AN66"/>
  <c r="G72"/>
  <c r="H29" i="4" s="1"/>
  <c r="K72" i="9"/>
  <c r="AF25"/>
  <c r="AH25" s="1"/>
  <c r="AM39"/>
  <c r="AI39" s="1"/>
  <c r="AJ39" s="1"/>
  <c r="AF44"/>
  <c r="AH44" s="1"/>
  <c r="AF51"/>
  <c r="AH51" s="1"/>
  <c r="AM53"/>
  <c r="AI53" s="1"/>
  <c r="AJ53" s="1"/>
  <c r="AF57"/>
  <c r="AH57" s="1"/>
  <c r="AM60"/>
  <c r="AI60" s="1"/>
  <c r="AJ60" s="1"/>
  <c r="AF64"/>
  <c r="AH64" s="1"/>
  <c r="AM67"/>
  <c r="AI67" s="1"/>
  <c r="AJ67" s="1"/>
  <c r="AF17"/>
  <c r="AH17" s="1"/>
  <c r="AM20"/>
  <c r="AI20" s="1"/>
  <c r="AJ20" s="1"/>
  <c r="N70"/>
  <c r="D8" i="4" s="1"/>
  <c r="AM7" i="9"/>
  <c r="AI7" s="1"/>
  <c r="AJ7" s="1"/>
  <c r="AN8"/>
  <c r="AF12"/>
  <c r="AH12" s="1"/>
  <c r="AN15"/>
  <c r="AF19"/>
  <c r="AH19" s="1"/>
  <c r="AM22"/>
  <c r="AI22" s="1"/>
  <c r="AJ22" s="1"/>
  <c r="AN23"/>
  <c r="AM27"/>
  <c r="AM33"/>
  <c r="AM35"/>
  <c r="AM41"/>
  <c r="AN42"/>
  <c r="AF46"/>
  <c r="AH46" s="1"/>
  <c r="AM48"/>
  <c r="AI48" s="1"/>
  <c r="AJ48" s="1"/>
  <c r="AN49"/>
  <c r="AI49" s="1"/>
  <c r="AM54"/>
  <c r="AI54" s="1"/>
  <c r="AJ54" s="1"/>
  <c r="AF59"/>
  <c r="AH59" s="1"/>
  <c r="AN62"/>
  <c r="AF66"/>
  <c r="AH66" s="1"/>
  <c r="M72"/>
  <c r="AM5"/>
  <c r="AI5" s="1"/>
  <c r="AJ5" s="1"/>
  <c r="AM9"/>
  <c r="AI9" s="1"/>
  <c r="AJ9" s="1"/>
  <c r="AN10"/>
  <c r="AF14"/>
  <c r="AH14" s="1"/>
  <c r="AM16"/>
  <c r="AI16" s="1"/>
  <c r="AJ16" s="1"/>
  <c r="AN17"/>
  <c r="AI17" s="1"/>
  <c r="AF21"/>
  <c r="AM24"/>
  <c r="AI24" s="1"/>
  <c r="AJ24" s="1"/>
  <c r="AI25"/>
  <c r="AN28"/>
  <c r="AN36"/>
  <c r="AF40"/>
  <c r="AH40" s="1"/>
  <c r="AN44"/>
  <c r="AF47"/>
  <c r="AH47" s="1"/>
  <c r="AM50"/>
  <c r="AI50" s="1"/>
  <c r="AJ50" s="1"/>
  <c r="AN51"/>
  <c r="AI51" s="1"/>
  <c r="AM56"/>
  <c r="AI56" s="1"/>
  <c r="AJ56" s="1"/>
  <c r="AN57"/>
  <c r="AF61"/>
  <c r="AH61" s="1"/>
  <c r="AM63"/>
  <c r="AI63" s="1"/>
  <c r="AJ63" s="1"/>
  <c r="AN64"/>
  <c r="AI64" s="1"/>
  <c r="D72"/>
  <c r="H26" i="4" s="1"/>
  <c r="H72" i="9"/>
  <c r="H30" i="4" s="1"/>
  <c r="L72" i="9"/>
  <c r="H33" i="4" s="1"/>
  <c r="R81" i="9"/>
  <c r="F18" i="4" s="1"/>
  <c r="R79" i="9"/>
  <c r="F16" i="4" s="1"/>
  <c r="R78" i="9"/>
  <c r="F15" i="4" s="1"/>
  <c r="R80" i="9"/>
  <c r="F17" i="4" s="1"/>
  <c r="AK77" i="9"/>
  <c r="AK76"/>
  <c r="AK75"/>
  <c r="AK74"/>
  <c r="AN31"/>
  <c r="AN35"/>
  <c r="P5"/>
  <c r="AI30"/>
  <c r="AF30"/>
  <c r="AH30" s="1"/>
  <c r="AI34"/>
  <c r="AF34"/>
  <c r="AH34" s="1"/>
  <c r="AF38"/>
  <c r="AH38" s="1"/>
  <c r="AI41"/>
  <c r="AJ41" s="1"/>
  <c r="R77"/>
  <c r="F14" i="4" s="1"/>
  <c r="R76" i="9"/>
  <c r="F13" i="4" s="1"/>
  <c r="R75" i="9"/>
  <c r="F12" i="4" s="1"/>
  <c r="R74" i="9"/>
  <c r="F11" i="4" s="1"/>
  <c r="AK81" i="9"/>
  <c r="AK80"/>
  <c r="AK79"/>
  <c r="AK78"/>
  <c r="AN27"/>
  <c r="AN29"/>
  <c r="AN33"/>
  <c r="AN37"/>
  <c r="AF26"/>
  <c r="AH26" s="1"/>
  <c r="AF28"/>
  <c r="AH28" s="1"/>
  <c r="AF32"/>
  <c r="AH32" s="1"/>
  <c r="AF36"/>
  <c r="AH36" s="1"/>
  <c r="AI57" l="1"/>
  <c r="AI42"/>
  <c r="AI26"/>
  <c r="AI27"/>
  <c r="AI23"/>
  <c r="AI29"/>
  <c r="AJ29" s="1"/>
  <c r="AI36"/>
  <c r="AJ36" s="1"/>
  <c r="AI32"/>
  <c r="AI28"/>
  <c r="AI44"/>
  <c r="AI10"/>
  <c r="AJ10" s="1"/>
  <c r="AI59"/>
  <c r="AI61"/>
  <c r="AJ61" s="1"/>
  <c r="Q5"/>
  <c r="N71"/>
  <c r="D9" i="4" s="1"/>
  <c r="AI47" i="9"/>
  <c r="AJ47" s="1"/>
  <c r="AJ57"/>
  <c r="AI62"/>
  <c r="AJ62" s="1"/>
  <c r="AJ23"/>
  <c r="AI15"/>
  <c r="AI8"/>
  <c r="AJ8" s="1"/>
  <c r="AI14"/>
  <c r="AJ14" s="1"/>
  <c r="AI46"/>
  <c r="AJ46" s="1"/>
  <c r="AI19"/>
  <c r="AJ19" s="1"/>
  <c r="AI38"/>
  <c r="AJ38" s="1"/>
  <c r="AI40"/>
  <c r="AJ40" s="1"/>
  <c r="AI66"/>
  <c r="AJ66" s="1"/>
  <c r="AI21"/>
  <c r="AI12"/>
  <c r="AJ12" s="1"/>
  <c r="AJ64"/>
  <c r="AJ49"/>
  <c r="AJ44"/>
  <c r="AJ42"/>
  <c r="AI37"/>
  <c r="AJ37" s="1"/>
  <c r="AI33"/>
  <c r="AJ33" s="1"/>
  <c r="AJ32"/>
  <c r="AI31"/>
  <c r="AJ31" s="1"/>
  <c r="AJ26"/>
  <c r="AJ25"/>
  <c r="AJ17"/>
  <c r="AI35"/>
  <c r="AJ35" s="1"/>
  <c r="AJ51"/>
  <c r="AJ28"/>
  <c r="AJ30"/>
  <c r="AJ59"/>
  <c r="AJ34"/>
  <c r="N72" l="1"/>
  <c r="D18" i="4" s="1"/>
  <c r="M74" i="9"/>
  <c r="D11" i="4" s="1"/>
  <c r="M77" i="9"/>
  <c r="D14" i="4" s="1"/>
  <c r="M78" i="9"/>
  <c r="D15" i="4" s="1"/>
  <c r="M79" i="9"/>
  <c r="F9" i="4" s="1"/>
  <c r="M76" i="9"/>
  <c r="D13" i="4" s="1"/>
  <c r="M75" i="9"/>
  <c r="D12" i="4" s="1"/>
  <c r="AE71" i="9"/>
  <c r="AE72" s="1"/>
  <c r="AG79"/>
  <c r="AG78"/>
  <c r="AG77"/>
  <c r="AG76"/>
  <c r="AG75"/>
  <c r="AG74"/>
  <c r="E34" i="5" l="1"/>
  <c r="E33"/>
  <c r="E32"/>
  <c r="E31"/>
  <c r="C46" s="1"/>
  <c r="E30"/>
  <c r="C45" s="1"/>
  <c r="E29"/>
  <c r="C44" s="1"/>
  <c r="E28"/>
  <c r="C43" s="1"/>
  <c r="E27"/>
  <c r="C42" s="1"/>
  <c r="D34"/>
  <c r="D33"/>
  <c r="D32"/>
  <c r="D31"/>
  <c r="D46" s="1"/>
  <c r="D30"/>
  <c r="D45" s="1"/>
  <c r="D29"/>
  <c r="D44" s="1"/>
  <c r="D28"/>
  <c r="D43" s="1"/>
  <c r="D27"/>
  <c r="D42" s="1"/>
  <c r="K45"/>
  <c r="J45"/>
  <c r="I45"/>
  <c r="J46"/>
  <c r="I46"/>
  <c r="K46"/>
  <c r="H46"/>
  <c r="M46"/>
  <c r="L46"/>
  <c r="M45"/>
  <c r="L45"/>
  <c r="H45"/>
  <c r="M44"/>
  <c r="L44"/>
  <c r="K44"/>
  <c r="J44"/>
  <c r="I44"/>
  <c r="H44"/>
  <c r="M43"/>
  <c r="L43"/>
  <c r="K43"/>
  <c r="J43"/>
  <c r="H43"/>
  <c r="I43"/>
  <c r="M42"/>
  <c r="L42"/>
  <c r="K42"/>
  <c r="J42"/>
  <c r="I42"/>
  <c r="H42"/>
  <c r="G46"/>
  <c r="G45"/>
  <c r="G44"/>
  <c r="G43"/>
  <c r="G42"/>
  <c r="F41" i="4"/>
  <c r="G34" i="5"/>
  <c r="G33"/>
  <c r="G32"/>
  <c r="G31"/>
  <c r="G30"/>
  <c r="G29"/>
  <c r="G28"/>
  <c r="G27"/>
  <c r="F34"/>
  <c r="F33"/>
  <c r="F32"/>
  <c r="F31"/>
  <c r="F30"/>
  <c r="F29"/>
  <c r="F28"/>
  <c r="F27"/>
  <c r="F46" l="1"/>
  <c r="F45"/>
  <c r="F44"/>
  <c r="F43"/>
  <c r="F42"/>
  <c r="F43" i="4"/>
  <c r="F42"/>
  <c r="F18" i="5"/>
  <c r="F45" i="4"/>
  <c r="F44"/>
  <c r="F14" i="5"/>
  <c r="F13"/>
  <c r="F15"/>
  <c r="F12"/>
  <c r="F17"/>
  <c r="F19"/>
  <c r="F16"/>
  <c r="D10"/>
  <c r="H34"/>
  <c r="H33"/>
  <c r="H32"/>
  <c r="H31"/>
  <c r="E46" s="1"/>
  <c r="H30"/>
  <c r="H29"/>
  <c r="H28"/>
  <c r="H27"/>
  <c r="E43"/>
  <c r="E42"/>
  <c r="E45" l="1"/>
  <c r="E44"/>
  <c r="E45" i="4"/>
  <c r="E41"/>
  <c r="E43"/>
  <c r="E44"/>
  <c r="E42"/>
  <c r="D9" i="5"/>
  <c r="D15" l="1"/>
  <c r="D12"/>
  <c r="D16"/>
  <c r="D13"/>
  <c r="F10"/>
  <c r="D14"/>
  <c r="D19"/>
</calcChain>
</file>

<file path=xl/comments1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635
</t>
        </r>
      </text>
    </comment>
    <comment ref="AF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685</t>
        </r>
      </text>
    </comment>
    <comment ref="AF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790</t>
        </r>
      </text>
    </comment>
    <comment ref="AF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611
</t>
        </r>
      </text>
    </comment>
    <comment ref="AF3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492
</t>
        </r>
      </text>
    </comment>
    <comment ref="AF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607
</t>
        </r>
      </text>
    </comment>
    <comment ref="AF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568
</t>
        </r>
      </text>
    </comment>
    <comment ref="AF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822
</t>
        </r>
      </text>
    </comment>
    <comment ref="AF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658
</t>
        </r>
      </text>
    </comment>
    <comment ref="AF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566
</t>
        </r>
      </text>
    </comment>
    <comment ref="U70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E70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U71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E71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U72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E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74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76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78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822
</t>
        </r>
      </text>
    </comment>
    <comment ref="AF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607
</t>
        </r>
      </text>
    </comment>
    <comment ref="AF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566
</t>
        </r>
      </text>
    </comment>
    <comment ref="AF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658
</t>
        </r>
      </text>
    </comment>
    <comment ref="AF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790</t>
        </r>
      </text>
    </comment>
    <comment ref="AF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611
</t>
        </r>
      </text>
    </comment>
    <comment ref="AF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568
</t>
        </r>
      </text>
    </comment>
    <comment ref="AF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492
</t>
        </r>
      </text>
    </comment>
    <comment ref="AF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685</t>
        </r>
      </text>
    </comment>
    <comment ref="AF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635
</t>
        </r>
      </text>
    </comment>
    <comment ref="AH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566
</t>
        </r>
      </text>
    </comment>
    <comment ref="W78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G78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W79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G79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P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W80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G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sharedStrings.xml><?xml version="1.0" encoding="utf-8"?>
<sst xmlns="http://schemas.openxmlformats.org/spreadsheetml/2006/main" count="588" uniqueCount="266">
  <si>
    <t>Seat No.</t>
  </si>
  <si>
    <t>Name of Student</t>
  </si>
  <si>
    <t>OR</t>
  </si>
  <si>
    <t>TOTAL</t>
  </si>
  <si>
    <t>result (pass/fail)</t>
  </si>
  <si>
    <t>SEM 1</t>
  </si>
  <si>
    <t>MAX MARKS</t>
  </si>
  <si>
    <t>MIN PASSING REQUIREMENT</t>
  </si>
  <si>
    <t>%</t>
  </si>
  <si>
    <t>RESULT</t>
  </si>
  <si>
    <t>Sr. No.</t>
  </si>
  <si>
    <t>PASS/ FAIL</t>
  </si>
  <si>
    <t>&lt;40</t>
  </si>
  <si>
    <t>FAIL</t>
  </si>
  <si>
    <t>TOTAL SEM1+SEM2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</si>
  <si>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</si>
  <si>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</si>
  <si>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</si>
  <si>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</si>
  <si>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</si>
  <si>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</si>
  <si>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</si>
  <si>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</si>
  <si>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>fainled in &gt;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</si>
  <si>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</si>
  <si>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</si>
  <si>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</si>
  <si>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</si>
  <si>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</si>
  <si>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</si>
  <si>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</si>
  <si>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</si>
  <si>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</si>
  <si>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</si>
  <si>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</si>
  <si>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</si>
  <si>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</si>
  <si>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</si>
  <si>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</si>
  <si>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</si>
  <si>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</si>
  <si>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Th4</t>
  </si>
  <si>
    <t>Th5</t>
  </si>
  <si>
    <t>Pr l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</si>
  <si>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</si>
  <si>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</si>
  <si>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</si>
  <si>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</si>
  <si>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</si>
  <si>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</si>
  <si>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</si>
  <si>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</si>
  <si>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</si>
  <si>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</si>
  <si>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</si>
  <si>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</si>
  <si>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</si>
  <si>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</si>
  <si>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</si>
  <si>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</si>
  <si>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</si>
  <si>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</si>
  <si>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</si>
  <si>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</si>
  <si>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</si>
  <si>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</si>
  <si>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</si>
  <si>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</si>
  <si>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</si>
  <si>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</si>
  <si>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</si>
  <si>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</si>
  <si>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</si>
  <si>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</si>
  <si>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</si>
  <si>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</si>
  <si>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</si>
  <si>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</si>
  <si>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</si>
  <si>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</si>
  <si>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</si>
  <si>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</si>
  <si>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</si>
  <si>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</si>
  <si>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</si>
  <si>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</si>
  <si>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</si>
  <si>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</si>
  <si>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Percentage of passing with A TKT:</t>
  </si>
  <si>
    <t>No. of students failed :</t>
  </si>
  <si>
    <t>GRACE (if any)</t>
  </si>
  <si>
    <t>failed in &gt; 3 th</t>
  </si>
  <si>
    <t>SC</t>
  </si>
  <si>
    <t>SEM 2</t>
  </si>
  <si>
    <t>% of passing</t>
  </si>
  <si>
    <t>failed in &gt; 3 pr</t>
  </si>
  <si>
    <t>DBMS</t>
  </si>
  <si>
    <t>TOC</t>
  </si>
  <si>
    <t>CNT</t>
  </si>
  <si>
    <t>MIS</t>
  </si>
  <si>
    <t>HCI</t>
  </si>
  <si>
    <t>SDTL TW</t>
  </si>
  <si>
    <t>SEMINAR TW</t>
  </si>
  <si>
    <t>SE</t>
  </si>
  <si>
    <t>:- T.E</t>
  </si>
  <si>
    <t>I.T.</t>
  </si>
  <si>
    <t>NA</t>
  </si>
  <si>
    <t>Toppers</t>
  </si>
  <si>
    <t>PP</t>
  </si>
  <si>
    <t>DAA</t>
  </si>
  <si>
    <t>SDL TW</t>
  </si>
  <si>
    <t>SDL PR</t>
  </si>
  <si>
    <t>SDTL OR</t>
  </si>
  <si>
    <t>SSP</t>
  </si>
  <si>
    <t>SSL TW</t>
  </si>
  <si>
    <t>Sem I +Sem II</t>
  </si>
  <si>
    <t>Mrs.Pawar P.Y.</t>
  </si>
  <si>
    <t>Sem II</t>
  </si>
  <si>
    <t>Name</t>
  </si>
  <si>
    <t>Total</t>
  </si>
  <si>
    <t>Mr.Bangare S.L.</t>
  </si>
  <si>
    <t>Mrs.Bangare P.S.</t>
  </si>
  <si>
    <t>T120438501</t>
  </si>
  <si>
    <t>AMARITA MISHRA</t>
  </si>
  <si>
    <t>T120438502</t>
  </si>
  <si>
    <t>BABAR SAYALI SAHEBRAO</t>
  </si>
  <si>
    <t>T120438503</t>
  </si>
  <si>
    <t>BHONDAVE AKSHAY ARUN</t>
  </si>
  <si>
    <t>T120438504</t>
  </si>
  <si>
    <t>BONGANE NILKANTH MOHAN</t>
  </si>
  <si>
    <t>T120438505</t>
  </si>
  <si>
    <t>CHAVAN KIMAYA SAMPAT</t>
  </si>
  <si>
    <t>T120438506</t>
  </si>
  <si>
    <t>CHOLKE SHWETASANJAY</t>
  </si>
  <si>
    <t>T120438507</t>
  </si>
  <si>
    <t>DALAL MOHAMMED ZAHID</t>
  </si>
  <si>
    <t>T120438508</t>
  </si>
  <si>
    <t>DANGISTE SHRADDHA DEEPAK</t>
  </si>
  <si>
    <t>T120438509</t>
  </si>
  <si>
    <t>DAPHAL MINAL DEVIDAS</t>
  </si>
  <si>
    <t>T120438510</t>
  </si>
  <si>
    <t>DESHMUKH ONKAR BALAJIRAO</t>
  </si>
  <si>
    <t>T120438512</t>
  </si>
  <si>
    <t>DIVYA SHREE TULI</t>
  </si>
  <si>
    <t>T120438513</t>
  </si>
  <si>
    <t>GAIKWAD ASHWINI ASHOK</t>
  </si>
  <si>
    <t>T120438514</t>
  </si>
  <si>
    <t>GHIVE BAKUL ARUN</t>
  </si>
  <si>
    <t>T120438515</t>
  </si>
  <si>
    <t>GOSAVI PANKAJ GHANSHAMPURI</t>
  </si>
  <si>
    <t>T120438516</t>
  </si>
  <si>
    <t>GOURAV MALIK</t>
  </si>
  <si>
    <t>T120438517</t>
  </si>
  <si>
    <t>GUPTA PRANAY OMPRAKASH</t>
  </si>
  <si>
    <t>T120438518</t>
  </si>
  <si>
    <t>GUPTA SHUBHAM OMPRAKASH</t>
  </si>
  <si>
    <t>T120438519</t>
  </si>
  <si>
    <t>INAMDAR AJIM YUSUF</t>
  </si>
  <si>
    <t>T120438520</t>
  </si>
  <si>
    <t>JAGTAP ABHISHEK KUMAR</t>
  </si>
  <si>
    <t>T120438521</t>
  </si>
  <si>
    <t>JAGTAP MAYUR PARSHURAM</t>
  </si>
  <si>
    <t>T120438522</t>
  </si>
  <si>
    <t>JAIN JYOTI DINESH</t>
  </si>
  <si>
    <t>T120438523</t>
  </si>
  <si>
    <t>KADU INDRAJIT SUBHASH</t>
  </si>
  <si>
    <t>T120438524</t>
  </si>
  <si>
    <t>KANKATE SHIVANI BHASKARRAO</t>
  </si>
  <si>
    <t>T120438525</t>
  </si>
  <si>
    <t>KARANDE NIKHIL SHIVAJI</t>
  </si>
  <si>
    <t>T120438526</t>
  </si>
  <si>
    <t>KARANDE SNEHAL RAJENDRA</t>
  </si>
  <si>
    <t>T120438527</t>
  </si>
  <si>
    <t>KHADKE ADVITA DEEPAK</t>
  </si>
  <si>
    <t>T120438528</t>
  </si>
  <si>
    <t>KHATIB MOHD ZIAUDDIN</t>
  </si>
  <si>
    <t>T120438529</t>
  </si>
  <si>
    <t>T120438530</t>
  </si>
  <si>
    <t>LANKE PRADNYA AMBADAS</t>
  </si>
  <si>
    <t>T120438531</t>
  </si>
  <si>
    <t>MALI SNEHA SHRIKANT</t>
  </si>
  <si>
    <t>T120438532</t>
  </si>
  <si>
    <t>MALSHETE KAILAS GOVINDRAO</t>
  </si>
  <si>
    <t>T120438533</t>
  </si>
  <si>
    <t>MANGALGIRI KAUSTUBH MILIND</t>
  </si>
  <si>
    <t>T120438534</t>
  </si>
  <si>
    <t>MASKE NAMRATA MADHAVRAO</t>
  </si>
  <si>
    <t>T120438535</t>
  </si>
  <si>
    <t>MOHAMMAD ASIF BAGEWADI</t>
  </si>
  <si>
    <t>T120438536</t>
  </si>
  <si>
    <t>MORE NIKITA JANARDAN</t>
  </si>
  <si>
    <t>T120438537</t>
  </si>
  <si>
    <t>NAVALE ESHA SANJAY</t>
  </si>
  <si>
    <t>T120438538</t>
  </si>
  <si>
    <t>NEERAJ KUMAR SINGH</t>
  </si>
  <si>
    <t>T120438539</t>
  </si>
  <si>
    <t>NEERAJ YADAV</t>
  </si>
  <si>
    <t>T120438540</t>
  </si>
  <si>
    <t>NITIKA SINHA</t>
  </si>
  <si>
    <t>T120438541</t>
  </si>
  <si>
    <t>PANCHAL PRACHI GANESH</t>
  </si>
  <si>
    <t>T120438542</t>
  </si>
  <si>
    <t>PATIL RUTURAJ RAMESH</t>
  </si>
  <si>
    <t>T120438543</t>
  </si>
  <si>
    <t>PAWAR MANSI SAHEBRAO</t>
  </si>
  <si>
    <t>T120438545</t>
  </si>
  <si>
    <t>PAWAR SAYALI BABAN</t>
  </si>
  <si>
    <t>T120438546</t>
  </si>
  <si>
    <t>RATHOD AAKASH ASHOK</t>
  </si>
  <si>
    <t>T120438547</t>
  </si>
  <si>
    <t>SAMARTH KUMAR</t>
  </si>
  <si>
    <t>T120438548</t>
  </si>
  <si>
    <t>SASANE SHWETA RANJIT</t>
  </si>
  <si>
    <t>T120438549</t>
  </si>
  <si>
    <t>SATPUTE GANESH BALAJI</t>
  </si>
  <si>
    <t>T120438550</t>
  </si>
  <si>
    <t>SHAH BHAVNA RAJIV</t>
  </si>
  <si>
    <t>T120438552</t>
  </si>
  <si>
    <t>SHAIKH SAIF HAROON</t>
  </si>
  <si>
    <t>T120438554</t>
  </si>
  <si>
    <t>SHELKE PRIYANKA NILKANTH</t>
  </si>
  <si>
    <t>T120438555</t>
  </si>
  <si>
    <t>SNEHI RAJ</t>
  </si>
  <si>
    <t>T120438556</t>
  </si>
  <si>
    <t>SONKAMBLE PUJA PRABHKAR</t>
  </si>
  <si>
    <t>T120438557</t>
  </si>
  <si>
    <t>SURAJ SENGAR</t>
  </si>
  <si>
    <t>T120438558</t>
  </si>
  <si>
    <t>SURYAWANSHI NIHAR NITIN</t>
  </si>
  <si>
    <t>T120438559</t>
  </si>
  <si>
    <t>SUTAR ASHWINI ANANDA</t>
  </si>
  <si>
    <t>T120438560</t>
  </si>
  <si>
    <t>SWAMI ONKAR MALLIKARJUN</t>
  </si>
  <si>
    <t>T120438561</t>
  </si>
  <si>
    <t>TAKE POOJA BALASAHEB</t>
  </si>
  <si>
    <t>T120438562</t>
  </si>
  <si>
    <t>TARU SARTHAK BHAGWAT</t>
  </si>
  <si>
    <t>T120438563</t>
  </si>
  <si>
    <t>TAYDE PRIYA ASHOKRAO</t>
  </si>
  <si>
    <t>T120438564</t>
  </si>
  <si>
    <t>THAKARE HARSHAL SANJAY</t>
  </si>
  <si>
    <t>T120438565</t>
  </si>
  <si>
    <t>THAKARE PRATIK VIJAIRAO</t>
  </si>
  <si>
    <t>T120438566</t>
  </si>
  <si>
    <t>TINGHASE PAYAL DNYANESHWAR</t>
  </si>
  <si>
    <t>T120438567</t>
  </si>
  <si>
    <t>VIVEK SHARMA</t>
  </si>
  <si>
    <t>A.Y.2014-15 SEM I</t>
  </si>
  <si>
    <t xml:space="preserve">                               RESULT ANALYSIS For T.E.   of Sem-I(2014-15)</t>
  </si>
  <si>
    <t xml:space="preserve">                               RESULT ANALYSIS For T.E.   of Sem-II(2014-15)</t>
  </si>
  <si>
    <t>Aug. 2015</t>
  </si>
  <si>
    <t>WET</t>
  </si>
  <si>
    <t>SL I (tw)</t>
  </si>
  <si>
    <t>SL I(pr)</t>
  </si>
  <si>
    <t>DBMS (pr)</t>
  </si>
  <si>
    <t>DBMS (or)</t>
  </si>
  <si>
    <t>ESDL (tw)</t>
  </si>
  <si>
    <t>AA</t>
  </si>
  <si>
    <t>16.01.2015</t>
  </si>
  <si>
    <t>KHODADE ASHWINI BABAN</t>
  </si>
  <si>
    <t>SL (PR)</t>
  </si>
  <si>
    <t>DBMS (PR)</t>
  </si>
  <si>
    <t>DBMS (OR)</t>
  </si>
  <si>
    <t>Mr.Kulkarni S.S.</t>
  </si>
  <si>
    <t>Mr.Kulkarni S.S./ Mrs.Pawar P.Y.</t>
  </si>
  <si>
    <t>Mrs.Shinde A.S.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</si>
</sst>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1"/>
      <name val="Tahoma"/>
      <family val="2"/>
    </font>
    <font>
      <sz val="11"/>
      <color indexed="8"/>
      <name val="Arial"/>
      <family val="2"/>
    </font>
    <font>
      <sz val="11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66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rgb="FF6666FF"/>
      </top>
      <bottom style="thin">
        <color indexed="64"/>
      </bottom>
      <diagonal/>
    </border>
    <border>
      <left/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ck">
        <color rgb="FF6666FF"/>
      </right>
      <top style="thick">
        <color rgb="FF6666FF"/>
      </top>
      <bottom style="thin">
        <color indexed="64"/>
      </bottom>
      <diagonal/>
    </border>
    <border>
      <left style="thick">
        <color rgb="FF66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6666FF"/>
      </right>
      <top style="thin">
        <color indexed="64"/>
      </top>
      <bottom style="thin">
        <color indexed="64"/>
      </bottom>
      <diagonal/>
    </border>
    <border>
      <left style="thick">
        <color rgb="FF6666FF"/>
      </left>
      <right/>
      <top/>
      <bottom/>
      <diagonal/>
    </border>
    <border>
      <left/>
      <right style="thick">
        <color rgb="FF6666FF"/>
      </right>
      <top/>
      <bottom/>
      <diagonal/>
    </border>
    <border>
      <left style="thick">
        <color rgb="FF6666FF"/>
      </left>
      <right/>
      <top/>
      <bottom style="thick">
        <color rgb="FF6666FF"/>
      </bottom>
      <diagonal/>
    </border>
    <border>
      <left style="medium">
        <color indexed="64"/>
      </left>
      <right/>
      <top/>
      <bottom style="thick">
        <color rgb="FF6666FF"/>
      </bottom>
      <diagonal/>
    </border>
    <border>
      <left/>
      <right/>
      <top/>
      <bottom style="thick">
        <color rgb="FF66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666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6666FF"/>
      </bottom>
      <diagonal/>
    </border>
    <border>
      <left/>
      <right style="thick">
        <color rgb="FF6666FF"/>
      </right>
      <top/>
      <bottom style="thick">
        <color rgb="FF6666FF"/>
      </bottom>
      <diagonal/>
    </border>
    <border>
      <left style="thin">
        <color indexed="64"/>
      </left>
      <right/>
      <top style="thick">
        <color rgb="FF6666FF"/>
      </top>
      <bottom style="thin">
        <color indexed="64"/>
      </bottom>
      <diagonal/>
    </border>
    <border>
      <left style="thick">
        <color rgb="FFFF66FF"/>
      </left>
      <right style="thin">
        <color indexed="64"/>
      </right>
      <top style="thick">
        <color rgb="FFFF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66FF"/>
      </top>
      <bottom style="thin">
        <color indexed="64"/>
      </bottom>
      <diagonal/>
    </border>
    <border>
      <left style="thin">
        <color indexed="64"/>
      </left>
      <right style="thick">
        <color rgb="FFFF66FF"/>
      </right>
      <top style="thick">
        <color rgb="FFFF66FF"/>
      </top>
      <bottom style="thin">
        <color indexed="64"/>
      </bottom>
      <diagonal/>
    </border>
    <border>
      <left style="thick">
        <color rgb="FFFF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66FF"/>
      </right>
      <top style="thin">
        <color indexed="64"/>
      </top>
      <bottom style="thin">
        <color indexed="64"/>
      </bottom>
      <diagonal/>
    </border>
    <border>
      <left style="thick">
        <color rgb="FFFF66FF"/>
      </left>
      <right/>
      <top/>
      <bottom/>
      <diagonal/>
    </border>
    <border>
      <left/>
      <right style="thick">
        <color rgb="FFFF66FF"/>
      </right>
      <top/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/>
      <top/>
      <bottom style="thick">
        <color rgb="FFFF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66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 style="thick">
        <color rgb="FF6666FF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6666FF"/>
      </left>
      <right style="thin">
        <color indexed="64"/>
      </right>
      <top style="thick">
        <color rgb="FF6666FF"/>
      </top>
      <bottom/>
      <diagonal/>
    </border>
    <border>
      <left style="thin">
        <color indexed="64"/>
      </left>
      <right style="thick">
        <color rgb="FF6666FF"/>
      </right>
      <top style="thick">
        <color rgb="FF6666F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4" borderId="0" xfId="0" applyFill="1" applyBorder="1" applyAlignment="1">
      <alignment horizontal="left" vertical="center"/>
    </xf>
    <xf numFmtId="1" fontId="8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8" fillId="0" borderId="7" xfId="0" applyNumberFormat="1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4" borderId="0" xfId="0" applyFill="1"/>
    <xf numFmtId="0" fontId="0" fillId="9" borderId="40" xfId="0" applyFill="1" applyBorder="1"/>
    <xf numFmtId="0" fontId="0" fillId="9" borderId="41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right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29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15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30" xfId="0" applyNumberFormat="1" applyFont="1" applyBorder="1" applyAlignment="1">
      <alignment horizontal="center" vertical="center" wrapText="1"/>
    </xf>
    <xf numFmtId="2" fontId="0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vertical="center" wrapText="1"/>
    </xf>
    <xf numFmtId="1" fontId="0" fillId="5" borderId="1" xfId="0" applyNumberFormat="1" applyFont="1" applyFill="1" applyBorder="1" applyAlignment="1">
      <alignment horizontal="center" vertical="center" wrapText="1"/>
    </xf>
    <xf numFmtId="2" fontId="0" fillId="6" borderId="1" xfId="0" applyNumberFormat="1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justify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42" xfId="0" applyFont="1" applyBorder="1" applyAlignment="1">
      <alignment vertical="center" wrapText="1"/>
    </xf>
    <xf numFmtId="17" fontId="1" fillId="0" borderId="0" xfId="0" applyNumberFormat="1" applyFont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 applyFont="1" applyBorder="1" applyAlignment="1">
      <alignment vertical="center" wrapText="1"/>
    </xf>
    <xf numFmtId="10" fontId="0" fillId="0" borderId="0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" fontId="12" fillId="0" borderId="9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2" fillId="0" borderId="9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1" fontId="0" fillId="4" borderId="29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 vertical="center" wrapText="1"/>
    </xf>
    <xf numFmtId="1" fontId="0" fillId="4" borderId="8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" fontId="0" fillId="4" borderId="15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1" xfId="0" applyFont="1" applyFill="1" applyBorder="1" applyAlignment="1">
      <alignment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colors>
    <mruColors>
      <color rgb="FF66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92"/>
  <sheetViews>
    <sheetView topLeftCell="A82" zoomScale="80" zoomScaleNormal="80" workbookViewId="0">
      <selection activeCell="C84" sqref="C84"/>
    </sheetView>
  </sheetViews>
  <sheetFormatPr defaultRowHeight="15"/>
  <cols>
    <col min="2" max="2" width="15.140625" style="7" customWidth="1"/>
    <col min="3" max="3" width="37.7109375" customWidth="1"/>
    <col min="4" max="15" width="9.140625" style="7"/>
    <col min="16" max="16" width="10.42578125" style="7" customWidth="1"/>
    <col min="17" max="17" width="31.5703125" style="7" customWidth="1"/>
    <col min="18" max="40" width="9.140625" style="7"/>
  </cols>
  <sheetData>
    <row r="1" spans="1:41" ht="15.75" thickTop="1">
      <c r="A1" s="150"/>
      <c r="B1" s="150"/>
      <c r="C1" s="73" t="s">
        <v>247</v>
      </c>
      <c r="D1" s="182" t="s">
        <v>5</v>
      </c>
      <c r="E1" s="183"/>
      <c r="F1" s="183"/>
      <c r="G1" s="183"/>
      <c r="H1" s="183"/>
      <c r="I1" s="183"/>
      <c r="J1" s="183"/>
      <c r="K1" s="183"/>
      <c r="L1" s="183"/>
      <c r="M1" s="183"/>
      <c r="N1" s="74">
        <v>750</v>
      </c>
      <c r="O1" s="183" t="s">
        <v>5</v>
      </c>
      <c r="P1" s="183"/>
      <c r="Q1" s="183"/>
      <c r="R1" s="183"/>
      <c r="S1" s="184"/>
      <c r="T1" s="185" t="s">
        <v>93</v>
      </c>
      <c r="U1" s="186"/>
      <c r="V1" s="186"/>
      <c r="W1" s="186"/>
      <c r="X1" s="186"/>
      <c r="Y1" s="186"/>
      <c r="Z1" s="186"/>
      <c r="AA1" s="187"/>
      <c r="AB1" s="75">
        <v>800</v>
      </c>
      <c r="AC1" s="75">
        <v>1500</v>
      </c>
      <c r="AD1" s="75"/>
      <c r="AE1" s="75"/>
      <c r="AF1" s="75"/>
      <c r="AG1" s="75"/>
      <c r="AH1" s="75"/>
      <c r="AI1" s="75"/>
      <c r="AJ1" s="75"/>
      <c r="AK1" s="75"/>
      <c r="AL1" s="157"/>
      <c r="AM1" s="158"/>
      <c r="AN1" s="159"/>
      <c r="AO1" s="76"/>
    </row>
    <row r="2" spans="1:41" ht="45">
      <c r="A2" s="151" t="s">
        <v>10</v>
      </c>
      <c r="B2" s="151" t="s">
        <v>0</v>
      </c>
      <c r="C2" s="73" t="s">
        <v>1</v>
      </c>
      <c r="D2" s="71" t="s">
        <v>98</v>
      </c>
      <c r="E2" s="72" t="s">
        <v>97</v>
      </c>
      <c r="F2" s="72" t="s">
        <v>96</v>
      </c>
      <c r="G2" s="72" t="s">
        <v>103</v>
      </c>
      <c r="H2" s="72" t="s">
        <v>251</v>
      </c>
      <c r="I2" s="72" t="s">
        <v>252</v>
      </c>
      <c r="J2" s="72" t="s">
        <v>253</v>
      </c>
      <c r="K2" s="72" t="s">
        <v>254</v>
      </c>
      <c r="L2" s="72" t="s">
        <v>255</v>
      </c>
      <c r="M2" s="72" t="s">
        <v>256</v>
      </c>
      <c r="N2" s="151" t="s">
        <v>3</v>
      </c>
      <c r="O2" s="151" t="s">
        <v>8</v>
      </c>
      <c r="P2" s="151" t="s">
        <v>11</v>
      </c>
      <c r="Q2" s="151" t="s">
        <v>9</v>
      </c>
      <c r="R2" s="151"/>
      <c r="S2" s="62"/>
      <c r="T2" s="63" t="s">
        <v>114</v>
      </c>
      <c r="U2" s="151" t="s">
        <v>113</v>
      </c>
      <c r="V2" s="151" t="s">
        <v>99</v>
      </c>
      <c r="W2" s="151" t="s">
        <v>108</v>
      </c>
      <c r="X2" s="151" t="s">
        <v>109</v>
      </c>
      <c r="Y2" s="151" t="s">
        <v>100</v>
      </c>
      <c r="Z2" s="151" t="s">
        <v>110</v>
      </c>
      <c r="AA2" s="151" t="s">
        <v>111</v>
      </c>
      <c r="AB2" s="151" t="s">
        <v>101</v>
      </c>
      <c r="AC2" s="151" t="s">
        <v>112</v>
      </c>
      <c r="AD2" s="151" t="s">
        <v>102</v>
      </c>
      <c r="AE2" s="151" t="s">
        <v>3</v>
      </c>
      <c r="AF2" s="151" t="s">
        <v>14</v>
      </c>
      <c r="AG2" s="151" t="s">
        <v>90</v>
      </c>
      <c r="AH2" s="151" t="s">
        <v>8</v>
      </c>
      <c r="AI2" s="151" t="s">
        <v>4</v>
      </c>
      <c r="AJ2" s="151" t="s">
        <v>9</v>
      </c>
      <c r="AK2" s="150" t="s">
        <v>15</v>
      </c>
      <c r="AL2" s="65" t="s">
        <v>16</v>
      </c>
      <c r="AM2" s="66" t="s">
        <v>15</v>
      </c>
      <c r="AN2" s="67" t="s">
        <v>16</v>
      </c>
      <c r="AO2" s="76"/>
    </row>
    <row r="3" spans="1:41" ht="30">
      <c r="A3" s="150"/>
      <c r="B3" s="150"/>
      <c r="C3" s="77" t="s">
        <v>6</v>
      </c>
      <c r="D3" s="78">
        <v>100</v>
      </c>
      <c r="E3" s="150">
        <v>100</v>
      </c>
      <c r="F3" s="150">
        <v>100</v>
      </c>
      <c r="G3" s="150">
        <v>100</v>
      </c>
      <c r="H3" s="150">
        <v>100</v>
      </c>
      <c r="I3" s="150">
        <v>50</v>
      </c>
      <c r="J3" s="150">
        <v>50</v>
      </c>
      <c r="K3" s="150">
        <v>50</v>
      </c>
      <c r="L3" s="150">
        <v>50</v>
      </c>
      <c r="M3" s="150">
        <v>50</v>
      </c>
      <c r="N3" s="150">
        <f>SUM(D3:M3)</f>
        <v>750</v>
      </c>
      <c r="O3" s="150"/>
      <c r="P3" s="150"/>
      <c r="Q3" s="150"/>
      <c r="R3" s="150"/>
      <c r="S3" s="69"/>
      <c r="T3" s="70">
        <v>25</v>
      </c>
      <c r="U3" s="150">
        <v>100</v>
      </c>
      <c r="V3" s="150">
        <v>100</v>
      </c>
      <c r="W3" s="150">
        <v>100</v>
      </c>
      <c r="X3" s="150">
        <v>100</v>
      </c>
      <c r="Y3" s="150">
        <v>100</v>
      </c>
      <c r="Z3" s="150">
        <v>50</v>
      </c>
      <c r="AA3" s="150">
        <v>50</v>
      </c>
      <c r="AB3" s="150">
        <v>50</v>
      </c>
      <c r="AC3" s="150">
        <v>50</v>
      </c>
      <c r="AD3" s="150">
        <v>50</v>
      </c>
      <c r="AE3" s="150">
        <f>SUM(U3:AD3)</f>
        <v>750</v>
      </c>
      <c r="AF3" s="150"/>
      <c r="AG3" s="150"/>
      <c r="AH3" s="150"/>
      <c r="AI3" s="150"/>
      <c r="AJ3" s="150"/>
      <c r="AK3" s="150" t="s">
        <v>117</v>
      </c>
      <c r="AL3" s="65" t="s">
        <v>117</v>
      </c>
      <c r="AM3" s="66" t="s">
        <v>115</v>
      </c>
      <c r="AN3" s="67" t="s">
        <v>115</v>
      </c>
      <c r="AO3" s="76"/>
    </row>
    <row r="4" spans="1:41" ht="30">
      <c r="A4" s="79"/>
      <c r="B4" s="79"/>
      <c r="C4" s="68" t="s">
        <v>7</v>
      </c>
      <c r="D4" s="78">
        <v>40</v>
      </c>
      <c r="E4" s="150">
        <v>40</v>
      </c>
      <c r="F4" s="150">
        <v>40</v>
      </c>
      <c r="G4" s="150">
        <v>40</v>
      </c>
      <c r="H4" s="150">
        <v>40</v>
      </c>
      <c r="I4" s="150">
        <v>20</v>
      </c>
      <c r="J4" s="150">
        <v>20</v>
      </c>
      <c r="K4" s="150">
        <v>20</v>
      </c>
      <c r="L4" s="150">
        <v>20</v>
      </c>
      <c r="M4" s="150">
        <v>20</v>
      </c>
      <c r="N4" s="150">
        <f>SUM(D4:M4)</f>
        <v>300</v>
      </c>
      <c r="O4" s="150"/>
      <c r="P4" s="150"/>
      <c r="Q4" s="150"/>
      <c r="R4" s="150" t="s">
        <v>15</v>
      </c>
      <c r="S4" s="69" t="s">
        <v>16</v>
      </c>
      <c r="T4" s="70">
        <v>10</v>
      </c>
      <c r="U4" s="150">
        <v>40</v>
      </c>
      <c r="V4" s="150">
        <v>40</v>
      </c>
      <c r="W4" s="150">
        <v>40</v>
      </c>
      <c r="X4" s="150">
        <v>40</v>
      </c>
      <c r="Y4" s="150">
        <v>40</v>
      </c>
      <c r="Z4" s="150">
        <v>20</v>
      </c>
      <c r="AA4" s="150">
        <v>20</v>
      </c>
      <c r="AB4" s="150">
        <v>20</v>
      </c>
      <c r="AC4" s="150">
        <v>20</v>
      </c>
      <c r="AD4" s="150">
        <v>20</v>
      </c>
      <c r="AE4" s="150">
        <f t="shared" ref="AE4" si="0">SUM(U4:AD4)</f>
        <v>300</v>
      </c>
      <c r="AF4" s="150"/>
      <c r="AG4" s="150"/>
      <c r="AH4" s="150"/>
      <c r="AI4" s="150"/>
      <c r="AJ4" s="150"/>
      <c r="AK4" s="150"/>
      <c r="AL4" s="65"/>
      <c r="AM4" s="66"/>
      <c r="AN4" s="67"/>
      <c r="AO4" s="76"/>
    </row>
    <row r="5" spans="1:41" ht="30">
      <c r="A5" s="150">
        <v>1</v>
      </c>
      <c r="B5" s="80" t="s">
        <v>122</v>
      </c>
      <c r="C5" s="81" t="s">
        <v>123</v>
      </c>
      <c r="D5" s="150">
        <v>35</v>
      </c>
      <c r="E5" s="82">
        <v>53</v>
      </c>
      <c r="F5" s="82">
        <v>53</v>
      </c>
      <c r="G5" s="82">
        <v>55</v>
      </c>
      <c r="H5" s="82">
        <v>64</v>
      </c>
      <c r="I5" s="82">
        <v>40</v>
      </c>
      <c r="J5" s="82">
        <v>32</v>
      </c>
      <c r="K5" s="82">
        <v>31</v>
      </c>
      <c r="L5" s="82">
        <v>34</v>
      </c>
      <c r="M5" s="82">
        <v>34</v>
      </c>
      <c r="N5" s="150">
        <f>SUM(D5:M5)</f>
        <v>431</v>
      </c>
      <c r="O5" s="83">
        <f t="shared" ref="O5" si="1">N5*100/$N$1</f>
        <v>57.466666666666669</v>
      </c>
      <c r="P5" s="150" t="str">
        <f t="shared" ref="P5" si="2">IF(AND(R5=0,S5=0),"PASS","FAIL")</f>
        <v>FAIL</v>
      </c>
      <c r="Q5" s="150" t="str">
        <f t="shared" ref="Q5" si="3">IF(P5="FAIL","FAIL",IF(O5&gt;=66,"FIRST CLASS WITH DISTINCTION",IF(O5&gt;=60,"FIRST CLASS",IF(O5&gt;=55,"HIGHER SECOND CLASS",IF(O5&gt;=50,"SECOND CLASS",IF(O5&gt;=40,"PASS CLASS"))))))</f>
        <v>FAIL</v>
      </c>
      <c r="R5" s="84">
        <f>COUNTIF(D5:H5,"&lt;40")+COUNTIF(D5:H5,"AA")</f>
        <v>1</v>
      </c>
      <c r="S5" s="85">
        <f>COUNTIF(I5,"&lt;20")+COUNTIF(J5,"&lt;20")+COUNTIF(K5,"&lt;20")+COUNTIF(L5,"&lt;20")+COUNTIF(M5,"&lt;20")+COUNTIF(I5,"AA")+COUNTIF(J5,"AA")+COUNTIF(K5,"AA")+COUNTIF(L5,"AA")+COUNTIF(M5,"AA")</f>
        <v>0</v>
      </c>
      <c r="T5" s="70"/>
      <c r="U5" s="86"/>
      <c r="V5" s="86"/>
      <c r="W5" s="86"/>
      <c r="X5" s="86"/>
      <c r="Y5" s="86"/>
      <c r="Z5" s="86"/>
      <c r="AA5" s="86"/>
      <c r="AB5" s="86"/>
      <c r="AC5" s="86"/>
      <c r="AD5" s="86"/>
      <c r="AE5" s="84">
        <f t="shared" ref="AE5:AE61" si="4">SUM(T5:AD5)</f>
        <v>0</v>
      </c>
      <c r="AF5" s="150">
        <f t="shared" ref="AF5:AF62" si="5">AE5+N5</f>
        <v>431</v>
      </c>
      <c r="AG5" s="150"/>
      <c r="AH5" s="83">
        <f t="shared" ref="AH5:AH63" si="6">(AF5+AG5)*100/1500</f>
        <v>28.733333333333334</v>
      </c>
      <c r="AI5" s="150" t="str">
        <f t="shared" ref="AI5:AI63" si="7">IF(AND(AM5=0,AN5=0),"PASS",IF(AND(AM5&lt;=3,AN5&lt;=2),"FAILS ATKT","FAIL"))</f>
        <v>FAILS ATKT</v>
      </c>
      <c r="AJ5" s="150" t="b">
        <f t="shared" ref="AJ5:AJ63" si="8">IF(AI5="FAIL","FAIL",IF(AH5&gt;=66,"FIRST CLASS WITH DISTINCTION",IF(AH5&gt;=60,"FIRST CLASS",IF(AH5&gt;=55,"HIGHER SECOND CLASS",IF(AH5&gt;=50,"SECOND CLASS",IF(AH5&gt;=40,"PASS CLASS"))))))</f>
        <v>0</v>
      </c>
      <c r="AK5" s="84">
        <f t="shared" ref="AK5:AK63" si="9">COUNTIF(U5:Y5,"&lt;40")+COUNTIF(U5:Y5,"AA")</f>
        <v>0</v>
      </c>
      <c r="AL5" s="87">
        <f t="shared" ref="AL5:AL63" si="10">COUNTIF(AA5,"&lt;20")+COUNTIF(AC5,"&lt;20")+COUNTIF(AD5,"&lt;20")+COUNTIF(AA5,"AA")+COUNTIF(AC5,"AA")+COUNTIF(AD5,"AA")</f>
        <v>0</v>
      </c>
      <c r="AM5" s="66">
        <f t="shared" ref="AM5:AN63" si="11">R5+AK5</f>
        <v>1</v>
      </c>
      <c r="AN5" s="88">
        <f t="shared" si="11"/>
        <v>0</v>
      </c>
      <c r="AO5" s="76"/>
    </row>
    <row r="6" spans="1:41">
      <c r="A6" s="150">
        <v>2</v>
      </c>
      <c r="B6" s="80" t="s">
        <v>124</v>
      </c>
      <c r="C6" s="81" t="s">
        <v>125</v>
      </c>
      <c r="D6" s="150">
        <v>45</v>
      </c>
      <c r="E6" s="82">
        <v>32</v>
      </c>
      <c r="F6" s="82">
        <v>59</v>
      </c>
      <c r="G6" s="82">
        <v>73</v>
      </c>
      <c r="H6" s="82">
        <v>65</v>
      </c>
      <c r="I6" s="82">
        <v>34</v>
      </c>
      <c r="J6" s="82">
        <v>31</v>
      </c>
      <c r="K6" s="82">
        <v>23</v>
      </c>
      <c r="L6" s="82">
        <v>32</v>
      </c>
      <c r="M6" s="82">
        <v>37</v>
      </c>
      <c r="N6" s="150">
        <f t="shared" ref="N6:N66" si="12">SUM(D6:M6)</f>
        <v>431</v>
      </c>
      <c r="O6" s="83">
        <f t="shared" ref="O6:O65" si="13">N6*100/$N$1</f>
        <v>57.466666666666669</v>
      </c>
      <c r="P6" s="150" t="str">
        <f t="shared" ref="P6:P65" si="14">IF(AND(R6=0,S6=0),"PASS","FAIL")</f>
        <v>FAIL</v>
      </c>
      <c r="Q6" s="150" t="str">
        <f t="shared" ref="Q6:Q65" si="15">IF(P6="FAIL","FAIL",IF(O6&gt;=66,"FIRST CLASS WITH DISTINCTION",IF(O6&gt;=60,"FIRST CLASS",IF(O6&gt;=55,"HIGHER SECOND CLASS",IF(O6&gt;=50,"SECOND CLASS",IF(O6&gt;=40,"PASS CLASS"))))))</f>
        <v>FAIL</v>
      </c>
      <c r="R6" s="84">
        <f t="shared" ref="R6:R66" si="16">COUNTIF(D6:H6,"&lt;40")+COUNTIF(D6:H6,"AA")</f>
        <v>1</v>
      </c>
      <c r="S6" s="85">
        <f t="shared" ref="S6:S66" si="17">COUNTIF(I6,"&lt;20")+COUNTIF(J6,"&lt;20")+COUNTIF(K6,"&lt;20")+COUNTIF(L6,"&lt;20")+COUNTIF(M6,"&lt;20")+COUNTIF(I6,"AA")+COUNTIF(J6,"AA")+COUNTIF(K6,"AA")+COUNTIF(L6,"AA")+COUNTIF(M6,"AA")</f>
        <v>0</v>
      </c>
      <c r="T6" s="70"/>
      <c r="U6" s="86"/>
      <c r="V6" s="86"/>
      <c r="W6" s="86"/>
      <c r="X6" s="86"/>
      <c r="Y6" s="86"/>
      <c r="Z6" s="86"/>
      <c r="AA6" s="86"/>
      <c r="AB6" s="86"/>
      <c r="AC6" s="86"/>
      <c r="AD6" s="86"/>
      <c r="AE6" s="84"/>
      <c r="AF6" s="150"/>
      <c r="AG6" s="150"/>
      <c r="AH6" s="83"/>
      <c r="AI6" s="150"/>
      <c r="AJ6" s="150"/>
      <c r="AK6" s="84"/>
      <c r="AL6" s="87"/>
      <c r="AM6" s="66"/>
      <c r="AN6" s="88"/>
      <c r="AO6" s="76"/>
    </row>
    <row r="7" spans="1:41">
      <c r="A7" s="150">
        <v>3</v>
      </c>
      <c r="B7" s="80" t="s">
        <v>126</v>
      </c>
      <c r="C7" s="81" t="s">
        <v>127</v>
      </c>
      <c r="D7" s="150">
        <v>47</v>
      </c>
      <c r="E7" s="82">
        <v>48</v>
      </c>
      <c r="F7" s="82">
        <v>64</v>
      </c>
      <c r="G7" s="82">
        <v>61</v>
      </c>
      <c r="H7" s="82">
        <v>67</v>
      </c>
      <c r="I7" s="82">
        <v>40</v>
      </c>
      <c r="J7" s="82">
        <v>38</v>
      </c>
      <c r="K7" s="82">
        <v>34</v>
      </c>
      <c r="L7" s="82">
        <v>34</v>
      </c>
      <c r="M7" s="82">
        <v>35</v>
      </c>
      <c r="N7" s="150">
        <f t="shared" si="12"/>
        <v>468</v>
      </c>
      <c r="O7" s="83">
        <f t="shared" si="13"/>
        <v>62.4</v>
      </c>
      <c r="P7" s="150" t="str">
        <f t="shared" si="14"/>
        <v>PASS</v>
      </c>
      <c r="Q7" s="150" t="str">
        <f t="shared" si="15"/>
        <v>FIRST CLASS</v>
      </c>
      <c r="R7" s="84">
        <f t="shared" si="16"/>
        <v>0</v>
      </c>
      <c r="S7" s="85">
        <f t="shared" si="17"/>
        <v>0</v>
      </c>
      <c r="T7" s="70"/>
      <c r="U7" s="86"/>
      <c r="V7" s="86"/>
      <c r="W7" s="86"/>
      <c r="X7" s="86"/>
      <c r="Y7" s="86"/>
      <c r="Z7" s="86"/>
      <c r="AA7" s="86"/>
      <c r="AB7" s="86"/>
      <c r="AC7" s="86"/>
      <c r="AD7" s="86"/>
      <c r="AE7" s="84">
        <f t="shared" si="4"/>
        <v>0</v>
      </c>
      <c r="AF7" s="150">
        <f t="shared" si="5"/>
        <v>468</v>
      </c>
      <c r="AG7" s="150"/>
      <c r="AH7" s="83">
        <f t="shared" si="6"/>
        <v>31.2</v>
      </c>
      <c r="AI7" s="150" t="str">
        <f t="shared" si="7"/>
        <v>PASS</v>
      </c>
      <c r="AJ7" s="150" t="b">
        <f t="shared" si="8"/>
        <v>0</v>
      </c>
      <c r="AK7" s="84">
        <f t="shared" si="9"/>
        <v>0</v>
      </c>
      <c r="AL7" s="87">
        <f t="shared" si="10"/>
        <v>0</v>
      </c>
      <c r="AM7" s="66">
        <f t="shared" si="11"/>
        <v>0</v>
      </c>
      <c r="AN7" s="88">
        <f t="shared" si="11"/>
        <v>0</v>
      </c>
      <c r="AO7" s="76"/>
    </row>
    <row r="8" spans="1:41" ht="15.75" customHeight="1">
      <c r="A8" s="150">
        <v>4</v>
      </c>
      <c r="B8" s="80" t="s">
        <v>128</v>
      </c>
      <c r="C8" s="81" t="s">
        <v>129</v>
      </c>
      <c r="D8" s="150">
        <v>36</v>
      </c>
      <c r="E8" s="82">
        <v>25</v>
      </c>
      <c r="F8" s="82">
        <v>31</v>
      </c>
      <c r="G8" s="82">
        <v>58</v>
      </c>
      <c r="H8" s="82">
        <v>61</v>
      </c>
      <c r="I8" s="82">
        <v>40</v>
      </c>
      <c r="J8" s="82">
        <v>31</v>
      </c>
      <c r="K8" s="82">
        <v>39</v>
      </c>
      <c r="L8" s="82">
        <v>33</v>
      </c>
      <c r="M8" s="82">
        <v>34</v>
      </c>
      <c r="N8" s="150">
        <f t="shared" si="12"/>
        <v>388</v>
      </c>
      <c r="O8" s="83">
        <f t="shared" si="13"/>
        <v>51.733333333333334</v>
      </c>
      <c r="P8" s="150" t="str">
        <f t="shared" si="14"/>
        <v>FAIL</v>
      </c>
      <c r="Q8" s="150" t="str">
        <f t="shared" si="15"/>
        <v>FAIL</v>
      </c>
      <c r="R8" s="84">
        <f t="shared" si="16"/>
        <v>3</v>
      </c>
      <c r="S8" s="85">
        <f t="shared" si="17"/>
        <v>0</v>
      </c>
      <c r="T8" s="70"/>
      <c r="U8" s="86"/>
      <c r="V8" s="86"/>
      <c r="W8" s="86"/>
      <c r="X8" s="86"/>
      <c r="Y8" s="86"/>
      <c r="Z8" s="86"/>
      <c r="AA8" s="86"/>
      <c r="AB8" s="86"/>
      <c r="AC8" s="86"/>
      <c r="AD8" s="86"/>
      <c r="AE8" s="84">
        <f t="shared" si="4"/>
        <v>0</v>
      </c>
      <c r="AF8" s="150">
        <f t="shared" si="5"/>
        <v>388</v>
      </c>
      <c r="AG8" s="150"/>
      <c r="AH8" s="83">
        <f t="shared" si="6"/>
        <v>25.866666666666667</v>
      </c>
      <c r="AI8" s="150" t="str">
        <f t="shared" si="7"/>
        <v>FAILS ATKT</v>
      </c>
      <c r="AJ8" s="150" t="b">
        <f t="shared" si="8"/>
        <v>0</v>
      </c>
      <c r="AK8" s="84">
        <f t="shared" si="9"/>
        <v>0</v>
      </c>
      <c r="AL8" s="87">
        <f t="shared" si="10"/>
        <v>0</v>
      </c>
      <c r="AM8" s="66">
        <f t="shared" si="11"/>
        <v>3</v>
      </c>
      <c r="AN8" s="88">
        <f t="shared" si="11"/>
        <v>0</v>
      </c>
      <c r="AO8" s="76"/>
    </row>
    <row r="9" spans="1:41" ht="17.25" customHeight="1">
      <c r="A9" s="150">
        <v>5</v>
      </c>
      <c r="B9" s="80" t="s">
        <v>130</v>
      </c>
      <c r="C9" s="81" t="s">
        <v>131</v>
      </c>
      <c r="D9" s="150">
        <v>31</v>
      </c>
      <c r="E9" s="82">
        <v>25</v>
      </c>
      <c r="F9" s="82">
        <v>44</v>
      </c>
      <c r="G9" s="82">
        <v>54</v>
      </c>
      <c r="H9" s="82">
        <v>50</v>
      </c>
      <c r="I9" s="82">
        <v>23</v>
      </c>
      <c r="J9" s="82">
        <v>6</v>
      </c>
      <c r="K9" s="82">
        <v>5</v>
      </c>
      <c r="L9" s="82">
        <v>30</v>
      </c>
      <c r="M9" s="82">
        <v>32</v>
      </c>
      <c r="N9" s="150">
        <f t="shared" si="12"/>
        <v>300</v>
      </c>
      <c r="O9" s="83">
        <f t="shared" si="13"/>
        <v>40</v>
      </c>
      <c r="P9" s="150" t="str">
        <f t="shared" si="14"/>
        <v>FAIL</v>
      </c>
      <c r="Q9" s="150" t="str">
        <f t="shared" si="15"/>
        <v>FAIL</v>
      </c>
      <c r="R9" s="84">
        <f t="shared" si="16"/>
        <v>2</v>
      </c>
      <c r="S9" s="85">
        <f t="shared" si="17"/>
        <v>2</v>
      </c>
      <c r="T9" s="70"/>
      <c r="U9" s="86"/>
      <c r="V9" s="86"/>
      <c r="W9" s="86"/>
      <c r="X9" s="86"/>
      <c r="Y9" s="86"/>
      <c r="Z9" s="86"/>
      <c r="AA9" s="86"/>
      <c r="AB9" s="86"/>
      <c r="AC9" s="86"/>
      <c r="AD9" s="86"/>
      <c r="AE9" s="84">
        <f t="shared" si="4"/>
        <v>0</v>
      </c>
      <c r="AF9" s="150">
        <f t="shared" si="5"/>
        <v>300</v>
      </c>
      <c r="AG9" s="150"/>
      <c r="AH9" s="83">
        <f t="shared" si="6"/>
        <v>20</v>
      </c>
      <c r="AI9" s="150" t="str">
        <f t="shared" si="7"/>
        <v>FAILS ATKT</v>
      </c>
      <c r="AJ9" s="150" t="b">
        <f t="shared" si="8"/>
        <v>0</v>
      </c>
      <c r="AK9" s="84">
        <f t="shared" si="9"/>
        <v>0</v>
      </c>
      <c r="AL9" s="87">
        <f t="shared" si="10"/>
        <v>0</v>
      </c>
      <c r="AM9" s="66">
        <f t="shared" si="11"/>
        <v>2</v>
      </c>
      <c r="AN9" s="88">
        <f t="shared" si="11"/>
        <v>2</v>
      </c>
      <c r="AO9" s="76"/>
    </row>
    <row r="10" spans="1:41" ht="18" customHeight="1">
      <c r="A10" s="150">
        <v>6</v>
      </c>
      <c r="B10" s="80" t="s">
        <v>132</v>
      </c>
      <c r="C10" s="81" t="s">
        <v>133</v>
      </c>
      <c r="D10" s="150">
        <v>39</v>
      </c>
      <c r="E10" s="82">
        <v>45</v>
      </c>
      <c r="F10" s="82">
        <v>62</v>
      </c>
      <c r="G10" s="82">
        <v>69</v>
      </c>
      <c r="H10" s="82">
        <v>60</v>
      </c>
      <c r="I10" s="82">
        <v>35</v>
      </c>
      <c r="J10" s="82">
        <v>31</v>
      </c>
      <c r="K10" s="82">
        <v>7</v>
      </c>
      <c r="L10" s="82">
        <v>30</v>
      </c>
      <c r="M10" s="82">
        <v>33</v>
      </c>
      <c r="N10" s="150">
        <f t="shared" si="12"/>
        <v>411</v>
      </c>
      <c r="O10" s="83">
        <f t="shared" si="13"/>
        <v>54.8</v>
      </c>
      <c r="P10" s="150" t="str">
        <f t="shared" si="14"/>
        <v>FAIL</v>
      </c>
      <c r="Q10" s="150" t="str">
        <f t="shared" si="15"/>
        <v>FAIL</v>
      </c>
      <c r="R10" s="84">
        <f t="shared" si="16"/>
        <v>1</v>
      </c>
      <c r="S10" s="85">
        <f t="shared" si="17"/>
        <v>1</v>
      </c>
      <c r="T10" s="70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4">
        <f t="shared" si="4"/>
        <v>0</v>
      </c>
      <c r="AF10" s="150">
        <f t="shared" si="5"/>
        <v>411</v>
      </c>
      <c r="AG10" s="150"/>
      <c r="AH10" s="83">
        <f t="shared" si="6"/>
        <v>27.4</v>
      </c>
      <c r="AI10" s="150" t="str">
        <f t="shared" si="7"/>
        <v>FAILS ATKT</v>
      </c>
      <c r="AJ10" s="150" t="b">
        <f t="shared" si="8"/>
        <v>0</v>
      </c>
      <c r="AK10" s="84">
        <f t="shared" si="9"/>
        <v>0</v>
      </c>
      <c r="AL10" s="87">
        <f t="shared" si="10"/>
        <v>0</v>
      </c>
      <c r="AM10" s="66">
        <f t="shared" si="11"/>
        <v>1</v>
      </c>
      <c r="AN10" s="88">
        <f t="shared" si="11"/>
        <v>1</v>
      </c>
      <c r="AO10" s="76"/>
    </row>
    <row r="11" spans="1:41" ht="18" customHeight="1">
      <c r="A11" s="150">
        <v>7</v>
      </c>
      <c r="B11" s="80" t="s">
        <v>134</v>
      </c>
      <c r="C11" s="81" t="s">
        <v>135</v>
      </c>
      <c r="D11" s="150">
        <v>23</v>
      </c>
      <c r="E11" s="82">
        <v>47</v>
      </c>
      <c r="F11" s="82">
        <v>45</v>
      </c>
      <c r="G11" s="82">
        <v>49</v>
      </c>
      <c r="H11" s="82">
        <v>49</v>
      </c>
      <c r="I11" s="82">
        <v>43</v>
      </c>
      <c r="J11" s="82">
        <v>25</v>
      </c>
      <c r="K11" s="82">
        <v>25</v>
      </c>
      <c r="L11" s="82">
        <v>32</v>
      </c>
      <c r="M11" s="82">
        <v>33</v>
      </c>
      <c r="N11" s="150">
        <f t="shared" si="12"/>
        <v>371</v>
      </c>
      <c r="O11" s="83">
        <f t="shared" si="13"/>
        <v>49.466666666666669</v>
      </c>
      <c r="P11" s="150" t="str">
        <f t="shared" si="14"/>
        <v>FAIL</v>
      </c>
      <c r="Q11" s="150" t="str">
        <f t="shared" si="15"/>
        <v>FAIL</v>
      </c>
      <c r="R11" s="84">
        <f t="shared" si="16"/>
        <v>1</v>
      </c>
      <c r="S11" s="85">
        <f t="shared" si="17"/>
        <v>0</v>
      </c>
      <c r="T11" s="70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4">
        <f t="shared" si="4"/>
        <v>0</v>
      </c>
      <c r="AF11" s="150">
        <f t="shared" si="5"/>
        <v>371</v>
      </c>
      <c r="AG11" s="150"/>
      <c r="AH11" s="83">
        <f t="shared" si="6"/>
        <v>24.733333333333334</v>
      </c>
      <c r="AI11" s="150" t="str">
        <f t="shared" si="7"/>
        <v>FAILS ATKT</v>
      </c>
      <c r="AJ11" s="150" t="b">
        <f t="shared" si="8"/>
        <v>0</v>
      </c>
      <c r="AK11" s="84">
        <f t="shared" si="9"/>
        <v>0</v>
      </c>
      <c r="AL11" s="87">
        <f t="shared" si="10"/>
        <v>0</v>
      </c>
      <c r="AM11" s="66">
        <f t="shared" si="11"/>
        <v>1</v>
      </c>
      <c r="AN11" s="88">
        <f t="shared" si="11"/>
        <v>0</v>
      </c>
      <c r="AO11" s="76"/>
    </row>
    <row r="12" spans="1:41">
      <c r="A12" s="150">
        <v>8</v>
      </c>
      <c r="B12" s="80" t="s">
        <v>136</v>
      </c>
      <c r="C12" s="81" t="s">
        <v>137</v>
      </c>
      <c r="D12" s="150">
        <v>43</v>
      </c>
      <c r="E12" s="82">
        <v>49</v>
      </c>
      <c r="F12" s="82">
        <v>67</v>
      </c>
      <c r="G12" s="82">
        <v>69</v>
      </c>
      <c r="H12" s="82">
        <v>66</v>
      </c>
      <c r="I12" s="82">
        <v>40</v>
      </c>
      <c r="J12" s="82">
        <v>28</v>
      </c>
      <c r="K12" s="82">
        <v>30</v>
      </c>
      <c r="L12" s="82">
        <v>36</v>
      </c>
      <c r="M12" s="82">
        <v>33</v>
      </c>
      <c r="N12" s="150">
        <f t="shared" si="12"/>
        <v>461</v>
      </c>
      <c r="O12" s="83">
        <f t="shared" si="13"/>
        <v>61.466666666666669</v>
      </c>
      <c r="P12" s="150" t="str">
        <f t="shared" si="14"/>
        <v>PASS</v>
      </c>
      <c r="Q12" s="150" t="str">
        <f t="shared" si="15"/>
        <v>FIRST CLASS</v>
      </c>
      <c r="R12" s="84">
        <f t="shared" si="16"/>
        <v>0</v>
      </c>
      <c r="S12" s="85">
        <f t="shared" si="17"/>
        <v>0</v>
      </c>
      <c r="T12" s="70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4">
        <f t="shared" si="4"/>
        <v>0</v>
      </c>
      <c r="AF12" s="150">
        <f t="shared" si="5"/>
        <v>461</v>
      </c>
      <c r="AG12" s="150"/>
      <c r="AH12" s="83">
        <f t="shared" si="6"/>
        <v>30.733333333333334</v>
      </c>
      <c r="AI12" s="150" t="str">
        <f t="shared" si="7"/>
        <v>PASS</v>
      </c>
      <c r="AJ12" s="150" t="b">
        <f t="shared" si="8"/>
        <v>0</v>
      </c>
      <c r="AK12" s="84">
        <f t="shared" si="9"/>
        <v>0</v>
      </c>
      <c r="AL12" s="87">
        <f t="shared" si="10"/>
        <v>0</v>
      </c>
      <c r="AM12" s="66">
        <f t="shared" si="11"/>
        <v>0</v>
      </c>
      <c r="AN12" s="88">
        <f t="shared" si="11"/>
        <v>0</v>
      </c>
      <c r="AO12" s="76"/>
    </row>
    <row r="13" spans="1:41" ht="18" customHeight="1">
      <c r="A13" s="150">
        <v>9</v>
      </c>
      <c r="B13" s="80" t="s">
        <v>138</v>
      </c>
      <c r="C13" s="81" t="s">
        <v>139</v>
      </c>
      <c r="D13" s="150">
        <v>42</v>
      </c>
      <c r="E13" s="82">
        <v>35</v>
      </c>
      <c r="F13" s="82">
        <v>48</v>
      </c>
      <c r="G13" s="82">
        <v>66</v>
      </c>
      <c r="H13" s="82">
        <v>57</v>
      </c>
      <c r="I13" s="82">
        <v>37</v>
      </c>
      <c r="J13" s="82">
        <v>27</v>
      </c>
      <c r="K13" s="82">
        <v>34</v>
      </c>
      <c r="L13" s="82">
        <v>32</v>
      </c>
      <c r="M13" s="82">
        <v>39</v>
      </c>
      <c r="N13" s="150">
        <f t="shared" si="12"/>
        <v>417</v>
      </c>
      <c r="O13" s="83">
        <f t="shared" si="13"/>
        <v>55.6</v>
      </c>
      <c r="P13" s="150" t="str">
        <f t="shared" si="14"/>
        <v>FAIL</v>
      </c>
      <c r="Q13" s="150" t="str">
        <f t="shared" si="15"/>
        <v>FAIL</v>
      </c>
      <c r="R13" s="84">
        <f t="shared" si="16"/>
        <v>1</v>
      </c>
      <c r="S13" s="85">
        <f t="shared" si="17"/>
        <v>0</v>
      </c>
      <c r="T13" s="70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4">
        <f t="shared" si="4"/>
        <v>0</v>
      </c>
      <c r="AF13" s="150">
        <f t="shared" si="5"/>
        <v>417</v>
      </c>
      <c r="AG13" s="150"/>
      <c r="AH13" s="83">
        <f t="shared" si="6"/>
        <v>27.8</v>
      </c>
      <c r="AI13" s="150" t="str">
        <f t="shared" si="7"/>
        <v>FAILS ATKT</v>
      </c>
      <c r="AJ13" s="150" t="b">
        <f t="shared" si="8"/>
        <v>0</v>
      </c>
      <c r="AK13" s="84">
        <f t="shared" si="9"/>
        <v>0</v>
      </c>
      <c r="AL13" s="87">
        <f t="shared" si="10"/>
        <v>0</v>
      </c>
      <c r="AM13" s="66">
        <f t="shared" si="11"/>
        <v>1</v>
      </c>
      <c r="AN13" s="88">
        <f t="shared" si="11"/>
        <v>0</v>
      </c>
      <c r="AO13" s="76"/>
    </row>
    <row r="14" spans="1:41">
      <c r="A14" s="150">
        <v>10</v>
      </c>
      <c r="B14" s="80" t="s">
        <v>140</v>
      </c>
      <c r="C14" s="81" t="s">
        <v>141</v>
      </c>
      <c r="D14" s="150">
        <v>6</v>
      </c>
      <c r="E14" s="82">
        <v>9</v>
      </c>
      <c r="F14" s="82">
        <v>21</v>
      </c>
      <c r="G14" s="82">
        <v>31</v>
      </c>
      <c r="H14" s="82">
        <v>27</v>
      </c>
      <c r="I14" s="82">
        <v>20</v>
      </c>
      <c r="J14" s="89" t="s">
        <v>257</v>
      </c>
      <c r="K14" s="82" t="s">
        <v>257</v>
      </c>
      <c r="L14" s="89" t="s">
        <v>257</v>
      </c>
      <c r="M14" s="82">
        <v>22</v>
      </c>
      <c r="N14" s="150">
        <f t="shared" si="12"/>
        <v>136</v>
      </c>
      <c r="O14" s="83">
        <f t="shared" si="13"/>
        <v>18.133333333333333</v>
      </c>
      <c r="P14" s="150" t="str">
        <f t="shared" si="14"/>
        <v>FAIL</v>
      </c>
      <c r="Q14" s="150" t="str">
        <f t="shared" si="15"/>
        <v>FAIL</v>
      </c>
      <c r="R14" s="84">
        <f t="shared" si="16"/>
        <v>5</v>
      </c>
      <c r="S14" s="85">
        <f t="shared" si="17"/>
        <v>3</v>
      </c>
      <c r="T14" s="70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4">
        <f t="shared" si="4"/>
        <v>0</v>
      </c>
      <c r="AF14" s="150">
        <f t="shared" si="5"/>
        <v>136</v>
      </c>
      <c r="AG14" s="150"/>
      <c r="AH14" s="83">
        <f t="shared" si="6"/>
        <v>9.0666666666666664</v>
      </c>
      <c r="AI14" s="150" t="str">
        <f t="shared" si="7"/>
        <v>FAIL</v>
      </c>
      <c r="AJ14" s="150" t="str">
        <f t="shared" si="8"/>
        <v>FAIL</v>
      </c>
      <c r="AK14" s="84">
        <f t="shared" si="9"/>
        <v>0</v>
      </c>
      <c r="AL14" s="87">
        <f t="shared" si="10"/>
        <v>0</v>
      </c>
      <c r="AM14" s="66">
        <f t="shared" si="11"/>
        <v>5</v>
      </c>
      <c r="AN14" s="88">
        <f t="shared" si="11"/>
        <v>3</v>
      </c>
      <c r="AO14" s="76"/>
    </row>
    <row r="15" spans="1:41" ht="15" customHeight="1">
      <c r="A15" s="150">
        <v>11</v>
      </c>
      <c r="B15" s="80" t="s">
        <v>142</v>
      </c>
      <c r="C15" s="81" t="s">
        <v>143</v>
      </c>
      <c r="D15" s="150">
        <v>27</v>
      </c>
      <c r="E15" s="82">
        <v>37</v>
      </c>
      <c r="F15" s="82">
        <v>49</v>
      </c>
      <c r="G15" s="82">
        <v>39</v>
      </c>
      <c r="H15" s="82">
        <v>54</v>
      </c>
      <c r="I15" s="82">
        <v>25</v>
      </c>
      <c r="J15" s="82">
        <v>34</v>
      </c>
      <c r="K15" s="82">
        <v>21</v>
      </c>
      <c r="L15" s="82">
        <v>25</v>
      </c>
      <c r="M15" s="82">
        <v>29</v>
      </c>
      <c r="N15" s="150">
        <f t="shared" si="12"/>
        <v>340</v>
      </c>
      <c r="O15" s="83">
        <f t="shared" si="13"/>
        <v>45.333333333333336</v>
      </c>
      <c r="P15" s="150" t="str">
        <f t="shared" si="14"/>
        <v>FAIL</v>
      </c>
      <c r="Q15" s="150" t="str">
        <f t="shared" si="15"/>
        <v>FAIL</v>
      </c>
      <c r="R15" s="84">
        <f t="shared" si="16"/>
        <v>3</v>
      </c>
      <c r="S15" s="85">
        <f t="shared" si="17"/>
        <v>0</v>
      </c>
      <c r="T15" s="70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4">
        <f t="shared" si="4"/>
        <v>0</v>
      </c>
      <c r="AF15" s="150">
        <f t="shared" si="5"/>
        <v>340</v>
      </c>
      <c r="AG15" s="150"/>
      <c r="AH15" s="83"/>
      <c r="AI15" s="150" t="str">
        <f t="shared" si="7"/>
        <v>FAILS ATKT</v>
      </c>
      <c r="AJ15" s="150"/>
      <c r="AK15" s="84">
        <f t="shared" si="9"/>
        <v>0</v>
      </c>
      <c r="AL15" s="87">
        <f t="shared" si="10"/>
        <v>0</v>
      </c>
      <c r="AM15" s="66">
        <f t="shared" si="11"/>
        <v>3</v>
      </c>
      <c r="AN15" s="88">
        <f t="shared" si="11"/>
        <v>0</v>
      </c>
      <c r="AO15" s="76"/>
    </row>
    <row r="16" spans="1:41">
      <c r="A16" s="150">
        <v>12</v>
      </c>
      <c r="B16" s="80" t="s">
        <v>144</v>
      </c>
      <c r="C16" s="81" t="s">
        <v>145</v>
      </c>
      <c r="D16" s="150">
        <v>47</v>
      </c>
      <c r="E16" s="82">
        <v>47</v>
      </c>
      <c r="F16" s="82">
        <v>53</v>
      </c>
      <c r="G16" s="82">
        <v>71</v>
      </c>
      <c r="H16" s="82">
        <v>60</v>
      </c>
      <c r="I16" s="82">
        <v>39</v>
      </c>
      <c r="J16" s="82">
        <v>33</v>
      </c>
      <c r="K16" s="82">
        <v>28</v>
      </c>
      <c r="L16" s="82">
        <v>33</v>
      </c>
      <c r="M16" s="82">
        <v>38</v>
      </c>
      <c r="N16" s="150">
        <f t="shared" si="12"/>
        <v>449</v>
      </c>
      <c r="O16" s="83">
        <f t="shared" si="13"/>
        <v>59.866666666666667</v>
      </c>
      <c r="P16" s="150" t="str">
        <f t="shared" si="14"/>
        <v>PASS</v>
      </c>
      <c r="Q16" s="150" t="str">
        <f t="shared" si="15"/>
        <v>HIGHER SECOND CLASS</v>
      </c>
      <c r="R16" s="84">
        <f t="shared" si="16"/>
        <v>0</v>
      </c>
      <c r="S16" s="85">
        <f t="shared" si="17"/>
        <v>0</v>
      </c>
      <c r="T16" s="70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4">
        <f t="shared" si="4"/>
        <v>0</v>
      </c>
      <c r="AF16" s="150">
        <f t="shared" si="5"/>
        <v>449</v>
      </c>
      <c r="AG16" s="150"/>
      <c r="AH16" s="83">
        <f t="shared" si="6"/>
        <v>29.933333333333334</v>
      </c>
      <c r="AI16" s="150" t="str">
        <f t="shared" si="7"/>
        <v>PASS</v>
      </c>
      <c r="AJ16" s="150" t="b">
        <f t="shared" si="8"/>
        <v>0</v>
      </c>
      <c r="AK16" s="84">
        <f t="shared" si="9"/>
        <v>0</v>
      </c>
      <c r="AL16" s="87">
        <f t="shared" si="10"/>
        <v>0</v>
      </c>
      <c r="AM16" s="66">
        <f t="shared" si="11"/>
        <v>0</v>
      </c>
      <c r="AN16" s="88">
        <f t="shared" si="11"/>
        <v>0</v>
      </c>
      <c r="AO16" s="76"/>
    </row>
    <row r="17" spans="1:41">
      <c r="A17" s="150">
        <v>13</v>
      </c>
      <c r="B17" s="80" t="s">
        <v>146</v>
      </c>
      <c r="C17" s="81" t="s">
        <v>147</v>
      </c>
      <c r="D17" s="150">
        <v>56</v>
      </c>
      <c r="E17" s="82">
        <v>55</v>
      </c>
      <c r="F17" s="82">
        <v>70</v>
      </c>
      <c r="G17" s="82">
        <v>82</v>
      </c>
      <c r="H17" s="82">
        <v>75</v>
      </c>
      <c r="I17" s="82">
        <v>43</v>
      </c>
      <c r="J17" s="82">
        <v>35</v>
      </c>
      <c r="K17" s="82">
        <v>37</v>
      </c>
      <c r="L17" s="82">
        <v>35</v>
      </c>
      <c r="M17" s="82">
        <v>44</v>
      </c>
      <c r="N17" s="150">
        <f t="shared" si="12"/>
        <v>532</v>
      </c>
      <c r="O17" s="83">
        <f t="shared" si="13"/>
        <v>70.933333333333337</v>
      </c>
      <c r="P17" s="150" t="str">
        <f t="shared" si="14"/>
        <v>PASS</v>
      </c>
      <c r="Q17" s="150" t="str">
        <f t="shared" si="15"/>
        <v>FIRST CLASS WITH DISTINCTION</v>
      </c>
      <c r="R17" s="84">
        <f t="shared" si="16"/>
        <v>0</v>
      </c>
      <c r="S17" s="85">
        <f t="shared" si="17"/>
        <v>0</v>
      </c>
      <c r="T17" s="70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4">
        <f t="shared" si="4"/>
        <v>0</v>
      </c>
      <c r="AF17" s="150">
        <f t="shared" si="5"/>
        <v>532</v>
      </c>
      <c r="AG17" s="150"/>
      <c r="AH17" s="83">
        <f t="shared" si="6"/>
        <v>35.466666666666669</v>
      </c>
      <c r="AI17" s="150" t="str">
        <f t="shared" si="7"/>
        <v>PASS</v>
      </c>
      <c r="AJ17" s="150" t="b">
        <f t="shared" si="8"/>
        <v>0</v>
      </c>
      <c r="AK17" s="84">
        <f t="shared" si="9"/>
        <v>0</v>
      </c>
      <c r="AL17" s="87">
        <f t="shared" si="10"/>
        <v>0</v>
      </c>
      <c r="AM17" s="66">
        <f t="shared" si="11"/>
        <v>0</v>
      </c>
      <c r="AN17" s="88">
        <f t="shared" si="11"/>
        <v>0</v>
      </c>
      <c r="AO17" s="76"/>
    </row>
    <row r="18" spans="1:41">
      <c r="A18" s="150">
        <v>14</v>
      </c>
      <c r="B18" s="80" t="s">
        <v>148</v>
      </c>
      <c r="C18" s="81" t="s">
        <v>149</v>
      </c>
      <c r="D18" s="150">
        <v>26</v>
      </c>
      <c r="E18" s="82">
        <v>8</v>
      </c>
      <c r="F18" s="82">
        <v>45</v>
      </c>
      <c r="G18" s="82">
        <v>40</v>
      </c>
      <c r="H18" s="82">
        <v>47</v>
      </c>
      <c r="I18" s="82">
        <v>38</v>
      </c>
      <c r="J18" s="82">
        <v>42</v>
      </c>
      <c r="K18" s="82">
        <v>21</v>
      </c>
      <c r="L18" s="82">
        <v>6</v>
      </c>
      <c r="M18" s="82">
        <v>25</v>
      </c>
      <c r="N18" s="150">
        <f t="shared" si="12"/>
        <v>298</v>
      </c>
      <c r="O18" s="83">
        <f t="shared" si="13"/>
        <v>39.733333333333334</v>
      </c>
      <c r="P18" s="150" t="str">
        <f t="shared" si="14"/>
        <v>FAIL</v>
      </c>
      <c r="Q18" s="150" t="str">
        <f t="shared" si="15"/>
        <v>FAIL</v>
      </c>
      <c r="R18" s="84">
        <f t="shared" si="16"/>
        <v>2</v>
      </c>
      <c r="S18" s="85">
        <f t="shared" si="17"/>
        <v>1</v>
      </c>
      <c r="T18" s="70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4"/>
      <c r="AF18" s="150"/>
      <c r="AG18" s="150"/>
      <c r="AH18" s="83"/>
      <c r="AI18" s="150"/>
      <c r="AJ18" s="150"/>
      <c r="AK18" s="84"/>
      <c r="AL18" s="87"/>
      <c r="AM18" s="66"/>
      <c r="AN18" s="88"/>
      <c r="AO18" s="76"/>
    </row>
    <row r="19" spans="1:41">
      <c r="A19" s="150">
        <v>15</v>
      </c>
      <c r="B19" s="80" t="s">
        <v>150</v>
      </c>
      <c r="C19" s="81" t="s">
        <v>151</v>
      </c>
      <c r="D19" s="150">
        <v>38</v>
      </c>
      <c r="E19" s="82">
        <v>45</v>
      </c>
      <c r="F19" s="82">
        <v>44</v>
      </c>
      <c r="G19" s="82">
        <v>63</v>
      </c>
      <c r="H19" s="82">
        <v>57</v>
      </c>
      <c r="I19" s="82">
        <v>20</v>
      </c>
      <c r="J19" s="82" t="s">
        <v>257</v>
      </c>
      <c r="K19" s="82" t="s">
        <v>257</v>
      </c>
      <c r="L19" s="82" t="s">
        <v>257</v>
      </c>
      <c r="M19" s="82">
        <v>22</v>
      </c>
      <c r="N19" s="150">
        <f t="shared" si="12"/>
        <v>289</v>
      </c>
      <c r="O19" s="83">
        <f t="shared" si="13"/>
        <v>38.533333333333331</v>
      </c>
      <c r="P19" s="150" t="str">
        <f t="shared" si="14"/>
        <v>FAIL</v>
      </c>
      <c r="Q19" s="150" t="str">
        <f t="shared" si="15"/>
        <v>FAIL</v>
      </c>
      <c r="R19" s="84">
        <f t="shared" si="16"/>
        <v>1</v>
      </c>
      <c r="S19" s="85">
        <f t="shared" si="17"/>
        <v>3</v>
      </c>
      <c r="T19" s="70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4">
        <f t="shared" si="4"/>
        <v>0</v>
      </c>
      <c r="AF19" s="150">
        <f t="shared" si="5"/>
        <v>289</v>
      </c>
      <c r="AG19" s="150"/>
      <c r="AH19" s="83">
        <f t="shared" si="6"/>
        <v>19.266666666666666</v>
      </c>
      <c r="AI19" s="150" t="str">
        <f t="shared" si="7"/>
        <v>FAIL</v>
      </c>
      <c r="AJ19" s="150" t="str">
        <f t="shared" si="8"/>
        <v>FAIL</v>
      </c>
      <c r="AK19" s="84">
        <f t="shared" si="9"/>
        <v>0</v>
      </c>
      <c r="AL19" s="87">
        <f t="shared" si="10"/>
        <v>0</v>
      </c>
      <c r="AM19" s="66">
        <f t="shared" si="11"/>
        <v>1</v>
      </c>
      <c r="AN19" s="88">
        <f t="shared" si="11"/>
        <v>3</v>
      </c>
      <c r="AO19" s="76"/>
    </row>
    <row r="20" spans="1:41" ht="19.5" customHeight="1">
      <c r="A20" s="150">
        <v>16</v>
      </c>
      <c r="B20" s="80" t="s">
        <v>152</v>
      </c>
      <c r="C20" s="81" t="s">
        <v>153</v>
      </c>
      <c r="D20" s="150">
        <f>21+16</f>
        <v>37</v>
      </c>
      <c r="E20" s="82">
        <v>46</v>
      </c>
      <c r="F20" s="82">
        <v>56</v>
      </c>
      <c r="G20" s="82">
        <v>52</v>
      </c>
      <c r="H20" s="82">
        <v>57</v>
      </c>
      <c r="I20" s="82">
        <v>40</v>
      </c>
      <c r="J20" s="82">
        <v>22</v>
      </c>
      <c r="K20" s="82">
        <v>34</v>
      </c>
      <c r="L20" s="82">
        <v>38</v>
      </c>
      <c r="M20" s="82">
        <v>34</v>
      </c>
      <c r="N20" s="150">
        <f t="shared" si="12"/>
        <v>416</v>
      </c>
      <c r="O20" s="83">
        <f t="shared" si="13"/>
        <v>55.466666666666669</v>
      </c>
      <c r="P20" s="150" t="str">
        <f t="shared" si="14"/>
        <v>FAIL</v>
      </c>
      <c r="Q20" s="150" t="str">
        <f t="shared" si="15"/>
        <v>FAIL</v>
      </c>
      <c r="R20" s="84">
        <f t="shared" si="16"/>
        <v>1</v>
      </c>
      <c r="S20" s="85">
        <f t="shared" si="17"/>
        <v>0</v>
      </c>
      <c r="T20" s="70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4">
        <f t="shared" si="4"/>
        <v>0</v>
      </c>
      <c r="AF20" s="150">
        <f t="shared" si="5"/>
        <v>416</v>
      </c>
      <c r="AG20" s="150"/>
      <c r="AH20" s="83">
        <f t="shared" si="6"/>
        <v>27.733333333333334</v>
      </c>
      <c r="AI20" s="150" t="str">
        <f t="shared" si="7"/>
        <v>FAILS ATKT</v>
      </c>
      <c r="AJ20" s="150" t="b">
        <f t="shared" si="8"/>
        <v>0</v>
      </c>
      <c r="AK20" s="84">
        <f t="shared" si="9"/>
        <v>0</v>
      </c>
      <c r="AL20" s="87">
        <f t="shared" si="10"/>
        <v>0</v>
      </c>
      <c r="AM20" s="66">
        <f t="shared" si="11"/>
        <v>1</v>
      </c>
      <c r="AN20" s="88">
        <f t="shared" si="11"/>
        <v>0</v>
      </c>
      <c r="AO20" s="76"/>
    </row>
    <row r="21" spans="1:41" ht="18" customHeight="1">
      <c r="A21" s="150">
        <v>17</v>
      </c>
      <c r="B21" s="80" t="s">
        <v>154</v>
      </c>
      <c r="C21" s="81" t="s">
        <v>155</v>
      </c>
      <c r="D21" s="150">
        <f>19+13</f>
        <v>32</v>
      </c>
      <c r="E21" s="82">
        <v>41</v>
      </c>
      <c r="F21" s="82">
        <v>52</v>
      </c>
      <c r="G21" s="82">
        <v>59</v>
      </c>
      <c r="H21" s="82">
        <v>56</v>
      </c>
      <c r="I21" s="82">
        <v>35</v>
      </c>
      <c r="J21" s="82">
        <v>38</v>
      </c>
      <c r="K21" s="82">
        <v>38</v>
      </c>
      <c r="L21" s="89">
        <v>37</v>
      </c>
      <c r="M21" s="82">
        <v>30</v>
      </c>
      <c r="N21" s="150">
        <f t="shared" si="12"/>
        <v>418</v>
      </c>
      <c r="O21" s="83">
        <f t="shared" si="13"/>
        <v>55.733333333333334</v>
      </c>
      <c r="P21" s="150" t="str">
        <f t="shared" si="14"/>
        <v>FAIL</v>
      </c>
      <c r="Q21" s="150" t="str">
        <f t="shared" si="15"/>
        <v>FAIL</v>
      </c>
      <c r="R21" s="84">
        <f t="shared" si="16"/>
        <v>1</v>
      </c>
      <c r="S21" s="85">
        <f t="shared" si="17"/>
        <v>0</v>
      </c>
      <c r="T21" s="70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4">
        <f t="shared" si="4"/>
        <v>0</v>
      </c>
      <c r="AF21" s="150">
        <f t="shared" si="5"/>
        <v>418</v>
      </c>
      <c r="AG21" s="150"/>
      <c r="AH21" s="83"/>
      <c r="AI21" s="150" t="str">
        <f t="shared" si="7"/>
        <v>FAILS ATKT</v>
      </c>
      <c r="AJ21" s="150"/>
      <c r="AK21" s="84">
        <f t="shared" si="9"/>
        <v>0</v>
      </c>
      <c r="AL21" s="87">
        <f t="shared" si="10"/>
        <v>0</v>
      </c>
      <c r="AM21" s="66">
        <f t="shared" si="11"/>
        <v>1</v>
      </c>
      <c r="AN21" s="88">
        <f t="shared" si="11"/>
        <v>0</v>
      </c>
      <c r="AO21" s="76"/>
    </row>
    <row r="22" spans="1:41" ht="18" customHeight="1">
      <c r="A22" s="150">
        <v>18</v>
      </c>
      <c r="B22" s="80" t="s">
        <v>156</v>
      </c>
      <c r="C22" s="81" t="s">
        <v>157</v>
      </c>
      <c r="D22" s="150">
        <v>33</v>
      </c>
      <c r="E22" s="82">
        <v>43</v>
      </c>
      <c r="F22" s="82">
        <v>47</v>
      </c>
      <c r="G22" s="82">
        <v>59</v>
      </c>
      <c r="H22" s="82">
        <v>52</v>
      </c>
      <c r="I22" s="82">
        <v>44</v>
      </c>
      <c r="J22" s="82">
        <v>38</v>
      </c>
      <c r="K22" s="82">
        <v>25</v>
      </c>
      <c r="L22" s="82">
        <v>35</v>
      </c>
      <c r="M22" s="82">
        <v>35</v>
      </c>
      <c r="N22" s="150">
        <f t="shared" si="12"/>
        <v>411</v>
      </c>
      <c r="O22" s="83">
        <f t="shared" si="13"/>
        <v>54.8</v>
      </c>
      <c r="P22" s="150" t="str">
        <f t="shared" si="14"/>
        <v>FAIL</v>
      </c>
      <c r="Q22" s="150" t="str">
        <f t="shared" si="15"/>
        <v>FAIL</v>
      </c>
      <c r="R22" s="84">
        <f t="shared" si="16"/>
        <v>1</v>
      </c>
      <c r="S22" s="85">
        <f t="shared" si="17"/>
        <v>0</v>
      </c>
      <c r="T22" s="70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4">
        <f t="shared" si="4"/>
        <v>0</v>
      </c>
      <c r="AF22" s="150">
        <f t="shared" si="5"/>
        <v>411</v>
      </c>
      <c r="AG22" s="150"/>
      <c r="AH22" s="83">
        <f t="shared" si="6"/>
        <v>27.4</v>
      </c>
      <c r="AI22" s="150" t="str">
        <f t="shared" si="7"/>
        <v>FAILS ATKT</v>
      </c>
      <c r="AJ22" s="150" t="b">
        <f t="shared" si="8"/>
        <v>0</v>
      </c>
      <c r="AK22" s="84">
        <f t="shared" si="9"/>
        <v>0</v>
      </c>
      <c r="AL22" s="87">
        <f t="shared" si="10"/>
        <v>0</v>
      </c>
      <c r="AM22" s="66">
        <f t="shared" si="11"/>
        <v>1</v>
      </c>
      <c r="AN22" s="88">
        <f t="shared" si="11"/>
        <v>0</v>
      </c>
      <c r="AO22" s="76"/>
    </row>
    <row r="23" spans="1:41">
      <c r="A23" s="150">
        <v>19</v>
      </c>
      <c r="B23" s="80" t="s">
        <v>158</v>
      </c>
      <c r="C23" s="81" t="s">
        <v>159</v>
      </c>
      <c r="D23" s="150">
        <v>46</v>
      </c>
      <c r="E23" s="82">
        <v>43</v>
      </c>
      <c r="F23" s="82">
        <v>48</v>
      </c>
      <c r="G23" s="82">
        <v>62</v>
      </c>
      <c r="H23" s="82">
        <v>51</v>
      </c>
      <c r="I23" s="82">
        <v>40</v>
      </c>
      <c r="J23" s="82">
        <v>38</v>
      </c>
      <c r="K23" s="82">
        <v>26</v>
      </c>
      <c r="L23" s="82">
        <v>33</v>
      </c>
      <c r="M23" s="82">
        <v>33</v>
      </c>
      <c r="N23" s="150">
        <f t="shared" si="12"/>
        <v>420</v>
      </c>
      <c r="O23" s="83">
        <f t="shared" si="13"/>
        <v>56</v>
      </c>
      <c r="P23" s="150" t="str">
        <f t="shared" si="14"/>
        <v>PASS</v>
      </c>
      <c r="Q23" s="150" t="str">
        <f t="shared" si="15"/>
        <v>HIGHER SECOND CLASS</v>
      </c>
      <c r="R23" s="84">
        <f t="shared" si="16"/>
        <v>0</v>
      </c>
      <c r="S23" s="85">
        <f t="shared" si="17"/>
        <v>0</v>
      </c>
      <c r="T23" s="70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4">
        <f t="shared" si="4"/>
        <v>0</v>
      </c>
      <c r="AF23" s="150">
        <f t="shared" si="5"/>
        <v>420</v>
      </c>
      <c r="AG23" s="150"/>
      <c r="AH23" s="83">
        <f t="shared" si="6"/>
        <v>28</v>
      </c>
      <c r="AI23" s="150" t="str">
        <f t="shared" si="7"/>
        <v>PASS</v>
      </c>
      <c r="AJ23" s="150" t="b">
        <f t="shared" si="8"/>
        <v>0</v>
      </c>
      <c r="AK23" s="84">
        <f t="shared" si="9"/>
        <v>0</v>
      </c>
      <c r="AL23" s="87">
        <f t="shared" si="10"/>
        <v>0</v>
      </c>
      <c r="AM23" s="66">
        <f t="shared" si="11"/>
        <v>0</v>
      </c>
      <c r="AN23" s="88">
        <f t="shared" si="11"/>
        <v>0</v>
      </c>
      <c r="AO23" s="76"/>
    </row>
    <row r="24" spans="1:41">
      <c r="A24" s="150">
        <v>20</v>
      </c>
      <c r="B24" s="80" t="s">
        <v>160</v>
      </c>
      <c r="C24" s="81" t="s">
        <v>161</v>
      </c>
      <c r="D24" s="150">
        <v>25</v>
      </c>
      <c r="E24" s="82">
        <v>9</v>
      </c>
      <c r="F24" s="82">
        <v>11</v>
      </c>
      <c r="G24" s="155">
        <v>20</v>
      </c>
      <c r="H24" s="82">
        <v>36</v>
      </c>
      <c r="I24" s="82">
        <v>25</v>
      </c>
      <c r="J24" s="82">
        <v>8</v>
      </c>
      <c r="K24" s="82">
        <v>20</v>
      </c>
      <c r="L24" s="82">
        <v>21</v>
      </c>
      <c r="M24" s="89">
        <v>25</v>
      </c>
      <c r="N24" s="150">
        <f>SUM(D24:M24)</f>
        <v>200</v>
      </c>
      <c r="O24" s="83">
        <f t="shared" si="13"/>
        <v>26.666666666666668</v>
      </c>
      <c r="P24" s="150" t="e">
        <f t="shared" si="14"/>
        <v>#REF!</v>
      </c>
      <c r="Q24" s="150" t="e">
        <f t="shared" si="15"/>
        <v>#REF!</v>
      </c>
      <c r="R24" s="84">
        <f>COUNTIF(D24:I24,"&lt;40")+COUNTIF(D24:I24,"AA")</f>
        <v>6</v>
      </c>
      <c r="S24" s="85" t="e">
        <f>COUNTIF(J24,"&lt;20")+COUNTIF(K24,"&lt;20")+COUNTIF(L24,"&lt;20")+COUNTIF(M24,"&lt;20")+COUNTIF(#REF!,"&lt;20")+COUNTIF(J24,"AA")+COUNTIF(K24,"AA")+COUNTIF(L24,"AA")+COUNTIF(M24,"AA")+COUNTIF(#REF!,"AA")</f>
        <v>#REF!</v>
      </c>
      <c r="T24" s="70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4">
        <f t="shared" si="4"/>
        <v>0</v>
      </c>
      <c r="AF24" s="150">
        <f t="shared" si="5"/>
        <v>200</v>
      </c>
      <c r="AG24" s="150"/>
      <c r="AH24" s="83">
        <f t="shared" si="6"/>
        <v>13.333333333333334</v>
      </c>
      <c r="AI24" s="150" t="e">
        <f t="shared" si="7"/>
        <v>#REF!</v>
      </c>
      <c r="AJ24" s="150" t="e">
        <f t="shared" si="8"/>
        <v>#REF!</v>
      </c>
      <c r="AK24" s="84">
        <f t="shared" si="9"/>
        <v>0</v>
      </c>
      <c r="AL24" s="87">
        <f t="shared" si="10"/>
        <v>0</v>
      </c>
      <c r="AM24" s="66">
        <f t="shared" si="11"/>
        <v>6</v>
      </c>
      <c r="AN24" s="88" t="e">
        <f t="shared" si="11"/>
        <v>#REF!</v>
      </c>
      <c r="AO24" s="76"/>
    </row>
    <row r="25" spans="1:41">
      <c r="A25" s="150">
        <v>21</v>
      </c>
      <c r="B25" s="80" t="s">
        <v>162</v>
      </c>
      <c r="C25" s="81" t="s">
        <v>163</v>
      </c>
      <c r="D25" s="150">
        <v>54</v>
      </c>
      <c r="E25" s="82">
        <v>67</v>
      </c>
      <c r="F25" s="82">
        <v>75</v>
      </c>
      <c r="G25" s="82">
        <v>83</v>
      </c>
      <c r="H25" s="82">
        <v>72</v>
      </c>
      <c r="I25" s="82">
        <v>45</v>
      </c>
      <c r="J25" s="82">
        <v>35</v>
      </c>
      <c r="K25" s="82">
        <v>42</v>
      </c>
      <c r="L25" s="82">
        <v>43</v>
      </c>
      <c r="M25" s="82">
        <v>43</v>
      </c>
      <c r="N25" s="150">
        <f t="shared" si="12"/>
        <v>559</v>
      </c>
      <c r="O25" s="83">
        <f t="shared" si="13"/>
        <v>74.533333333333331</v>
      </c>
      <c r="P25" s="150" t="str">
        <f t="shared" si="14"/>
        <v>PASS</v>
      </c>
      <c r="Q25" s="150" t="str">
        <f t="shared" si="15"/>
        <v>FIRST CLASS WITH DISTINCTION</v>
      </c>
      <c r="R25" s="84">
        <f t="shared" si="16"/>
        <v>0</v>
      </c>
      <c r="S25" s="85">
        <f t="shared" si="17"/>
        <v>0</v>
      </c>
      <c r="T25" s="70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4">
        <f t="shared" si="4"/>
        <v>0</v>
      </c>
      <c r="AF25" s="150">
        <f t="shared" si="5"/>
        <v>559</v>
      </c>
      <c r="AG25" s="150"/>
      <c r="AH25" s="83">
        <f t="shared" si="6"/>
        <v>37.266666666666666</v>
      </c>
      <c r="AI25" s="150" t="str">
        <f t="shared" si="7"/>
        <v>PASS</v>
      </c>
      <c r="AJ25" s="150" t="b">
        <f t="shared" si="8"/>
        <v>0</v>
      </c>
      <c r="AK25" s="84">
        <f t="shared" si="9"/>
        <v>0</v>
      </c>
      <c r="AL25" s="87">
        <f t="shared" si="10"/>
        <v>0</v>
      </c>
      <c r="AM25" s="66">
        <f t="shared" si="11"/>
        <v>0</v>
      </c>
      <c r="AN25" s="88">
        <f t="shared" si="11"/>
        <v>0</v>
      </c>
      <c r="AO25" s="76"/>
    </row>
    <row r="26" spans="1:41" ht="18" customHeight="1">
      <c r="A26" s="150">
        <v>22</v>
      </c>
      <c r="B26" s="80" t="s">
        <v>164</v>
      </c>
      <c r="C26" s="81" t="s">
        <v>165</v>
      </c>
      <c r="D26" s="150">
        <v>36</v>
      </c>
      <c r="E26" s="82">
        <v>40</v>
      </c>
      <c r="F26" s="82">
        <v>48</v>
      </c>
      <c r="G26" s="82">
        <v>42</v>
      </c>
      <c r="H26" s="82">
        <v>48</v>
      </c>
      <c r="I26" s="82">
        <v>40</v>
      </c>
      <c r="J26" s="82">
        <v>42</v>
      </c>
      <c r="K26" s="82">
        <v>34</v>
      </c>
      <c r="L26" s="82">
        <v>35</v>
      </c>
      <c r="M26" s="155">
        <v>35</v>
      </c>
      <c r="N26" s="150">
        <f>SUM(D26:M26)</f>
        <v>400</v>
      </c>
      <c r="O26" s="83">
        <f t="shared" si="13"/>
        <v>53.333333333333336</v>
      </c>
      <c r="P26" s="150" t="str">
        <f t="shared" si="14"/>
        <v>FAIL</v>
      </c>
      <c r="Q26" s="150" t="str">
        <f t="shared" si="15"/>
        <v>FAIL</v>
      </c>
      <c r="R26" s="84">
        <f>COUNTIF(D26:G26,"&lt;40")+COUNTIF(D26:G26,"AA")</f>
        <v>1</v>
      </c>
      <c r="S26" s="85">
        <f>COUNTIF(H26,"&lt;20")+COUNTIF(I26,"&lt;20")+COUNTIF(J26,"&lt;20")+COUNTIF(K26,"&lt;20")+COUNTIF(L26,"&lt;20")+COUNTIF(H26,"AA")+COUNTIF(I26,"AA")+COUNTIF(J26,"AA")+COUNTIF(K26,"AA")+COUNTIF(L26,"AA")</f>
        <v>0</v>
      </c>
      <c r="T26" s="70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4">
        <f t="shared" si="4"/>
        <v>0</v>
      </c>
      <c r="AF26" s="150">
        <f t="shared" si="5"/>
        <v>400</v>
      </c>
      <c r="AG26" s="150"/>
      <c r="AH26" s="83">
        <f t="shared" si="6"/>
        <v>26.666666666666668</v>
      </c>
      <c r="AI26" s="150" t="str">
        <f t="shared" si="7"/>
        <v>FAILS ATKT</v>
      </c>
      <c r="AJ26" s="150" t="b">
        <f t="shared" si="8"/>
        <v>0</v>
      </c>
      <c r="AK26" s="84">
        <f t="shared" si="9"/>
        <v>0</v>
      </c>
      <c r="AL26" s="87">
        <f t="shared" si="10"/>
        <v>0</v>
      </c>
      <c r="AM26" s="66">
        <f t="shared" si="11"/>
        <v>1</v>
      </c>
      <c r="AN26" s="88">
        <f t="shared" si="11"/>
        <v>0</v>
      </c>
      <c r="AO26" s="76"/>
    </row>
    <row r="27" spans="1:41" ht="18.75" customHeight="1">
      <c r="A27" s="150">
        <v>23</v>
      </c>
      <c r="B27" s="80" t="s">
        <v>166</v>
      </c>
      <c r="C27" s="81" t="s">
        <v>167</v>
      </c>
      <c r="D27" s="150">
        <v>36</v>
      </c>
      <c r="E27" s="82">
        <v>40</v>
      </c>
      <c r="F27" s="89">
        <v>52</v>
      </c>
      <c r="G27" s="82">
        <v>64</v>
      </c>
      <c r="H27" s="82">
        <v>55</v>
      </c>
      <c r="I27" s="82">
        <v>27</v>
      </c>
      <c r="J27" s="82">
        <v>6</v>
      </c>
      <c r="K27" s="82">
        <v>4</v>
      </c>
      <c r="L27" s="82">
        <v>28</v>
      </c>
      <c r="M27" s="82">
        <v>32</v>
      </c>
      <c r="N27" s="150">
        <f t="shared" si="12"/>
        <v>344</v>
      </c>
      <c r="O27" s="83">
        <f t="shared" si="13"/>
        <v>45.866666666666667</v>
      </c>
      <c r="P27" s="150" t="str">
        <f t="shared" si="14"/>
        <v>FAIL</v>
      </c>
      <c r="Q27" s="150" t="str">
        <f t="shared" si="15"/>
        <v>FAIL</v>
      </c>
      <c r="R27" s="84">
        <f t="shared" si="16"/>
        <v>1</v>
      </c>
      <c r="S27" s="85">
        <f t="shared" si="17"/>
        <v>2</v>
      </c>
      <c r="T27" s="70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4">
        <f t="shared" si="4"/>
        <v>0</v>
      </c>
      <c r="AF27" s="150">
        <f t="shared" si="5"/>
        <v>344</v>
      </c>
      <c r="AG27" s="150"/>
      <c r="AH27" s="83"/>
      <c r="AI27" s="150" t="str">
        <f t="shared" si="7"/>
        <v>FAILS ATKT</v>
      </c>
      <c r="AJ27" s="150"/>
      <c r="AK27" s="84">
        <f t="shared" si="9"/>
        <v>0</v>
      </c>
      <c r="AL27" s="87">
        <f t="shared" si="10"/>
        <v>0</v>
      </c>
      <c r="AM27" s="66">
        <f t="shared" si="11"/>
        <v>1</v>
      </c>
      <c r="AN27" s="88">
        <f t="shared" si="11"/>
        <v>2</v>
      </c>
      <c r="AO27" s="76"/>
    </row>
    <row r="28" spans="1:41" ht="15.75" customHeight="1">
      <c r="A28" s="150">
        <v>24</v>
      </c>
      <c r="B28" s="80" t="s">
        <v>168</v>
      </c>
      <c r="C28" s="81" t="s">
        <v>169</v>
      </c>
      <c r="D28" s="150">
        <f>21+12</f>
        <v>33</v>
      </c>
      <c r="E28" s="82">
        <v>6</v>
      </c>
      <c r="F28" s="82">
        <f>22+13</f>
        <v>35</v>
      </c>
      <c r="G28" s="82">
        <f>24+16</f>
        <v>40</v>
      </c>
      <c r="H28" s="82">
        <v>41</v>
      </c>
      <c r="I28" s="82">
        <v>30</v>
      </c>
      <c r="J28" s="82">
        <v>28</v>
      </c>
      <c r="K28" s="82">
        <v>37</v>
      </c>
      <c r="L28" s="82">
        <v>36</v>
      </c>
      <c r="M28" s="82">
        <v>32</v>
      </c>
      <c r="N28" s="150">
        <f t="shared" si="12"/>
        <v>318</v>
      </c>
      <c r="O28" s="83">
        <f t="shared" si="13"/>
        <v>42.4</v>
      </c>
      <c r="P28" s="150" t="str">
        <f t="shared" si="14"/>
        <v>FAIL</v>
      </c>
      <c r="Q28" s="150" t="str">
        <f t="shared" si="15"/>
        <v>FAIL</v>
      </c>
      <c r="R28" s="84">
        <f t="shared" si="16"/>
        <v>3</v>
      </c>
      <c r="S28" s="85">
        <f t="shared" si="17"/>
        <v>0</v>
      </c>
      <c r="T28" s="70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4">
        <f t="shared" si="4"/>
        <v>0</v>
      </c>
      <c r="AF28" s="150">
        <f t="shared" si="5"/>
        <v>318</v>
      </c>
      <c r="AG28" s="150"/>
      <c r="AH28" s="83">
        <f t="shared" si="6"/>
        <v>21.2</v>
      </c>
      <c r="AI28" s="150" t="str">
        <f t="shared" si="7"/>
        <v>FAILS ATKT</v>
      </c>
      <c r="AJ28" s="150" t="b">
        <f t="shared" si="8"/>
        <v>0</v>
      </c>
      <c r="AK28" s="84">
        <f t="shared" si="9"/>
        <v>0</v>
      </c>
      <c r="AL28" s="87">
        <f t="shared" si="10"/>
        <v>0</v>
      </c>
      <c r="AM28" s="66">
        <f t="shared" si="11"/>
        <v>3</v>
      </c>
      <c r="AN28" s="88">
        <f t="shared" si="11"/>
        <v>0</v>
      </c>
      <c r="AO28" s="76"/>
    </row>
    <row r="29" spans="1:41" ht="16.5" customHeight="1">
      <c r="A29" s="150">
        <v>25</v>
      </c>
      <c r="B29" s="80" t="s">
        <v>170</v>
      </c>
      <c r="C29" s="81" t="s">
        <v>171</v>
      </c>
      <c r="D29" s="150">
        <v>37</v>
      </c>
      <c r="E29" s="82">
        <v>44</v>
      </c>
      <c r="F29" s="82">
        <v>54</v>
      </c>
      <c r="G29" s="82">
        <v>63</v>
      </c>
      <c r="H29" s="82">
        <v>53</v>
      </c>
      <c r="I29" s="82">
        <v>35</v>
      </c>
      <c r="J29" s="82">
        <v>40</v>
      </c>
      <c r="K29" s="82">
        <v>10</v>
      </c>
      <c r="L29" s="82">
        <v>31</v>
      </c>
      <c r="M29" s="82">
        <v>31</v>
      </c>
      <c r="N29" s="150">
        <f t="shared" si="12"/>
        <v>398</v>
      </c>
      <c r="O29" s="83">
        <f t="shared" si="13"/>
        <v>53.06666666666667</v>
      </c>
      <c r="P29" s="150" t="str">
        <f t="shared" si="14"/>
        <v>FAIL</v>
      </c>
      <c r="Q29" s="150" t="str">
        <f t="shared" si="15"/>
        <v>FAIL</v>
      </c>
      <c r="R29" s="84">
        <f t="shared" si="16"/>
        <v>1</v>
      </c>
      <c r="S29" s="85">
        <f t="shared" si="17"/>
        <v>1</v>
      </c>
      <c r="T29" s="70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4">
        <f t="shared" si="4"/>
        <v>0</v>
      </c>
      <c r="AF29" s="150">
        <f t="shared" si="5"/>
        <v>398</v>
      </c>
      <c r="AG29" s="150"/>
      <c r="AH29" s="83">
        <f t="shared" si="6"/>
        <v>26.533333333333335</v>
      </c>
      <c r="AI29" s="150" t="str">
        <f t="shared" si="7"/>
        <v>FAILS ATKT</v>
      </c>
      <c r="AJ29" s="150" t="b">
        <f t="shared" si="8"/>
        <v>0</v>
      </c>
      <c r="AK29" s="84">
        <f t="shared" si="9"/>
        <v>0</v>
      </c>
      <c r="AL29" s="87">
        <f t="shared" si="10"/>
        <v>0</v>
      </c>
      <c r="AM29" s="66">
        <f t="shared" si="11"/>
        <v>1</v>
      </c>
      <c r="AN29" s="88">
        <f t="shared" si="11"/>
        <v>1</v>
      </c>
      <c r="AO29" s="76"/>
    </row>
    <row r="30" spans="1:41">
      <c r="A30" s="150">
        <v>26</v>
      </c>
      <c r="B30" s="80" t="s">
        <v>172</v>
      </c>
      <c r="C30" s="81" t="s">
        <v>173</v>
      </c>
      <c r="D30" s="150">
        <v>52</v>
      </c>
      <c r="E30" s="82">
        <v>57</v>
      </c>
      <c r="F30" s="82">
        <v>53</v>
      </c>
      <c r="G30" s="82">
        <v>72</v>
      </c>
      <c r="H30" s="82">
        <v>66</v>
      </c>
      <c r="I30" s="82">
        <v>38</v>
      </c>
      <c r="J30" s="82">
        <v>25</v>
      </c>
      <c r="K30" s="82">
        <v>24</v>
      </c>
      <c r="L30" s="82">
        <v>35</v>
      </c>
      <c r="M30" s="82">
        <v>37</v>
      </c>
      <c r="N30" s="150">
        <f t="shared" si="12"/>
        <v>459</v>
      </c>
      <c r="O30" s="83">
        <f t="shared" si="13"/>
        <v>61.2</v>
      </c>
      <c r="P30" s="150" t="str">
        <f t="shared" si="14"/>
        <v>PASS</v>
      </c>
      <c r="Q30" s="150" t="str">
        <f t="shared" si="15"/>
        <v>FIRST CLASS</v>
      </c>
      <c r="R30" s="84">
        <f t="shared" si="16"/>
        <v>0</v>
      </c>
      <c r="S30" s="85">
        <f t="shared" si="17"/>
        <v>0</v>
      </c>
      <c r="T30" s="70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4">
        <f t="shared" si="4"/>
        <v>0</v>
      </c>
      <c r="AF30" s="150">
        <f t="shared" si="5"/>
        <v>459</v>
      </c>
      <c r="AG30" s="150"/>
      <c r="AH30" s="83">
        <f t="shared" si="6"/>
        <v>30.6</v>
      </c>
      <c r="AI30" s="150" t="str">
        <f t="shared" si="7"/>
        <v>PASS</v>
      </c>
      <c r="AJ30" s="150" t="b">
        <f t="shared" si="8"/>
        <v>0</v>
      </c>
      <c r="AK30" s="84">
        <f t="shared" si="9"/>
        <v>0</v>
      </c>
      <c r="AL30" s="87">
        <f t="shared" si="10"/>
        <v>0</v>
      </c>
      <c r="AM30" s="66">
        <f t="shared" si="11"/>
        <v>0</v>
      </c>
      <c r="AN30" s="88">
        <f t="shared" si="11"/>
        <v>0</v>
      </c>
      <c r="AO30" s="76"/>
    </row>
    <row r="31" spans="1:41" ht="15" customHeight="1">
      <c r="A31" s="150">
        <v>27</v>
      </c>
      <c r="B31" s="80" t="s">
        <v>174</v>
      </c>
      <c r="C31" s="81" t="s">
        <v>175</v>
      </c>
      <c r="D31" s="150">
        <v>44</v>
      </c>
      <c r="E31" s="82">
        <v>19</v>
      </c>
      <c r="F31" s="82">
        <v>42</v>
      </c>
      <c r="G31" s="82">
        <v>59</v>
      </c>
      <c r="H31" s="82">
        <v>63</v>
      </c>
      <c r="I31" s="82">
        <v>30</v>
      </c>
      <c r="J31" s="82">
        <v>25</v>
      </c>
      <c r="K31" s="82">
        <v>28</v>
      </c>
      <c r="L31" s="82">
        <v>34</v>
      </c>
      <c r="M31" s="82">
        <v>37</v>
      </c>
      <c r="N31" s="150">
        <f t="shared" si="12"/>
        <v>381</v>
      </c>
      <c r="O31" s="83">
        <f t="shared" si="13"/>
        <v>50.8</v>
      </c>
      <c r="P31" s="150" t="str">
        <f t="shared" si="14"/>
        <v>FAIL</v>
      </c>
      <c r="Q31" s="150" t="str">
        <f t="shared" si="15"/>
        <v>FAIL</v>
      </c>
      <c r="R31" s="84">
        <f t="shared" si="16"/>
        <v>1</v>
      </c>
      <c r="S31" s="85">
        <f t="shared" si="17"/>
        <v>0</v>
      </c>
      <c r="T31" s="70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4">
        <f t="shared" si="4"/>
        <v>0</v>
      </c>
      <c r="AF31" s="150">
        <f t="shared" si="5"/>
        <v>381</v>
      </c>
      <c r="AG31" s="150"/>
      <c r="AH31" s="83">
        <f t="shared" si="6"/>
        <v>25.4</v>
      </c>
      <c r="AI31" s="150" t="str">
        <f t="shared" si="7"/>
        <v>FAILS ATKT</v>
      </c>
      <c r="AJ31" s="150" t="b">
        <f t="shared" si="8"/>
        <v>0</v>
      </c>
      <c r="AK31" s="84">
        <f t="shared" si="9"/>
        <v>0</v>
      </c>
      <c r="AL31" s="87">
        <f t="shared" si="10"/>
        <v>0</v>
      </c>
      <c r="AM31" s="66">
        <f t="shared" si="11"/>
        <v>1</v>
      </c>
      <c r="AN31" s="88">
        <f t="shared" si="11"/>
        <v>0</v>
      </c>
      <c r="AO31" s="76"/>
    </row>
    <row r="32" spans="1:41" ht="18.75" customHeight="1">
      <c r="A32" s="150">
        <v>28</v>
      </c>
      <c r="B32" s="80" t="s">
        <v>176</v>
      </c>
      <c r="C32" s="81" t="s">
        <v>259</v>
      </c>
      <c r="D32" s="150">
        <f>17+14</f>
        <v>31</v>
      </c>
      <c r="E32" s="82">
        <v>30</v>
      </c>
      <c r="F32" s="82">
        <v>45</v>
      </c>
      <c r="G32" s="82">
        <v>56</v>
      </c>
      <c r="H32" s="82">
        <v>54</v>
      </c>
      <c r="I32" s="82">
        <v>27</v>
      </c>
      <c r="J32" s="89">
        <v>7</v>
      </c>
      <c r="K32" s="82">
        <v>20</v>
      </c>
      <c r="L32" s="89">
        <v>30</v>
      </c>
      <c r="M32" s="82">
        <v>31</v>
      </c>
      <c r="N32" s="150">
        <f t="shared" si="12"/>
        <v>331</v>
      </c>
      <c r="O32" s="83">
        <f t="shared" si="13"/>
        <v>44.133333333333333</v>
      </c>
      <c r="P32" s="150" t="str">
        <f t="shared" si="14"/>
        <v>FAIL</v>
      </c>
      <c r="Q32" s="150" t="str">
        <f t="shared" si="15"/>
        <v>FAIL</v>
      </c>
      <c r="R32" s="84">
        <f t="shared" si="16"/>
        <v>2</v>
      </c>
      <c r="S32" s="85">
        <f t="shared" si="17"/>
        <v>1</v>
      </c>
      <c r="T32" s="70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4">
        <f t="shared" si="4"/>
        <v>0</v>
      </c>
      <c r="AF32" s="150">
        <f t="shared" si="5"/>
        <v>331</v>
      </c>
      <c r="AG32" s="150"/>
      <c r="AH32" s="83">
        <f t="shared" si="6"/>
        <v>22.066666666666666</v>
      </c>
      <c r="AI32" s="150" t="str">
        <f t="shared" si="7"/>
        <v>FAILS ATKT</v>
      </c>
      <c r="AJ32" s="150" t="b">
        <f t="shared" si="8"/>
        <v>0</v>
      </c>
      <c r="AK32" s="84">
        <f t="shared" si="9"/>
        <v>0</v>
      </c>
      <c r="AL32" s="87">
        <f t="shared" si="10"/>
        <v>0</v>
      </c>
      <c r="AM32" s="66">
        <f t="shared" si="11"/>
        <v>2</v>
      </c>
      <c r="AN32" s="88">
        <f t="shared" si="11"/>
        <v>1</v>
      </c>
      <c r="AO32" s="76"/>
    </row>
    <row r="33" spans="1:41" ht="16.5" customHeight="1">
      <c r="A33" s="150">
        <v>29</v>
      </c>
      <c r="B33" s="80" t="s">
        <v>177</v>
      </c>
      <c r="C33" s="81" t="s">
        <v>178</v>
      </c>
      <c r="D33" s="150">
        <v>42</v>
      </c>
      <c r="E33" s="82">
        <v>40</v>
      </c>
      <c r="F33" s="82">
        <v>51</v>
      </c>
      <c r="G33" s="82">
        <v>64</v>
      </c>
      <c r="H33" s="82">
        <v>66</v>
      </c>
      <c r="I33" s="82">
        <v>37</v>
      </c>
      <c r="J33" s="82">
        <v>6</v>
      </c>
      <c r="K33" s="82">
        <v>6</v>
      </c>
      <c r="L33" s="82">
        <v>28</v>
      </c>
      <c r="M33" s="82">
        <v>34</v>
      </c>
      <c r="N33" s="150">
        <f t="shared" si="12"/>
        <v>374</v>
      </c>
      <c r="O33" s="83">
        <f t="shared" si="13"/>
        <v>49.866666666666667</v>
      </c>
      <c r="P33" s="150" t="str">
        <f t="shared" si="14"/>
        <v>FAIL</v>
      </c>
      <c r="Q33" s="150" t="str">
        <f t="shared" si="15"/>
        <v>FAIL</v>
      </c>
      <c r="R33" s="84">
        <f t="shared" si="16"/>
        <v>0</v>
      </c>
      <c r="S33" s="85">
        <f t="shared" si="17"/>
        <v>2</v>
      </c>
      <c r="T33" s="70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4">
        <f t="shared" si="4"/>
        <v>0</v>
      </c>
      <c r="AF33" s="150">
        <f t="shared" si="5"/>
        <v>374</v>
      </c>
      <c r="AG33" s="150"/>
      <c r="AH33" s="83">
        <f t="shared" si="6"/>
        <v>24.933333333333334</v>
      </c>
      <c r="AI33" s="150" t="str">
        <f t="shared" si="7"/>
        <v>FAILS ATKT</v>
      </c>
      <c r="AJ33" s="150" t="b">
        <f t="shared" si="8"/>
        <v>0</v>
      </c>
      <c r="AK33" s="84">
        <f t="shared" si="9"/>
        <v>0</v>
      </c>
      <c r="AL33" s="87">
        <f t="shared" si="10"/>
        <v>0</v>
      </c>
      <c r="AM33" s="66">
        <f t="shared" si="11"/>
        <v>0</v>
      </c>
      <c r="AN33" s="88">
        <f t="shared" si="11"/>
        <v>2</v>
      </c>
      <c r="AO33" s="76"/>
    </row>
    <row r="34" spans="1:41">
      <c r="A34" s="150">
        <v>30</v>
      </c>
      <c r="B34" s="80" t="s">
        <v>179</v>
      </c>
      <c r="C34" s="81" t="s">
        <v>180</v>
      </c>
      <c r="D34" s="150">
        <v>61</v>
      </c>
      <c r="E34" s="82">
        <v>50</v>
      </c>
      <c r="F34" s="82">
        <v>65</v>
      </c>
      <c r="G34" s="82">
        <v>72</v>
      </c>
      <c r="H34" s="82">
        <v>66</v>
      </c>
      <c r="I34" s="82">
        <v>39</v>
      </c>
      <c r="J34" s="82">
        <v>34</v>
      </c>
      <c r="K34" s="82">
        <v>34</v>
      </c>
      <c r="L34" s="82">
        <v>30</v>
      </c>
      <c r="M34" s="82">
        <v>38</v>
      </c>
      <c r="N34" s="150">
        <f t="shared" si="12"/>
        <v>489</v>
      </c>
      <c r="O34" s="83">
        <f t="shared" si="13"/>
        <v>65.2</v>
      </c>
      <c r="P34" s="150" t="str">
        <f t="shared" si="14"/>
        <v>PASS</v>
      </c>
      <c r="Q34" s="150" t="str">
        <f t="shared" si="15"/>
        <v>FIRST CLASS</v>
      </c>
      <c r="R34" s="84">
        <f t="shared" si="16"/>
        <v>0</v>
      </c>
      <c r="S34" s="85">
        <f t="shared" si="17"/>
        <v>0</v>
      </c>
      <c r="T34" s="70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4">
        <f t="shared" si="4"/>
        <v>0</v>
      </c>
      <c r="AF34" s="150">
        <f t="shared" si="5"/>
        <v>489</v>
      </c>
      <c r="AG34" s="150"/>
      <c r="AH34" s="83">
        <f t="shared" si="6"/>
        <v>32.6</v>
      </c>
      <c r="AI34" s="150" t="str">
        <f t="shared" si="7"/>
        <v>PASS</v>
      </c>
      <c r="AJ34" s="150" t="b">
        <f t="shared" si="8"/>
        <v>0</v>
      </c>
      <c r="AK34" s="84">
        <f t="shared" si="9"/>
        <v>0</v>
      </c>
      <c r="AL34" s="87">
        <f t="shared" si="10"/>
        <v>0</v>
      </c>
      <c r="AM34" s="66">
        <f t="shared" si="11"/>
        <v>0</v>
      </c>
      <c r="AN34" s="88">
        <f t="shared" si="11"/>
        <v>0</v>
      </c>
      <c r="AO34" s="76"/>
    </row>
    <row r="35" spans="1:41">
      <c r="A35" s="150">
        <v>31</v>
      </c>
      <c r="B35" s="80" t="s">
        <v>181</v>
      </c>
      <c r="C35" s="81" t="s">
        <v>182</v>
      </c>
      <c r="D35" s="150">
        <v>55</v>
      </c>
      <c r="E35" s="82">
        <v>40</v>
      </c>
      <c r="F35" s="82">
        <v>54</v>
      </c>
      <c r="G35" s="82">
        <v>63</v>
      </c>
      <c r="H35" s="82">
        <v>45</v>
      </c>
      <c r="I35" s="82">
        <v>35</v>
      </c>
      <c r="J35" s="82">
        <v>35</v>
      </c>
      <c r="K35" s="82">
        <v>21</v>
      </c>
      <c r="L35" s="82">
        <v>32</v>
      </c>
      <c r="M35" s="82">
        <v>33</v>
      </c>
      <c r="N35" s="150">
        <f t="shared" si="12"/>
        <v>413</v>
      </c>
      <c r="O35" s="83">
        <f t="shared" si="13"/>
        <v>55.06666666666667</v>
      </c>
      <c r="P35" s="150" t="str">
        <f t="shared" si="14"/>
        <v>PASS</v>
      </c>
      <c r="Q35" s="150" t="str">
        <f t="shared" si="15"/>
        <v>HIGHER SECOND CLASS</v>
      </c>
      <c r="R35" s="84">
        <f t="shared" si="16"/>
        <v>0</v>
      </c>
      <c r="S35" s="85">
        <f t="shared" si="17"/>
        <v>0</v>
      </c>
      <c r="T35" s="70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4">
        <f t="shared" si="4"/>
        <v>0</v>
      </c>
      <c r="AF35" s="150">
        <f t="shared" si="5"/>
        <v>413</v>
      </c>
      <c r="AG35" s="150"/>
      <c r="AH35" s="83">
        <f t="shared" si="6"/>
        <v>27.533333333333335</v>
      </c>
      <c r="AI35" s="150" t="str">
        <f t="shared" si="7"/>
        <v>PASS</v>
      </c>
      <c r="AJ35" s="150" t="b">
        <f t="shared" si="8"/>
        <v>0</v>
      </c>
      <c r="AK35" s="84">
        <f t="shared" si="9"/>
        <v>0</v>
      </c>
      <c r="AL35" s="87">
        <f t="shared" si="10"/>
        <v>0</v>
      </c>
      <c r="AM35" s="66">
        <f t="shared" si="11"/>
        <v>0</v>
      </c>
      <c r="AN35" s="88">
        <f t="shared" si="11"/>
        <v>0</v>
      </c>
      <c r="AO35" s="76"/>
    </row>
    <row r="36" spans="1:41">
      <c r="A36" s="150">
        <v>32</v>
      </c>
      <c r="B36" s="80" t="s">
        <v>183</v>
      </c>
      <c r="C36" s="81" t="s">
        <v>184</v>
      </c>
      <c r="D36" s="150">
        <v>56</v>
      </c>
      <c r="E36" s="82">
        <v>61</v>
      </c>
      <c r="F36" s="82">
        <v>61</v>
      </c>
      <c r="G36" s="82">
        <v>70</v>
      </c>
      <c r="H36" s="82">
        <v>47</v>
      </c>
      <c r="I36" s="82">
        <v>45</v>
      </c>
      <c r="J36" s="82">
        <v>30</v>
      </c>
      <c r="K36" s="82">
        <v>38</v>
      </c>
      <c r="L36" s="82">
        <v>37</v>
      </c>
      <c r="M36" s="82">
        <v>38</v>
      </c>
      <c r="N36" s="150">
        <f t="shared" si="12"/>
        <v>483</v>
      </c>
      <c r="O36" s="83">
        <f t="shared" si="13"/>
        <v>64.400000000000006</v>
      </c>
      <c r="P36" s="150" t="str">
        <f t="shared" si="14"/>
        <v>PASS</v>
      </c>
      <c r="Q36" s="150" t="str">
        <f t="shared" si="15"/>
        <v>FIRST CLASS</v>
      </c>
      <c r="R36" s="84">
        <f t="shared" si="16"/>
        <v>0</v>
      </c>
      <c r="S36" s="85">
        <f t="shared" si="17"/>
        <v>0</v>
      </c>
      <c r="T36" s="70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4">
        <f t="shared" si="4"/>
        <v>0</v>
      </c>
      <c r="AF36" s="150">
        <f t="shared" si="5"/>
        <v>483</v>
      </c>
      <c r="AG36" s="150"/>
      <c r="AH36" s="83">
        <f t="shared" si="6"/>
        <v>32.200000000000003</v>
      </c>
      <c r="AI36" s="150" t="str">
        <f t="shared" si="7"/>
        <v>PASS</v>
      </c>
      <c r="AJ36" s="150" t="b">
        <f t="shared" si="8"/>
        <v>0</v>
      </c>
      <c r="AK36" s="84">
        <f t="shared" si="9"/>
        <v>0</v>
      </c>
      <c r="AL36" s="87">
        <f t="shared" si="10"/>
        <v>0</v>
      </c>
      <c r="AM36" s="66">
        <f t="shared" si="11"/>
        <v>0</v>
      </c>
      <c r="AN36" s="88">
        <f t="shared" si="11"/>
        <v>0</v>
      </c>
      <c r="AO36" s="76"/>
    </row>
    <row r="37" spans="1:41" ht="15" customHeight="1">
      <c r="A37" s="150">
        <v>33</v>
      </c>
      <c r="B37" s="80" t="s">
        <v>185</v>
      </c>
      <c r="C37" s="81" t="s">
        <v>186</v>
      </c>
      <c r="D37" s="150">
        <v>47</v>
      </c>
      <c r="E37" s="82">
        <v>36</v>
      </c>
      <c r="F37" s="82">
        <v>51</v>
      </c>
      <c r="G37" s="82">
        <v>62</v>
      </c>
      <c r="H37" s="82">
        <f>24+17</f>
        <v>41</v>
      </c>
      <c r="I37" s="82">
        <v>30</v>
      </c>
      <c r="J37" s="82">
        <v>42</v>
      </c>
      <c r="K37" s="82">
        <v>21</v>
      </c>
      <c r="L37" s="82">
        <v>31</v>
      </c>
      <c r="M37" s="82">
        <v>32</v>
      </c>
      <c r="N37" s="150">
        <f t="shared" si="12"/>
        <v>393</v>
      </c>
      <c r="O37" s="83">
        <f t="shared" si="13"/>
        <v>52.4</v>
      </c>
      <c r="P37" s="150" t="str">
        <f t="shared" si="14"/>
        <v>FAIL</v>
      </c>
      <c r="Q37" s="150" t="str">
        <f t="shared" si="15"/>
        <v>FAIL</v>
      </c>
      <c r="R37" s="84">
        <f t="shared" si="16"/>
        <v>1</v>
      </c>
      <c r="S37" s="85">
        <f t="shared" si="17"/>
        <v>0</v>
      </c>
      <c r="T37" s="70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4">
        <f t="shared" si="4"/>
        <v>0</v>
      </c>
      <c r="AF37" s="150">
        <f t="shared" si="5"/>
        <v>393</v>
      </c>
      <c r="AG37" s="150"/>
      <c r="AH37" s="83">
        <f t="shared" si="6"/>
        <v>26.2</v>
      </c>
      <c r="AI37" s="150" t="str">
        <f t="shared" si="7"/>
        <v>FAILS ATKT</v>
      </c>
      <c r="AJ37" s="150" t="b">
        <f t="shared" si="8"/>
        <v>0</v>
      </c>
      <c r="AK37" s="84">
        <f t="shared" si="9"/>
        <v>0</v>
      </c>
      <c r="AL37" s="87">
        <f t="shared" si="10"/>
        <v>0</v>
      </c>
      <c r="AM37" s="66">
        <f t="shared" si="11"/>
        <v>1</v>
      </c>
      <c r="AN37" s="88">
        <f t="shared" si="11"/>
        <v>0</v>
      </c>
      <c r="AO37" s="76"/>
    </row>
    <row r="38" spans="1:41">
      <c r="A38" s="150">
        <v>34</v>
      </c>
      <c r="B38" s="80" t="s">
        <v>187</v>
      </c>
      <c r="C38" s="81" t="s">
        <v>188</v>
      </c>
      <c r="D38" s="150">
        <v>28</v>
      </c>
      <c r="E38" s="82">
        <v>29</v>
      </c>
      <c r="F38" s="82">
        <v>35</v>
      </c>
      <c r="G38" s="82">
        <v>40</v>
      </c>
      <c r="H38" s="82">
        <v>32</v>
      </c>
      <c r="I38" s="82">
        <v>20</v>
      </c>
      <c r="J38" s="82" t="s">
        <v>257</v>
      </c>
      <c r="K38" s="82" t="s">
        <v>257</v>
      </c>
      <c r="L38" s="89" t="s">
        <v>257</v>
      </c>
      <c r="M38" s="82">
        <v>25</v>
      </c>
      <c r="N38" s="150">
        <f t="shared" si="12"/>
        <v>209</v>
      </c>
      <c r="O38" s="83">
        <f t="shared" si="13"/>
        <v>27.866666666666667</v>
      </c>
      <c r="P38" s="150" t="str">
        <f t="shared" si="14"/>
        <v>FAIL</v>
      </c>
      <c r="Q38" s="150" t="str">
        <f t="shared" si="15"/>
        <v>FAIL</v>
      </c>
      <c r="R38" s="84">
        <f t="shared" si="16"/>
        <v>4</v>
      </c>
      <c r="S38" s="85">
        <f t="shared" si="17"/>
        <v>3</v>
      </c>
      <c r="T38" s="70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4">
        <f t="shared" si="4"/>
        <v>0</v>
      </c>
      <c r="AF38" s="150">
        <f t="shared" si="5"/>
        <v>209</v>
      </c>
      <c r="AG38" s="150"/>
      <c r="AH38" s="83">
        <f t="shared" si="6"/>
        <v>13.933333333333334</v>
      </c>
      <c r="AI38" s="150" t="str">
        <f t="shared" si="7"/>
        <v>FAIL</v>
      </c>
      <c r="AJ38" s="150" t="str">
        <f t="shared" si="8"/>
        <v>FAIL</v>
      </c>
      <c r="AK38" s="84">
        <f t="shared" si="9"/>
        <v>0</v>
      </c>
      <c r="AL38" s="87">
        <f t="shared" si="10"/>
        <v>0</v>
      </c>
      <c r="AM38" s="66">
        <f t="shared" si="11"/>
        <v>4</v>
      </c>
      <c r="AN38" s="88">
        <f t="shared" si="11"/>
        <v>3</v>
      </c>
      <c r="AO38" s="76"/>
    </row>
    <row r="39" spans="1:41">
      <c r="A39" s="150">
        <v>35</v>
      </c>
      <c r="B39" s="80" t="s">
        <v>189</v>
      </c>
      <c r="C39" s="81" t="s">
        <v>190</v>
      </c>
      <c r="D39" s="150">
        <v>47</v>
      </c>
      <c r="E39" s="82">
        <v>52</v>
      </c>
      <c r="F39" s="82">
        <v>54</v>
      </c>
      <c r="G39" s="82">
        <v>68</v>
      </c>
      <c r="H39" s="82">
        <v>55</v>
      </c>
      <c r="I39" s="82">
        <v>38</v>
      </c>
      <c r="J39" s="82">
        <v>38</v>
      </c>
      <c r="K39" s="82">
        <v>24</v>
      </c>
      <c r="L39" s="82">
        <v>38</v>
      </c>
      <c r="M39" s="82">
        <v>38</v>
      </c>
      <c r="N39" s="150">
        <f t="shared" si="12"/>
        <v>452</v>
      </c>
      <c r="O39" s="83">
        <f t="shared" si="13"/>
        <v>60.266666666666666</v>
      </c>
      <c r="P39" s="150" t="str">
        <f t="shared" si="14"/>
        <v>PASS</v>
      </c>
      <c r="Q39" s="150" t="str">
        <f t="shared" si="15"/>
        <v>FIRST CLASS</v>
      </c>
      <c r="R39" s="84">
        <f t="shared" si="16"/>
        <v>0</v>
      </c>
      <c r="S39" s="85">
        <f t="shared" si="17"/>
        <v>0</v>
      </c>
      <c r="T39" s="70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4">
        <f t="shared" si="4"/>
        <v>0</v>
      </c>
      <c r="AF39" s="150">
        <f t="shared" si="5"/>
        <v>452</v>
      </c>
      <c r="AG39" s="150"/>
      <c r="AH39" s="83">
        <f t="shared" si="6"/>
        <v>30.133333333333333</v>
      </c>
      <c r="AI39" s="150" t="str">
        <f t="shared" si="7"/>
        <v>PASS</v>
      </c>
      <c r="AJ39" s="150" t="b">
        <f t="shared" si="8"/>
        <v>0</v>
      </c>
      <c r="AK39" s="84">
        <f t="shared" si="9"/>
        <v>0</v>
      </c>
      <c r="AL39" s="87">
        <f t="shared" si="10"/>
        <v>0</v>
      </c>
      <c r="AM39" s="66">
        <f t="shared" si="11"/>
        <v>0</v>
      </c>
      <c r="AN39" s="88">
        <f t="shared" si="11"/>
        <v>0</v>
      </c>
      <c r="AO39" s="76"/>
    </row>
    <row r="40" spans="1:41" ht="18.75" customHeight="1">
      <c r="A40" s="150">
        <v>36</v>
      </c>
      <c r="B40" s="80" t="s">
        <v>191</v>
      </c>
      <c r="C40" s="81" t="s">
        <v>192</v>
      </c>
      <c r="D40" s="150">
        <v>45</v>
      </c>
      <c r="E40" s="82">
        <v>34</v>
      </c>
      <c r="F40" s="82">
        <v>52</v>
      </c>
      <c r="G40" s="82">
        <v>51</v>
      </c>
      <c r="H40" s="82">
        <f>22+16</f>
        <v>38</v>
      </c>
      <c r="I40" s="82">
        <v>37</v>
      </c>
      <c r="J40" s="82">
        <v>30</v>
      </c>
      <c r="K40" s="82">
        <v>23</v>
      </c>
      <c r="L40" s="82">
        <v>25</v>
      </c>
      <c r="M40" s="82">
        <v>32</v>
      </c>
      <c r="N40" s="150">
        <f t="shared" si="12"/>
        <v>367</v>
      </c>
      <c r="O40" s="83">
        <f t="shared" si="13"/>
        <v>48.93333333333333</v>
      </c>
      <c r="P40" s="150" t="str">
        <f t="shared" si="14"/>
        <v>FAIL</v>
      </c>
      <c r="Q40" s="150" t="str">
        <f t="shared" si="15"/>
        <v>FAIL</v>
      </c>
      <c r="R40" s="84">
        <f t="shared" si="16"/>
        <v>2</v>
      </c>
      <c r="S40" s="85">
        <f t="shared" si="17"/>
        <v>0</v>
      </c>
      <c r="T40" s="70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4">
        <f t="shared" si="4"/>
        <v>0</v>
      </c>
      <c r="AF40" s="150">
        <f t="shared" si="5"/>
        <v>367</v>
      </c>
      <c r="AG40" s="150"/>
      <c r="AH40" s="83">
        <f t="shared" si="6"/>
        <v>24.466666666666665</v>
      </c>
      <c r="AI40" s="150" t="str">
        <f t="shared" si="7"/>
        <v>FAILS ATKT</v>
      </c>
      <c r="AJ40" s="150" t="b">
        <f t="shared" si="8"/>
        <v>0</v>
      </c>
      <c r="AK40" s="84">
        <f t="shared" si="9"/>
        <v>0</v>
      </c>
      <c r="AL40" s="87">
        <f t="shared" si="10"/>
        <v>0</v>
      </c>
      <c r="AM40" s="66">
        <f t="shared" si="11"/>
        <v>2</v>
      </c>
      <c r="AN40" s="88">
        <f t="shared" si="11"/>
        <v>0</v>
      </c>
      <c r="AO40" s="76"/>
    </row>
    <row r="41" spans="1:41">
      <c r="A41" s="150">
        <v>37</v>
      </c>
      <c r="B41" s="80" t="s">
        <v>193</v>
      </c>
      <c r="C41" s="81" t="s">
        <v>194</v>
      </c>
      <c r="D41" s="150">
        <v>48</v>
      </c>
      <c r="E41" s="82">
        <v>53</v>
      </c>
      <c r="F41" s="82">
        <v>55</v>
      </c>
      <c r="G41" s="82">
        <v>53</v>
      </c>
      <c r="H41" s="82">
        <v>47</v>
      </c>
      <c r="I41" s="82">
        <v>45</v>
      </c>
      <c r="J41" s="82">
        <v>42</v>
      </c>
      <c r="K41" s="82">
        <v>37</v>
      </c>
      <c r="L41" s="82">
        <v>42</v>
      </c>
      <c r="M41" s="82">
        <v>43</v>
      </c>
      <c r="N41" s="150">
        <f t="shared" si="12"/>
        <v>465</v>
      </c>
      <c r="O41" s="83">
        <f t="shared" si="13"/>
        <v>62</v>
      </c>
      <c r="P41" s="150" t="str">
        <f t="shared" si="14"/>
        <v>PASS</v>
      </c>
      <c r="Q41" s="150" t="str">
        <f t="shared" si="15"/>
        <v>FIRST CLASS</v>
      </c>
      <c r="R41" s="84">
        <f t="shared" si="16"/>
        <v>0</v>
      </c>
      <c r="S41" s="85">
        <f t="shared" si="17"/>
        <v>0</v>
      </c>
      <c r="T41" s="70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4">
        <f t="shared" si="4"/>
        <v>0</v>
      </c>
      <c r="AF41" s="150">
        <f t="shared" si="5"/>
        <v>465</v>
      </c>
      <c r="AG41" s="150"/>
      <c r="AH41" s="83">
        <f t="shared" si="6"/>
        <v>31</v>
      </c>
      <c r="AI41" s="150" t="str">
        <f t="shared" si="7"/>
        <v>PASS</v>
      </c>
      <c r="AJ41" s="150" t="b">
        <f t="shared" si="8"/>
        <v>0</v>
      </c>
      <c r="AK41" s="84">
        <f t="shared" si="9"/>
        <v>0</v>
      </c>
      <c r="AL41" s="87">
        <f t="shared" si="10"/>
        <v>0</v>
      </c>
      <c r="AM41" s="66">
        <f t="shared" si="11"/>
        <v>0</v>
      </c>
      <c r="AN41" s="88">
        <f t="shared" si="11"/>
        <v>0</v>
      </c>
      <c r="AO41" s="76"/>
    </row>
    <row r="42" spans="1:41">
      <c r="A42" s="150">
        <v>38</v>
      </c>
      <c r="B42" s="80" t="s">
        <v>195</v>
      </c>
      <c r="C42" s="81" t="s">
        <v>196</v>
      </c>
      <c r="D42" s="150">
        <v>22</v>
      </c>
      <c r="E42" s="82">
        <v>30</v>
      </c>
      <c r="F42" s="82">
        <v>29</v>
      </c>
      <c r="G42" s="82">
        <v>36</v>
      </c>
      <c r="H42" s="82">
        <v>28</v>
      </c>
      <c r="I42" s="82">
        <v>28</v>
      </c>
      <c r="J42" s="82">
        <v>28</v>
      </c>
      <c r="K42" s="82">
        <v>22</v>
      </c>
      <c r="L42" s="82">
        <v>24</v>
      </c>
      <c r="M42" s="82">
        <v>25</v>
      </c>
      <c r="N42" s="150">
        <f t="shared" si="12"/>
        <v>272</v>
      </c>
      <c r="O42" s="83">
        <f t="shared" si="13"/>
        <v>36.266666666666666</v>
      </c>
      <c r="P42" s="150" t="str">
        <f t="shared" si="14"/>
        <v>FAIL</v>
      </c>
      <c r="Q42" s="150" t="str">
        <f t="shared" si="15"/>
        <v>FAIL</v>
      </c>
      <c r="R42" s="84">
        <f t="shared" si="16"/>
        <v>5</v>
      </c>
      <c r="S42" s="85">
        <f t="shared" si="17"/>
        <v>0</v>
      </c>
      <c r="T42" s="70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4">
        <f t="shared" si="4"/>
        <v>0</v>
      </c>
      <c r="AF42" s="150">
        <f t="shared" si="5"/>
        <v>272</v>
      </c>
      <c r="AG42" s="150"/>
      <c r="AH42" s="83">
        <f t="shared" si="6"/>
        <v>18.133333333333333</v>
      </c>
      <c r="AI42" s="150" t="str">
        <f t="shared" si="7"/>
        <v>FAIL</v>
      </c>
      <c r="AJ42" s="150" t="str">
        <f t="shared" si="8"/>
        <v>FAIL</v>
      </c>
      <c r="AK42" s="84">
        <f t="shared" si="9"/>
        <v>0</v>
      </c>
      <c r="AL42" s="87">
        <f t="shared" si="10"/>
        <v>0</v>
      </c>
      <c r="AM42" s="66">
        <f t="shared" si="11"/>
        <v>5</v>
      </c>
      <c r="AN42" s="88">
        <f t="shared" si="11"/>
        <v>0</v>
      </c>
      <c r="AO42" s="76"/>
    </row>
    <row r="43" spans="1:41">
      <c r="A43" s="150">
        <v>39</v>
      </c>
      <c r="B43" s="80" t="s">
        <v>197</v>
      </c>
      <c r="C43" s="81" t="s">
        <v>198</v>
      </c>
      <c r="D43" s="150">
        <v>51</v>
      </c>
      <c r="E43" s="82">
        <v>40</v>
      </c>
      <c r="F43" s="82">
        <v>59</v>
      </c>
      <c r="G43" s="82">
        <v>53</v>
      </c>
      <c r="H43" s="82">
        <v>50</v>
      </c>
      <c r="I43" s="82">
        <v>40</v>
      </c>
      <c r="J43" s="82">
        <v>41</v>
      </c>
      <c r="K43" s="82">
        <v>24</v>
      </c>
      <c r="L43" s="82">
        <v>25</v>
      </c>
      <c r="M43" s="82">
        <v>40</v>
      </c>
      <c r="N43" s="150">
        <f t="shared" si="12"/>
        <v>423</v>
      </c>
      <c r="O43" s="83">
        <f t="shared" si="13"/>
        <v>56.4</v>
      </c>
      <c r="P43" s="150" t="str">
        <f t="shared" si="14"/>
        <v>PASS</v>
      </c>
      <c r="Q43" s="150" t="str">
        <f t="shared" si="15"/>
        <v>HIGHER SECOND CLASS</v>
      </c>
      <c r="R43" s="84">
        <f t="shared" si="16"/>
        <v>0</v>
      </c>
      <c r="S43" s="85">
        <f t="shared" si="17"/>
        <v>0</v>
      </c>
      <c r="T43" s="7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4"/>
      <c r="AF43" s="150"/>
      <c r="AG43" s="150"/>
      <c r="AH43" s="83"/>
      <c r="AI43" s="150"/>
      <c r="AJ43" s="150"/>
      <c r="AK43" s="84"/>
      <c r="AL43" s="87"/>
      <c r="AM43" s="66"/>
      <c r="AN43" s="88"/>
      <c r="AO43" s="76"/>
    </row>
    <row r="44" spans="1:41">
      <c r="A44" s="150">
        <v>40</v>
      </c>
      <c r="B44" s="80" t="s">
        <v>199</v>
      </c>
      <c r="C44" s="81" t="s">
        <v>200</v>
      </c>
      <c r="D44" s="150">
        <v>66</v>
      </c>
      <c r="E44" s="82">
        <v>71</v>
      </c>
      <c r="F44" s="82">
        <v>69</v>
      </c>
      <c r="G44" s="82">
        <v>60</v>
      </c>
      <c r="H44" s="82">
        <v>55</v>
      </c>
      <c r="I44" s="82">
        <v>45</v>
      </c>
      <c r="J44" s="82">
        <v>40</v>
      </c>
      <c r="K44" s="82">
        <v>35</v>
      </c>
      <c r="L44" s="82">
        <v>41</v>
      </c>
      <c r="M44" s="82">
        <v>40</v>
      </c>
      <c r="N44" s="150">
        <f t="shared" si="12"/>
        <v>522</v>
      </c>
      <c r="O44" s="83">
        <f t="shared" si="13"/>
        <v>69.599999999999994</v>
      </c>
      <c r="P44" s="150" t="str">
        <f t="shared" si="14"/>
        <v>PASS</v>
      </c>
      <c r="Q44" s="150" t="str">
        <f t="shared" si="15"/>
        <v>FIRST CLASS WITH DISTINCTION</v>
      </c>
      <c r="R44" s="84">
        <f t="shared" si="16"/>
        <v>0</v>
      </c>
      <c r="S44" s="85">
        <f t="shared" si="17"/>
        <v>0</v>
      </c>
      <c r="T44" s="70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4">
        <f t="shared" si="4"/>
        <v>0</v>
      </c>
      <c r="AF44" s="150">
        <f t="shared" si="5"/>
        <v>522</v>
      </c>
      <c r="AG44" s="150"/>
      <c r="AH44" s="83">
        <f t="shared" si="6"/>
        <v>34.799999999999997</v>
      </c>
      <c r="AI44" s="150" t="str">
        <f t="shared" si="7"/>
        <v>PASS</v>
      </c>
      <c r="AJ44" s="150" t="b">
        <f t="shared" si="8"/>
        <v>0</v>
      </c>
      <c r="AK44" s="84">
        <f t="shared" si="9"/>
        <v>0</v>
      </c>
      <c r="AL44" s="87">
        <f t="shared" si="10"/>
        <v>0</v>
      </c>
      <c r="AM44" s="66">
        <f t="shared" si="11"/>
        <v>0</v>
      </c>
      <c r="AN44" s="88">
        <f t="shared" si="11"/>
        <v>0</v>
      </c>
      <c r="AO44" s="76"/>
    </row>
    <row r="45" spans="1:41">
      <c r="A45" s="150">
        <v>41</v>
      </c>
      <c r="B45" s="80" t="s">
        <v>201</v>
      </c>
      <c r="C45" s="81" t="s">
        <v>202</v>
      </c>
      <c r="D45" s="150">
        <v>59</v>
      </c>
      <c r="E45" s="89">
        <v>53</v>
      </c>
      <c r="F45" s="82">
        <v>67</v>
      </c>
      <c r="G45" s="82">
        <v>67</v>
      </c>
      <c r="H45" s="82">
        <v>56</v>
      </c>
      <c r="I45" s="82">
        <v>44</v>
      </c>
      <c r="J45" s="89">
        <v>41</v>
      </c>
      <c r="K45" s="82">
        <v>27</v>
      </c>
      <c r="L45" s="82">
        <v>37</v>
      </c>
      <c r="M45" s="82">
        <v>38</v>
      </c>
      <c r="N45" s="150">
        <f t="shared" si="12"/>
        <v>489</v>
      </c>
      <c r="O45" s="83">
        <f t="shared" si="13"/>
        <v>65.2</v>
      </c>
      <c r="P45" s="150" t="str">
        <f t="shared" si="14"/>
        <v>PASS</v>
      </c>
      <c r="Q45" s="150" t="str">
        <f t="shared" si="15"/>
        <v>FIRST CLASS</v>
      </c>
      <c r="R45" s="84">
        <f t="shared" si="16"/>
        <v>0</v>
      </c>
      <c r="S45" s="85">
        <f t="shared" si="17"/>
        <v>0</v>
      </c>
      <c r="T45" s="70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4">
        <f t="shared" si="4"/>
        <v>0</v>
      </c>
      <c r="AF45" s="150">
        <f t="shared" si="5"/>
        <v>489</v>
      </c>
      <c r="AG45" s="150"/>
      <c r="AH45" s="83">
        <f t="shared" si="6"/>
        <v>32.6</v>
      </c>
      <c r="AI45" s="150" t="str">
        <f t="shared" si="7"/>
        <v>PASS</v>
      </c>
      <c r="AJ45" s="150" t="b">
        <f t="shared" si="8"/>
        <v>0</v>
      </c>
      <c r="AK45" s="84">
        <f t="shared" si="9"/>
        <v>0</v>
      </c>
      <c r="AL45" s="87">
        <f t="shared" si="10"/>
        <v>0</v>
      </c>
      <c r="AM45" s="66">
        <f t="shared" si="11"/>
        <v>0</v>
      </c>
      <c r="AN45" s="88">
        <f t="shared" si="11"/>
        <v>0</v>
      </c>
      <c r="AO45" s="76"/>
    </row>
    <row r="46" spans="1:41">
      <c r="A46" s="150">
        <v>42</v>
      </c>
      <c r="B46" s="80" t="s">
        <v>203</v>
      </c>
      <c r="C46" s="81" t="s">
        <v>204</v>
      </c>
      <c r="D46" s="150">
        <v>46</v>
      </c>
      <c r="E46" s="82">
        <v>59</v>
      </c>
      <c r="F46" s="82">
        <v>72</v>
      </c>
      <c r="G46" s="82">
        <v>58</v>
      </c>
      <c r="H46" s="82">
        <v>46</v>
      </c>
      <c r="I46" s="82">
        <v>40</v>
      </c>
      <c r="J46" s="82">
        <v>38</v>
      </c>
      <c r="K46" s="82">
        <v>20</v>
      </c>
      <c r="L46" s="82">
        <v>25</v>
      </c>
      <c r="M46" s="82">
        <v>35</v>
      </c>
      <c r="N46" s="150">
        <f t="shared" si="12"/>
        <v>439</v>
      </c>
      <c r="O46" s="83">
        <f t="shared" si="13"/>
        <v>58.533333333333331</v>
      </c>
      <c r="P46" s="150" t="str">
        <f t="shared" si="14"/>
        <v>PASS</v>
      </c>
      <c r="Q46" s="150" t="str">
        <f t="shared" si="15"/>
        <v>HIGHER SECOND CLASS</v>
      </c>
      <c r="R46" s="84">
        <f t="shared" si="16"/>
        <v>0</v>
      </c>
      <c r="S46" s="85">
        <f t="shared" si="17"/>
        <v>0</v>
      </c>
      <c r="T46" s="70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4">
        <f t="shared" si="4"/>
        <v>0</v>
      </c>
      <c r="AF46" s="150">
        <f t="shared" si="5"/>
        <v>439</v>
      </c>
      <c r="AG46" s="150"/>
      <c r="AH46" s="83">
        <f t="shared" si="6"/>
        <v>29.266666666666666</v>
      </c>
      <c r="AI46" s="150" t="str">
        <f t="shared" si="7"/>
        <v>PASS</v>
      </c>
      <c r="AJ46" s="150" t="b">
        <f t="shared" si="8"/>
        <v>0</v>
      </c>
      <c r="AK46" s="84">
        <f t="shared" si="9"/>
        <v>0</v>
      </c>
      <c r="AL46" s="87">
        <f t="shared" si="10"/>
        <v>0</v>
      </c>
      <c r="AM46" s="66">
        <f t="shared" si="11"/>
        <v>0</v>
      </c>
      <c r="AN46" s="88">
        <f t="shared" si="11"/>
        <v>0</v>
      </c>
      <c r="AO46" s="76"/>
    </row>
    <row r="47" spans="1:41" ht="16.5" customHeight="1">
      <c r="A47" s="150">
        <v>43</v>
      </c>
      <c r="B47" s="80" t="s">
        <v>205</v>
      </c>
      <c r="C47" s="81" t="s">
        <v>206</v>
      </c>
      <c r="D47" s="150">
        <f>17+16</f>
        <v>33</v>
      </c>
      <c r="E47" s="82">
        <v>59</v>
      </c>
      <c r="F47" s="82">
        <v>62</v>
      </c>
      <c r="G47" s="82">
        <v>48</v>
      </c>
      <c r="H47" s="82">
        <f>25+9</f>
        <v>34</v>
      </c>
      <c r="I47" s="82">
        <v>40</v>
      </c>
      <c r="J47" s="82">
        <v>40</v>
      </c>
      <c r="K47" s="82">
        <v>26</v>
      </c>
      <c r="L47" s="82">
        <v>32</v>
      </c>
      <c r="M47" s="82">
        <v>35</v>
      </c>
      <c r="N47" s="150">
        <f t="shared" si="12"/>
        <v>409</v>
      </c>
      <c r="O47" s="83">
        <f t="shared" si="13"/>
        <v>54.533333333333331</v>
      </c>
      <c r="P47" s="150" t="str">
        <f t="shared" si="14"/>
        <v>FAIL</v>
      </c>
      <c r="Q47" s="150" t="str">
        <f t="shared" si="15"/>
        <v>FAIL</v>
      </c>
      <c r="R47" s="84">
        <f t="shared" si="16"/>
        <v>2</v>
      </c>
      <c r="S47" s="85">
        <f t="shared" si="17"/>
        <v>0</v>
      </c>
      <c r="T47" s="70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4">
        <f t="shared" si="4"/>
        <v>0</v>
      </c>
      <c r="AF47" s="150">
        <f t="shared" si="5"/>
        <v>409</v>
      </c>
      <c r="AG47" s="150"/>
      <c r="AH47" s="83">
        <f t="shared" si="6"/>
        <v>27.266666666666666</v>
      </c>
      <c r="AI47" s="150" t="str">
        <f t="shared" si="7"/>
        <v>FAILS ATKT</v>
      </c>
      <c r="AJ47" s="150" t="b">
        <f t="shared" si="8"/>
        <v>0</v>
      </c>
      <c r="AK47" s="84">
        <f t="shared" si="9"/>
        <v>0</v>
      </c>
      <c r="AL47" s="87">
        <f t="shared" si="10"/>
        <v>0</v>
      </c>
      <c r="AM47" s="66">
        <f t="shared" si="11"/>
        <v>2</v>
      </c>
      <c r="AN47" s="88">
        <f t="shared" si="11"/>
        <v>0</v>
      </c>
      <c r="AO47" s="76"/>
    </row>
    <row r="48" spans="1:41" ht="18" customHeight="1">
      <c r="A48" s="150">
        <v>44</v>
      </c>
      <c r="B48" s="80" t="s">
        <v>207</v>
      </c>
      <c r="C48" s="81" t="s">
        <v>208</v>
      </c>
      <c r="D48" s="150">
        <f>22+17</f>
        <v>39</v>
      </c>
      <c r="E48" s="82">
        <f>12+23</f>
        <v>35</v>
      </c>
      <c r="F48" s="82">
        <v>51</v>
      </c>
      <c r="G48" s="82">
        <v>40</v>
      </c>
      <c r="H48" s="82">
        <v>47</v>
      </c>
      <c r="I48" s="82">
        <v>45</v>
      </c>
      <c r="J48" s="82">
        <v>42</v>
      </c>
      <c r="K48" s="82">
        <v>31</v>
      </c>
      <c r="L48" s="82">
        <v>40</v>
      </c>
      <c r="M48" s="82">
        <v>37</v>
      </c>
      <c r="N48" s="150">
        <f t="shared" si="12"/>
        <v>407</v>
      </c>
      <c r="O48" s="83">
        <f t="shared" si="13"/>
        <v>54.266666666666666</v>
      </c>
      <c r="P48" s="150" t="str">
        <f t="shared" si="14"/>
        <v>FAIL</v>
      </c>
      <c r="Q48" s="150" t="str">
        <f t="shared" si="15"/>
        <v>FAIL</v>
      </c>
      <c r="R48" s="84">
        <f t="shared" si="16"/>
        <v>2</v>
      </c>
      <c r="S48" s="85">
        <f t="shared" si="17"/>
        <v>0</v>
      </c>
      <c r="T48" s="70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4">
        <f t="shared" si="4"/>
        <v>0</v>
      </c>
      <c r="AF48" s="150">
        <f t="shared" si="5"/>
        <v>407</v>
      </c>
      <c r="AG48" s="150"/>
      <c r="AH48" s="83">
        <f t="shared" si="6"/>
        <v>27.133333333333333</v>
      </c>
      <c r="AI48" s="150" t="str">
        <f t="shared" si="7"/>
        <v>FAILS ATKT</v>
      </c>
      <c r="AJ48" s="150" t="b">
        <f t="shared" si="8"/>
        <v>0</v>
      </c>
      <c r="AK48" s="84">
        <f t="shared" si="9"/>
        <v>0</v>
      </c>
      <c r="AL48" s="87">
        <f t="shared" si="10"/>
        <v>0</v>
      </c>
      <c r="AM48" s="66">
        <f t="shared" si="11"/>
        <v>2</v>
      </c>
      <c r="AN48" s="88">
        <f t="shared" si="11"/>
        <v>0</v>
      </c>
      <c r="AO48" s="76"/>
    </row>
    <row r="49" spans="1:41">
      <c r="A49" s="150">
        <v>45</v>
      </c>
      <c r="B49" s="80" t="s">
        <v>209</v>
      </c>
      <c r="C49" s="81" t="s">
        <v>210</v>
      </c>
      <c r="D49" s="150">
        <v>57</v>
      </c>
      <c r="E49" s="82">
        <v>50</v>
      </c>
      <c r="F49" s="82">
        <v>65</v>
      </c>
      <c r="G49" s="82">
        <v>66</v>
      </c>
      <c r="H49" s="82">
        <v>63</v>
      </c>
      <c r="I49" s="82">
        <v>45</v>
      </c>
      <c r="J49" s="82">
        <v>41</v>
      </c>
      <c r="K49" s="82">
        <v>42</v>
      </c>
      <c r="L49" s="82">
        <v>41</v>
      </c>
      <c r="M49" s="82">
        <v>43</v>
      </c>
      <c r="N49" s="150">
        <f t="shared" si="12"/>
        <v>513</v>
      </c>
      <c r="O49" s="83">
        <f t="shared" si="13"/>
        <v>68.400000000000006</v>
      </c>
      <c r="P49" s="150" t="str">
        <f t="shared" si="14"/>
        <v>PASS</v>
      </c>
      <c r="Q49" s="150" t="str">
        <f t="shared" si="15"/>
        <v>FIRST CLASS WITH DISTINCTION</v>
      </c>
      <c r="R49" s="84">
        <f t="shared" si="16"/>
        <v>0</v>
      </c>
      <c r="S49" s="85">
        <f t="shared" si="17"/>
        <v>0</v>
      </c>
      <c r="T49" s="70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4">
        <f t="shared" si="4"/>
        <v>0</v>
      </c>
      <c r="AF49" s="150">
        <f t="shared" si="5"/>
        <v>513</v>
      </c>
      <c r="AG49" s="150"/>
      <c r="AH49" s="83">
        <f t="shared" si="6"/>
        <v>34.200000000000003</v>
      </c>
      <c r="AI49" s="150" t="str">
        <f t="shared" si="7"/>
        <v>PASS</v>
      </c>
      <c r="AJ49" s="150" t="b">
        <f t="shared" si="8"/>
        <v>0</v>
      </c>
      <c r="AK49" s="84">
        <f t="shared" si="9"/>
        <v>0</v>
      </c>
      <c r="AL49" s="87">
        <f t="shared" si="10"/>
        <v>0</v>
      </c>
      <c r="AM49" s="66">
        <f t="shared" si="11"/>
        <v>0</v>
      </c>
      <c r="AN49" s="88">
        <f t="shared" si="11"/>
        <v>0</v>
      </c>
      <c r="AO49" s="76"/>
    </row>
    <row r="50" spans="1:41">
      <c r="A50" s="150">
        <v>46</v>
      </c>
      <c r="B50" s="80" t="s">
        <v>211</v>
      </c>
      <c r="C50" s="81" t="s">
        <v>212</v>
      </c>
      <c r="D50" s="150">
        <v>52</v>
      </c>
      <c r="E50" s="82">
        <v>47</v>
      </c>
      <c r="F50" s="82">
        <v>58</v>
      </c>
      <c r="G50" s="82">
        <v>48</v>
      </c>
      <c r="H50" s="82">
        <v>49</v>
      </c>
      <c r="I50" s="82">
        <v>32</v>
      </c>
      <c r="J50" s="82">
        <v>35</v>
      </c>
      <c r="K50" s="82">
        <v>21</v>
      </c>
      <c r="L50" s="82">
        <v>29</v>
      </c>
      <c r="M50" s="82">
        <v>31</v>
      </c>
      <c r="N50" s="150">
        <f t="shared" si="12"/>
        <v>402</v>
      </c>
      <c r="O50" s="83">
        <f t="shared" si="13"/>
        <v>53.6</v>
      </c>
      <c r="P50" s="150" t="str">
        <f t="shared" si="14"/>
        <v>PASS</v>
      </c>
      <c r="Q50" s="150" t="str">
        <f t="shared" si="15"/>
        <v>SECOND CLASS</v>
      </c>
      <c r="R50" s="84">
        <f t="shared" si="16"/>
        <v>0</v>
      </c>
      <c r="S50" s="85">
        <f t="shared" si="17"/>
        <v>0</v>
      </c>
      <c r="T50" s="70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4">
        <f t="shared" si="4"/>
        <v>0</v>
      </c>
      <c r="AF50" s="150">
        <f t="shared" si="5"/>
        <v>402</v>
      </c>
      <c r="AG50" s="150"/>
      <c r="AH50" s="83">
        <f t="shared" si="6"/>
        <v>26.8</v>
      </c>
      <c r="AI50" s="150" t="str">
        <f t="shared" si="7"/>
        <v>PASS</v>
      </c>
      <c r="AJ50" s="150" t="b">
        <f t="shared" si="8"/>
        <v>0</v>
      </c>
      <c r="AK50" s="84">
        <f t="shared" si="9"/>
        <v>0</v>
      </c>
      <c r="AL50" s="87">
        <f t="shared" si="10"/>
        <v>0</v>
      </c>
      <c r="AM50" s="66">
        <f t="shared" si="11"/>
        <v>0</v>
      </c>
      <c r="AN50" s="88">
        <f t="shared" si="11"/>
        <v>0</v>
      </c>
      <c r="AO50" s="76"/>
    </row>
    <row r="51" spans="1:41" ht="16.5" customHeight="1">
      <c r="A51" s="150">
        <v>47</v>
      </c>
      <c r="B51" s="80" t="s">
        <v>213</v>
      </c>
      <c r="C51" s="81" t="s">
        <v>214</v>
      </c>
      <c r="D51" s="150">
        <f>16+9</f>
        <v>25</v>
      </c>
      <c r="E51" s="82">
        <v>17</v>
      </c>
      <c r="F51" s="82">
        <v>28</v>
      </c>
      <c r="G51" s="82">
        <v>40</v>
      </c>
      <c r="H51" s="82">
        <v>41</v>
      </c>
      <c r="I51" s="82">
        <v>32</v>
      </c>
      <c r="J51" s="82">
        <v>29</v>
      </c>
      <c r="K51" s="82">
        <v>7</v>
      </c>
      <c r="L51" s="89">
        <v>28</v>
      </c>
      <c r="M51" s="82">
        <v>29</v>
      </c>
      <c r="N51" s="150">
        <f t="shared" si="12"/>
        <v>276</v>
      </c>
      <c r="O51" s="83">
        <f t="shared" si="13"/>
        <v>36.799999999999997</v>
      </c>
      <c r="P51" s="150" t="str">
        <f t="shared" si="14"/>
        <v>FAIL</v>
      </c>
      <c r="Q51" s="150" t="str">
        <f t="shared" si="15"/>
        <v>FAIL</v>
      </c>
      <c r="R51" s="84">
        <f t="shared" si="16"/>
        <v>3</v>
      </c>
      <c r="S51" s="85">
        <f t="shared" si="17"/>
        <v>1</v>
      </c>
      <c r="T51" s="70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90">
        <f t="shared" si="4"/>
        <v>0</v>
      </c>
      <c r="AF51" s="150">
        <f t="shared" si="5"/>
        <v>276</v>
      </c>
      <c r="AG51" s="150"/>
      <c r="AH51" s="83">
        <f t="shared" si="6"/>
        <v>18.399999999999999</v>
      </c>
      <c r="AI51" s="150" t="str">
        <f t="shared" si="7"/>
        <v>FAILS ATKT</v>
      </c>
      <c r="AJ51" s="150" t="b">
        <f t="shared" si="8"/>
        <v>0</v>
      </c>
      <c r="AK51" s="84">
        <f t="shared" si="9"/>
        <v>0</v>
      </c>
      <c r="AL51" s="87">
        <f t="shared" si="10"/>
        <v>0</v>
      </c>
      <c r="AM51" s="66">
        <f t="shared" si="11"/>
        <v>3</v>
      </c>
      <c r="AN51" s="88">
        <f t="shared" si="11"/>
        <v>1</v>
      </c>
      <c r="AO51" s="76"/>
    </row>
    <row r="52" spans="1:41">
      <c r="A52" s="150">
        <v>48</v>
      </c>
      <c r="B52" s="80" t="s">
        <v>215</v>
      </c>
      <c r="C52" s="81" t="s">
        <v>216</v>
      </c>
      <c r="D52" s="150">
        <v>46</v>
      </c>
      <c r="E52" s="82">
        <v>40</v>
      </c>
      <c r="F52" s="82">
        <v>46</v>
      </c>
      <c r="G52" s="82">
        <v>53</v>
      </c>
      <c r="H52" s="82">
        <v>47</v>
      </c>
      <c r="I52" s="82">
        <v>39</v>
      </c>
      <c r="J52" s="82">
        <v>33</v>
      </c>
      <c r="K52" s="82">
        <v>28</v>
      </c>
      <c r="L52" s="82">
        <v>30</v>
      </c>
      <c r="M52" s="82">
        <v>38</v>
      </c>
      <c r="N52" s="150">
        <f t="shared" si="12"/>
        <v>400</v>
      </c>
      <c r="O52" s="83">
        <f t="shared" si="13"/>
        <v>53.333333333333336</v>
      </c>
      <c r="P52" s="150" t="str">
        <f t="shared" si="14"/>
        <v>PASS</v>
      </c>
      <c r="Q52" s="150" t="str">
        <f t="shared" si="15"/>
        <v>SECOND CLASS</v>
      </c>
      <c r="R52" s="84">
        <f t="shared" si="16"/>
        <v>0</v>
      </c>
      <c r="S52" s="85">
        <f t="shared" si="17"/>
        <v>0</v>
      </c>
      <c r="T52" s="70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4">
        <f t="shared" si="4"/>
        <v>0</v>
      </c>
      <c r="AF52" s="150">
        <f t="shared" si="5"/>
        <v>400</v>
      </c>
      <c r="AG52" s="150"/>
      <c r="AH52" s="83">
        <f t="shared" si="6"/>
        <v>26.666666666666668</v>
      </c>
      <c r="AI52" s="150" t="str">
        <f t="shared" si="7"/>
        <v>PASS</v>
      </c>
      <c r="AJ52" s="150" t="b">
        <f t="shared" si="8"/>
        <v>0</v>
      </c>
      <c r="AK52" s="84">
        <f t="shared" si="9"/>
        <v>0</v>
      </c>
      <c r="AL52" s="87">
        <f t="shared" si="10"/>
        <v>0</v>
      </c>
      <c r="AM52" s="66">
        <f t="shared" si="11"/>
        <v>0</v>
      </c>
      <c r="AN52" s="88">
        <f t="shared" si="11"/>
        <v>0</v>
      </c>
      <c r="AO52" s="76"/>
    </row>
    <row r="53" spans="1:41" ht="15" customHeight="1">
      <c r="A53" s="150">
        <v>49</v>
      </c>
      <c r="B53" s="80" t="s">
        <v>217</v>
      </c>
      <c r="C53" s="81" t="s">
        <v>218</v>
      </c>
      <c r="D53" s="150">
        <v>57</v>
      </c>
      <c r="E53" s="82">
        <f>7+25</f>
        <v>32</v>
      </c>
      <c r="F53" s="82">
        <v>70</v>
      </c>
      <c r="G53" s="82">
        <v>55</v>
      </c>
      <c r="H53" s="82">
        <v>50</v>
      </c>
      <c r="I53" s="82">
        <v>34</v>
      </c>
      <c r="J53" s="82">
        <v>33</v>
      </c>
      <c r="K53" s="82">
        <v>35</v>
      </c>
      <c r="L53" s="82">
        <v>34</v>
      </c>
      <c r="M53" s="82">
        <v>35</v>
      </c>
      <c r="N53" s="150">
        <f t="shared" ref="N53" si="18">SUM(D53:M53)</f>
        <v>435</v>
      </c>
      <c r="O53" s="83">
        <f t="shared" ref="O53" si="19">N53*100/$N$1</f>
        <v>58</v>
      </c>
      <c r="P53" s="150" t="str">
        <f t="shared" ref="P53" si="20">IF(AND(R53=0,S53=0),"PASS","FAIL")</f>
        <v>FAIL</v>
      </c>
      <c r="Q53" s="150" t="str">
        <f t="shared" ref="Q53" si="21">IF(P53="FAIL","FAIL",IF(O53&gt;=66,"FIRST CLASS WITH DISTINCTION",IF(O53&gt;=60,"FIRST CLASS",IF(O53&gt;=55,"HIGHER SECOND CLASS",IF(O53&gt;=50,"SECOND CLASS",IF(O53&gt;=40,"PASS CLASS"))))))</f>
        <v>FAIL</v>
      </c>
      <c r="R53" s="84">
        <f t="shared" ref="R53" si="22">COUNTIF(D53:H53,"&lt;40")+COUNTIF(D53:H53,"AA")</f>
        <v>1</v>
      </c>
      <c r="S53" s="85">
        <f t="shared" ref="S53" si="23">COUNTIF(I53,"&lt;20")+COUNTIF(J53,"&lt;20")+COUNTIF(K53,"&lt;20")+COUNTIF(L53,"&lt;20")+COUNTIF(M53,"&lt;20")+COUNTIF(I53,"AA")+COUNTIF(J53,"AA")+COUNTIF(K53,"AA")+COUNTIF(L53,"AA")+COUNTIF(M53,"AA")</f>
        <v>0</v>
      </c>
      <c r="T53" s="70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4">
        <f t="shared" si="4"/>
        <v>0</v>
      </c>
      <c r="AF53" s="150">
        <f t="shared" si="5"/>
        <v>435</v>
      </c>
      <c r="AG53" s="150"/>
      <c r="AH53" s="83">
        <f t="shared" si="6"/>
        <v>29</v>
      </c>
      <c r="AI53" s="150" t="str">
        <f t="shared" si="7"/>
        <v>FAILS ATKT</v>
      </c>
      <c r="AJ53" s="150" t="b">
        <f t="shared" si="8"/>
        <v>0</v>
      </c>
      <c r="AK53" s="84">
        <f t="shared" si="9"/>
        <v>0</v>
      </c>
      <c r="AL53" s="87">
        <f t="shared" si="10"/>
        <v>0</v>
      </c>
      <c r="AM53" s="66">
        <f t="shared" si="11"/>
        <v>1</v>
      </c>
      <c r="AN53" s="88">
        <f t="shared" si="11"/>
        <v>0</v>
      </c>
      <c r="AO53" s="76"/>
    </row>
    <row r="54" spans="1:41">
      <c r="A54" s="150">
        <v>50</v>
      </c>
      <c r="B54" s="80" t="s">
        <v>219</v>
      </c>
      <c r="C54" s="81" t="s">
        <v>220</v>
      </c>
      <c r="D54" s="150">
        <v>56</v>
      </c>
      <c r="E54" s="82">
        <v>45</v>
      </c>
      <c r="F54" s="82">
        <v>68</v>
      </c>
      <c r="G54" s="82">
        <v>55</v>
      </c>
      <c r="H54" s="82">
        <v>56</v>
      </c>
      <c r="I54" s="91">
        <v>40</v>
      </c>
      <c r="J54" s="82">
        <v>23</v>
      </c>
      <c r="K54" s="82">
        <v>20</v>
      </c>
      <c r="L54" s="82">
        <v>30</v>
      </c>
      <c r="M54" s="82">
        <v>36</v>
      </c>
      <c r="N54" s="150">
        <f t="shared" si="12"/>
        <v>429</v>
      </c>
      <c r="O54" s="83">
        <f t="shared" si="13"/>
        <v>57.2</v>
      </c>
      <c r="P54" s="150" t="str">
        <f t="shared" si="14"/>
        <v>PASS</v>
      </c>
      <c r="Q54" s="150" t="str">
        <f t="shared" si="15"/>
        <v>HIGHER SECOND CLASS</v>
      </c>
      <c r="R54" s="84">
        <f t="shared" si="16"/>
        <v>0</v>
      </c>
      <c r="S54" s="85">
        <f t="shared" si="17"/>
        <v>0</v>
      </c>
      <c r="T54" s="70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4">
        <f t="shared" si="4"/>
        <v>0</v>
      </c>
      <c r="AF54" s="150">
        <f t="shared" si="5"/>
        <v>429</v>
      </c>
      <c r="AG54" s="150"/>
      <c r="AH54" s="83">
        <f t="shared" si="6"/>
        <v>28.6</v>
      </c>
      <c r="AI54" s="150" t="str">
        <f t="shared" si="7"/>
        <v>PASS</v>
      </c>
      <c r="AJ54" s="150" t="b">
        <f t="shared" si="8"/>
        <v>0</v>
      </c>
      <c r="AK54" s="84">
        <f t="shared" si="9"/>
        <v>0</v>
      </c>
      <c r="AL54" s="87">
        <f t="shared" si="10"/>
        <v>0</v>
      </c>
      <c r="AM54" s="66">
        <f t="shared" si="11"/>
        <v>0</v>
      </c>
      <c r="AN54" s="88">
        <f t="shared" si="11"/>
        <v>0</v>
      </c>
      <c r="AO54" s="76"/>
    </row>
    <row r="55" spans="1:41">
      <c r="A55" s="150">
        <v>51</v>
      </c>
      <c r="B55" s="80" t="s">
        <v>221</v>
      </c>
      <c r="C55" s="81" t="s">
        <v>222</v>
      </c>
      <c r="D55" s="150">
        <v>53</v>
      </c>
      <c r="E55" s="82">
        <v>17</v>
      </c>
      <c r="F55" s="82">
        <v>69</v>
      </c>
      <c r="G55" s="82">
        <v>66</v>
      </c>
      <c r="H55" s="82">
        <v>58</v>
      </c>
      <c r="I55" s="91">
        <v>35</v>
      </c>
      <c r="J55" s="82">
        <v>30</v>
      </c>
      <c r="K55" s="82">
        <v>24</v>
      </c>
      <c r="L55" s="82">
        <v>30</v>
      </c>
      <c r="M55" s="82">
        <v>39</v>
      </c>
      <c r="N55" s="150">
        <f t="shared" si="12"/>
        <v>421</v>
      </c>
      <c r="O55" s="83">
        <f t="shared" si="13"/>
        <v>56.133333333333333</v>
      </c>
      <c r="P55" s="150" t="str">
        <f t="shared" si="14"/>
        <v>FAIL</v>
      </c>
      <c r="Q55" s="150" t="str">
        <f t="shared" si="15"/>
        <v>FAIL</v>
      </c>
      <c r="R55" s="84">
        <f t="shared" si="16"/>
        <v>1</v>
      </c>
      <c r="S55" s="85">
        <f t="shared" si="17"/>
        <v>0</v>
      </c>
      <c r="T55" s="70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4"/>
      <c r="AF55" s="150"/>
      <c r="AG55" s="150"/>
      <c r="AH55" s="83"/>
      <c r="AI55" s="150"/>
      <c r="AJ55" s="150"/>
      <c r="AK55" s="84"/>
      <c r="AL55" s="87"/>
      <c r="AM55" s="66"/>
      <c r="AN55" s="88"/>
      <c r="AO55" s="76"/>
    </row>
    <row r="56" spans="1:41" ht="16.5" customHeight="1">
      <c r="A56" s="150">
        <v>52</v>
      </c>
      <c r="B56" s="80" t="s">
        <v>223</v>
      </c>
      <c r="C56" s="81" t="s">
        <v>224</v>
      </c>
      <c r="D56" s="150">
        <v>46</v>
      </c>
      <c r="E56" s="82">
        <v>40</v>
      </c>
      <c r="F56" s="82">
        <v>50</v>
      </c>
      <c r="G56" s="82">
        <v>54</v>
      </c>
      <c r="H56" s="82">
        <v>45</v>
      </c>
      <c r="I56" s="82">
        <v>29</v>
      </c>
      <c r="J56" s="82">
        <v>6</v>
      </c>
      <c r="K56" s="82">
        <v>23</v>
      </c>
      <c r="L56" s="82">
        <v>29</v>
      </c>
      <c r="M56" s="82">
        <v>35</v>
      </c>
      <c r="N56" s="150">
        <f t="shared" si="12"/>
        <v>357</v>
      </c>
      <c r="O56" s="83">
        <f t="shared" si="13"/>
        <v>47.6</v>
      </c>
      <c r="P56" s="150" t="str">
        <f t="shared" si="14"/>
        <v>FAIL</v>
      </c>
      <c r="Q56" s="150" t="str">
        <f t="shared" si="15"/>
        <v>FAIL</v>
      </c>
      <c r="R56" s="84">
        <f t="shared" si="16"/>
        <v>0</v>
      </c>
      <c r="S56" s="85">
        <f t="shared" si="17"/>
        <v>1</v>
      </c>
      <c r="T56" s="70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4">
        <f t="shared" si="4"/>
        <v>0</v>
      </c>
      <c r="AF56" s="150">
        <f t="shared" si="5"/>
        <v>357</v>
      </c>
      <c r="AG56" s="150"/>
      <c r="AH56" s="83">
        <f t="shared" si="6"/>
        <v>23.8</v>
      </c>
      <c r="AI56" s="150" t="str">
        <f t="shared" si="7"/>
        <v>FAILS ATKT</v>
      </c>
      <c r="AJ56" s="150" t="b">
        <f t="shared" si="8"/>
        <v>0</v>
      </c>
      <c r="AK56" s="84">
        <f t="shared" si="9"/>
        <v>0</v>
      </c>
      <c r="AL56" s="87">
        <f t="shared" si="10"/>
        <v>0</v>
      </c>
      <c r="AM56" s="66">
        <f t="shared" si="11"/>
        <v>0</v>
      </c>
      <c r="AN56" s="88">
        <f t="shared" si="11"/>
        <v>1</v>
      </c>
      <c r="AO56" s="76"/>
    </row>
    <row r="57" spans="1:41">
      <c r="A57" s="150">
        <v>53</v>
      </c>
      <c r="B57" s="80" t="s">
        <v>225</v>
      </c>
      <c r="C57" s="81" t="s">
        <v>226</v>
      </c>
      <c r="D57" s="150">
        <v>66</v>
      </c>
      <c r="E57" s="82">
        <v>49</v>
      </c>
      <c r="F57" s="82">
        <v>74</v>
      </c>
      <c r="G57" s="82">
        <v>65</v>
      </c>
      <c r="H57" s="82">
        <v>63</v>
      </c>
      <c r="I57" s="82">
        <v>46</v>
      </c>
      <c r="J57" s="82">
        <v>40</v>
      </c>
      <c r="K57" s="82">
        <v>32</v>
      </c>
      <c r="L57" s="82">
        <v>44</v>
      </c>
      <c r="M57" s="82">
        <v>43</v>
      </c>
      <c r="N57" s="150">
        <f t="shared" si="12"/>
        <v>522</v>
      </c>
      <c r="O57" s="83">
        <f t="shared" si="13"/>
        <v>69.599999999999994</v>
      </c>
      <c r="P57" s="150" t="str">
        <f t="shared" si="14"/>
        <v>PASS</v>
      </c>
      <c r="Q57" s="150" t="str">
        <f t="shared" si="15"/>
        <v>FIRST CLASS WITH DISTINCTION</v>
      </c>
      <c r="R57" s="84">
        <f t="shared" si="16"/>
        <v>0</v>
      </c>
      <c r="S57" s="85">
        <f t="shared" si="17"/>
        <v>0</v>
      </c>
      <c r="T57" s="70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4">
        <f t="shared" si="4"/>
        <v>0</v>
      </c>
      <c r="AF57" s="150">
        <f t="shared" si="5"/>
        <v>522</v>
      </c>
      <c r="AG57" s="150"/>
      <c r="AH57" s="83">
        <f t="shared" si="6"/>
        <v>34.799999999999997</v>
      </c>
      <c r="AI57" s="150" t="str">
        <f t="shared" si="7"/>
        <v>PASS</v>
      </c>
      <c r="AJ57" s="150" t="b">
        <f t="shared" si="8"/>
        <v>0</v>
      </c>
      <c r="AK57" s="84">
        <f t="shared" si="9"/>
        <v>0</v>
      </c>
      <c r="AL57" s="87">
        <f t="shared" si="10"/>
        <v>0</v>
      </c>
      <c r="AM57" s="66">
        <f t="shared" si="11"/>
        <v>0</v>
      </c>
      <c r="AN57" s="88">
        <f t="shared" si="11"/>
        <v>0</v>
      </c>
      <c r="AO57" s="76"/>
    </row>
    <row r="58" spans="1:41">
      <c r="A58" s="150">
        <v>54</v>
      </c>
      <c r="B58" s="80" t="s">
        <v>227</v>
      </c>
      <c r="C58" s="81" t="s">
        <v>228</v>
      </c>
      <c r="D58" s="150">
        <v>56</v>
      </c>
      <c r="E58" s="82">
        <v>62</v>
      </c>
      <c r="F58" s="82">
        <v>82</v>
      </c>
      <c r="G58" s="82">
        <v>69</v>
      </c>
      <c r="H58" s="82">
        <v>72</v>
      </c>
      <c r="I58" s="82">
        <v>38</v>
      </c>
      <c r="J58" s="82">
        <v>38</v>
      </c>
      <c r="K58" s="82">
        <v>41</v>
      </c>
      <c r="L58" s="82">
        <v>45</v>
      </c>
      <c r="M58" s="82">
        <v>45</v>
      </c>
      <c r="N58" s="150">
        <f t="shared" si="12"/>
        <v>548</v>
      </c>
      <c r="O58" s="83">
        <f t="shared" si="13"/>
        <v>73.066666666666663</v>
      </c>
      <c r="P58" s="150" t="str">
        <f t="shared" si="14"/>
        <v>PASS</v>
      </c>
      <c r="Q58" s="150" t="str">
        <f t="shared" si="15"/>
        <v>FIRST CLASS WITH DISTINCTION</v>
      </c>
      <c r="R58" s="84">
        <f t="shared" si="16"/>
        <v>0</v>
      </c>
      <c r="S58" s="85">
        <f t="shared" si="17"/>
        <v>0</v>
      </c>
      <c r="T58" s="70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4">
        <f t="shared" si="4"/>
        <v>0</v>
      </c>
      <c r="AF58" s="150">
        <f t="shared" si="5"/>
        <v>548</v>
      </c>
      <c r="AG58" s="150"/>
      <c r="AH58" s="83">
        <f t="shared" si="6"/>
        <v>36.533333333333331</v>
      </c>
      <c r="AI58" s="150" t="str">
        <f t="shared" si="7"/>
        <v>PASS</v>
      </c>
      <c r="AJ58" s="150" t="b">
        <f t="shared" si="8"/>
        <v>0</v>
      </c>
      <c r="AK58" s="84">
        <f t="shared" si="9"/>
        <v>0</v>
      </c>
      <c r="AL58" s="87">
        <f t="shared" si="10"/>
        <v>0</v>
      </c>
      <c r="AM58" s="66">
        <f t="shared" si="11"/>
        <v>0</v>
      </c>
      <c r="AN58" s="88">
        <f t="shared" si="11"/>
        <v>0</v>
      </c>
      <c r="AO58" s="76"/>
    </row>
    <row r="59" spans="1:41">
      <c r="A59" s="150">
        <v>55</v>
      </c>
      <c r="B59" s="80" t="s">
        <v>229</v>
      </c>
      <c r="C59" s="81" t="s">
        <v>230</v>
      </c>
      <c r="D59" s="150">
        <v>48</v>
      </c>
      <c r="E59" s="82">
        <v>43</v>
      </c>
      <c r="F59" s="82">
        <v>54</v>
      </c>
      <c r="G59" s="82">
        <v>44</v>
      </c>
      <c r="H59" s="82">
        <v>44</v>
      </c>
      <c r="I59" s="82">
        <v>32</v>
      </c>
      <c r="J59" s="82">
        <v>25</v>
      </c>
      <c r="K59" s="82">
        <v>24</v>
      </c>
      <c r="L59" s="82">
        <v>28</v>
      </c>
      <c r="M59" s="82">
        <v>30</v>
      </c>
      <c r="N59" s="150">
        <f t="shared" si="12"/>
        <v>372</v>
      </c>
      <c r="O59" s="83">
        <f t="shared" si="13"/>
        <v>49.6</v>
      </c>
      <c r="P59" s="150" t="str">
        <f t="shared" si="14"/>
        <v>PASS</v>
      </c>
      <c r="Q59" s="150" t="str">
        <f t="shared" si="15"/>
        <v>PASS CLASS</v>
      </c>
      <c r="R59" s="84">
        <f t="shared" si="16"/>
        <v>0</v>
      </c>
      <c r="S59" s="85">
        <f t="shared" si="17"/>
        <v>0</v>
      </c>
      <c r="T59" s="70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4">
        <f t="shared" si="4"/>
        <v>0</v>
      </c>
      <c r="AF59" s="150">
        <f t="shared" si="5"/>
        <v>372</v>
      </c>
      <c r="AG59" s="150"/>
      <c r="AH59" s="83">
        <f t="shared" si="6"/>
        <v>24.8</v>
      </c>
      <c r="AI59" s="150" t="str">
        <f t="shared" si="7"/>
        <v>PASS</v>
      </c>
      <c r="AJ59" s="150" t="b">
        <f t="shared" si="8"/>
        <v>0</v>
      </c>
      <c r="AK59" s="84">
        <f t="shared" si="9"/>
        <v>0</v>
      </c>
      <c r="AL59" s="87">
        <f t="shared" si="10"/>
        <v>0</v>
      </c>
      <c r="AM59" s="66">
        <f t="shared" si="11"/>
        <v>0</v>
      </c>
      <c r="AN59" s="88">
        <f t="shared" si="11"/>
        <v>0</v>
      </c>
      <c r="AO59" s="76"/>
    </row>
    <row r="60" spans="1:41" ht="16.5" customHeight="1">
      <c r="A60" s="150">
        <v>56</v>
      </c>
      <c r="B60" s="80" t="s">
        <v>231</v>
      </c>
      <c r="C60" s="81" t="s">
        <v>232</v>
      </c>
      <c r="D60" s="150">
        <v>51</v>
      </c>
      <c r="E60" s="82">
        <v>29</v>
      </c>
      <c r="F60" s="82">
        <v>66</v>
      </c>
      <c r="G60" s="82">
        <v>52</v>
      </c>
      <c r="H60" s="82">
        <v>53</v>
      </c>
      <c r="I60" s="82">
        <v>38</v>
      </c>
      <c r="J60" s="82">
        <v>26</v>
      </c>
      <c r="K60" s="82">
        <v>30</v>
      </c>
      <c r="L60" s="82">
        <v>35</v>
      </c>
      <c r="M60" s="82">
        <v>36</v>
      </c>
      <c r="N60" s="150">
        <f t="shared" si="12"/>
        <v>416</v>
      </c>
      <c r="O60" s="83">
        <f t="shared" si="13"/>
        <v>55.466666666666669</v>
      </c>
      <c r="P60" s="150" t="str">
        <f t="shared" si="14"/>
        <v>FAIL</v>
      </c>
      <c r="Q60" s="150" t="str">
        <f t="shared" si="15"/>
        <v>FAIL</v>
      </c>
      <c r="R60" s="84">
        <f t="shared" si="16"/>
        <v>1</v>
      </c>
      <c r="S60" s="85">
        <f t="shared" si="17"/>
        <v>0</v>
      </c>
      <c r="T60" s="70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4">
        <f t="shared" si="4"/>
        <v>0</v>
      </c>
      <c r="AF60" s="150">
        <f t="shared" si="5"/>
        <v>416</v>
      </c>
      <c r="AG60" s="150"/>
      <c r="AH60" s="83">
        <f t="shared" si="6"/>
        <v>27.733333333333334</v>
      </c>
      <c r="AI60" s="150" t="str">
        <f t="shared" si="7"/>
        <v>FAILS ATKT</v>
      </c>
      <c r="AJ60" s="150" t="b">
        <f t="shared" si="8"/>
        <v>0</v>
      </c>
      <c r="AK60" s="84">
        <f t="shared" si="9"/>
        <v>0</v>
      </c>
      <c r="AL60" s="87">
        <f t="shared" si="10"/>
        <v>0</v>
      </c>
      <c r="AM60" s="66">
        <f t="shared" si="11"/>
        <v>1</v>
      </c>
      <c r="AN60" s="88">
        <f t="shared" si="11"/>
        <v>0</v>
      </c>
      <c r="AO60" s="76"/>
    </row>
    <row r="61" spans="1:41">
      <c r="A61" s="150">
        <v>57</v>
      </c>
      <c r="B61" s="80" t="s">
        <v>233</v>
      </c>
      <c r="C61" s="81" t="s">
        <v>234</v>
      </c>
      <c r="D61" s="150">
        <v>62</v>
      </c>
      <c r="E61" s="82">
        <v>53</v>
      </c>
      <c r="F61" s="82">
        <v>81</v>
      </c>
      <c r="G61" s="82">
        <v>46</v>
      </c>
      <c r="H61" s="82">
        <v>53</v>
      </c>
      <c r="I61" s="82">
        <v>32</v>
      </c>
      <c r="J61" s="82">
        <v>38</v>
      </c>
      <c r="K61" s="82">
        <v>23</v>
      </c>
      <c r="L61" s="82">
        <v>29</v>
      </c>
      <c r="M61" s="82">
        <v>37</v>
      </c>
      <c r="N61" s="150">
        <f t="shared" si="12"/>
        <v>454</v>
      </c>
      <c r="O61" s="83">
        <f t="shared" si="13"/>
        <v>60.533333333333331</v>
      </c>
      <c r="P61" s="150" t="str">
        <f t="shared" si="14"/>
        <v>PASS</v>
      </c>
      <c r="Q61" s="150" t="str">
        <f t="shared" si="15"/>
        <v>FIRST CLASS</v>
      </c>
      <c r="R61" s="84">
        <f t="shared" si="16"/>
        <v>0</v>
      </c>
      <c r="S61" s="85">
        <f t="shared" si="17"/>
        <v>0</v>
      </c>
      <c r="T61" s="70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4">
        <f t="shared" si="4"/>
        <v>0</v>
      </c>
      <c r="AF61" s="150">
        <f t="shared" si="5"/>
        <v>454</v>
      </c>
      <c r="AG61" s="150"/>
      <c r="AH61" s="83">
        <f t="shared" si="6"/>
        <v>30.266666666666666</v>
      </c>
      <c r="AI61" s="150" t="str">
        <f t="shared" si="7"/>
        <v>PASS</v>
      </c>
      <c r="AJ61" s="150" t="b">
        <f t="shared" si="8"/>
        <v>0</v>
      </c>
      <c r="AK61" s="84">
        <f t="shared" si="9"/>
        <v>0</v>
      </c>
      <c r="AL61" s="87">
        <f t="shared" si="10"/>
        <v>0</v>
      </c>
      <c r="AM61" s="66">
        <f t="shared" si="11"/>
        <v>0</v>
      </c>
      <c r="AN61" s="88">
        <f t="shared" si="11"/>
        <v>0</v>
      </c>
      <c r="AO61" s="76"/>
    </row>
    <row r="62" spans="1:41" ht="18" customHeight="1">
      <c r="A62" s="150">
        <v>58</v>
      </c>
      <c r="B62" s="80" t="s">
        <v>235</v>
      </c>
      <c r="C62" s="81" t="s">
        <v>236</v>
      </c>
      <c r="D62" s="150">
        <v>44</v>
      </c>
      <c r="E62" s="82">
        <v>33</v>
      </c>
      <c r="F62" s="82">
        <v>68</v>
      </c>
      <c r="G62" s="82">
        <v>47</v>
      </c>
      <c r="H62" s="82">
        <v>52</v>
      </c>
      <c r="I62" s="82">
        <v>38</v>
      </c>
      <c r="J62" s="82">
        <v>41</v>
      </c>
      <c r="K62" s="82">
        <v>35</v>
      </c>
      <c r="L62" s="82">
        <v>43</v>
      </c>
      <c r="M62" s="82">
        <v>42</v>
      </c>
      <c r="N62" s="150">
        <f t="shared" si="12"/>
        <v>443</v>
      </c>
      <c r="O62" s="83">
        <f t="shared" si="13"/>
        <v>59.06666666666667</v>
      </c>
      <c r="P62" s="150" t="str">
        <f t="shared" si="14"/>
        <v>FAIL</v>
      </c>
      <c r="Q62" s="150" t="str">
        <f t="shared" si="15"/>
        <v>FAIL</v>
      </c>
      <c r="R62" s="84">
        <f t="shared" si="16"/>
        <v>1</v>
      </c>
      <c r="S62" s="85">
        <f t="shared" si="17"/>
        <v>0</v>
      </c>
      <c r="T62" s="70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4">
        <f t="shared" ref="AE62:AE67" si="24">SUM(T62:AD62)</f>
        <v>0</v>
      </c>
      <c r="AF62" s="150">
        <f t="shared" si="5"/>
        <v>443</v>
      </c>
      <c r="AG62" s="150"/>
      <c r="AH62" s="83">
        <f t="shared" si="6"/>
        <v>29.533333333333335</v>
      </c>
      <c r="AI62" s="150" t="str">
        <f t="shared" si="7"/>
        <v>FAILS ATKT</v>
      </c>
      <c r="AJ62" s="150" t="b">
        <f t="shared" si="8"/>
        <v>0</v>
      </c>
      <c r="AK62" s="84">
        <f t="shared" si="9"/>
        <v>0</v>
      </c>
      <c r="AL62" s="87">
        <f t="shared" si="10"/>
        <v>0</v>
      </c>
      <c r="AM62" s="66">
        <f t="shared" si="11"/>
        <v>1</v>
      </c>
      <c r="AN62" s="88">
        <f t="shared" si="11"/>
        <v>0</v>
      </c>
      <c r="AO62" s="76"/>
    </row>
    <row r="63" spans="1:41">
      <c r="A63" s="150">
        <v>59</v>
      </c>
      <c r="B63" s="80" t="s">
        <v>237</v>
      </c>
      <c r="C63" s="81" t="s">
        <v>238</v>
      </c>
      <c r="D63" s="150">
        <v>53</v>
      </c>
      <c r="E63" s="82">
        <v>46</v>
      </c>
      <c r="F63" s="82">
        <v>60</v>
      </c>
      <c r="G63" s="82">
        <v>43</v>
      </c>
      <c r="H63" s="82">
        <v>41</v>
      </c>
      <c r="I63" s="82">
        <v>36</v>
      </c>
      <c r="J63" s="82">
        <v>39</v>
      </c>
      <c r="K63" s="82">
        <v>24</v>
      </c>
      <c r="L63" s="82">
        <v>30</v>
      </c>
      <c r="M63" s="82">
        <v>35</v>
      </c>
      <c r="N63" s="150">
        <f t="shared" si="12"/>
        <v>407</v>
      </c>
      <c r="O63" s="83">
        <f t="shared" si="13"/>
        <v>54.266666666666666</v>
      </c>
      <c r="P63" s="150" t="str">
        <f t="shared" si="14"/>
        <v>PASS</v>
      </c>
      <c r="Q63" s="150" t="str">
        <f t="shared" si="15"/>
        <v>SECOND CLASS</v>
      </c>
      <c r="R63" s="84">
        <f t="shared" si="16"/>
        <v>0</v>
      </c>
      <c r="S63" s="85">
        <f t="shared" si="17"/>
        <v>0</v>
      </c>
      <c r="T63" s="70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4">
        <f t="shared" si="24"/>
        <v>0</v>
      </c>
      <c r="AF63" s="150">
        <f t="shared" ref="AF63:AF67" si="25">AE63+N63</f>
        <v>407</v>
      </c>
      <c r="AG63" s="150"/>
      <c r="AH63" s="83">
        <f t="shared" si="6"/>
        <v>27.133333333333333</v>
      </c>
      <c r="AI63" s="150" t="str">
        <f t="shared" si="7"/>
        <v>PASS</v>
      </c>
      <c r="AJ63" s="150" t="b">
        <f t="shared" si="8"/>
        <v>0</v>
      </c>
      <c r="AK63" s="84">
        <f t="shared" si="9"/>
        <v>0</v>
      </c>
      <c r="AL63" s="87">
        <f t="shared" si="10"/>
        <v>0</v>
      </c>
      <c r="AM63" s="66">
        <f t="shared" si="11"/>
        <v>0</v>
      </c>
      <c r="AN63" s="88">
        <f t="shared" si="11"/>
        <v>0</v>
      </c>
      <c r="AO63" s="76"/>
    </row>
    <row r="64" spans="1:41">
      <c r="A64" s="150">
        <v>60</v>
      </c>
      <c r="B64" s="80" t="s">
        <v>239</v>
      </c>
      <c r="C64" s="81" t="s">
        <v>240</v>
      </c>
      <c r="D64" s="150">
        <v>68</v>
      </c>
      <c r="E64" s="82">
        <v>53</v>
      </c>
      <c r="F64" s="82">
        <v>79</v>
      </c>
      <c r="G64" s="89">
        <v>54</v>
      </c>
      <c r="H64" s="82">
        <v>58</v>
      </c>
      <c r="I64" s="82">
        <v>32</v>
      </c>
      <c r="J64" s="89">
        <v>20</v>
      </c>
      <c r="K64" s="82">
        <v>21</v>
      </c>
      <c r="L64" s="89">
        <v>31</v>
      </c>
      <c r="M64" s="82">
        <v>38</v>
      </c>
      <c r="N64" s="150">
        <f t="shared" si="12"/>
        <v>454</v>
      </c>
      <c r="O64" s="83">
        <f t="shared" si="13"/>
        <v>60.533333333333331</v>
      </c>
      <c r="P64" s="150" t="str">
        <f t="shared" si="14"/>
        <v>PASS</v>
      </c>
      <c r="Q64" s="150" t="str">
        <f t="shared" si="15"/>
        <v>FIRST CLASS</v>
      </c>
      <c r="R64" s="84">
        <f t="shared" si="16"/>
        <v>0</v>
      </c>
      <c r="S64" s="85">
        <f t="shared" si="17"/>
        <v>0</v>
      </c>
      <c r="T64" s="70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4">
        <f t="shared" si="24"/>
        <v>0</v>
      </c>
      <c r="AF64" s="150">
        <f t="shared" si="25"/>
        <v>454</v>
      </c>
      <c r="AG64" s="150"/>
      <c r="AH64" s="83">
        <f t="shared" ref="AH64:AH67" si="26">(AF64+AG64)*100/1500</f>
        <v>30.266666666666666</v>
      </c>
      <c r="AI64" s="150" t="str">
        <f t="shared" ref="AI64:AI67" si="27">IF(AND(AM64=0,AN64=0),"PASS",IF(AND(AM64&lt;=3,AN64&lt;=2),"FAILS ATKT","FAIL"))</f>
        <v>PASS</v>
      </c>
      <c r="AJ64" s="150" t="b">
        <f t="shared" ref="AJ64:AJ67" si="28">IF(AI64="FAIL","FAIL",IF(AH64&gt;=66,"FIRST CLASS WITH DISTINCTION",IF(AH64&gt;=60,"FIRST CLASS",IF(AH64&gt;=55,"HIGHER SECOND CLASS",IF(AH64&gt;=50,"SECOND CLASS",IF(AH64&gt;=40,"PASS CLASS"))))))</f>
        <v>0</v>
      </c>
      <c r="AK64" s="84">
        <f t="shared" ref="AK64:AK67" si="29">COUNTIF(U64:Y64,"&lt;40")+COUNTIF(U64:Y64,"AA")</f>
        <v>0</v>
      </c>
      <c r="AL64" s="87">
        <f t="shared" ref="AL64:AL67" si="30">COUNTIF(AA64,"&lt;20")+COUNTIF(AC64,"&lt;20")+COUNTIF(AD64,"&lt;20")+COUNTIF(AA64,"AA")+COUNTIF(AC64,"AA")+COUNTIF(AD64,"AA")</f>
        <v>0</v>
      </c>
      <c r="AM64" s="66">
        <f t="shared" ref="AM64:AN67" si="31">R64+AK64</f>
        <v>0</v>
      </c>
      <c r="AN64" s="88">
        <f t="shared" si="31"/>
        <v>0</v>
      </c>
      <c r="AO64" s="76"/>
    </row>
    <row r="65" spans="1:41" ht="19.5" customHeight="1">
      <c r="A65" s="150">
        <v>61</v>
      </c>
      <c r="B65" s="80" t="s">
        <v>241</v>
      </c>
      <c r="C65" s="81" t="s">
        <v>242</v>
      </c>
      <c r="D65" s="150">
        <v>64</v>
      </c>
      <c r="E65" s="82">
        <v>28</v>
      </c>
      <c r="F65" s="82">
        <v>71</v>
      </c>
      <c r="G65" s="82">
        <v>41</v>
      </c>
      <c r="H65" s="82">
        <v>59</v>
      </c>
      <c r="I65" s="82">
        <v>40</v>
      </c>
      <c r="J65" s="82">
        <v>35</v>
      </c>
      <c r="K65" s="82">
        <v>36</v>
      </c>
      <c r="L65" s="82">
        <v>37</v>
      </c>
      <c r="M65" s="82">
        <v>36</v>
      </c>
      <c r="N65" s="150">
        <f t="shared" si="12"/>
        <v>447</v>
      </c>
      <c r="O65" s="83">
        <f t="shared" si="13"/>
        <v>59.6</v>
      </c>
      <c r="P65" s="150" t="str">
        <f t="shared" si="14"/>
        <v>FAIL</v>
      </c>
      <c r="Q65" s="150" t="str">
        <f t="shared" si="15"/>
        <v>FAIL</v>
      </c>
      <c r="R65" s="84">
        <f t="shared" si="16"/>
        <v>1</v>
      </c>
      <c r="S65" s="85">
        <f t="shared" si="17"/>
        <v>0</v>
      </c>
      <c r="T65" s="70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4">
        <f t="shared" si="24"/>
        <v>0</v>
      </c>
      <c r="AF65" s="150">
        <f t="shared" si="25"/>
        <v>447</v>
      </c>
      <c r="AG65" s="150"/>
      <c r="AH65" s="83">
        <f t="shared" si="26"/>
        <v>29.8</v>
      </c>
      <c r="AI65" s="150" t="str">
        <f t="shared" si="27"/>
        <v>FAILS ATKT</v>
      </c>
      <c r="AJ65" s="150" t="b">
        <f t="shared" si="28"/>
        <v>0</v>
      </c>
      <c r="AK65" s="84">
        <f t="shared" si="29"/>
        <v>0</v>
      </c>
      <c r="AL65" s="87">
        <f t="shared" si="30"/>
        <v>0</v>
      </c>
      <c r="AM65" s="66">
        <f t="shared" si="31"/>
        <v>1</v>
      </c>
      <c r="AN65" s="88">
        <f t="shared" si="31"/>
        <v>0</v>
      </c>
      <c r="AO65" s="76"/>
    </row>
    <row r="66" spans="1:41" ht="15.75" customHeight="1">
      <c r="A66" s="150">
        <v>62</v>
      </c>
      <c r="B66" s="80" t="s">
        <v>243</v>
      </c>
      <c r="C66" s="81" t="s">
        <v>244</v>
      </c>
      <c r="D66" s="150">
        <v>52</v>
      </c>
      <c r="E66" s="82">
        <v>57</v>
      </c>
      <c r="F66" s="82">
        <v>59</v>
      </c>
      <c r="G66" s="82">
        <v>36</v>
      </c>
      <c r="H66" s="82">
        <v>50</v>
      </c>
      <c r="I66" s="82">
        <v>45</v>
      </c>
      <c r="J66" s="82">
        <v>40</v>
      </c>
      <c r="K66" s="82">
        <v>32</v>
      </c>
      <c r="L66" s="82">
        <v>34</v>
      </c>
      <c r="M66" s="82">
        <v>38</v>
      </c>
      <c r="N66" s="150">
        <f t="shared" si="12"/>
        <v>443</v>
      </c>
      <c r="O66" s="83">
        <f t="shared" ref="O66:O67" si="32">N66*100/$N$1</f>
        <v>59.06666666666667</v>
      </c>
      <c r="P66" s="150" t="str">
        <f t="shared" ref="P66:P67" si="33">IF(AND(R66=0,S66=0),"PASS","FAIL")</f>
        <v>FAIL</v>
      </c>
      <c r="Q66" s="150" t="str">
        <f t="shared" ref="Q66:Q67" si="34">IF(P66="FAIL","FAIL",IF(O66&gt;=66,"FIRST CLASS WITH DISTINCTION",IF(O66&gt;=60,"FIRST CLASS",IF(O66&gt;=55,"HIGHER SECOND CLASS",IF(O66&gt;=50,"SECOND CLASS",IF(O66&gt;=40,"PASS CLASS"))))))</f>
        <v>FAIL</v>
      </c>
      <c r="R66" s="84">
        <f t="shared" si="16"/>
        <v>1</v>
      </c>
      <c r="S66" s="85">
        <f t="shared" si="17"/>
        <v>0</v>
      </c>
      <c r="T66" s="70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4">
        <f t="shared" si="24"/>
        <v>0</v>
      </c>
      <c r="AF66" s="150">
        <f t="shared" si="25"/>
        <v>443</v>
      </c>
      <c r="AG66" s="150"/>
      <c r="AH66" s="83">
        <f t="shared" si="26"/>
        <v>29.533333333333335</v>
      </c>
      <c r="AI66" s="150" t="str">
        <f t="shared" si="27"/>
        <v>FAILS ATKT</v>
      </c>
      <c r="AJ66" s="150" t="b">
        <f t="shared" si="28"/>
        <v>0</v>
      </c>
      <c r="AK66" s="84">
        <f t="shared" si="29"/>
        <v>0</v>
      </c>
      <c r="AL66" s="87">
        <f t="shared" si="30"/>
        <v>0</v>
      </c>
      <c r="AM66" s="66">
        <f t="shared" si="31"/>
        <v>1</v>
      </c>
      <c r="AN66" s="88">
        <f t="shared" si="31"/>
        <v>0</v>
      </c>
      <c r="AO66" s="76"/>
    </row>
    <row r="67" spans="1:41">
      <c r="A67" s="150">
        <v>63</v>
      </c>
      <c r="B67" s="80" t="s">
        <v>245</v>
      </c>
      <c r="C67" s="81" t="s">
        <v>246</v>
      </c>
      <c r="D67" s="150">
        <v>60</v>
      </c>
      <c r="E67" s="82">
        <v>74</v>
      </c>
      <c r="F67" s="82">
        <v>66</v>
      </c>
      <c r="G67" s="82">
        <v>44</v>
      </c>
      <c r="H67" s="82">
        <v>52</v>
      </c>
      <c r="I67" s="82">
        <v>46</v>
      </c>
      <c r="J67" s="82">
        <v>47</v>
      </c>
      <c r="K67" s="82">
        <v>43</v>
      </c>
      <c r="L67" s="82">
        <v>45</v>
      </c>
      <c r="M67" s="82">
        <v>45</v>
      </c>
      <c r="N67" s="150">
        <f t="shared" ref="N67" si="35">SUM(D67:M67)</f>
        <v>522</v>
      </c>
      <c r="O67" s="83">
        <f t="shared" si="32"/>
        <v>69.599999999999994</v>
      </c>
      <c r="P67" s="150" t="str">
        <f t="shared" si="33"/>
        <v>PASS</v>
      </c>
      <c r="Q67" s="150" t="str">
        <f t="shared" si="34"/>
        <v>FIRST CLASS WITH DISTINCTION</v>
      </c>
      <c r="R67" s="84">
        <f t="shared" ref="R67" si="36">COUNTIF(D67:H67,"&lt;40")+COUNTIF(D67:H67,"AA")</f>
        <v>0</v>
      </c>
      <c r="S67" s="85">
        <f t="shared" ref="S67" si="37">COUNTIF(I67,"&lt;20")+COUNTIF(J67,"&lt;20")+COUNTIF(K67,"&lt;20")+COUNTIF(L67,"&lt;20")+COUNTIF(M67,"&lt;20")+COUNTIF(I67,"AA")+COUNTIF(J67,"AA")+COUNTIF(K67,"AA")+COUNTIF(L67,"AA")+COUNTIF(M67,"AA")</f>
        <v>0</v>
      </c>
      <c r="T67" s="70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4">
        <f t="shared" si="24"/>
        <v>0</v>
      </c>
      <c r="AF67" s="150">
        <f t="shared" si="25"/>
        <v>522</v>
      </c>
      <c r="AG67" s="150"/>
      <c r="AH67" s="83">
        <f t="shared" si="26"/>
        <v>34.799999999999997</v>
      </c>
      <c r="AI67" s="150" t="str">
        <f t="shared" si="27"/>
        <v>PASS</v>
      </c>
      <c r="AJ67" s="150" t="b">
        <f t="shared" si="28"/>
        <v>0</v>
      </c>
      <c r="AK67" s="84">
        <f t="shared" si="29"/>
        <v>0</v>
      </c>
      <c r="AL67" s="87">
        <f t="shared" si="30"/>
        <v>0</v>
      </c>
      <c r="AM67" s="66">
        <f t="shared" si="31"/>
        <v>0</v>
      </c>
      <c r="AN67" s="88">
        <f t="shared" si="31"/>
        <v>0</v>
      </c>
      <c r="AO67" s="76"/>
    </row>
    <row r="68" spans="1:41">
      <c r="A68" s="92"/>
      <c r="B68" s="93"/>
      <c r="C68" s="94"/>
      <c r="D68" s="95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6"/>
      <c r="P68" s="93"/>
      <c r="Q68" s="93"/>
      <c r="R68" s="93"/>
      <c r="S68" s="97"/>
      <c r="T68" s="93"/>
      <c r="U68" s="92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6"/>
      <c r="AI68" s="93"/>
      <c r="AJ68" s="93"/>
      <c r="AK68" s="93"/>
      <c r="AL68" s="93"/>
      <c r="AM68" s="160"/>
      <c r="AN68" s="161"/>
      <c r="AO68" s="76"/>
    </row>
    <row r="69" spans="1:41">
      <c r="A69" s="92"/>
      <c r="B69" s="93"/>
      <c r="C69" s="94"/>
      <c r="D69" s="95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6"/>
      <c r="P69" s="93"/>
      <c r="Q69" s="93"/>
      <c r="R69" s="93"/>
      <c r="S69" s="97"/>
      <c r="T69" s="93"/>
      <c r="U69" s="92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6"/>
      <c r="AI69" s="93"/>
      <c r="AJ69" s="93"/>
      <c r="AK69" s="93"/>
      <c r="AL69" s="93"/>
      <c r="AM69" s="160"/>
      <c r="AN69" s="161"/>
      <c r="AO69" s="76"/>
    </row>
    <row r="70" spans="1:41">
      <c r="A70" s="92"/>
      <c r="B70" s="93"/>
      <c r="C70" s="94" t="s">
        <v>59</v>
      </c>
      <c r="D70" s="95">
        <f t="shared" ref="D70:N70" si="38">COUNT(D5:D67)</f>
        <v>63</v>
      </c>
      <c r="E70" s="93">
        <f t="shared" si="38"/>
        <v>63</v>
      </c>
      <c r="F70" s="93">
        <f t="shared" si="38"/>
        <v>63</v>
      </c>
      <c r="G70" s="93">
        <f t="shared" si="38"/>
        <v>63</v>
      </c>
      <c r="H70" s="93">
        <f t="shared" si="38"/>
        <v>63</v>
      </c>
      <c r="I70" s="93">
        <f t="shared" si="38"/>
        <v>63</v>
      </c>
      <c r="J70" s="93">
        <f t="shared" si="38"/>
        <v>60</v>
      </c>
      <c r="K70" s="93">
        <f t="shared" si="38"/>
        <v>60</v>
      </c>
      <c r="L70" s="93">
        <f t="shared" si="38"/>
        <v>60</v>
      </c>
      <c r="M70" s="93">
        <f t="shared" si="38"/>
        <v>63</v>
      </c>
      <c r="N70" s="98">
        <f t="shared" si="38"/>
        <v>63</v>
      </c>
      <c r="O70" s="93"/>
      <c r="P70" s="93"/>
      <c r="Q70" s="93"/>
      <c r="R70" s="93"/>
      <c r="S70" s="97"/>
      <c r="T70" s="93"/>
      <c r="U70" s="99">
        <f t="shared" ref="U70:AE70" si="39">COUNT(U5:U69)</f>
        <v>0</v>
      </c>
      <c r="V70" s="150">
        <f t="shared" si="39"/>
        <v>0</v>
      </c>
      <c r="W70" s="150">
        <f t="shared" si="39"/>
        <v>0</v>
      </c>
      <c r="X70" s="150">
        <f t="shared" si="39"/>
        <v>0</v>
      </c>
      <c r="Y70" s="150">
        <f t="shared" si="39"/>
        <v>0</v>
      </c>
      <c r="Z70" s="150">
        <f t="shared" si="39"/>
        <v>0</v>
      </c>
      <c r="AA70" s="150">
        <f t="shared" si="39"/>
        <v>0</v>
      </c>
      <c r="AB70" s="150">
        <f t="shared" si="39"/>
        <v>0</v>
      </c>
      <c r="AC70" s="150">
        <f t="shared" si="39"/>
        <v>0</v>
      </c>
      <c r="AD70" s="150">
        <f t="shared" si="39"/>
        <v>0</v>
      </c>
      <c r="AE70" s="100">
        <f t="shared" si="39"/>
        <v>59</v>
      </c>
      <c r="AF70" s="93"/>
      <c r="AG70" s="93"/>
      <c r="AH70" s="93"/>
      <c r="AI70" s="93"/>
      <c r="AJ70" s="93"/>
      <c r="AK70" s="93"/>
      <c r="AL70" s="93"/>
      <c r="AM70" s="160"/>
      <c r="AN70" s="161"/>
      <c r="AO70" s="76"/>
    </row>
    <row r="71" spans="1:41">
      <c r="A71" s="92"/>
      <c r="B71" s="93"/>
      <c r="C71" s="94" t="s">
        <v>60</v>
      </c>
      <c r="D71" s="95">
        <f>COUNTIF(D5:D67,"&gt;=40")</f>
        <v>40</v>
      </c>
      <c r="E71" s="93">
        <f>COUNTIF(E5:E67,"&gt;=40")</f>
        <v>41</v>
      </c>
      <c r="F71" s="93">
        <f>COUNTIF(F5:F67,"&gt;=40")</f>
        <v>56</v>
      </c>
      <c r="G71" s="93">
        <f>COUNTIF(G5:G67,"&gt;=40")</f>
        <v>58</v>
      </c>
      <c r="H71" s="93">
        <f>COUNTIF(H5:H67,"&gt;=40")</f>
        <v>57</v>
      </c>
      <c r="I71" s="101">
        <f>COUNTIF(I5:I67,"&gt;=10")</f>
        <v>63</v>
      </c>
      <c r="J71" s="101">
        <f>COUNTIF(J5:J67,"&gt;=20")</f>
        <v>54</v>
      </c>
      <c r="K71" s="101">
        <f>COUNTIF(K5:K67,"&gt;=10")</f>
        <v>55</v>
      </c>
      <c r="L71" s="101">
        <f>COUNTIF(L5:L67,"&gt;=20")</f>
        <v>59</v>
      </c>
      <c r="M71" s="101">
        <f>COUNTIF(M5:M67,"&gt;=20")</f>
        <v>63</v>
      </c>
      <c r="N71" s="102">
        <f>COUNTIF(P5:P67,"PASS")</f>
        <v>27</v>
      </c>
      <c r="O71" s="93"/>
      <c r="P71" s="93"/>
      <c r="Q71" s="93"/>
      <c r="R71" s="93"/>
      <c r="S71" s="97"/>
      <c r="T71" s="93"/>
      <c r="U71" s="99">
        <f>COUNTIF(U5:U69,"&gt;=40")</f>
        <v>0</v>
      </c>
      <c r="V71" s="150">
        <f>COUNTIF(V5:V69,"&gt;=40")</f>
        <v>0</v>
      </c>
      <c r="W71" s="150">
        <f>COUNTIF(W5:W69,"&gt;=40")</f>
        <v>0</v>
      </c>
      <c r="X71" s="150">
        <f>COUNTIF(X5:X69,"&gt;=40")</f>
        <v>0</v>
      </c>
      <c r="Y71" s="103">
        <f>COUNTIF(Y5:Y69,"&gt;=40")</f>
        <v>0</v>
      </c>
      <c r="Z71" s="103">
        <f>COUNTIF(Z5:Z69,"&gt;=20")</f>
        <v>0</v>
      </c>
      <c r="AA71" s="103">
        <f>COUNTIF(AA5:AA69,"&gt;=20")</f>
        <v>0</v>
      </c>
      <c r="AB71" s="103">
        <f>COUNTIF(AB5:AB69,"&gt;=20")</f>
        <v>0</v>
      </c>
      <c r="AC71" s="103">
        <f>COUNTIF(AC5:AC69,"&gt;=20")</f>
        <v>0</v>
      </c>
      <c r="AD71" s="103">
        <f>COUNTIF(AD5:AD69,"&gt;=20")</f>
        <v>0</v>
      </c>
      <c r="AE71" s="104">
        <f>COUNTIF(AI5:AI69,"pass")</f>
        <v>26</v>
      </c>
      <c r="AF71" s="93"/>
      <c r="AG71" s="93"/>
      <c r="AH71" s="93"/>
      <c r="AI71" s="93"/>
      <c r="AJ71" s="93"/>
      <c r="AK71" s="93"/>
      <c r="AL71" s="93"/>
      <c r="AM71" s="160"/>
      <c r="AN71" s="161"/>
      <c r="AO71" s="76"/>
    </row>
    <row r="72" spans="1:41">
      <c r="A72" s="92"/>
      <c r="B72" s="93"/>
      <c r="C72" s="94" t="s">
        <v>94</v>
      </c>
      <c r="D72" s="105">
        <f>D71/D70*100</f>
        <v>63.492063492063487</v>
      </c>
      <c r="E72" s="96">
        <f t="shared" ref="E72:M72" si="40">E71/E70*100</f>
        <v>65.079365079365076</v>
      </c>
      <c r="F72" s="96">
        <f t="shared" si="40"/>
        <v>88.888888888888886</v>
      </c>
      <c r="G72" s="96">
        <f t="shared" si="40"/>
        <v>92.063492063492063</v>
      </c>
      <c r="H72" s="106">
        <f t="shared" si="40"/>
        <v>90.476190476190482</v>
      </c>
      <c r="I72" s="106">
        <f t="shared" si="40"/>
        <v>100</v>
      </c>
      <c r="J72" s="106">
        <f t="shared" si="40"/>
        <v>90</v>
      </c>
      <c r="K72" s="106">
        <f t="shared" si="40"/>
        <v>91.666666666666657</v>
      </c>
      <c r="L72" s="106">
        <f t="shared" si="40"/>
        <v>98.333333333333329</v>
      </c>
      <c r="M72" s="106">
        <f t="shared" si="40"/>
        <v>100</v>
      </c>
      <c r="N72" s="107">
        <f>N71/N70*100</f>
        <v>42.857142857142854</v>
      </c>
      <c r="O72" s="93"/>
      <c r="P72" s="93"/>
      <c r="Q72" s="93"/>
      <c r="R72" s="93"/>
      <c r="S72" s="97"/>
      <c r="T72" s="93"/>
      <c r="U72" s="99" t="e">
        <f>U71/U70*100</f>
        <v>#DIV/0!</v>
      </c>
      <c r="V72" s="150" t="e">
        <f t="shared" ref="V72:AD72" si="41">V71/V70*100</f>
        <v>#DIV/0!</v>
      </c>
      <c r="W72" s="150" t="e">
        <f t="shared" si="41"/>
        <v>#DIV/0!</v>
      </c>
      <c r="X72" s="150" t="e">
        <f t="shared" si="41"/>
        <v>#DIV/0!</v>
      </c>
      <c r="Y72" s="103" t="e">
        <f t="shared" si="41"/>
        <v>#DIV/0!</v>
      </c>
      <c r="Z72" s="103" t="e">
        <f t="shared" si="41"/>
        <v>#DIV/0!</v>
      </c>
      <c r="AA72" s="108" t="e">
        <f t="shared" si="41"/>
        <v>#DIV/0!</v>
      </c>
      <c r="AB72" s="108" t="e">
        <f t="shared" si="41"/>
        <v>#DIV/0!</v>
      </c>
      <c r="AC72" s="103" t="e">
        <f t="shared" si="41"/>
        <v>#DIV/0!</v>
      </c>
      <c r="AD72" s="103" t="e">
        <f t="shared" si="41"/>
        <v>#DIV/0!</v>
      </c>
      <c r="AE72" s="109">
        <f>AE71/AE70*100</f>
        <v>44.067796610169488</v>
      </c>
      <c r="AF72" s="93"/>
      <c r="AG72" s="93"/>
      <c r="AH72" s="93"/>
      <c r="AI72" s="93"/>
      <c r="AJ72" s="93"/>
      <c r="AK72" s="93"/>
      <c r="AL72" s="93"/>
      <c r="AM72" s="160"/>
      <c r="AN72" s="161"/>
      <c r="AO72" s="76"/>
    </row>
    <row r="73" spans="1:41">
      <c r="A73" s="92"/>
      <c r="B73" s="93"/>
      <c r="C73" s="76"/>
      <c r="D73" s="95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7"/>
      <c r="T73" s="93"/>
      <c r="U73" s="92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160"/>
      <c r="AN73" s="161"/>
      <c r="AO73" s="76"/>
    </row>
    <row r="74" spans="1:41" ht="30">
      <c r="A74" s="92"/>
      <c r="B74" s="93"/>
      <c r="C74" s="110" t="s">
        <v>54</v>
      </c>
      <c r="D74" s="111">
        <f>COUNTIF($D$5:$D$69,"&gt;=66")</f>
        <v>3</v>
      </c>
      <c r="E74" s="112">
        <f>COUNTIF($E$5:$E$67,"&gt;=66")</f>
        <v>3</v>
      </c>
      <c r="F74" s="112">
        <f>COUNTIF($F$5:$F$67,"&gt;=66")</f>
        <v>17</v>
      </c>
      <c r="G74" s="112">
        <f>COUNTIF($G$5:$G$67,"&gt;=66")</f>
        <v>15</v>
      </c>
      <c r="H74" s="112">
        <f>COUNTIF($H$5:$H$67,"&gt;=66")</f>
        <v>8</v>
      </c>
      <c r="I74" s="93"/>
      <c r="J74" s="93"/>
      <c r="K74" s="93"/>
      <c r="L74" s="113" t="s">
        <v>61</v>
      </c>
      <c r="M74" s="113">
        <f>COUNTIF($Q$5:$Q$67,"FIRST CLASS WITH DISTINCTION")</f>
        <v>7</v>
      </c>
      <c r="N74" s="93"/>
      <c r="O74" s="93"/>
      <c r="P74" s="93"/>
      <c r="Q74" s="114" t="s">
        <v>17</v>
      </c>
      <c r="R74" s="115">
        <f>COUNTIF($R$5:$R$67,"=1")</f>
        <v>20</v>
      </c>
      <c r="S74" s="97"/>
      <c r="T74" s="93"/>
      <c r="U74" s="112">
        <f>COUNTIF($U$5:$U$69,"&gt;=66")</f>
        <v>0</v>
      </c>
      <c r="V74" s="112">
        <f>COUNTIF($V$5:$V$69,"&gt;=66")</f>
        <v>0</v>
      </c>
      <c r="W74" s="112">
        <f>COUNTIF($W$5:$W$69,"&gt;=66")</f>
        <v>0</v>
      </c>
      <c r="X74" s="112">
        <f>COUNTIF($X$5:$X$69,"&gt;=66")</f>
        <v>0</v>
      </c>
      <c r="Y74" s="112">
        <f>COUNTIF($Y$5:$Y$69,"&gt;=66")</f>
        <v>0</v>
      </c>
      <c r="Z74" s="116" t="s">
        <v>54</v>
      </c>
      <c r="AA74" s="93"/>
      <c r="AB74" s="93"/>
      <c r="AC74" s="93"/>
      <c r="AD74" s="93"/>
      <c r="AE74" s="93"/>
      <c r="AF74" s="113" t="s">
        <v>61</v>
      </c>
      <c r="AG74" s="113">
        <f>COUNTIF($AJ$5:$AJ$69,"FIRST CLASS WITH DISTINCTION")</f>
        <v>0</v>
      </c>
      <c r="AH74" s="93"/>
      <c r="AI74" s="93"/>
      <c r="AJ74" s="114" t="s">
        <v>17</v>
      </c>
      <c r="AK74" s="115">
        <f>COUNTIF($AK$5:$AK$69,"=1")</f>
        <v>0</v>
      </c>
      <c r="AL74" s="93"/>
      <c r="AM74" s="160"/>
      <c r="AN74" s="161"/>
      <c r="AO74" s="76"/>
    </row>
    <row r="75" spans="1:41" ht="30">
      <c r="A75" s="92"/>
      <c r="B75" s="93"/>
      <c r="C75" s="110" t="s">
        <v>55</v>
      </c>
      <c r="D75" s="111">
        <f>COUNTIFS($D$5:$D$69,"&gt;=60",$D$5:$D$69,"&lt;66")</f>
        <v>4</v>
      </c>
      <c r="E75" s="112">
        <f>COUNTIFS($E$5:$E$67,"&gt;=60",$E$5:$E$67,"&lt;66")</f>
        <v>2</v>
      </c>
      <c r="F75" s="112">
        <f>COUNTIFS($F$5:$F$67,"&gt;=60",$F$5:$F$67,"&lt;66")</f>
        <v>7</v>
      </c>
      <c r="G75" s="112">
        <f>COUNTIFS($G$5:$G$67,"&gt;=60",$G$5:$G$67,"&lt;66")</f>
        <v>10</v>
      </c>
      <c r="H75" s="112">
        <f>COUNTIFS($H$5:$H$67,"&gt;=60",$H$5:$H$67,"&lt;66")</f>
        <v>8</v>
      </c>
      <c r="I75" s="93"/>
      <c r="J75" s="93"/>
      <c r="K75" s="93"/>
      <c r="L75" s="113" t="s">
        <v>62</v>
      </c>
      <c r="M75" s="113">
        <f>COUNTIF(Q5:Q67,"FIRST CLASS")</f>
        <v>10</v>
      </c>
      <c r="N75" s="93"/>
      <c r="O75" s="93"/>
      <c r="P75" s="93"/>
      <c r="Q75" s="114" t="s">
        <v>18</v>
      </c>
      <c r="R75" s="115">
        <f>COUNTIF($R$5:$R$67,"=2")</f>
        <v>6</v>
      </c>
      <c r="S75" s="97"/>
      <c r="T75" s="93"/>
      <c r="U75" s="112">
        <f>COUNTIFS($U$5:$U$69,"&gt;=60",$U$5:$U$69,"&lt;66")</f>
        <v>0</v>
      </c>
      <c r="V75" s="112">
        <f>COUNTIFS($V$5:$V$69,"&gt;=60",$V$5:$V$69,"&lt;66")</f>
        <v>0</v>
      </c>
      <c r="W75" s="112">
        <f>COUNTIFS($W$5:$W$69,"&gt;=60",$W$5:$W$69,"&lt;66")</f>
        <v>0</v>
      </c>
      <c r="X75" s="112">
        <f>COUNTIFS($X$5:$X$69,"&gt;=60",$X$5:$X$69,"&lt;66")</f>
        <v>0</v>
      </c>
      <c r="Y75" s="112">
        <f>COUNTIFS($Y$5:$Y$69,"&gt;=60",$Y$5:$Y$69,"&lt;66")</f>
        <v>0</v>
      </c>
      <c r="Z75" s="116" t="s">
        <v>55</v>
      </c>
      <c r="AA75" s="93"/>
      <c r="AB75" s="93"/>
      <c r="AC75" s="93"/>
      <c r="AD75" s="93"/>
      <c r="AE75" s="93"/>
      <c r="AF75" s="113" t="s">
        <v>62</v>
      </c>
      <c r="AG75" s="113">
        <f>COUNTIF($AJ$5:$AJ$69,"FIRST CLASS")</f>
        <v>0</v>
      </c>
      <c r="AH75" s="93"/>
      <c r="AI75" s="93"/>
      <c r="AJ75" s="114" t="s">
        <v>18</v>
      </c>
      <c r="AK75" s="115">
        <f>COUNTIF($AK$5:$AK$69,"=2")</f>
        <v>0</v>
      </c>
      <c r="AL75" s="93"/>
      <c r="AM75" s="160"/>
      <c r="AN75" s="161"/>
      <c r="AO75" s="76"/>
    </row>
    <row r="76" spans="1:41" ht="30">
      <c r="A76" s="92"/>
      <c r="B76" s="93"/>
      <c r="C76" s="110" t="s">
        <v>56</v>
      </c>
      <c r="D76" s="111">
        <f>COUNTIFS($D$5:$D$69,"&gt;=55",$D$5:$D$69,"&lt;60")</f>
        <v>8</v>
      </c>
      <c r="E76" s="112">
        <f>COUNTIFS($E$5:$E$67,"&gt;=55",$E$5:$E$67,"&lt;60")</f>
        <v>5</v>
      </c>
      <c r="F76" s="112">
        <f>COUNTIFS($F$5:$F$67,"&gt;=55",$F$5:$F$67,"&lt;60")</f>
        <v>6</v>
      </c>
      <c r="G76" s="112">
        <f>COUNTIFS($G$5:$G$67,"&gt;=55",$G$5:$G$67,"&lt;60")</f>
        <v>9</v>
      </c>
      <c r="H76" s="112">
        <f>COUNTIFS($H$5:$H$67,"&gt;=55",$H$5:$H$67,"&lt;60")</f>
        <v>12</v>
      </c>
      <c r="I76" s="93"/>
      <c r="J76" s="93"/>
      <c r="K76" s="93"/>
      <c r="L76" s="113" t="s">
        <v>63</v>
      </c>
      <c r="M76" s="113">
        <f>COUNTIF(Q5:Q67,"HIGHER SECOND CLASS")</f>
        <v>6</v>
      </c>
      <c r="N76" s="93"/>
      <c r="O76" s="93"/>
      <c r="P76" s="93"/>
      <c r="Q76" s="114" t="s">
        <v>19</v>
      </c>
      <c r="R76" s="115">
        <f>COUNTIF($R$5:$R$67,"=3")</f>
        <v>4</v>
      </c>
      <c r="S76" s="97"/>
      <c r="T76" s="93"/>
      <c r="U76" s="112">
        <f>COUNTIFS($U$5:$U$69,"&gt;=55",$U$5:$U$69,"&lt;60")</f>
        <v>0</v>
      </c>
      <c r="V76" s="112">
        <f>COUNTIFS($V$5:$V$69,"&gt;=55",$V$5:$V$69,"&lt;60")</f>
        <v>0</v>
      </c>
      <c r="W76" s="112">
        <f>COUNTIFS($W$5:$W$69,"&gt;=55",$W$5:$W$69,"&lt;60")</f>
        <v>0</v>
      </c>
      <c r="X76" s="112">
        <f>COUNTIFS($X$5:$X$69,"&gt;=55",$X$5:$X$69,"&lt;60")</f>
        <v>0</v>
      </c>
      <c r="Y76" s="112">
        <f>COUNTIFS($Y$5:$Y$69,"&gt;=55",$Y$5:$Y$69,"&lt;60")</f>
        <v>0</v>
      </c>
      <c r="Z76" s="116" t="s">
        <v>56</v>
      </c>
      <c r="AA76" s="93"/>
      <c r="AB76" s="93"/>
      <c r="AC76" s="93"/>
      <c r="AD76" s="93"/>
      <c r="AE76" s="93"/>
      <c r="AF76" s="113" t="s">
        <v>63</v>
      </c>
      <c r="AG76" s="113">
        <f>COUNTIF($AJ$5:$AJ$69,"HIGHER SECOND CLASS")</f>
        <v>0</v>
      </c>
      <c r="AH76" s="93"/>
      <c r="AI76" s="93"/>
      <c r="AJ76" s="114" t="s">
        <v>19</v>
      </c>
      <c r="AK76" s="115">
        <f>COUNTIF($AK$5:$AK$69,"=3")</f>
        <v>0</v>
      </c>
      <c r="AL76" s="93"/>
      <c r="AM76" s="160"/>
      <c r="AN76" s="161"/>
      <c r="AO76" s="76"/>
    </row>
    <row r="77" spans="1:41" ht="30">
      <c r="A77" s="92"/>
      <c r="B77" s="93"/>
      <c r="C77" s="110" t="s">
        <v>57</v>
      </c>
      <c r="D77" s="111">
        <f>COUNTIFS($D$5:$D$69,"&gt;=50",$D$5:$D$69,"&lt;55")</f>
        <v>8</v>
      </c>
      <c r="E77" s="112">
        <f>COUNTIFS($E$5:$E$67,"&gt;=50",$E$5:$E$67,"&lt;55")</f>
        <v>8</v>
      </c>
      <c r="F77" s="112">
        <f>COUNTIFS($F$5:$F$67,"&gt;=50",$F$5:$F$67,"&lt;55")</f>
        <v>14</v>
      </c>
      <c r="G77" s="112">
        <f>COUNTIFS($G$5:$G$67,"&gt;=50",$G$5:$G$67,"&lt;55")</f>
        <v>9</v>
      </c>
      <c r="H77" s="112">
        <f>COUNTIFS($H$5:$H$67,"&gt;=50",$H$5:$H$67,"&lt;55")</f>
        <v>13</v>
      </c>
      <c r="I77" s="93"/>
      <c r="J77" s="93"/>
      <c r="K77" s="93"/>
      <c r="L77" s="113" t="s">
        <v>92</v>
      </c>
      <c r="M77" s="113">
        <f>COUNTIF(Q5:Q67,"SECOND CLASS")</f>
        <v>3</v>
      </c>
      <c r="N77" s="93"/>
      <c r="O77" s="93"/>
      <c r="P77" s="93"/>
      <c r="Q77" s="114" t="s">
        <v>91</v>
      </c>
      <c r="R77" s="115">
        <f>COUNTIF($R$5:$R$67,"&gt;3")</f>
        <v>4</v>
      </c>
      <c r="S77" s="97"/>
      <c r="T77" s="93"/>
      <c r="U77" s="112">
        <f>COUNTIFS($U$5:$U$69,"&gt;=50",$U$5:$U$69,"&lt;55")</f>
        <v>0</v>
      </c>
      <c r="V77" s="112">
        <f>COUNTIFS($V$5:$V$69,"&gt;=50",$V$5:$V$69,"&lt;55")</f>
        <v>0</v>
      </c>
      <c r="W77" s="112">
        <f>COUNTIFS($W$5:$W$69,"&gt;=50",$W$5:$W$69,"&lt;55")</f>
        <v>0</v>
      </c>
      <c r="X77" s="112">
        <f>COUNTIFS($X$5:$X$69,"&gt;=50",$X$5:$X$69,"&lt;55")</f>
        <v>0</v>
      </c>
      <c r="Y77" s="112">
        <f>COUNTIFS($Y$5:$Y$69,"&gt;=50",$Y$5:$Y$69,"&lt;55")</f>
        <v>0</v>
      </c>
      <c r="Z77" s="116" t="s">
        <v>57</v>
      </c>
      <c r="AA77" s="93"/>
      <c r="AB77" s="93"/>
      <c r="AC77" s="93"/>
      <c r="AD77" s="93"/>
      <c r="AE77" s="93"/>
      <c r="AF77" s="113" t="s">
        <v>92</v>
      </c>
      <c r="AG77" s="113">
        <f>COUNTIF($AJ$5:$AJ$69,"SECOND CLASS")</f>
        <v>0</v>
      </c>
      <c r="AH77" s="93"/>
      <c r="AI77" s="93"/>
      <c r="AJ77" s="114" t="s">
        <v>91</v>
      </c>
      <c r="AK77" s="115">
        <f>COUNTIF($AK$5:$AK$69,"&gt;3")</f>
        <v>0</v>
      </c>
      <c r="AL77" s="93"/>
      <c r="AM77" s="160"/>
      <c r="AN77" s="161"/>
      <c r="AO77" s="76"/>
    </row>
    <row r="78" spans="1:41" ht="30">
      <c r="A78" s="92"/>
      <c r="B78" s="93"/>
      <c r="C78" s="110" t="s">
        <v>58</v>
      </c>
      <c r="D78" s="111">
        <f>COUNTIFS($D$5:$D$69,"&gt;=41",$D$5:$D$69,"&lt;50")</f>
        <v>17</v>
      </c>
      <c r="E78" s="112">
        <f>COUNTIFS($E$5:$E$67,"&gt;=41",$E$5:$E$67,"&lt;50")</f>
        <v>16</v>
      </c>
      <c r="F78" s="112">
        <f>COUNTIFS($F$5:$F$67,"&gt;=41",$F$5:$F$67,"&lt;50")</f>
        <v>12</v>
      </c>
      <c r="G78" s="112">
        <f>COUNTIFS($G$5:$G$67,"&gt;=41",$G$5:$G$67,"&lt;50")</f>
        <v>10</v>
      </c>
      <c r="H78" s="112">
        <f>COUNTIFS($H$5:$H$67,"&gt;=41",$H$5:$H$67,"&lt;50")</f>
        <v>16</v>
      </c>
      <c r="I78" s="93"/>
      <c r="J78" s="93"/>
      <c r="K78" s="93"/>
      <c r="L78" s="113" t="s">
        <v>64</v>
      </c>
      <c r="M78" s="113">
        <f>COUNTIF(Q5:Q67,"PASS CLASS")</f>
        <v>1</v>
      </c>
      <c r="N78" s="93"/>
      <c r="O78" s="93"/>
      <c r="P78" s="93"/>
      <c r="Q78" s="114" t="s">
        <v>20</v>
      </c>
      <c r="R78" s="115">
        <f>COUNTIF($S$5:$S$67,"=1")</f>
        <v>6</v>
      </c>
      <c r="S78" s="97"/>
      <c r="T78" s="93"/>
      <c r="U78" s="112">
        <f>COUNTIFS($U$5:$U$69,"&gt;=41",$U$5:$U$69,"&lt;50")</f>
        <v>0</v>
      </c>
      <c r="V78" s="112">
        <f>COUNTIFS($V$5:$V$69,"&gt;=41",$V$5:$V$69,"&lt;50")</f>
        <v>0</v>
      </c>
      <c r="W78" s="112">
        <f>COUNTIFS($W$5:$W$69,"&gt;=41",$W$5:$W$69,"&lt;50")</f>
        <v>0</v>
      </c>
      <c r="X78" s="112">
        <f>COUNTIFS($X$5:$X$69,"&gt;=41",$X$5:$X$69,"&lt;50")</f>
        <v>0</v>
      </c>
      <c r="Y78" s="112">
        <f>COUNTIFS($Y$5:$Y$69,"&gt;=41",$Y$5:$Y$69,"&lt;50")</f>
        <v>0</v>
      </c>
      <c r="Z78" s="116" t="s">
        <v>58</v>
      </c>
      <c r="AA78" s="93"/>
      <c r="AB78" s="93"/>
      <c r="AC78" s="93"/>
      <c r="AD78" s="93"/>
      <c r="AE78" s="93"/>
      <c r="AF78" s="113" t="s">
        <v>64</v>
      </c>
      <c r="AG78" s="113">
        <f>COUNTIF($AJ$5:$AJ$69,"PASS CLASS")</f>
        <v>0</v>
      </c>
      <c r="AH78" s="93"/>
      <c r="AI78" s="93"/>
      <c r="AJ78" s="114" t="s">
        <v>20</v>
      </c>
      <c r="AK78" s="115">
        <f>COUNTIF($AL$5:$AL$69,"=1")</f>
        <v>0</v>
      </c>
      <c r="AL78" s="93"/>
      <c r="AM78" s="160"/>
      <c r="AN78" s="161"/>
      <c r="AO78" s="76"/>
    </row>
    <row r="79" spans="1:41" ht="30">
      <c r="A79" s="92"/>
      <c r="B79" s="93"/>
      <c r="C79" s="117">
        <v>40</v>
      </c>
      <c r="D79" s="111">
        <f>COUNTIF($D$5:$D$69,"=40")</f>
        <v>0</v>
      </c>
      <c r="E79" s="112">
        <f>COUNTIF($E$5:$E$67,"=40")</f>
        <v>7</v>
      </c>
      <c r="F79" s="112">
        <f>COUNTIF($F$5:$F$67,"=40")</f>
        <v>0</v>
      </c>
      <c r="G79" s="112">
        <f>COUNTIF($G$5:$G$67,"=40")</f>
        <v>5</v>
      </c>
      <c r="H79" s="112">
        <f>COUNTIF($H$5:$H$67,"=40")</f>
        <v>0</v>
      </c>
      <c r="I79" s="93"/>
      <c r="J79" s="93"/>
      <c r="K79" s="93"/>
      <c r="L79" s="113" t="s">
        <v>13</v>
      </c>
      <c r="M79" s="113">
        <f>COUNTIF(Q5:Q67,"FAIL")</f>
        <v>35</v>
      </c>
      <c r="N79" s="93"/>
      <c r="O79" s="93"/>
      <c r="P79" s="93"/>
      <c r="Q79" s="114" t="s">
        <v>21</v>
      </c>
      <c r="R79" s="115">
        <f>COUNTIF($S$5:$S$67,"=2")</f>
        <v>3</v>
      </c>
      <c r="S79" s="97"/>
      <c r="T79" s="93"/>
      <c r="U79" s="112">
        <f>COUNTIF($U$5:$U$69,"=40")</f>
        <v>0</v>
      </c>
      <c r="V79" s="112">
        <f>COUNTIF($V$5:$V$69,"=40")</f>
        <v>0</v>
      </c>
      <c r="W79" s="112">
        <f>COUNTIF($W$5:$W$69,"=40")</f>
        <v>0</v>
      </c>
      <c r="X79" s="112">
        <f>COUNTIF($X$5:$X$69,"=40")</f>
        <v>0</v>
      </c>
      <c r="Y79" s="112">
        <f>COUNTIF($Y$5:$Y$69,"=40")</f>
        <v>0</v>
      </c>
      <c r="Z79" s="116">
        <v>40</v>
      </c>
      <c r="AA79" s="93"/>
      <c r="AB79" s="93"/>
      <c r="AC79" s="93"/>
      <c r="AD79" s="93"/>
      <c r="AE79" s="93"/>
      <c r="AF79" s="113" t="s">
        <v>13</v>
      </c>
      <c r="AG79" s="113">
        <f>COUNTIF($AJ$5:$AJ$69,"FAIL")</f>
        <v>4</v>
      </c>
      <c r="AH79" s="93"/>
      <c r="AI79" s="93"/>
      <c r="AJ79" s="114" t="s">
        <v>21</v>
      </c>
      <c r="AK79" s="115">
        <f>COUNTIF($AL$5:$AL$69,"=2")</f>
        <v>0</v>
      </c>
      <c r="AL79" s="93"/>
      <c r="AM79" s="160"/>
      <c r="AN79" s="161"/>
      <c r="AO79" s="76"/>
    </row>
    <row r="80" spans="1:41" ht="30">
      <c r="A80" s="92"/>
      <c r="B80" s="93"/>
      <c r="C80" s="117" t="s">
        <v>12</v>
      </c>
      <c r="D80" s="111">
        <f>COUNTIF($D$5:$D$69,"&lt;40")</f>
        <v>23</v>
      </c>
      <c r="E80" s="112">
        <f>COUNTIF($E$5:$E$67,"&lt;40")</f>
        <v>22</v>
      </c>
      <c r="F80" s="112">
        <f>COUNTIF($F$5:$F$67,"&lt;40")</f>
        <v>7</v>
      </c>
      <c r="G80" s="112">
        <f>COUNTIF($G$5:$G$67,"&lt;40")</f>
        <v>5</v>
      </c>
      <c r="H80" s="112">
        <f>COUNTIF($H$5:$H$67,"&lt;40")</f>
        <v>6</v>
      </c>
      <c r="I80" s="93"/>
      <c r="J80" s="93"/>
      <c r="K80" s="93"/>
      <c r="L80" s="93"/>
      <c r="M80" s="93"/>
      <c r="N80" s="93"/>
      <c r="O80" s="93"/>
      <c r="P80" s="93"/>
      <c r="Q80" s="114" t="s">
        <v>22</v>
      </c>
      <c r="R80" s="115">
        <f>COUNTIF($S$5:$S$67,"=3")</f>
        <v>3</v>
      </c>
      <c r="S80" s="97"/>
      <c r="T80" s="93"/>
      <c r="U80" s="112">
        <f>COUNTIF($U$5:$U$69,"&lt;40")</f>
        <v>0</v>
      </c>
      <c r="V80" s="112">
        <f>COUNTIF($V$5:$V$69,"&lt;40")</f>
        <v>0</v>
      </c>
      <c r="W80" s="112">
        <f>COUNTIF($W$5:$W$69,"&lt;40")</f>
        <v>0</v>
      </c>
      <c r="X80" s="112">
        <f>COUNTIF($X$5:$X$69,"&lt;40")</f>
        <v>0</v>
      </c>
      <c r="Y80" s="112">
        <f>COUNTIF($Y$5:$Y$69,"&lt;40")</f>
        <v>0</v>
      </c>
      <c r="Z80" s="116" t="s">
        <v>12</v>
      </c>
      <c r="AA80" s="93"/>
      <c r="AB80" s="93"/>
      <c r="AC80" s="93"/>
      <c r="AD80" s="93"/>
      <c r="AE80" s="93"/>
      <c r="AF80" s="93"/>
      <c r="AG80" s="93"/>
      <c r="AH80" s="93"/>
      <c r="AI80" s="93"/>
      <c r="AJ80" s="114" t="s">
        <v>22</v>
      </c>
      <c r="AK80" s="115">
        <f>COUNTIF($AL$5:$AL$69,"=3")</f>
        <v>0</v>
      </c>
      <c r="AL80" s="93"/>
      <c r="AM80" s="160"/>
      <c r="AN80" s="161"/>
      <c r="AO80" s="76"/>
    </row>
    <row r="81" spans="1:41" ht="30.75" thickBot="1">
      <c r="A81" s="118"/>
      <c r="B81" s="119"/>
      <c r="C81" s="120"/>
      <c r="D81" s="121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3" t="s">
        <v>95</v>
      </c>
      <c r="R81" s="124">
        <f>COUNTIF($S$5:$S$67,"&gt;3")</f>
        <v>0</v>
      </c>
      <c r="S81" s="125"/>
      <c r="T81" s="126"/>
      <c r="U81" s="162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63" t="s">
        <v>23</v>
      </c>
      <c r="AK81" s="127">
        <f>COUNTIF($AL$5:$AL$69,"&gt;3")</f>
        <v>0</v>
      </c>
      <c r="AL81" s="126"/>
      <c r="AM81" s="164"/>
      <c r="AN81" s="165"/>
      <c r="AO81" s="76"/>
    </row>
    <row r="82" spans="1:41">
      <c r="A82" s="128"/>
      <c r="B82" s="128"/>
      <c r="C82" s="76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76"/>
    </row>
    <row r="83" spans="1:41">
      <c r="A83" s="76"/>
      <c r="B83" s="128"/>
      <c r="C83" s="76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76"/>
    </row>
    <row r="84" spans="1:41">
      <c r="A84" s="76"/>
      <c r="B84" s="128"/>
      <c r="C84" s="76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76"/>
    </row>
    <row r="85" spans="1:41">
      <c r="A85" s="76"/>
      <c r="B85" s="128"/>
      <c r="C85" s="76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76"/>
    </row>
    <row r="86" spans="1:41">
      <c r="A86" s="76"/>
      <c r="B86" s="128"/>
      <c r="C86" s="76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76"/>
    </row>
    <row r="87" spans="1:41">
      <c r="A87" s="76"/>
      <c r="B87" s="128"/>
      <c r="C87" s="76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76"/>
    </row>
    <row r="88" spans="1:41">
      <c r="A88" s="76"/>
      <c r="B88" s="128"/>
      <c r="C88" s="76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76"/>
    </row>
    <row r="89" spans="1:41">
      <c r="A89" s="4"/>
      <c r="B89" s="5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spans="1:41">
      <c r="A90" s="4"/>
      <c r="B90" s="5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spans="1:41">
      <c r="A91" s="4"/>
      <c r="B91" s="5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spans="1:41">
      <c r="A92" s="4"/>
      <c r="B92" s="5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</sheetData>
  <mergeCells count="3">
    <mergeCell ref="D1:M1"/>
    <mergeCell ref="O1:S1"/>
    <mergeCell ref="T1:AA1"/>
  </mergeCells>
  <conditionalFormatting sqref="E5:H23 E25:H25 E24:I24 E26:G26 E27:H67">
    <cfRule type="cellIs" dxfId="15" priority="7" operator="equal">
      <formula>"AA"</formula>
    </cfRule>
    <cfRule type="cellIs" dxfId="14" priority="8" operator="lessThan">
      <formula>40</formula>
    </cfRule>
  </conditionalFormatting>
  <conditionalFormatting sqref="J5:J23 K24 L5:L23 M24 J25 I26 L25 K26 J27:J67 L27:L67">
    <cfRule type="cellIs" dxfId="13" priority="5" operator="equal">
      <formula>"AA"</formula>
    </cfRule>
    <cfRule type="cellIs" dxfId="12" priority="6" operator="lessThan">
      <formula>20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tabSelected="1" view="pageBreakPreview" topLeftCell="A25" zoomScale="57" zoomScaleSheetLayoutView="57" workbookViewId="0">
      <selection activeCell="U42" sqref="U42"/>
    </sheetView>
  </sheetViews>
  <sheetFormatPr defaultRowHeight="15"/>
  <cols>
    <col min="2" max="2" width="5.5703125" bestFit="1" customWidth="1"/>
    <col min="3" max="3" width="22" customWidth="1"/>
    <col min="4" max="4" width="9.42578125" style="2" customWidth="1"/>
    <col min="5" max="5" width="29" style="3" customWidth="1"/>
    <col min="6" max="6" width="7.28515625" style="2" customWidth="1"/>
    <col min="7" max="7" width="7.140625" customWidth="1"/>
    <col min="8" max="8" width="6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5" customHeight="1">
      <c r="A1" s="154"/>
      <c r="B1" s="154"/>
      <c r="C1" s="199" t="s">
        <v>248</v>
      </c>
      <c r="D1" s="199"/>
      <c r="E1" s="199"/>
      <c r="F1" s="199"/>
      <c r="G1" s="199"/>
      <c r="H1" s="199"/>
      <c r="I1" s="199"/>
      <c r="J1" s="199"/>
      <c r="K1" s="199"/>
      <c r="L1" s="154"/>
      <c r="M1" s="154"/>
    </row>
    <row r="2" spans="1:13">
      <c r="A2" s="154"/>
      <c r="B2" s="154"/>
      <c r="C2" s="154"/>
      <c r="D2" s="128"/>
      <c r="E2" s="129"/>
      <c r="F2" s="191" t="s">
        <v>258</v>
      </c>
      <c r="G2" s="191"/>
      <c r="H2" s="154"/>
      <c r="I2" s="154"/>
      <c r="J2" s="154"/>
      <c r="K2" s="154"/>
      <c r="L2" s="154"/>
      <c r="M2" s="154"/>
    </row>
    <row r="3" spans="1:13">
      <c r="A3" s="154"/>
      <c r="B3" s="154"/>
      <c r="C3" s="130" t="s">
        <v>24</v>
      </c>
      <c r="D3" s="153" t="s">
        <v>70</v>
      </c>
      <c r="E3" s="132" t="s">
        <v>69</v>
      </c>
      <c r="F3" s="153"/>
      <c r="G3" s="133"/>
      <c r="H3" s="154"/>
      <c r="I3" s="154"/>
      <c r="J3" s="154"/>
      <c r="K3" s="154"/>
      <c r="L3" s="154"/>
      <c r="M3" s="154"/>
    </row>
    <row r="4" spans="1:13">
      <c r="A4" s="154"/>
      <c r="B4" s="154"/>
      <c r="C4" s="130"/>
      <c r="D4" s="153"/>
      <c r="E4" s="132"/>
      <c r="F4" s="153"/>
      <c r="G4" s="133"/>
      <c r="H4" s="154"/>
      <c r="I4" s="154"/>
      <c r="J4" s="154"/>
      <c r="K4" s="154"/>
      <c r="L4" s="154"/>
      <c r="M4" s="154"/>
    </row>
    <row r="5" spans="1:13">
      <c r="A5" s="154"/>
      <c r="B5" s="154"/>
      <c r="C5" s="130" t="s">
        <v>25</v>
      </c>
      <c r="D5" s="153" t="s">
        <v>70</v>
      </c>
      <c r="E5" s="132" t="s">
        <v>105</v>
      </c>
      <c r="F5" s="153" t="s">
        <v>26</v>
      </c>
      <c r="G5" s="133" t="s">
        <v>104</v>
      </c>
      <c r="H5" s="154"/>
      <c r="I5" s="154"/>
      <c r="J5" s="154"/>
      <c r="K5" s="154"/>
      <c r="L5" s="154"/>
      <c r="M5" s="154"/>
    </row>
    <row r="6" spans="1:13">
      <c r="A6" s="154"/>
      <c r="B6" s="154"/>
      <c r="C6" s="154"/>
      <c r="D6" s="128"/>
      <c r="E6" s="129"/>
      <c r="F6" s="128"/>
      <c r="G6" s="154"/>
      <c r="H6" s="154"/>
      <c r="I6" s="154"/>
      <c r="J6" s="154"/>
      <c r="K6" s="154"/>
      <c r="L6" s="154"/>
      <c r="M6" s="154"/>
    </row>
    <row r="7" spans="1:13">
      <c r="A7" s="154"/>
      <c r="B7" s="154"/>
      <c r="C7" s="154"/>
      <c r="D7" s="128"/>
      <c r="E7" s="129"/>
      <c r="F7" s="128"/>
      <c r="G7" s="154"/>
      <c r="H7" s="154"/>
      <c r="I7" s="154"/>
      <c r="J7" s="154"/>
      <c r="K7" s="154"/>
      <c r="L7" s="154"/>
      <c r="M7" s="154"/>
    </row>
    <row r="8" spans="1:13" ht="30">
      <c r="A8" s="154"/>
      <c r="B8" s="154"/>
      <c r="C8" s="154" t="s">
        <v>71</v>
      </c>
      <c r="D8" s="128">
        <f>'TE IT SEM I'!N70</f>
        <v>63</v>
      </c>
      <c r="E8" s="129"/>
      <c r="F8" s="128"/>
      <c r="G8" s="154"/>
      <c r="H8" s="154"/>
      <c r="I8" s="154"/>
      <c r="J8" s="154"/>
      <c r="K8" s="154"/>
      <c r="L8" s="154"/>
      <c r="M8" s="154"/>
    </row>
    <row r="9" spans="1:13" ht="30">
      <c r="A9" s="154"/>
      <c r="B9" s="154"/>
      <c r="C9" s="154" t="s">
        <v>72</v>
      </c>
      <c r="D9" s="128">
        <f>'TE IT SEM I'!N71</f>
        <v>27</v>
      </c>
      <c r="E9" s="129" t="s">
        <v>89</v>
      </c>
      <c r="F9" s="128">
        <f>'TE IT SEM I'!M79</f>
        <v>35</v>
      </c>
      <c r="G9" s="154"/>
      <c r="H9" s="154"/>
      <c r="I9" s="154"/>
      <c r="J9" s="154"/>
      <c r="K9" s="154"/>
      <c r="L9" s="154"/>
      <c r="M9" s="154"/>
    </row>
    <row r="10" spans="1:13">
      <c r="A10" s="154"/>
      <c r="B10" s="154"/>
      <c r="C10" s="134"/>
      <c r="D10" s="128"/>
      <c r="E10" s="129"/>
      <c r="F10" s="128"/>
      <c r="G10" s="154"/>
      <c r="H10" s="154"/>
      <c r="I10" s="154"/>
      <c r="J10" s="154"/>
      <c r="K10" s="154"/>
      <c r="L10" s="154"/>
      <c r="M10" s="154"/>
    </row>
    <row r="11" spans="1:13" ht="30">
      <c r="A11" s="154"/>
      <c r="B11" s="154"/>
      <c r="C11" s="154" t="s">
        <v>73</v>
      </c>
      <c r="D11" s="128">
        <f>'TE IT SEM I'!M74</f>
        <v>7</v>
      </c>
      <c r="E11" s="129" t="s">
        <v>80</v>
      </c>
      <c r="F11" s="128">
        <f>'TE IT SEM I'!R74</f>
        <v>20</v>
      </c>
      <c r="G11" s="154"/>
      <c r="H11" s="154"/>
      <c r="I11" s="154"/>
      <c r="J11" s="154"/>
      <c r="K11" s="154"/>
      <c r="L11" s="154"/>
      <c r="M11" s="154"/>
    </row>
    <row r="12" spans="1:13" ht="30">
      <c r="A12" s="154"/>
      <c r="B12" s="154"/>
      <c r="C12" s="154" t="s">
        <v>74</v>
      </c>
      <c r="D12" s="128">
        <f>'TE IT SEM I'!M75</f>
        <v>10</v>
      </c>
      <c r="E12" s="129" t="s">
        <v>81</v>
      </c>
      <c r="F12" s="128">
        <f>'TE IT SEM I'!R75</f>
        <v>6</v>
      </c>
      <c r="G12" s="154"/>
      <c r="H12" s="154"/>
      <c r="I12" s="154"/>
      <c r="J12" s="154"/>
      <c r="K12" s="154"/>
      <c r="L12" s="154"/>
      <c r="M12" s="154"/>
    </row>
    <row r="13" spans="1:13" ht="30">
      <c r="A13" s="154"/>
      <c r="B13" s="154"/>
      <c r="C13" s="154" t="s">
        <v>75</v>
      </c>
      <c r="D13" s="128">
        <f>'TE IT SEM I'!M76</f>
        <v>6</v>
      </c>
      <c r="E13" s="129" t="s">
        <v>82</v>
      </c>
      <c r="F13" s="128">
        <f>'TE IT SEM I'!R76</f>
        <v>4</v>
      </c>
      <c r="G13" s="154"/>
      <c r="H13" s="154"/>
      <c r="I13" s="154"/>
      <c r="J13" s="154"/>
      <c r="K13" s="154"/>
      <c r="L13" s="154"/>
      <c r="M13" s="154"/>
    </row>
    <row r="14" spans="1:13" ht="30">
      <c r="A14" s="154"/>
      <c r="B14" s="154"/>
      <c r="C14" s="154" t="s">
        <v>76</v>
      </c>
      <c r="D14" s="128">
        <f>'TE IT SEM I'!M77</f>
        <v>3</v>
      </c>
      <c r="E14" s="129" t="s">
        <v>83</v>
      </c>
      <c r="F14" s="128">
        <f>'TE IT SEM I'!R77</f>
        <v>4</v>
      </c>
      <c r="G14" s="154"/>
      <c r="H14" s="154"/>
      <c r="I14" s="154"/>
      <c r="J14" s="154"/>
      <c r="K14" s="154"/>
      <c r="L14" s="154"/>
      <c r="M14" s="154"/>
    </row>
    <row r="15" spans="1:13" ht="30">
      <c r="A15" s="154"/>
      <c r="B15" s="154"/>
      <c r="C15" s="154" t="s">
        <v>77</v>
      </c>
      <c r="D15" s="128">
        <f>'TE IT SEM I'!M78</f>
        <v>1</v>
      </c>
      <c r="E15" s="129" t="s">
        <v>84</v>
      </c>
      <c r="F15" s="128">
        <f>'TE IT SEM I'!R78</f>
        <v>6</v>
      </c>
      <c r="G15" s="154"/>
      <c r="H15" s="154"/>
      <c r="I15" s="154"/>
      <c r="J15" s="154"/>
      <c r="K15" s="154"/>
      <c r="L15" s="154"/>
      <c r="M15" s="154"/>
    </row>
    <row r="16" spans="1:13" ht="30">
      <c r="A16" s="154"/>
      <c r="B16" s="154"/>
      <c r="C16" s="154"/>
      <c r="D16" s="128"/>
      <c r="E16" s="129" t="s">
        <v>85</v>
      </c>
      <c r="F16" s="128">
        <f>'TE IT SEM I'!R79</f>
        <v>3</v>
      </c>
      <c r="G16" s="154"/>
      <c r="H16" s="154"/>
      <c r="I16" s="154"/>
      <c r="J16" s="154"/>
      <c r="K16" s="154"/>
      <c r="L16" s="154"/>
      <c r="M16" s="154"/>
    </row>
    <row r="17" spans="1:13" ht="30">
      <c r="A17" s="154"/>
      <c r="B17" s="154"/>
      <c r="C17" s="154"/>
      <c r="D17" s="128"/>
      <c r="E17" s="129" t="s">
        <v>86</v>
      </c>
      <c r="F17" s="128">
        <f>'TE IT SEM I'!R80</f>
        <v>3</v>
      </c>
      <c r="G17" s="154"/>
      <c r="H17" s="154"/>
      <c r="I17" s="154"/>
      <c r="J17" s="154"/>
      <c r="K17" s="154"/>
      <c r="L17" s="154"/>
      <c r="M17" s="154"/>
    </row>
    <row r="18" spans="1:13" ht="30">
      <c r="A18" s="154"/>
      <c r="B18" s="154"/>
      <c r="C18" s="154" t="s">
        <v>78</v>
      </c>
      <c r="D18" s="135">
        <f>'TE IT SEM I'!N72</f>
        <v>42.857142857142854</v>
      </c>
      <c r="E18" s="129" t="s">
        <v>87</v>
      </c>
      <c r="F18" s="128">
        <f>'TE IT SEM I'!R81</f>
        <v>0</v>
      </c>
      <c r="G18" s="154"/>
      <c r="H18" s="154"/>
      <c r="I18" s="154"/>
      <c r="J18" s="154"/>
      <c r="K18" s="154"/>
      <c r="L18" s="154"/>
      <c r="M18" s="154"/>
    </row>
    <row r="19" spans="1:13" ht="34.5" customHeight="1">
      <c r="A19" s="154"/>
      <c r="B19" s="154"/>
      <c r="C19" s="154" t="s">
        <v>79</v>
      </c>
      <c r="D19" s="128" t="s">
        <v>106</v>
      </c>
      <c r="E19" s="129" t="s">
        <v>88</v>
      </c>
      <c r="F19" s="128" t="s">
        <v>106</v>
      </c>
      <c r="G19" s="154"/>
      <c r="H19" s="154"/>
      <c r="I19" s="154"/>
      <c r="J19" s="154"/>
      <c r="K19" s="154"/>
      <c r="L19" s="154"/>
      <c r="M19" s="154"/>
    </row>
    <row r="20" spans="1:13" ht="34.5" customHeight="1">
      <c r="A20" s="154"/>
      <c r="B20" s="154"/>
      <c r="C20" s="154"/>
      <c r="D20" s="128"/>
      <c r="E20" s="129" t="s">
        <v>65</v>
      </c>
      <c r="F20" s="128"/>
      <c r="G20" s="154"/>
      <c r="H20" s="154"/>
      <c r="I20" s="154"/>
      <c r="J20" s="154"/>
      <c r="K20" s="154"/>
      <c r="L20" s="154"/>
      <c r="M20" s="154"/>
    </row>
    <row r="21" spans="1:13">
      <c r="A21" s="154"/>
      <c r="B21" s="154"/>
      <c r="C21" s="154"/>
      <c r="D21" s="128"/>
      <c r="E21" s="129"/>
      <c r="F21" s="128"/>
      <c r="G21" s="154"/>
      <c r="H21" s="154"/>
      <c r="I21" s="154"/>
      <c r="J21" s="154"/>
      <c r="K21" s="154"/>
      <c r="L21" s="154"/>
      <c r="M21" s="154"/>
    </row>
    <row r="22" spans="1:13">
      <c r="A22" s="154"/>
      <c r="B22" s="154"/>
      <c r="C22" s="154"/>
      <c r="D22" s="128"/>
      <c r="E22" s="129"/>
      <c r="F22" s="128"/>
      <c r="G22" s="154"/>
      <c r="H22" s="154"/>
      <c r="I22" s="154"/>
      <c r="J22" s="154"/>
      <c r="K22" s="154"/>
      <c r="L22" s="154"/>
      <c r="M22" s="154"/>
    </row>
    <row r="23" spans="1:13" ht="15" customHeight="1">
      <c r="A23" s="154"/>
      <c r="B23" s="152" t="s">
        <v>27</v>
      </c>
      <c r="C23" s="152" t="s">
        <v>66</v>
      </c>
      <c r="D23" s="152" t="s">
        <v>29</v>
      </c>
      <c r="E23" s="83" t="s">
        <v>30</v>
      </c>
      <c r="F23" s="152" t="s">
        <v>33</v>
      </c>
      <c r="G23" s="152" t="s">
        <v>33</v>
      </c>
      <c r="H23" s="188" t="s">
        <v>37</v>
      </c>
      <c r="I23" s="154"/>
      <c r="J23" s="154"/>
      <c r="K23" s="154"/>
      <c r="L23" s="154"/>
      <c r="M23" s="154"/>
    </row>
    <row r="24" spans="1:13" ht="15" customHeight="1">
      <c r="A24" s="154"/>
      <c r="B24" s="152" t="s">
        <v>28</v>
      </c>
      <c r="C24" s="152" t="s">
        <v>67</v>
      </c>
      <c r="D24" s="152" t="s">
        <v>68</v>
      </c>
      <c r="E24" s="83" t="s">
        <v>31</v>
      </c>
      <c r="F24" s="152" t="s">
        <v>34</v>
      </c>
      <c r="G24" s="152" t="s">
        <v>34</v>
      </c>
      <c r="H24" s="188"/>
      <c r="I24" s="154"/>
      <c r="J24" s="154"/>
      <c r="K24" s="154"/>
      <c r="L24" s="154"/>
      <c r="M24" s="154"/>
    </row>
    <row r="25" spans="1:13" ht="15" customHeight="1">
      <c r="A25" s="154"/>
      <c r="B25" s="81"/>
      <c r="C25" s="81"/>
      <c r="D25" s="152"/>
      <c r="E25" s="83" t="s">
        <v>32</v>
      </c>
      <c r="F25" s="152" t="s">
        <v>35</v>
      </c>
      <c r="G25" s="152" t="s">
        <v>36</v>
      </c>
      <c r="H25" s="188"/>
      <c r="I25" s="154"/>
      <c r="J25" s="154"/>
      <c r="K25" s="154"/>
      <c r="L25" s="154"/>
      <c r="M25" s="154"/>
    </row>
    <row r="26" spans="1:13" ht="15" customHeight="1">
      <c r="A26" s="154"/>
      <c r="B26" s="152">
        <v>1</v>
      </c>
      <c r="C26" s="152" t="s">
        <v>38</v>
      </c>
      <c r="D26" s="152" t="s">
        <v>98</v>
      </c>
      <c r="E26" s="136" t="s">
        <v>263</v>
      </c>
      <c r="F26" s="152">
        <f>'TE IT SEM I'!D70</f>
        <v>63</v>
      </c>
      <c r="G26" s="152">
        <f>'TE IT SEM I'!D71</f>
        <v>40</v>
      </c>
      <c r="H26" s="83">
        <f>'TE IT SEM I'!D72</f>
        <v>63.492063492063487</v>
      </c>
      <c r="I26" s="154"/>
      <c r="J26" s="154"/>
      <c r="K26" s="154"/>
      <c r="L26" s="154"/>
      <c r="M26" s="154"/>
    </row>
    <row r="27" spans="1:13" ht="15" customHeight="1">
      <c r="A27" s="154"/>
      <c r="B27" s="152">
        <v>2</v>
      </c>
      <c r="C27" s="152" t="s">
        <v>39</v>
      </c>
      <c r="D27" s="152" t="s">
        <v>97</v>
      </c>
      <c r="E27" s="136" t="s">
        <v>265</v>
      </c>
      <c r="F27" s="152">
        <f>'TE IT SEM I'!E70</f>
        <v>63</v>
      </c>
      <c r="G27" s="152">
        <f>'TE IT SEM I'!E71</f>
        <v>41</v>
      </c>
      <c r="H27" s="83">
        <f>'TE IT SEM I'!E72</f>
        <v>65.079365079365076</v>
      </c>
      <c r="I27" s="154"/>
      <c r="J27" s="154"/>
      <c r="K27" s="154"/>
      <c r="L27" s="154"/>
      <c r="M27" s="154"/>
    </row>
    <row r="28" spans="1:13" ht="15" customHeight="1">
      <c r="A28" s="154"/>
      <c r="B28" s="152">
        <v>3</v>
      </c>
      <c r="C28" s="152" t="s">
        <v>40</v>
      </c>
      <c r="D28" s="152" t="s">
        <v>96</v>
      </c>
      <c r="E28" s="193" t="s">
        <v>121</v>
      </c>
      <c r="F28" s="152">
        <f>'TE IT SEM I'!F70</f>
        <v>63</v>
      </c>
      <c r="G28" s="152">
        <f>'TE IT SEM I'!F71</f>
        <v>56</v>
      </c>
      <c r="H28" s="83">
        <f>'TE IT SEM I'!F72</f>
        <v>88.888888888888886</v>
      </c>
      <c r="I28" s="154"/>
      <c r="J28" s="154"/>
      <c r="K28" s="154"/>
      <c r="L28" s="154"/>
      <c r="M28" s="154"/>
    </row>
    <row r="29" spans="1:13" ht="15" customHeight="1">
      <c r="A29" s="154"/>
      <c r="B29" s="152">
        <v>4</v>
      </c>
      <c r="C29" s="152" t="s">
        <v>41</v>
      </c>
      <c r="D29" s="152" t="s">
        <v>103</v>
      </c>
      <c r="E29" s="136" t="s">
        <v>120</v>
      </c>
      <c r="F29" s="152">
        <f>'TE IT SEM I'!G70</f>
        <v>63</v>
      </c>
      <c r="G29" s="152">
        <f>'TE IT SEM I'!G71</f>
        <v>58</v>
      </c>
      <c r="H29" s="83">
        <f>'TE IT SEM I'!G72</f>
        <v>92.063492063492063</v>
      </c>
      <c r="I29" s="154"/>
      <c r="J29" s="154"/>
      <c r="K29" s="154"/>
      <c r="L29" s="154"/>
      <c r="M29" s="154"/>
    </row>
    <row r="30" spans="1:13" ht="15" customHeight="1">
      <c r="A30" s="154"/>
      <c r="B30" s="152">
        <v>5</v>
      </c>
      <c r="C30" s="152" t="s">
        <v>42</v>
      </c>
      <c r="D30" s="194" t="s">
        <v>251</v>
      </c>
      <c r="E30" s="193" t="s">
        <v>116</v>
      </c>
      <c r="F30" s="152">
        <f>'TE IT SEM I'!H70</f>
        <v>63</v>
      </c>
      <c r="G30" s="152">
        <f>'TE IT SEM I'!H71</f>
        <v>57</v>
      </c>
      <c r="H30" s="83">
        <f>'TE IT SEM I'!H72</f>
        <v>90.476190476190482</v>
      </c>
      <c r="I30" s="154"/>
      <c r="J30" s="154"/>
      <c r="K30" s="154"/>
      <c r="L30" s="154"/>
      <c r="M30" s="154"/>
    </row>
    <row r="31" spans="1:13" ht="15" customHeight="1">
      <c r="A31" s="154"/>
      <c r="B31" s="152">
        <v>6</v>
      </c>
      <c r="C31" s="152" t="s">
        <v>43</v>
      </c>
      <c r="D31" s="152" t="s">
        <v>260</v>
      </c>
      <c r="E31" s="136" t="s">
        <v>264</v>
      </c>
      <c r="F31" s="152">
        <f>'TE IT SEM I'!J70</f>
        <v>60</v>
      </c>
      <c r="G31" s="152">
        <f>'TE IT SEM I'!J71</f>
        <v>54</v>
      </c>
      <c r="H31" s="83">
        <f>'TE IT SEM I'!J72</f>
        <v>90</v>
      </c>
      <c r="I31" s="154"/>
      <c r="J31" s="154"/>
      <c r="K31" s="154"/>
      <c r="L31" s="154"/>
      <c r="M31" s="154"/>
    </row>
    <row r="32" spans="1:13" ht="15" customHeight="1">
      <c r="A32" s="154"/>
      <c r="B32" s="152">
        <v>7</v>
      </c>
      <c r="C32" s="152" t="s">
        <v>2</v>
      </c>
      <c r="D32" s="166" t="s">
        <v>261</v>
      </c>
      <c r="E32" s="195" t="s">
        <v>121</v>
      </c>
      <c r="F32" s="196">
        <f>'TE IT SEM I'!K70</f>
        <v>60</v>
      </c>
      <c r="G32" s="196">
        <f>'TE IT SEM I'!K71</f>
        <v>55</v>
      </c>
      <c r="H32" s="197">
        <f>'TE IT SEM I'!K72</f>
        <v>91.666666666666657</v>
      </c>
      <c r="I32" s="154"/>
      <c r="J32" s="154"/>
      <c r="K32" s="154"/>
      <c r="L32" s="154"/>
      <c r="M32" s="154"/>
    </row>
    <row r="33" spans="1:13">
      <c r="A33" s="154"/>
      <c r="B33" s="137">
        <v>8</v>
      </c>
      <c r="C33" s="137" t="s">
        <v>2</v>
      </c>
      <c r="D33" s="166" t="s">
        <v>262</v>
      </c>
      <c r="E33" s="195" t="s">
        <v>121</v>
      </c>
      <c r="F33" s="152">
        <f>'TE IT SEM I'!L70</f>
        <v>60</v>
      </c>
      <c r="G33" s="152">
        <f>'TE IT SEM I'!L71</f>
        <v>59</v>
      </c>
      <c r="H33" s="83">
        <f>'TE IT SEM I'!L72</f>
        <v>98.333333333333329</v>
      </c>
      <c r="I33" s="154"/>
      <c r="J33" s="154"/>
      <c r="K33" s="154"/>
      <c r="L33" s="154"/>
      <c r="M33" s="154"/>
    </row>
    <row r="34" spans="1:13">
      <c r="A34" s="154"/>
      <c r="B34" s="154"/>
      <c r="C34" s="154"/>
      <c r="D34" s="128"/>
      <c r="E34" s="129"/>
      <c r="F34" s="128"/>
      <c r="G34" s="154"/>
      <c r="H34" s="154"/>
      <c r="I34" s="154"/>
      <c r="J34" s="154"/>
      <c r="K34" s="154"/>
      <c r="L34" s="154"/>
      <c r="M34" s="154"/>
    </row>
    <row r="35" spans="1:13">
      <c r="A35" s="154"/>
      <c r="B35" s="152" t="s">
        <v>27</v>
      </c>
      <c r="C35" s="152" t="s">
        <v>44</v>
      </c>
      <c r="D35" s="188" t="s">
        <v>46</v>
      </c>
      <c r="E35" s="83" t="s">
        <v>8</v>
      </c>
      <c r="F35" s="152" t="s">
        <v>33</v>
      </c>
      <c r="G35" s="188" t="s">
        <v>50</v>
      </c>
      <c r="H35" s="188"/>
      <c r="I35" s="188"/>
      <c r="J35" s="188"/>
      <c r="K35" s="188"/>
      <c r="L35" s="188"/>
      <c r="M35" s="188"/>
    </row>
    <row r="36" spans="1:13" ht="30">
      <c r="A36" s="154"/>
      <c r="B36" s="152" t="s">
        <v>28</v>
      </c>
      <c r="C36" s="152" t="s">
        <v>45</v>
      </c>
      <c r="D36" s="188"/>
      <c r="E36" s="83" t="s">
        <v>47</v>
      </c>
      <c r="F36" s="152" t="s">
        <v>48</v>
      </c>
      <c r="G36" s="188"/>
      <c r="H36" s="188"/>
      <c r="I36" s="188"/>
      <c r="J36" s="188"/>
      <c r="K36" s="188"/>
      <c r="L36" s="188"/>
      <c r="M36" s="188"/>
    </row>
    <row r="37" spans="1:13" ht="30">
      <c r="A37" s="154"/>
      <c r="B37" s="81"/>
      <c r="C37" s="81"/>
      <c r="D37" s="188"/>
      <c r="E37" s="136"/>
      <c r="F37" s="152" t="s">
        <v>49</v>
      </c>
      <c r="G37" s="152">
        <v>66</v>
      </c>
      <c r="H37" s="152">
        <v>60</v>
      </c>
      <c r="I37" s="152">
        <v>55</v>
      </c>
      <c r="J37" s="152">
        <v>50</v>
      </c>
      <c r="K37" s="152">
        <v>41</v>
      </c>
      <c r="L37" s="188">
        <v>40</v>
      </c>
      <c r="M37" s="152" t="s">
        <v>52</v>
      </c>
    </row>
    <row r="38" spans="1:13">
      <c r="A38" s="154"/>
      <c r="B38" s="81"/>
      <c r="C38" s="81"/>
      <c r="D38" s="188"/>
      <c r="E38" s="136"/>
      <c r="F38" s="152"/>
      <c r="G38" s="152" t="s">
        <v>51</v>
      </c>
      <c r="H38" s="152" t="s">
        <v>51</v>
      </c>
      <c r="I38" s="152" t="s">
        <v>51</v>
      </c>
      <c r="J38" s="152" t="s">
        <v>51</v>
      </c>
      <c r="K38" s="152" t="s">
        <v>51</v>
      </c>
      <c r="L38" s="188"/>
      <c r="M38" s="152">
        <v>40</v>
      </c>
    </row>
    <row r="39" spans="1:13">
      <c r="A39" s="154"/>
      <c r="B39" s="81"/>
      <c r="C39" s="81"/>
      <c r="D39" s="188"/>
      <c r="E39" s="136"/>
      <c r="F39" s="152"/>
      <c r="G39" s="152">
        <v>100</v>
      </c>
      <c r="H39" s="152">
        <v>65</v>
      </c>
      <c r="I39" s="152">
        <v>59</v>
      </c>
      <c r="J39" s="152">
        <v>54</v>
      </c>
      <c r="K39" s="152">
        <v>49</v>
      </c>
      <c r="L39" s="188"/>
      <c r="M39" s="152" t="s">
        <v>53</v>
      </c>
    </row>
    <row r="40" spans="1:13">
      <c r="A40" s="154"/>
      <c r="B40" s="81"/>
      <c r="C40" s="81"/>
      <c r="D40" s="188"/>
      <c r="E40" s="136"/>
      <c r="F40" s="152"/>
      <c r="G40" s="81"/>
      <c r="H40" s="81"/>
      <c r="I40" s="81"/>
      <c r="J40" s="81"/>
      <c r="K40" s="81"/>
      <c r="L40" s="188"/>
      <c r="M40" s="152"/>
    </row>
    <row r="41" spans="1:13">
      <c r="A41" s="154"/>
      <c r="B41" s="152">
        <v>1</v>
      </c>
      <c r="C41" s="136" t="str">
        <f>E26</f>
        <v>Mr.Kulkarni S.S.</v>
      </c>
      <c r="D41" s="152" t="str">
        <f>D26</f>
        <v>CNT</v>
      </c>
      <c r="E41" s="83">
        <f>H26</f>
        <v>63.492063492063487</v>
      </c>
      <c r="F41" s="152">
        <f>F26</f>
        <v>63</v>
      </c>
      <c r="G41" s="152">
        <f>'TE IT SEM I'!D74</f>
        <v>3</v>
      </c>
      <c r="H41" s="152">
        <f>'TE IT SEM I'!D75</f>
        <v>4</v>
      </c>
      <c r="I41" s="152">
        <f>'TE IT SEM I'!D76</f>
        <v>8</v>
      </c>
      <c r="J41" s="152">
        <f>'TE IT SEM I'!D77</f>
        <v>8</v>
      </c>
      <c r="K41" s="152">
        <f>'TE IT SEM I'!D78</f>
        <v>17</v>
      </c>
      <c r="L41" s="152">
        <f>'TE IT SEM I'!D79</f>
        <v>0</v>
      </c>
      <c r="M41" s="152">
        <f>'TE IT SEM I'!D80</f>
        <v>23</v>
      </c>
    </row>
    <row r="42" spans="1:13">
      <c r="A42" s="154"/>
      <c r="B42" s="152">
        <v>2</v>
      </c>
      <c r="C42" s="136" t="str">
        <f>E27</f>
        <v>Mrs.Shinde A.S.</v>
      </c>
      <c r="D42" s="152" t="str">
        <f>D27</f>
        <v>TOC</v>
      </c>
      <c r="E42" s="83">
        <f t="shared" ref="E42:E45" si="0">H27</f>
        <v>65.079365079365076</v>
      </c>
      <c r="F42" s="152">
        <f t="shared" ref="F42:F45" si="1">F27</f>
        <v>63</v>
      </c>
      <c r="G42" s="152">
        <f>'TE IT SEM I'!E74</f>
        <v>3</v>
      </c>
      <c r="H42" s="152">
        <f>'TE IT SEM I'!E75</f>
        <v>2</v>
      </c>
      <c r="I42" s="152">
        <f>'TE IT SEM I'!E76</f>
        <v>5</v>
      </c>
      <c r="J42" s="152">
        <f>'TE IT SEM I'!E77</f>
        <v>8</v>
      </c>
      <c r="K42" s="152">
        <f>'TE IT SEM I'!E78</f>
        <v>16</v>
      </c>
      <c r="L42" s="152">
        <f>'TE IT SEM I'!E79</f>
        <v>7</v>
      </c>
      <c r="M42" s="152">
        <f>'TE IT SEM I'!E80</f>
        <v>22</v>
      </c>
    </row>
    <row r="43" spans="1:13">
      <c r="A43" s="154"/>
      <c r="B43" s="152">
        <v>3</v>
      </c>
      <c r="C43" s="136" t="str">
        <f>E28</f>
        <v>Mrs.Bangare P.S.</v>
      </c>
      <c r="D43" s="152" t="str">
        <f>D28</f>
        <v>DBMS</v>
      </c>
      <c r="E43" s="83">
        <f t="shared" si="0"/>
        <v>88.888888888888886</v>
      </c>
      <c r="F43" s="152">
        <f t="shared" si="1"/>
        <v>63</v>
      </c>
      <c r="G43" s="152">
        <f>'TE IT SEM I'!F74</f>
        <v>17</v>
      </c>
      <c r="H43" s="152">
        <f>'TE IT SEM I'!F75</f>
        <v>7</v>
      </c>
      <c r="I43" s="152">
        <f>'TE IT SEM I'!F76</f>
        <v>6</v>
      </c>
      <c r="J43" s="152">
        <f>'TE IT SEM I'!F77</f>
        <v>14</v>
      </c>
      <c r="K43" s="152">
        <f>'TE IT SEM I'!F78</f>
        <v>12</v>
      </c>
      <c r="L43" s="152">
        <f>'TE IT SEM I'!F79</f>
        <v>0</v>
      </c>
      <c r="M43" s="152">
        <f>'TE IT SEM I'!F80</f>
        <v>7</v>
      </c>
    </row>
    <row r="44" spans="1:13">
      <c r="A44" s="154"/>
      <c r="B44" s="152">
        <v>4</v>
      </c>
      <c r="C44" s="136" t="str">
        <f>E29</f>
        <v>Mr.Bangare S.L.</v>
      </c>
      <c r="D44" s="152" t="str">
        <f>D29</f>
        <v>SE</v>
      </c>
      <c r="E44" s="83">
        <f t="shared" si="0"/>
        <v>92.063492063492063</v>
      </c>
      <c r="F44" s="152">
        <f t="shared" si="1"/>
        <v>63</v>
      </c>
      <c r="G44" s="152">
        <f>'TE IT SEM I'!G74</f>
        <v>15</v>
      </c>
      <c r="H44" s="152">
        <f>'TE IT SEM I'!G75</f>
        <v>10</v>
      </c>
      <c r="I44" s="152">
        <f>'TE IT SEM I'!G76</f>
        <v>9</v>
      </c>
      <c r="J44" s="152">
        <f>'TE IT SEM I'!G77</f>
        <v>9</v>
      </c>
      <c r="K44" s="152">
        <f>'TE IT SEM I'!G78</f>
        <v>10</v>
      </c>
      <c r="L44" s="152">
        <f>'TE IT SEM I'!G79</f>
        <v>5</v>
      </c>
      <c r="M44" s="152">
        <f>'TE IT SEM I'!G80</f>
        <v>5</v>
      </c>
    </row>
    <row r="45" spans="1:13">
      <c r="A45" s="154"/>
      <c r="B45" s="152">
        <v>5</v>
      </c>
      <c r="C45" s="136" t="str">
        <f>E30</f>
        <v>Mrs.Pawar P.Y.</v>
      </c>
      <c r="D45" s="152" t="str">
        <f>D30</f>
        <v>WET</v>
      </c>
      <c r="E45" s="83">
        <f t="shared" si="0"/>
        <v>90.476190476190482</v>
      </c>
      <c r="F45" s="152">
        <f t="shared" si="1"/>
        <v>63</v>
      </c>
      <c r="G45" s="152">
        <f>'TE IT SEM I'!H74</f>
        <v>8</v>
      </c>
      <c r="H45" s="152">
        <f>'TE IT SEM I'!H75</f>
        <v>8</v>
      </c>
      <c r="I45" s="152">
        <f>'TE IT SEM I'!H76</f>
        <v>12</v>
      </c>
      <c r="J45" s="152">
        <f>'TE IT SEM I'!H77</f>
        <v>13</v>
      </c>
      <c r="K45" s="152">
        <f>'TE IT SEM I'!H78</f>
        <v>16</v>
      </c>
      <c r="L45" s="152">
        <f>'TE IT SEM I'!H79</f>
        <v>0</v>
      </c>
      <c r="M45" s="152">
        <f>'TE IT SEM I'!H80</f>
        <v>6</v>
      </c>
    </row>
    <row r="46" spans="1:13">
      <c r="A46" s="154"/>
      <c r="B46" s="154"/>
      <c r="C46" s="154"/>
      <c r="D46" s="128"/>
      <c r="E46" s="129"/>
      <c r="F46" s="128"/>
      <c r="G46" s="154"/>
      <c r="H46" s="154"/>
      <c r="I46" s="154"/>
      <c r="J46" s="154"/>
      <c r="K46" s="154"/>
      <c r="L46" s="154"/>
      <c r="M46" s="154"/>
    </row>
    <row r="47" spans="1:13">
      <c r="A47" s="154"/>
      <c r="B47" s="154"/>
      <c r="C47" s="138" t="s">
        <v>107</v>
      </c>
      <c r="D47" s="70">
        <v>1</v>
      </c>
      <c r="E47" s="181" t="s">
        <v>163</v>
      </c>
      <c r="F47" s="152">
        <v>559</v>
      </c>
      <c r="G47" s="136">
        <v>74.53</v>
      </c>
      <c r="H47" s="154"/>
      <c r="I47" s="154"/>
      <c r="J47" s="154"/>
      <c r="K47" s="154"/>
      <c r="L47" s="154"/>
      <c r="M47" s="154"/>
    </row>
    <row r="48" spans="1:13">
      <c r="A48" s="154"/>
      <c r="B48" s="154"/>
      <c r="C48" s="139"/>
      <c r="D48" s="70">
        <v>2</v>
      </c>
      <c r="E48" s="181" t="s">
        <v>228</v>
      </c>
      <c r="F48" s="152">
        <v>548</v>
      </c>
      <c r="G48" s="136">
        <v>73.069999999999993</v>
      </c>
      <c r="H48" s="154"/>
      <c r="I48" s="154"/>
      <c r="J48" s="154"/>
      <c r="K48" s="154"/>
      <c r="L48" s="154"/>
      <c r="M48" s="154"/>
    </row>
    <row r="49" spans="1:13">
      <c r="A49" s="154"/>
      <c r="B49" s="154"/>
      <c r="C49" s="139"/>
      <c r="D49" s="70">
        <v>3</v>
      </c>
      <c r="E49" s="181" t="s">
        <v>147</v>
      </c>
      <c r="F49" s="152">
        <v>532</v>
      </c>
      <c r="G49" s="136">
        <v>70.930000000000007</v>
      </c>
      <c r="H49" s="154"/>
      <c r="I49" s="154"/>
      <c r="J49" s="154"/>
      <c r="K49" s="154"/>
      <c r="L49" s="154"/>
      <c r="M49" s="154"/>
    </row>
    <row r="50" spans="1:13">
      <c r="A50" s="154"/>
      <c r="B50" s="154"/>
      <c r="C50" s="139"/>
      <c r="D50" s="70">
        <v>4</v>
      </c>
      <c r="E50" s="181" t="s">
        <v>200</v>
      </c>
      <c r="F50" s="152">
        <v>522</v>
      </c>
      <c r="G50" s="136">
        <v>69.599999999999994</v>
      </c>
      <c r="H50" s="154"/>
      <c r="I50" s="154"/>
      <c r="J50" s="154"/>
      <c r="K50" s="154"/>
      <c r="L50" s="154"/>
      <c r="M50" s="154"/>
    </row>
    <row r="51" spans="1:13">
      <c r="A51" s="154"/>
      <c r="B51" s="154"/>
      <c r="C51" s="139"/>
      <c r="D51" s="70">
        <v>5</v>
      </c>
      <c r="E51" s="181" t="s">
        <v>226</v>
      </c>
      <c r="F51" s="152">
        <v>522</v>
      </c>
      <c r="G51" s="136">
        <v>69.599999999999994</v>
      </c>
      <c r="H51" s="154"/>
      <c r="I51" s="154"/>
      <c r="J51" s="154"/>
      <c r="K51" s="154"/>
      <c r="L51" s="154"/>
      <c r="M51" s="154"/>
    </row>
    <row r="52" spans="1:13">
      <c r="A52" s="154"/>
      <c r="B52" s="154"/>
      <c r="C52" s="140"/>
      <c r="D52" s="152">
        <v>6</v>
      </c>
      <c r="E52" s="81" t="s">
        <v>246</v>
      </c>
      <c r="F52" s="152">
        <v>522</v>
      </c>
      <c r="G52" s="136">
        <v>69.599999999999994</v>
      </c>
      <c r="H52" s="154"/>
      <c r="I52" s="154"/>
      <c r="J52" s="154"/>
      <c r="K52" s="154"/>
      <c r="L52" s="154"/>
      <c r="M52" s="154"/>
    </row>
    <row r="53" spans="1:13">
      <c r="A53" s="154"/>
      <c r="B53" s="154"/>
      <c r="C53" s="154"/>
      <c r="D53" s="128"/>
      <c r="E53" s="129"/>
      <c r="F53" s="128"/>
      <c r="G53" s="154"/>
      <c r="H53" s="154"/>
      <c r="I53" s="154"/>
      <c r="J53" s="154"/>
      <c r="K53" s="154"/>
      <c r="L53" s="154"/>
      <c r="M53" s="154"/>
    </row>
    <row r="54" spans="1:13">
      <c r="A54" s="198"/>
      <c r="B54" s="198"/>
      <c r="C54" s="198"/>
      <c r="D54" s="194"/>
      <c r="E54" s="193"/>
      <c r="F54" s="194"/>
      <c r="G54" s="198"/>
      <c r="H54" s="198"/>
      <c r="I54" s="198"/>
      <c r="J54" s="198"/>
      <c r="K54" s="198"/>
      <c r="L54" s="198"/>
      <c r="M54" s="198"/>
    </row>
  </sheetData>
  <mergeCells count="6">
    <mergeCell ref="D35:D40"/>
    <mergeCell ref="G35:M36"/>
    <mergeCell ref="L37:L40"/>
    <mergeCell ref="H23:H25"/>
    <mergeCell ref="F2:G2"/>
    <mergeCell ref="C1:K1"/>
  </mergeCells>
  <pageMargins left="0.24" right="0.24" top="0.66" bottom="0.31" header="0.47" footer="0.3"/>
  <pageSetup paperSize="9" scale="78" orientation="portrait" verticalDpi="300" r:id="rId1"/>
  <rowBreaks count="1" manualBreakCount="1">
    <brk id="53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zoomScale="58" zoomScaleNormal="58" workbookViewId="0">
      <selection sqref="A1:M59"/>
    </sheetView>
  </sheetViews>
  <sheetFormatPr defaultRowHeight="15"/>
  <cols>
    <col min="2" max="2" width="5.5703125" bestFit="1" customWidth="1"/>
    <col min="3" max="3" width="29" customWidth="1"/>
    <col min="4" max="4" width="9.140625" style="7"/>
    <col min="5" max="5" width="35.28515625" style="3" customWidth="1"/>
    <col min="6" max="6" width="11.140625" style="7" bestFit="1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>
      <c r="A1" s="76"/>
      <c r="B1" s="76"/>
      <c r="C1" s="189" t="s">
        <v>249</v>
      </c>
      <c r="D1" s="190"/>
      <c r="E1" s="190"/>
      <c r="F1" s="190"/>
      <c r="G1" s="76"/>
      <c r="H1" s="76"/>
      <c r="I1" s="76"/>
      <c r="J1" s="76"/>
      <c r="K1" s="76"/>
      <c r="L1" s="76"/>
      <c r="M1" s="76"/>
    </row>
    <row r="2" spans="1:13">
      <c r="A2" s="76"/>
      <c r="B2" s="76"/>
      <c r="C2" s="76"/>
      <c r="D2" s="128"/>
      <c r="E2" s="129"/>
      <c r="F2" s="128"/>
      <c r="G2" s="76"/>
      <c r="H2" s="76"/>
      <c r="I2" s="76"/>
      <c r="J2" s="76"/>
      <c r="K2" s="76"/>
      <c r="L2" s="76"/>
      <c r="M2" s="76"/>
    </row>
    <row r="3" spans="1:13">
      <c r="A3" s="76"/>
      <c r="B3" s="76"/>
      <c r="C3" s="130" t="s">
        <v>24</v>
      </c>
      <c r="D3" s="131" t="s">
        <v>70</v>
      </c>
      <c r="E3" s="132" t="s">
        <v>69</v>
      </c>
      <c r="F3" s="141" t="s">
        <v>250</v>
      </c>
      <c r="G3" s="133"/>
      <c r="H3" s="76"/>
      <c r="I3" s="76"/>
      <c r="J3" s="76"/>
      <c r="K3" s="76"/>
      <c r="L3" s="76"/>
      <c r="M3" s="76"/>
    </row>
    <row r="4" spans="1:13">
      <c r="A4" s="76"/>
      <c r="B4" s="76"/>
      <c r="C4" s="130"/>
      <c r="D4" s="131"/>
      <c r="E4" s="132"/>
      <c r="F4" s="131"/>
      <c r="G4" s="133"/>
      <c r="H4" s="76"/>
      <c r="I4" s="76"/>
      <c r="J4" s="76"/>
      <c r="K4" s="76"/>
      <c r="L4" s="76"/>
      <c r="M4" s="76"/>
    </row>
    <row r="5" spans="1:13">
      <c r="A5" s="76"/>
      <c r="B5" s="76"/>
      <c r="C5" s="130" t="s">
        <v>25</v>
      </c>
      <c r="D5" s="131" t="s">
        <v>70</v>
      </c>
      <c r="E5" s="132" t="s">
        <v>105</v>
      </c>
      <c r="F5" s="131" t="s">
        <v>26</v>
      </c>
      <c r="G5" s="133" t="s">
        <v>104</v>
      </c>
      <c r="H5" s="76"/>
      <c r="I5" s="76"/>
      <c r="J5" s="76"/>
      <c r="K5" s="76"/>
      <c r="L5" s="76"/>
      <c r="M5" s="76"/>
    </row>
    <row r="6" spans="1:13">
      <c r="A6" s="76"/>
      <c r="B6" s="76"/>
      <c r="C6" s="76"/>
      <c r="D6" s="128"/>
      <c r="E6" s="129"/>
      <c r="F6" s="128"/>
      <c r="G6" s="76"/>
      <c r="H6" s="76"/>
      <c r="I6" s="76"/>
      <c r="J6" s="76"/>
      <c r="K6" s="76"/>
      <c r="L6" s="76"/>
      <c r="M6" s="76"/>
    </row>
    <row r="7" spans="1:13">
      <c r="A7" s="76"/>
      <c r="B7" s="76"/>
      <c r="C7" s="76"/>
      <c r="D7" s="128"/>
      <c r="E7" s="129"/>
      <c r="F7" s="128"/>
      <c r="G7" s="76"/>
      <c r="H7" s="76"/>
      <c r="I7" s="76"/>
      <c r="J7" s="76"/>
      <c r="K7" s="76"/>
      <c r="L7" s="76"/>
      <c r="M7" s="76"/>
    </row>
    <row r="8" spans="1:13">
      <c r="A8" s="76"/>
      <c r="B8" s="76"/>
      <c r="C8" s="76"/>
      <c r="D8" s="128"/>
      <c r="E8" s="129"/>
      <c r="F8" s="128"/>
      <c r="G8" s="76"/>
      <c r="H8" s="76"/>
      <c r="I8" s="76"/>
      <c r="J8" s="76"/>
      <c r="K8" s="76"/>
      <c r="L8" s="76"/>
      <c r="M8" s="76"/>
    </row>
    <row r="9" spans="1:13">
      <c r="A9" s="76"/>
      <c r="B9" s="76"/>
      <c r="C9" s="76" t="s">
        <v>71</v>
      </c>
      <c r="D9" s="128" t="e">
        <f>#REF!</f>
        <v>#REF!</v>
      </c>
      <c r="E9" s="129"/>
      <c r="F9" s="128"/>
      <c r="G9" s="76"/>
      <c r="H9" s="76"/>
      <c r="I9" s="76"/>
      <c r="J9" s="76"/>
      <c r="K9" s="76"/>
      <c r="L9" s="76"/>
      <c r="M9" s="76"/>
    </row>
    <row r="10" spans="1:13" ht="30">
      <c r="A10" s="76"/>
      <c r="B10" s="76"/>
      <c r="C10" s="76" t="s">
        <v>72</v>
      </c>
      <c r="D10" s="128" t="e">
        <f>#REF!</f>
        <v>#REF!</v>
      </c>
      <c r="E10" s="129" t="s">
        <v>89</v>
      </c>
      <c r="F10" s="128" t="e">
        <f>#REF!</f>
        <v>#REF!</v>
      </c>
      <c r="G10" s="76"/>
      <c r="H10" s="76"/>
      <c r="I10" s="76"/>
      <c r="J10" s="76"/>
      <c r="K10" s="76"/>
      <c r="L10" s="76"/>
      <c r="M10" s="76"/>
    </row>
    <row r="11" spans="1:13">
      <c r="A11" s="76"/>
      <c r="B11" s="76"/>
      <c r="C11" s="134"/>
      <c r="D11" s="128"/>
      <c r="E11" s="129"/>
      <c r="F11" s="128"/>
      <c r="G11" s="76"/>
      <c r="H11" s="76"/>
      <c r="I11" s="76"/>
      <c r="J11" s="76"/>
      <c r="K11" s="76"/>
      <c r="L11" s="76"/>
      <c r="M11" s="76"/>
    </row>
    <row r="12" spans="1:13">
      <c r="A12" s="76"/>
      <c r="B12" s="76"/>
      <c r="C12" s="76" t="s">
        <v>73</v>
      </c>
      <c r="D12" s="128" t="e">
        <f>#REF!</f>
        <v>#REF!</v>
      </c>
      <c r="E12" s="129" t="s">
        <v>80</v>
      </c>
      <c r="F12" s="128" t="e">
        <f>#REF!</f>
        <v>#REF!</v>
      </c>
      <c r="G12" s="76"/>
      <c r="H12" s="76"/>
      <c r="I12" s="76"/>
      <c r="J12" s="76"/>
      <c r="K12" s="76"/>
      <c r="L12" s="76"/>
      <c r="M12" s="76"/>
    </row>
    <row r="13" spans="1:13">
      <c r="A13" s="76"/>
      <c r="B13" s="76"/>
      <c r="C13" s="76" t="s">
        <v>74</v>
      </c>
      <c r="D13" s="128" t="e">
        <f>#REF!</f>
        <v>#REF!</v>
      </c>
      <c r="E13" s="129" t="s">
        <v>81</v>
      </c>
      <c r="F13" s="128" t="e">
        <f>#REF!</f>
        <v>#REF!</v>
      </c>
      <c r="G13" s="76"/>
      <c r="H13" s="76"/>
      <c r="I13" s="76"/>
      <c r="J13" s="76"/>
      <c r="K13" s="76"/>
      <c r="L13" s="76"/>
      <c r="M13" s="76"/>
    </row>
    <row r="14" spans="1:13">
      <c r="A14" s="76"/>
      <c r="B14" s="76"/>
      <c r="C14" s="76" t="s">
        <v>75</v>
      </c>
      <c r="D14" s="128" t="e">
        <f>#REF!</f>
        <v>#REF!</v>
      </c>
      <c r="E14" s="129" t="s">
        <v>82</v>
      </c>
      <c r="F14" s="128" t="e">
        <f>#REF!</f>
        <v>#REF!</v>
      </c>
      <c r="G14" s="76"/>
      <c r="H14" s="76"/>
      <c r="I14" s="76"/>
      <c r="J14" s="76"/>
      <c r="K14" s="76"/>
      <c r="L14" s="76"/>
      <c r="M14" s="76"/>
    </row>
    <row r="15" spans="1:13" ht="30">
      <c r="A15" s="76"/>
      <c r="B15" s="76"/>
      <c r="C15" s="76" t="s">
        <v>76</v>
      </c>
      <c r="D15" s="128" t="e">
        <f>#REF!</f>
        <v>#REF!</v>
      </c>
      <c r="E15" s="129" t="s">
        <v>83</v>
      </c>
      <c r="F15" s="128" t="e">
        <f>#REF!</f>
        <v>#REF!</v>
      </c>
      <c r="G15" s="76"/>
      <c r="H15" s="76"/>
      <c r="I15" s="76"/>
      <c r="J15" s="76"/>
      <c r="K15" s="76"/>
      <c r="L15" s="76"/>
      <c r="M15" s="76"/>
    </row>
    <row r="16" spans="1:13">
      <c r="A16" s="76"/>
      <c r="B16" s="76"/>
      <c r="C16" s="76" t="s">
        <v>77</v>
      </c>
      <c r="D16" s="128" t="e">
        <f>#REF!</f>
        <v>#REF!</v>
      </c>
      <c r="E16" s="129" t="s">
        <v>84</v>
      </c>
      <c r="F16" s="128" t="e">
        <f>#REF!</f>
        <v>#REF!</v>
      </c>
      <c r="G16" s="76"/>
      <c r="H16" s="76"/>
      <c r="I16" s="76"/>
      <c r="J16" s="76"/>
      <c r="K16" s="76"/>
      <c r="L16" s="76"/>
      <c r="M16" s="76"/>
    </row>
    <row r="17" spans="1:13">
      <c r="A17" s="76"/>
      <c r="B17" s="76"/>
      <c r="C17" s="76"/>
      <c r="D17" s="128"/>
      <c r="E17" s="129" t="s">
        <v>85</v>
      </c>
      <c r="F17" s="128" t="e">
        <f>#REF!</f>
        <v>#REF!</v>
      </c>
      <c r="G17" s="76"/>
      <c r="H17" s="76"/>
      <c r="I17" s="76"/>
      <c r="J17" s="76"/>
      <c r="K17" s="76"/>
      <c r="L17" s="76"/>
      <c r="M17" s="76"/>
    </row>
    <row r="18" spans="1:13">
      <c r="A18" s="76"/>
      <c r="B18" s="76"/>
      <c r="C18" s="76"/>
      <c r="D18" s="128"/>
      <c r="E18" s="129" t="s">
        <v>86</v>
      </c>
      <c r="F18" s="128" t="e">
        <f>#REF!</f>
        <v>#REF!</v>
      </c>
      <c r="G18" s="76"/>
      <c r="H18" s="76"/>
      <c r="I18" s="76"/>
      <c r="J18" s="76"/>
      <c r="K18" s="76"/>
      <c r="L18" s="76"/>
      <c r="M18" s="76"/>
    </row>
    <row r="19" spans="1:13" ht="30">
      <c r="A19" s="76"/>
      <c r="B19" s="76"/>
      <c r="C19" s="76" t="s">
        <v>78</v>
      </c>
      <c r="D19" s="135" t="e">
        <f>#REF!</f>
        <v>#REF!</v>
      </c>
      <c r="E19" s="129" t="s">
        <v>87</v>
      </c>
      <c r="F19" s="128" t="e">
        <f>#REF!</f>
        <v>#REF!</v>
      </c>
      <c r="G19" s="76"/>
      <c r="H19" s="76"/>
      <c r="I19" s="76"/>
      <c r="J19" s="76"/>
      <c r="K19" s="76"/>
      <c r="L19" s="76"/>
      <c r="M19" s="76"/>
    </row>
    <row r="20" spans="1:13" ht="34.5" customHeight="1">
      <c r="A20" s="76"/>
      <c r="B20" s="76"/>
      <c r="C20" s="76" t="s">
        <v>79</v>
      </c>
      <c r="D20" s="128" t="s">
        <v>106</v>
      </c>
      <c r="E20" s="129" t="s">
        <v>88</v>
      </c>
      <c r="F20" s="128" t="s">
        <v>106</v>
      </c>
      <c r="G20" s="76"/>
      <c r="H20" s="76"/>
      <c r="I20" s="76"/>
      <c r="J20" s="76"/>
      <c r="K20" s="76"/>
      <c r="L20" s="76"/>
      <c r="M20" s="76"/>
    </row>
    <row r="21" spans="1:13" ht="34.5" customHeight="1">
      <c r="A21" s="76"/>
      <c r="B21" s="76"/>
      <c r="C21" s="76"/>
      <c r="D21" s="128"/>
      <c r="E21" s="129" t="s">
        <v>65</v>
      </c>
      <c r="F21" s="128"/>
      <c r="G21" s="76"/>
      <c r="H21" s="76"/>
      <c r="I21" s="76"/>
      <c r="J21" s="76"/>
      <c r="K21" s="76"/>
      <c r="L21" s="76"/>
      <c r="M21" s="76"/>
    </row>
    <row r="22" spans="1:13">
      <c r="A22" s="76"/>
      <c r="B22" s="76"/>
      <c r="C22" s="76"/>
      <c r="D22" s="128"/>
      <c r="E22" s="129"/>
      <c r="F22" s="128"/>
      <c r="G22" s="76"/>
      <c r="H22" s="76"/>
      <c r="I22" s="76"/>
      <c r="J22" s="76"/>
      <c r="K22" s="76"/>
      <c r="L22" s="76"/>
      <c r="M22" s="76"/>
    </row>
    <row r="23" spans="1:13">
      <c r="A23" s="76"/>
      <c r="B23" s="76"/>
      <c r="C23" s="76"/>
      <c r="D23" s="128"/>
      <c r="E23" s="129"/>
      <c r="F23" s="128"/>
      <c r="G23" s="76"/>
      <c r="H23" s="76"/>
      <c r="I23" s="76"/>
      <c r="J23" s="76"/>
      <c r="K23" s="76"/>
      <c r="L23" s="76"/>
      <c r="M23" s="76"/>
    </row>
    <row r="24" spans="1:13" ht="15" customHeight="1">
      <c r="A24" s="76"/>
      <c r="B24" s="64" t="s">
        <v>27</v>
      </c>
      <c r="C24" s="64" t="s">
        <v>66</v>
      </c>
      <c r="D24" s="64" t="s">
        <v>29</v>
      </c>
      <c r="E24" s="83" t="s">
        <v>30</v>
      </c>
      <c r="F24" s="64" t="s">
        <v>33</v>
      </c>
      <c r="G24" s="64" t="s">
        <v>33</v>
      </c>
      <c r="H24" s="188" t="s">
        <v>37</v>
      </c>
      <c r="I24" s="76"/>
      <c r="J24" s="76"/>
      <c r="K24" s="76"/>
      <c r="L24" s="76"/>
      <c r="M24" s="76"/>
    </row>
    <row r="25" spans="1:13" ht="15" customHeight="1">
      <c r="A25" s="76"/>
      <c r="B25" s="64" t="s">
        <v>28</v>
      </c>
      <c r="C25" s="64" t="s">
        <v>67</v>
      </c>
      <c r="D25" s="64" t="s">
        <v>68</v>
      </c>
      <c r="E25" s="83" t="s">
        <v>31</v>
      </c>
      <c r="F25" s="64" t="s">
        <v>34</v>
      </c>
      <c r="G25" s="64" t="s">
        <v>34</v>
      </c>
      <c r="H25" s="188"/>
      <c r="I25" s="76"/>
      <c r="J25" s="76"/>
      <c r="K25" s="76"/>
      <c r="L25" s="76"/>
      <c r="M25" s="76"/>
    </row>
    <row r="26" spans="1:13" ht="15" customHeight="1">
      <c r="A26" s="76"/>
      <c r="B26" s="81"/>
      <c r="C26" s="81"/>
      <c r="D26" s="64"/>
      <c r="E26" s="83" t="s">
        <v>32</v>
      </c>
      <c r="F26" s="64" t="s">
        <v>35</v>
      </c>
      <c r="G26" s="64" t="s">
        <v>36</v>
      </c>
      <c r="H26" s="188"/>
      <c r="I26" s="76"/>
      <c r="J26" s="76"/>
      <c r="K26" s="76"/>
      <c r="L26" s="76"/>
      <c r="M26" s="76"/>
    </row>
    <row r="27" spans="1:13" ht="15" customHeight="1">
      <c r="A27" s="76"/>
      <c r="B27" s="64">
        <v>1</v>
      </c>
      <c r="C27" s="64" t="s">
        <v>38</v>
      </c>
      <c r="D27" s="64" t="e">
        <f>#REF!</f>
        <v>#REF!</v>
      </c>
      <c r="E27" s="136" t="e">
        <f>#REF!</f>
        <v>#REF!</v>
      </c>
      <c r="F27" s="64" t="e">
        <f>#REF!</f>
        <v>#REF!</v>
      </c>
      <c r="G27" s="64" t="e">
        <f>#REF!</f>
        <v>#REF!</v>
      </c>
      <c r="H27" s="64" t="e">
        <f>#REF!</f>
        <v>#REF!</v>
      </c>
      <c r="I27" s="76"/>
      <c r="J27" s="76"/>
      <c r="K27" s="76"/>
      <c r="L27" s="76"/>
      <c r="M27" s="76"/>
    </row>
    <row r="28" spans="1:13" ht="15" customHeight="1">
      <c r="A28" s="76"/>
      <c r="B28" s="64">
        <v>2</v>
      </c>
      <c r="C28" s="64" t="s">
        <v>39</v>
      </c>
      <c r="D28" s="64" t="e">
        <f>#REF!</f>
        <v>#REF!</v>
      </c>
      <c r="E28" s="136" t="e">
        <f>#REF!</f>
        <v>#REF!</v>
      </c>
      <c r="F28" s="64" t="e">
        <f>#REF!</f>
        <v>#REF!</v>
      </c>
      <c r="G28" s="64" t="e">
        <f>#REF!</f>
        <v>#REF!</v>
      </c>
      <c r="H28" s="64" t="e">
        <f>#REF!</f>
        <v>#REF!</v>
      </c>
      <c r="I28" s="76"/>
      <c r="J28" s="76"/>
      <c r="K28" s="76"/>
      <c r="L28" s="76"/>
      <c r="M28" s="76"/>
    </row>
    <row r="29" spans="1:13" ht="15" customHeight="1">
      <c r="A29" s="76"/>
      <c r="B29" s="64">
        <v>3</v>
      </c>
      <c r="C29" s="64" t="s">
        <v>40</v>
      </c>
      <c r="D29" s="64" t="e">
        <f>#REF!</f>
        <v>#REF!</v>
      </c>
      <c r="E29" s="136" t="e">
        <f>#REF!</f>
        <v>#REF!</v>
      </c>
      <c r="F29" s="64" t="e">
        <f>#REF!</f>
        <v>#REF!</v>
      </c>
      <c r="G29" s="64" t="e">
        <f>#REF!</f>
        <v>#REF!</v>
      </c>
      <c r="H29" s="64" t="e">
        <f>#REF!</f>
        <v>#REF!</v>
      </c>
      <c r="I29" s="76"/>
      <c r="J29" s="76"/>
      <c r="K29" s="76"/>
      <c r="L29" s="76"/>
      <c r="M29" s="76"/>
    </row>
    <row r="30" spans="1:13" ht="15" customHeight="1">
      <c r="A30" s="76"/>
      <c r="B30" s="64">
        <v>4</v>
      </c>
      <c r="C30" s="64" t="s">
        <v>41</v>
      </c>
      <c r="D30" s="64" t="e">
        <f>#REF!</f>
        <v>#REF!</v>
      </c>
      <c r="E30" s="136" t="e">
        <f>#REF!</f>
        <v>#REF!</v>
      </c>
      <c r="F30" s="64" t="e">
        <f>#REF!</f>
        <v>#REF!</v>
      </c>
      <c r="G30" s="64" t="e">
        <f>#REF!</f>
        <v>#REF!</v>
      </c>
      <c r="H30" s="64" t="e">
        <f>#REF!</f>
        <v>#REF!</v>
      </c>
      <c r="I30" s="76"/>
      <c r="J30" s="76"/>
      <c r="K30" s="76"/>
      <c r="L30" s="76"/>
      <c r="M30" s="76"/>
    </row>
    <row r="31" spans="1:13" ht="15" customHeight="1">
      <c r="A31" s="76"/>
      <c r="B31" s="64">
        <v>5</v>
      </c>
      <c r="C31" s="64" t="s">
        <v>42</v>
      </c>
      <c r="D31" s="64" t="e">
        <f>#REF!</f>
        <v>#REF!</v>
      </c>
      <c r="E31" s="136" t="e">
        <f>#REF!</f>
        <v>#REF!</v>
      </c>
      <c r="F31" s="64" t="e">
        <f>#REF!</f>
        <v>#REF!</v>
      </c>
      <c r="G31" s="64" t="e">
        <f>#REF!</f>
        <v>#REF!</v>
      </c>
      <c r="H31" s="64" t="e">
        <f>#REF!</f>
        <v>#REF!</v>
      </c>
      <c r="I31" s="76"/>
      <c r="J31" s="76"/>
      <c r="K31" s="76"/>
      <c r="L31" s="76"/>
      <c r="M31" s="76"/>
    </row>
    <row r="32" spans="1:13" ht="15" customHeight="1">
      <c r="A32" s="76"/>
      <c r="B32" s="64">
        <v>6</v>
      </c>
      <c r="C32" s="64" t="s">
        <v>43</v>
      </c>
      <c r="D32" s="64" t="e">
        <f>#REF!</f>
        <v>#REF!</v>
      </c>
      <c r="E32" s="136" t="e">
        <f>#REF!</f>
        <v>#REF!</v>
      </c>
      <c r="F32" s="64" t="e">
        <f>#REF!</f>
        <v>#REF!</v>
      </c>
      <c r="G32" s="64" t="e">
        <f>#REF!</f>
        <v>#REF!</v>
      </c>
      <c r="H32" s="83" t="e">
        <f>#REF!</f>
        <v>#REF!</v>
      </c>
      <c r="I32" s="76"/>
      <c r="J32" s="76"/>
      <c r="K32" s="76"/>
      <c r="L32" s="76"/>
      <c r="M32" s="76"/>
    </row>
    <row r="33" spans="1:13" ht="15" customHeight="1">
      <c r="A33" s="76"/>
      <c r="B33" s="64">
        <v>7</v>
      </c>
      <c r="C33" s="64" t="s">
        <v>2</v>
      </c>
      <c r="D33" s="64" t="e">
        <f>#REF!</f>
        <v>#REF!</v>
      </c>
      <c r="E33" s="136" t="e">
        <f>#REF!</f>
        <v>#REF!</v>
      </c>
      <c r="F33" s="64" t="e">
        <f>#REF!</f>
        <v>#REF!</v>
      </c>
      <c r="G33" s="64" t="e">
        <f>#REF!</f>
        <v>#REF!</v>
      </c>
      <c r="H33" s="83" t="e">
        <f>#REF!</f>
        <v>#REF!</v>
      </c>
      <c r="I33" s="76"/>
      <c r="J33" s="76"/>
      <c r="K33" s="76"/>
      <c r="L33" s="76"/>
      <c r="M33" s="76"/>
    </row>
    <row r="34" spans="1:13">
      <c r="A34" s="76"/>
      <c r="B34" s="137">
        <v>8</v>
      </c>
      <c r="C34" s="137" t="s">
        <v>2</v>
      </c>
      <c r="D34" s="64" t="e">
        <f>#REF!</f>
        <v>#REF!</v>
      </c>
      <c r="E34" s="136" t="e">
        <f>#REF!</f>
        <v>#REF!</v>
      </c>
      <c r="F34" s="64" t="e">
        <f>#REF!</f>
        <v>#REF!</v>
      </c>
      <c r="G34" s="64" t="e">
        <f>#REF!</f>
        <v>#REF!</v>
      </c>
      <c r="H34" s="142" t="e">
        <f>#REF!</f>
        <v>#REF!</v>
      </c>
      <c r="I34" s="76"/>
      <c r="J34" s="76"/>
      <c r="K34" s="76"/>
      <c r="L34" s="76"/>
      <c r="M34" s="76"/>
    </row>
    <row r="35" spans="1:13">
      <c r="A35" s="76"/>
      <c r="B35" s="76"/>
      <c r="C35" s="76"/>
      <c r="D35" s="128"/>
      <c r="E35" s="129"/>
      <c r="F35" s="128"/>
      <c r="G35" s="76"/>
      <c r="H35" s="76"/>
      <c r="I35" s="76"/>
      <c r="J35" s="76"/>
      <c r="K35" s="76"/>
      <c r="L35" s="76"/>
      <c r="M35" s="76"/>
    </row>
    <row r="36" spans="1:13">
      <c r="A36" s="76"/>
      <c r="B36" s="61" t="s">
        <v>27</v>
      </c>
      <c r="C36" s="61" t="s">
        <v>44</v>
      </c>
      <c r="D36" s="192" t="s">
        <v>46</v>
      </c>
      <c r="E36" s="143" t="s">
        <v>8</v>
      </c>
      <c r="F36" s="61" t="s">
        <v>33</v>
      </c>
      <c r="G36" s="192" t="s">
        <v>50</v>
      </c>
      <c r="H36" s="192"/>
      <c r="I36" s="192"/>
      <c r="J36" s="192"/>
      <c r="K36" s="192"/>
      <c r="L36" s="192"/>
      <c r="M36" s="192"/>
    </row>
    <row r="37" spans="1:13">
      <c r="A37" s="76"/>
      <c r="B37" s="61" t="s">
        <v>28</v>
      </c>
      <c r="C37" s="61" t="s">
        <v>45</v>
      </c>
      <c r="D37" s="192"/>
      <c r="E37" s="143" t="s">
        <v>47</v>
      </c>
      <c r="F37" s="61" t="s">
        <v>48</v>
      </c>
      <c r="G37" s="192"/>
      <c r="H37" s="192"/>
      <c r="I37" s="192"/>
      <c r="J37" s="192"/>
      <c r="K37" s="192"/>
      <c r="L37" s="192"/>
      <c r="M37" s="192"/>
    </row>
    <row r="38" spans="1:13">
      <c r="A38" s="76"/>
      <c r="B38" s="144"/>
      <c r="C38" s="144"/>
      <c r="D38" s="192"/>
      <c r="E38" s="145"/>
      <c r="F38" s="61" t="s">
        <v>49</v>
      </c>
      <c r="G38" s="61">
        <v>66</v>
      </c>
      <c r="H38" s="61">
        <v>60</v>
      </c>
      <c r="I38" s="61">
        <v>55</v>
      </c>
      <c r="J38" s="61">
        <v>50</v>
      </c>
      <c r="K38" s="61">
        <v>41</v>
      </c>
      <c r="L38" s="192">
        <v>40</v>
      </c>
      <c r="M38" s="61" t="s">
        <v>52</v>
      </c>
    </row>
    <row r="39" spans="1:13">
      <c r="A39" s="76"/>
      <c r="B39" s="144"/>
      <c r="C39" s="144"/>
      <c r="D39" s="192"/>
      <c r="E39" s="145"/>
      <c r="F39" s="61"/>
      <c r="G39" s="61" t="s">
        <v>51</v>
      </c>
      <c r="H39" s="61" t="s">
        <v>51</v>
      </c>
      <c r="I39" s="61" t="s">
        <v>51</v>
      </c>
      <c r="J39" s="61" t="s">
        <v>51</v>
      </c>
      <c r="K39" s="61" t="s">
        <v>51</v>
      </c>
      <c r="L39" s="192"/>
      <c r="M39" s="61">
        <v>40</v>
      </c>
    </row>
    <row r="40" spans="1:13">
      <c r="A40" s="76"/>
      <c r="B40" s="144"/>
      <c r="C40" s="144"/>
      <c r="D40" s="192"/>
      <c r="E40" s="145"/>
      <c r="F40" s="61"/>
      <c r="G40" s="61">
        <v>100</v>
      </c>
      <c r="H40" s="61">
        <v>65</v>
      </c>
      <c r="I40" s="61">
        <v>59</v>
      </c>
      <c r="J40" s="61">
        <v>54</v>
      </c>
      <c r="K40" s="61">
        <v>49</v>
      </c>
      <c r="L40" s="192"/>
      <c r="M40" s="61" t="s">
        <v>53</v>
      </c>
    </row>
    <row r="41" spans="1:13">
      <c r="A41" s="76"/>
      <c r="B41" s="144"/>
      <c r="C41" s="144"/>
      <c r="D41" s="192"/>
      <c r="E41" s="145"/>
      <c r="F41" s="61"/>
      <c r="G41" s="144"/>
      <c r="H41" s="144"/>
      <c r="I41" s="144"/>
      <c r="J41" s="144"/>
      <c r="K41" s="144"/>
      <c r="L41" s="192"/>
      <c r="M41" s="61"/>
    </row>
    <row r="42" spans="1:13">
      <c r="A42" s="76"/>
      <c r="B42" s="64">
        <v>1</v>
      </c>
      <c r="C42" s="136" t="e">
        <f>E27</f>
        <v>#REF!</v>
      </c>
      <c r="D42" s="64" t="e">
        <f>D27</f>
        <v>#REF!</v>
      </c>
      <c r="E42" s="83" t="e">
        <f>H27</f>
        <v>#REF!</v>
      </c>
      <c r="F42" s="64" t="e">
        <f>F27</f>
        <v>#REF!</v>
      </c>
      <c r="G42" s="64" t="e">
        <f>#REF!</f>
        <v>#REF!</v>
      </c>
      <c r="H42" s="64" t="e">
        <f>#REF!</f>
        <v>#REF!</v>
      </c>
      <c r="I42" s="64" t="e">
        <f>#REF!</f>
        <v>#REF!</v>
      </c>
      <c r="J42" s="64" t="e">
        <f>#REF!</f>
        <v>#REF!</v>
      </c>
      <c r="K42" s="64" t="e">
        <f>#REF!</f>
        <v>#REF!</v>
      </c>
      <c r="L42" s="64" t="e">
        <f>#REF!</f>
        <v>#REF!</v>
      </c>
      <c r="M42" s="64" t="e">
        <f>#REF!</f>
        <v>#REF!</v>
      </c>
    </row>
    <row r="43" spans="1:13">
      <c r="A43" s="76"/>
      <c r="B43" s="64">
        <v>2</v>
      </c>
      <c r="C43" s="136" t="e">
        <f>E28</f>
        <v>#REF!</v>
      </c>
      <c r="D43" s="64" t="e">
        <f>D28</f>
        <v>#REF!</v>
      </c>
      <c r="E43" s="83" t="e">
        <f t="shared" ref="E43:E46" si="0">H28</f>
        <v>#REF!</v>
      </c>
      <c r="F43" s="64" t="e">
        <f t="shared" ref="F43:F46" si="1">F28</f>
        <v>#REF!</v>
      </c>
      <c r="G43" s="64" t="e">
        <f>#REF!</f>
        <v>#REF!</v>
      </c>
      <c r="H43" s="64" t="e">
        <f>#REF!</f>
        <v>#REF!</v>
      </c>
      <c r="I43" s="64" t="e">
        <f>#REF!</f>
        <v>#REF!</v>
      </c>
      <c r="J43" s="64" t="e">
        <f>#REF!</f>
        <v>#REF!</v>
      </c>
      <c r="K43" s="64" t="e">
        <f>#REF!</f>
        <v>#REF!</v>
      </c>
      <c r="L43" s="64" t="e">
        <f>#REF!</f>
        <v>#REF!</v>
      </c>
      <c r="M43" s="64" t="e">
        <f>#REF!</f>
        <v>#REF!</v>
      </c>
    </row>
    <row r="44" spans="1:13">
      <c r="A44" s="76"/>
      <c r="B44" s="64">
        <v>3</v>
      </c>
      <c r="C44" s="136" t="e">
        <f>E29</f>
        <v>#REF!</v>
      </c>
      <c r="D44" s="64" t="e">
        <f>D29</f>
        <v>#REF!</v>
      </c>
      <c r="E44" s="83" t="e">
        <f t="shared" si="0"/>
        <v>#REF!</v>
      </c>
      <c r="F44" s="64" t="e">
        <f t="shared" si="1"/>
        <v>#REF!</v>
      </c>
      <c r="G44" s="64" t="e">
        <f>#REF!</f>
        <v>#REF!</v>
      </c>
      <c r="H44" s="64" t="e">
        <f>#REF!</f>
        <v>#REF!</v>
      </c>
      <c r="I44" s="64" t="e">
        <f>#REF!</f>
        <v>#REF!</v>
      </c>
      <c r="J44" s="64" t="e">
        <f>#REF!</f>
        <v>#REF!</v>
      </c>
      <c r="K44" s="64" t="e">
        <f>#REF!</f>
        <v>#REF!</v>
      </c>
      <c r="L44" s="64" t="e">
        <f>#REF!</f>
        <v>#REF!</v>
      </c>
      <c r="M44" s="64" t="e">
        <f>#REF!</f>
        <v>#REF!</v>
      </c>
    </row>
    <row r="45" spans="1:13">
      <c r="A45" s="76"/>
      <c r="B45" s="64">
        <v>4</v>
      </c>
      <c r="C45" s="136" t="e">
        <f>E30</f>
        <v>#REF!</v>
      </c>
      <c r="D45" s="64" t="e">
        <f>D30</f>
        <v>#REF!</v>
      </c>
      <c r="E45" s="83" t="e">
        <f t="shared" si="0"/>
        <v>#REF!</v>
      </c>
      <c r="F45" s="64" t="e">
        <f t="shared" si="1"/>
        <v>#REF!</v>
      </c>
      <c r="G45" s="64" t="e">
        <f>#REF!</f>
        <v>#REF!</v>
      </c>
      <c r="H45" s="64" t="e">
        <f>#REF!</f>
        <v>#REF!</v>
      </c>
      <c r="I45" s="64" t="e">
        <f>#REF!</f>
        <v>#REF!</v>
      </c>
      <c r="J45" s="64" t="e">
        <f>#REF!</f>
        <v>#REF!</v>
      </c>
      <c r="K45" s="64" t="e">
        <f>#REF!</f>
        <v>#REF!</v>
      </c>
      <c r="L45" s="64" t="e">
        <f>#REF!</f>
        <v>#REF!</v>
      </c>
      <c r="M45" s="64" t="e">
        <f>#REF!</f>
        <v>#REF!</v>
      </c>
    </row>
    <row r="46" spans="1:13">
      <c r="A46" s="76"/>
      <c r="B46" s="64">
        <v>5</v>
      </c>
      <c r="C46" s="136" t="e">
        <f>E31</f>
        <v>#REF!</v>
      </c>
      <c r="D46" s="64" t="e">
        <f>D31</f>
        <v>#REF!</v>
      </c>
      <c r="E46" s="83" t="e">
        <f t="shared" si="0"/>
        <v>#REF!</v>
      </c>
      <c r="F46" s="64" t="e">
        <f t="shared" si="1"/>
        <v>#REF!</v>
      </c>
      <c r="G46" s="64" t="e">
        <f>#REF!</f>
        <v>#REF!</v>
      </c>
      <c r="H46" s="64" t="e">
        <f>#REF!</f>
        <v>#REF!</v>
      </c>
      <c r="I46" s="64" t="e">
        <f>#REF!</f>
        <v>#REF!</v>
      </c>
      <c r="J46" s="64" t="e">
        <f>#REF!</f>
        <v>#REF!</v>
      </c>
      <c r="K46" s="64" t="e">
        <f>#REF!</f>
        <v>#REF!</v>
      </c>
      <c r="L46" s="64" t="e">
        <f>#REF!</f>
        <v>#REF!</v>
      </c>
      <c r="M46" s="64" t="e">
        <f>#REF!</f>
        <v>#REF!</v>
      </c>
    </row>
    <row r="47" spans="1:13">
      <c r="A47" s="76"/>
      <c r="B47" s="76"/>
      <c r="C47" s="76"/>
      <c r="D47" s="128"/>
      <c r="E47" s="129"/>
      <c r="F47" s="128"/>
      <c r="G47" s="76"/>
      <c r="H47" s="76"/>
      <c r="I47" s="76"/>
      <c r="J47" s="76"/>
      <c r="K47" s="76"/>
      <c r="L47" s="76"/>
      <c r="M47" s="76"/>
    </row>
    <row r="48" spans="1:13">
      <c r="A48" s="76"/>
      <c r="B48" s="76"/>
      <c r="C48" s="146" t="s">
        <v>107</v>
      </c>
      <c r="D48" s="93"/>
      <c r="E48" s="147"/>
      <c r="F48" s="148"/>
      <c r="G48" s="76"/>
      <c r="H48" s="76"/>
      <c r="I48" s="76"/>
      <c r="J48" s="76"/>
      <c r="K48" s="76"/>
      <c r="L48" s="76"/>
      <c r="M48" s="76"/>
    </row>
    <row r="49" spans="1:13">
      <c r="A49" s="76"/>
      <c r="B49" s="76"/>
      <c r="C49" s="94"/>
      <c r="D49" s="93"/>
      <c r="E49" s="143" t="s">
        <v>118</v>
      </c>
      <c r="F49" s="149" t="s">
        <v>119</v>
      </c>
      <c r="G49" s="61" t="s">
        <v>8</v>
      </c>
      <c r="H49" s="76"/>
      <c r="I49" s="76"/>
      <c r="J49" s="76"/>
      <c r="K49" s="76"/>
      <c r="L49" s="76"/>
      <c r="M49" s="76"/>
    </row>
    <row r="50" spans="1:13">
      <c r="A50" s="76"/>
      <c r="B50" s="76"/>
      <c r="C50" s="94"/>
      <c r="D50" s="93"/>
      <c r="E50" s="136" t="e">
        <f>#REF!</f>
        <v>#REF!</v>
      </c>
      <c r="F50" s="142" t="e">
        <f>#REF!</f>
        <v>#REF!</v>
      </c>
      <c r="G50" s="83" t="e">
        <f>#REF!</f>
        <v>#REF!</v>
      </c>
      <c r="H50" s="76"/>
      <c r="I50" s="76"/>
      <c r="J50" s="76"/>
      <c r="K50" s="76"/>
      <c r="L50" s="76"/>
      <c r="M50" s="76"/>
    </row>
    <row r="51" spans="1:13">
      <c r="A51" s="76"/>
      <c r="B51" s="76"/>
      <c r="C51" s="76"/>
      <c r="D51" s="128"/>
      <c r="E51" s="136" t="e">
        <f>#REF!</f>
        <v>#REF!</v>
      </c>
      <c r="F51" s="64" t="e">
        <f>#REF!</f>
        <v>#REF!</v>
      </c>
      <c r="G51" s="83" t="e">
        <f>#REF!</f>
        <v>#REF!</v>
      </c>
      <c r="H51" s="76"/>
      <c r="I51" s="76"/>
      <c r="J51" s="76"/>
      <c r="K51" s="76"/>
      <c r="L51" s="76"/>
      <c r="M51" s="76"/>
    </row>
    <row r="52" spans="1:13">
      <c r="A52" s="76"/>
      <c r="B52" s="76"/>
      <c r="C52" s="76"/>
      <c r="D52" s="128"/>
      <c r="E52" s="136" t="e">
        <f>#REF!</f>
        <v>#REF!</v>
      </c>
      <c r="F52" s="64" t="e">
        <f>#REF!</f>
        <v>#REF!</v>
      </c>
      <c r="G52" s="83" t="e">
        <f>#REF!</f>
        <v>#REF!</v>
      </c>
      <c r="H52" s="76"/>
      <c r="I52" s="76"/>
      <c r="J52" s="76"/>
      <c r="K52" s="76"/>
      <c r="L52" s="76"/>
      <c r="M52" s="76"/>
    </row>
    <row r="53" spans="1:13">
      <c r="A53" s="76"/>
      <c r="B53" s="76"/>
      <c r="C53" s="76"/>
      <c r="D53" s="128"/>
      <c r="E53" s="136" t="e">
        <f>#REF!</f>
        <v>#REF!</v>
      </c>
      <c r="F53" s="64" t="e">
        <f>#REF!</f>
        <v>#REF!</v>
      </c>
      <c r="G53" s="83" t="e">
        <f>#REF!</f>
        <v>#REF!</v>
      </c>
      <c r="H53" s="76"/>
      <c r="I53" s="76"/>
      <c r="J53" s="76"/>
      <c r="K53" s="76"/>
      <c r="L53" s="76"/>
      <c r="M53" s="76"/>
    </row>
    <row r="54" spans="1:13">
      <c r="A54" s="76"/>
      <c r="B54" s="76"/>
      <c r="C54" s="76"/>
      <c r="D54" s="128"/>
      <c r="E54" s="136" t="e">
        <f>#REF!</f>
        <v>#REF!</v>
      </c>
      <c r="F54" s="64" t="e">
        <f>#REF!</f>
        <v>#REF!</v>
      </c>
      <c r="G54" s="83" t="e">
        <f>#REF!</f>
        <v>#REF!</v>
      </c>
      <c r="H54" s="76"/>
      <c r="I54" s="76"/>
      <c r="J54" s="76"/>
      <c r="K54" s="76"/>
      <c r="L54" s="76"/>
      <c r="M54" s="76"/>
    </row>
    <row r="55" spans="1:13">
      <c r="A55" s="76"/>
      <c r="B55" s="76"/>
      <c r="C55" s="76"/>
      <c r="D55" s="128"/>
      <c r="E55" s="129"/>
      <c r="F55" s="128"/>
      <c r="G55" s="76"/>
      <c r="H55" s="76"/>
      <c r="I55" s="76"/>
      <c r="J55" s="76"/>
      <c r="K55" s="76"/>
      <c r="L55" s="76"/>
      <c r="M55" s="76"/>
    </row>
    <row r="56" spans="1:13">
      <c r="A56" s="76"/>
      <c r="B56" s="76"/>
      <c r="C56" s="76"/>
      <c r="D56" s="128"/>
      <c r="E56" s="129"/>
      <c r="F56" s="128"/>
      <c r="G56" s="76"/>
      <c r="H56" s="76"/>
      <c r="I56" s="76"/>
      <c r="J56" s="76"/>
      <c r="K56" s="76"/>
      <c r="L56" s="76"/>
      <c r="M56" s="76"/>
    </row>
    <row r="57" spans="1:13">
      <c r="A57" s="76"/>
      <c r="B57" s="76"/>
      <c r="C57" s="76"/>
      <c r="D57" s="128"/>
      <c r="E57" s="129"/>
      <c r="F57" s="128"/>
      <c r="G57" s="76"/>
      <c r="H57" s="76"/>
      <c r="I57" s="76"/>
      <c r="J57" s="76"/>
      <c r="K57" s="76"/>
      <c r="L57" s="76"/>
      <c r="M57" s="76"/>
    </row>
    <row r="58" spans="1:13">
      <c r="A58" s="76"/>
      <c r="B58" s="76"/>
      <c r="C58" s="76"/>
      <c r="D58" s="128"/>
      <c r="E58" s="129"/>
      <c r="F58" s="128"/>
      <c r="G58" s="76"/>
      <c r="H58" s="76"/>
      <c r="I58" s="76"/>
      <c r="J58" s="76"/>
      <c r="K58" s="76"/>
      <c r="L58" s="76"/>
      <c r="M58" s="76"/>
    </row>
    <row r="59" spans="1:13">
      <c r="A59" s="76"/>
      <c r="B59" s="76"/>
      <c r="C59" s="76"/>
      <c r="D59" s="128"/>
      <c r="E59" s="129"/>
      <c r="F59" s="128"/>
      <c r="G59" s="76"/>
      <c r="H59" s="76"/>
      <c r="I59" s="76"/>
      <c r="J59" s="76"/>
      <c r="K59" s="76"/>
      <c r="L59" s="76"/>
      <c r="M59" s="76"/>
    </row>
  </sheetData>
  <mergeCells count="5">
    <mergeCell ref="C1:F1"/>
    <mergeCell ref="H24:H26"/>
    <mergeCell ref="D36:D41"/>
    <mergeCell ref="G36:M37"/>
    <mergeCell ref="L38:L4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90"/>
  <sheetViews>
    <sheetView zoomScale="80" zoomScaleNormal="80" workbookViewId="0">
      <selection activeCell="C10" sqref="C10"/>
    </sheetView>
  </sheetViews>
  <sheetFormatPr defaultRowHeight="15"/>
  <cols>
    <col min="2" max="2" width="15.140625" style="7" customWidth="1"/>
    <col min="3" max="3" width="37.7109375" customWidth="1"/>
    <col min="18" max="18" width="10.42578125" customWidth="1"/>
    <col min="19" max="19" width="31.5703125" customWidth="1"/>
  </cols>
  <sheetData>
    <row r="1" spans="1:43" ht="15" customHeight="1" thickTop="1">
      <c r="A1" s="150"/>
      <c r="B1" s="150"/>
      <c r="C1" s="73" t="s">
        <v>247</v>
      </c>
      <c r="D1" s="182" t="s">
        <v>5</v>
      </c>
      <c r="E1" s="183"/>
      <c r="F1" s="183"/>
      <c r="G1" s="183"/>
      <c r="H1" s="183"/>
      <c r="I1" s="183"/>
      <c r="J1" s="183"/>
      <c r="K1" s="183"/>
      <c r="L1" s="183"/>
      <c r="M1" s="183"/>
      <c r="N1" s="74">
        <v>750</v>
      </c>
      <c r="O1" s="183" t="s">
        <v>5</v>
      </c>
      <c r="P1" s="183"/>
      <c r="Q1" s="183"/>
      <c r="R1" s="183"/>
      <c r="S1" s="184"/>
      <c r="T1" s="185" t="s">
        <v>93</v>
      </c>
      <c r="U1" s="186"/>
      <c r="V1" s="186"/>
      <c r="W1" s="186"/>
      <c r="X1" s="186"/>
      <c r="Y1" s="186"/>
      <c r="Z1" s="186"/>
      <c r="AA1" s="187"/>
      <c r="AB1" s="75">
        <v>800</v>
      </c>
      <c r="AC1" s="75">
        <v>1500</v>
      </c>
      <c r="AD1" s="75"/>
      <c r="AE1" s="75"/>
      <c r="AF1" s="75"/>
      <c r="AG1" s="75"/>
      <c r="AH1" s="75"/>
      <c r="AI1" s="75"/>
      <c r="AJ1" s="75"/>
      <c r="AK1" s="75"/>
      <c r="AL1" s="157"/>
      <c r="AM1" s="158"/>
      <c r="AN1" s="159"/>
      <c r="AO1" s="48"/>
      <c r="AP1" s="49"/>
    </row>
    <row r="2" spans="1:43" ht="15" customHeight="1">
      <c r="A2" s="151" t="s">
        <v>10</v>
      </c>
      <c r="B2" s="151" t="s">
        <v>0</v>
      </c>
      <c r="C2" s="73" t="s">
        <v>1</v>
      </c>
      <c r="D2" s="71" t="s">
        <v>98</v>
      </c>
      <c r="E2" s="72" t="s">
        <v>97</v>
      </c>
      <c r="F2" s="72" t="s">
        <v>96</v>
      </c>
      <c r="G2" s="72" t="s">
        <v>103</v>
      </c>
      <c r="H2" s="72" t="s">
        <v>251</v>
      </c>
      <c r="I2" s="72" t="s">
        <v>252</v>
      </c>
      <c r="J2" s="72" t="s">
        <v>253</v>
      </c>
      <c r="K2" s="72" t="s">
        <v>254</v>
      </c>
      <c r="L2" s="72" t="s">
        <v>255</v>
      </c>
      <c r="M2" s="72" t="s">
        <v>256</v>
      </c>
      <c r="N2" s="151" t="s">
        <v>3</v>
      </c>
      <c r="O2" s="151" t="s">
        <v>8</v>
      </c>
      <c r="P2" s="151" t="s">
        <v>11</v>
      </c>
      <c r="Q2" s="151" t="s">
        <v>9</v>
      </c>
      <c r="R2" s="151"/>
      <c r="S2" s="62"/>
      <c r="T2" s="63" t="s">
        <v>114</v>
      </c>
      <c r="U2" s="151" t="s">
        <v>113</v>
      </c>
      <c r="V2" s="151" t="s">
        <v>99</v>
      </c>
      <c r="W2" s="151" t="s">
        <v>108</v>
      </c>
      <c r="X2" s="151" t="s">
        <v>109</v>
      </c>
      <c r="Y2" s="151" t="s">
        <v>100</v>
      </c>
      <c r="Z2" s="151" t="s">
        <v>110</v>
      </c>
      <c r="AA2" s="151" t="s">
        <v>111</v>
      </c>
      <c r="AB2" s="151" t="s">
        <v>101</v>
      </c>
      <c r="AC2" s="151" t="s">
        <v>112</v>
      </c>
      <c r="AD2" s="151" t="s">
        <v>102</v>
      </c>
      <c r="AE2" s="151" t="s">
        <v>3</v>
      </c>
      <c r="AF2" s="151" t="s">
        <v>14</v>
      </c>
      <c r="AG2" s="151" t="s">
        <v>90</v>
      </c>
      <c r="AH2" s="151" t="s">
        <v>8</v>
      </c>
      <c r="AI2" s="151" t="s">
        <v>4</v>
      </c>
      <c r="AJ2" s="151" t="s">
        <v>9</v>
      </c>
      <c r="AK2" s="150" t="s">
        <v>15</v>
      </c>
      <c r="AL2" s="65" t="s">
        <v>16</v>
      </c>
      <c r="AM2" s="66" t="s">
        <v>15</v>
      </c>
      <c r="AN2" s="67" t="s">
        <v>16</v>
      </c>
      <c r="AO2" s="50"/>
      <c r="AP2" s="50"/>
      <c r="AQ2" s="51"/>
    </row>
    <row r="3" spans="1:43" ht="15" customHeight="1">
      <c r="A3" s="150"/>
      <c r="B3" s="150"/>
      <c r="C3" s="77" t="s">
        <v>6</v>
      </c>
      <c r="D3" s="78">
        <v>100</v>
      </c>
      <c r="E3" s="150">
        <v>100</v>
      </c>
      <c r="F3" s="150">
        <v>100</v>
      </c>
      <c r="G3" s="150">
        <v>100</v>
      </c>
      <c r="H3" s="150">
        <v>100</v>
      </c>
      <c r="I3" s="150">
        <v>50</v>
      </c>
      <c r="J3" s="150">
        <v>50</v>
      </c>
      <c r="K3" s="150">
        <v>50</v>
      </c>
      <c r="L3" s="150">
        <v>50</v>
      </c>
      <c r="M3" s="150">
        <v>50</v>
      </c>
      <c r="N3" s="150">
        <f t="shared" ref="N3:N34" si="0">SUM(D3:M3)</f>
        <v>750</v>
      </c>
      <c r="O3" s="150"/>
      <c r="P3" s="150"/>
      <c r="Q3" s="150"/>
      <c r="R3" s="150"/>
      <c r="S3" s="69"/>
      <c r="T3" s="70">
        <v>25</v>
      </c>
      <c r="U3" s="150">
        <v>100</v>
      </c>
      <c r="V3" s="150">
        <v>100</v>
      </c>
      <c r="W3" s="150">
        <v>100</v>
      </c>
      <c r="X3" s="150">
        <v>100</v>
      </c>
      <c r="Y3" s="150">
        <v>100</v>
      </c>
      <c r="Z3" s="150">
        <v>50</v>
      </c>
      <c r="AA3" s="150">
        <v>50</v>
      </c>
      <c r="AB3" s="150">
        <v>50</v>
      </c>
      <c r="AC3" s="150">
        <v>50</v>
      </c>
      <c r="AD3" s="150">
        <v>50</v>
      </c>
      <c r="AE3" s="150">
        <f>SUM(U3:AD3)</f>
        <v>750</v>
      </c>
      <c r="AF3" s="150"/>
      <c r="AG3" s="150"/>
      <c r="AH3" s="150"/>
      <c r="AI3" s="150"/>
      <c r="AJ3" s="150"/>
      <c r="AK3" s="150" t="s">
        <v>117</v>
      </c>
      <c r="AL3" s="65" t="s">
        <v>117</v>
      </c>
      <c r="AM3" s="66" t="s">
        <v>115</v>
      </c>
      <c r="AN3" s="67" t="s">
        <v>115</v>
      </c>
      <c r="AO3" s="52"/>
      <c r="AP3" s="52"/>
      <c r="AQ3" s="51"/>
    </row>
    <row r="4" spans="1:43" ht="15" customHeight="1">
      <c r="A4" s="79"/>
      <c r="B4" s="79"/>
      <c r="C4" s="68" t="s">
        <v>7</v>
      </c>
      <c r="D4" s="78">
        <v>40</v>
      </c>
      <c r="E4" s="150">
        <v>40</v>
      </c>
      <c r="F4" s="150">
        <v>40</v>
      </c>
      <c r="G4" s="150">
        <v>40</v>
      </c>
      <c r="H4" s="150">
        <v>40</v>
      </c>
      <c r="I4" s="150">
        <v>20</v>
      </c>
      <c r="J4" s="150">
        <v>20</v>
      </c>
      <c r="K4" s="150">
        <v>20</v>
      </c>
      <c r="L4" s="150">
        <v>20</v>
      </c>
      <c r="M4" s="150">
        <v>20</v>
      </c>
      <c r="N4" s="150">
        <f t="shared" si="0"/>
        <v>300</v>
      </c>
      <c r="O4" s="150"/>
      <c r="P4" s="150"/>
      <c r="Q4" s="150"/>
      <c r="R4" s="150" t="s">
        <v>15</v>
      </c>
      <c r="S4" s="69" t="s">
        <v>16</v>
      </c>
      <c r="T4" s="70">
        <v>10</v>
      </c>
      <c r="U4" s="150">
        <v>40</v>
      </c>
      <c r="V4" s="150">
        <v>40</v>
      </c>
      <c r="W4" s="150">
        <v>40</v>
      </c>
      <c r="X4" s="150">
        <v>40</v>
      </c>
      <c r="Y4" s="150">
        <v>40</v>
      </c>
      <c r="Z4" s="150">
        <v>20</v>
      </c>
      <c r="AA4" s="150">
        <v>20</v>
      </c>
      <c r="AB4" s="150">
        <v>20</v>
      </c>
      <c r="AC4" s="150">
        <v>20</v>
      </c>
      <c r="AD4" s="150">
        <v>20</v>
      </c>
      <c r="AE4" s="150">
        <f t="shared" ref="AE4" si="1">SUM(U4:AD4)</f>
        <v>300</v>
      </c>
      <c r="AF4" s="150"/>
      <c r="AG4" s="150"/>
      <c r="AH4" s="150"/>
      <c r="AI4" s="150"/>
      <c r="AJ4" s="150"/>
      <c r="AK4" s="150"/>
      <c r="AL4" s="65"/>
      <c r="AM4" s="66"/>
      <c r="AN4" s="67"/>
      <c r="AO4" s="52"/>
      <c r="AP4" s="52"/>
      <c r="AQ4" s="51"/>
    </row>
    <row r="5" spans="1:43" s="47" customFormat="1" ht="15" customHeight="1">
      <c r="A5" s="113">
        <v>21</v>
      </c>
      <c r="B5" s="168" t="s">
        <v>162</v>
      </c>
      <c r="C5" s="156" t="s">
        <v>163</v>
      </c>
      <c r="D5" s="113">
        <v>54</v>
      </c>
      <c r="E5" s="169">
        <v>67</v>
      </c>
      <c r="F5" s="169">
        <v>75</v>
      </c>
      <c r="G5" s="169">
        <v>83</v>
      </c>
      <c r="H5" s="169">
        <v>72</v>
      </c>
      <c r="I5" s="169">
        <v>45</v>
      </c>
      <c r="J5" s="169">
        <v>35</v>
      </c>
      <c r="K5" s="169">
        <v>42</v>
      </c>
      <c r="L5" s="169">
        <v>43</v>
      </c>
      <c r="M5" s="169">
        <v>43</v>
      </c>
      <c r="N5" s="113">
        <f t="shared" si="0"/>
        <v>559</v>
      </c>
      <c r="O5" s="170">
        <f t="shared" ref="O5:O36" si="2">N5*100/$N$1</f>
        <v>74.533333333333331</v>
      </c>
      <c r="P5" s="113" t="str">
        <f t="shared" ref="P5:P36" si="3">IF(AND(R5=0,S5=0),"PASS","FAIL")</f>
        <v>PASS</v>
      </c>
      <c r="Q5" s="113" t="str">
        <f t="shared" ref="Q5:Q36" si="4">IF(P5="FAIL","FAIL",IF(O5&gt;=66,"FIRST CLASS WITH DISTINCTION",IF(O5&gt;=60,"FIRST CLASS",IF(O5&gt;=55,"HIGHER SECOND CLASS",IF(O5&gt;=50,"SECOND CLASS",IF(O5&gt;=40,"PASS CLASS"))))))</f>
        <v>FIRST CLASS WITH DISTINCTION</v>
      </c>
      <c r="R5" s="171">
        <f t="shared" ref="R5:R44" si="5">COUNTIF(D5:H5,"&lt;40")+COUNTIF(D5:H5,"AA")</f>
        <v>0</v>
      </c>
      <c r="S5" s="172">
        <f t="shared" ref="S5:S44" si="6">COUNTIF(I5,"&lt;20")+COUNTIF(J5,"&lt;20")+COUNTIF(K5,"&lt;20")+COUNTIF(L5,"&lt;20")+COUNTIF(M5,"&lt;20")+COUNTIF(I5,"AA")+COUNTIF(J5,"AA")+COUNTIF(K5,"AA")+COUNTIF(L5,"AA")+COUNTIF(M5,"AA")</f>
        <v>0</v>
      </c>
      <c r="T5" s="173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1">
        <f t="shared" ref="AE5:AE28" si="7">SUM(T5:AD5)</f>
        <v>0</v>
      </c>
      <c r="AF5" s="113">
        <f t="shared" ref="AF5:AF28" si="8">AE5+N5</f>
        <v>559</v>
      </c>
      <c r="AG5" s="113"/>
      <c r="AH5" s="170">
        <f t="shared" ref="AH5:AH28" si="9">(AF5+AG5)*100/1500</f>
        <v>37.266666666666666</v>
      </c>
      <c r="AI5" s="113" t="str">
        <f t="shared" ref="AI5:AI28" si="10">IF(AND(AM5=0,AN5=0),"PASS",IF(AND(AM5&lt;=3,AN5&lt;=2),"FAILS ATKT","FAIL"))</f>
        <v>PASS</v>
      </c>
      <c r="AJ5" s="113" t="b">
        <f t="shared" ref="AJ5:AJ28" si="11">IF(AI5="FAIL","FAIL",IF(AH5&gt;=66,"FIRST CLASS WITH DISTINCTION",IF(AH5&gt;=60,"FIRST CLASS",IF(AH5&gt;=55,"HIGHER SECOND CLASS",IF(AH5&gt;=50,"SECOND CLASS",IF(AH5&gt;=40,"PASS CLASS"))))))</f>
        <v>0</v>
      </c>
      <c r="AK5" s="171">
        <f t="shared" ref="AK5:AK28" si="12">COUNTIF(U5:Y5,"&lt;40")+COUNTIF(U5:Y5,"AA")</f>
        <v>0</v>
      </c>
      <c r="AL5" s="175">
        <f t="shared" ref="AL5:AL28" si="13">COUNTIF(AA5,"&lt;20")+COUNTIF(AC5,"&lt;20")+COUNTIF(AD5,"&lt;20")+COUNTIF(AA5,"AA")+COUNTIF(AC5,"AA")+COUNTIF(AD5,"AA")</f>
        <v>0</v>
      </c>
      <c r="AM5" s="176">
        <f t="shared" ref="AM5:AM28" si="14">R5+AK5</f>
        <v>0</v>
      </c>
      <c r="AN5" s="177">
        <f t="shared" ref="AN5:AN28" si="15">S5+AL5</f>
        <v>0</v>
      </c>
      <c r="AO5" s="178"/>
      <c r="AP5" s="179"/>
      <c r="AQ5" s="180"/>
    </row>
    <row r="6" spans="1:43" s="47" customFormat="1" ht="15" customHeight="1">
      <c r="A6" s="113">
        <v>54</v>
      </c>
      <c r="B6" s="168" t="s">
        <v>227</v>
      </c>
      <c r="C6" s="156" t="s">
        <v>228</v>
      </c>
      <c r="D6" s="113">
        <v>56</v>
      </c>
      <c r="E6" s="169">
        <v>62</v>
      </c>
      <c r="F6" s="169">
        <v>82</v>
      </c>
      <c r="G6" s="169">
        <v>69</v>
      </c>
      <c r="H6" s="169">
        <v>72</v>
      </c>
      <c r="I6" s="169">
        <v>38</v>
      </c>
      <c r="J6" s="169">
        <v>38</v>
      </c>
      <c r="K6" s="169">
        <v>41</v>
      </c>
      <c r="L6" s="169">
        <v>45</v>
      </c>
      <c r="M6" s="169">
        <v>45</v>
      </c>
      <c r="N6" s="113">
        <f t="shared" si="0"/>
        <v>548</v>
      </c>
      <c r="O6" s="170">
        <f t="shared" si="2"/>
        <v>73.066666666666663</v>
      </c>
      <c r="P6" s="113" t="str">
        <f t="shared" si="3"/>
        <v>PASS</v>
      </c>
      <c r="Q6" s="113" t="str">
        <f t="shared" si="4"/>
        <v>FIRST CLASS WITH DISTINCTION</v>
      </c>
      <c r="R6" s="171">
        <f t="shared" si="5"/>
        <v>0</v>
      </c>
      <c r="S6" s="172">
        <f t="shared" si="6"/>
        <v>0</v>
      </c>
      <c r="T6" s="173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1">
        <f t="shared" si="7"/>
        <v>0</v>
      </c>
      <c r="AF6" s="113">
        <f t="shared" si="8"/>
        <v>548</v>
      </c>
      <c r="AG6" s="113"/>
      <c r="AH6" s="170">
        <f t="shared" si="9"/>
        <v>36.533333333333331</v>
      </c>
      <c r="AI6" s="113" t="str">
        <f t="shared" si="10"/>
        <v>PASS</v>
      </c>
      <c r="AJ6" s="113" t="b">
        <f t="shared" si="11"/>
        <v>0</v>
      </c>
      <c r="AK6" s="171">
        <f t="shared" si="12"/>
        <v>0</v>
      </c>
      <c r="AL6" s="175">
        <f t="shared" si="13"/>
        <v>0</v>
      </c>
      <c r="AM6" s="176">
        <f t="shared" si="14"/>
        <v>0</v>
      </c>
      <c r="AN6" s="177">
        <f t="shared" si="15"/>
        <v>0</v>
      </c>
      <c r="AO6" s="178"/>
      <c r="AP6" s="179"/>
      <c r="AQ6" s="180"/>
    </row>
    <row r="7" spans="1:43" s="47" customFormat="1" ht="15" customHeight="1">
      <c r="A7" s="113">
        <v>13</v>
      </c>
      <c r="B7" s="168" t="s">
        <v>146</v>
      </c>
      <c r="C7" s="156" t="s">
        <v>147</v>
      </c>
      <c r="D7" s="113">
        <v>56</v>
      </c>
      <c r="E7" s="169">
        <v>55</v>
      </c>
      <c r="F7" s="169">
        <v>70</v>
      </c>
      <c r="G7" s="169">
        <v>82</v>
      </c>
      <c r="H7" s="169">
        <v>75</v>
      </c>
      <c r="I7" s="169">
        <v>43</v>
      </c>
      <c r="J7" s="169">
        <v>35</v>
      </c>
      <c r="K7" s="169">
        <v>37</v>
      </c>
      <c r="L7" s="169">
        <v>35</v>
      </c>
      <c r="M7" s="169">
        <v>44</v>
      </c>
      <c r="N7" s="113">
        <f t="shared" si="0"/>
        <v>532</v>
      </c>
      <c r="O7" s="170">
        <f t="shared" si="2"/>
        <v>70.933333333333337</v>
      </c>
      <c r="P7" s="113" t="str">
        <f t="shared" si="3"/>
        <v>PASS</v>
      </c>
      <c r="Q7" s="113" t="str">
        <f t="shared" si="4"/>
        <v>FIRST CLASS WITH DISTINCTION</v>
      </c>
      <c r="R7" s="171">
        <f t="shared" si="5"/>
        <v>0</v>
      </c>
      <c r="S7" s="172">
        <f t="shared" si="6"/>
        <v>0</v>
      </c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1">
        <f t="shared" si="7"/>
        <v>0</v>
      </c>
      <c r="AF7" s="113">
        <f t="shared" si="8"/>
        <v>532</v>
      </c>
      <c r="AG7" s="113"/>
      <c r="AH7" s="170">
        <f t="shared" si="9"/>
        <v>35.466666666666669</v>
      </c>
      <c r="AI7" s="113" t="str">
        <f t="shared" si="10"/>
        <v>PASS</v>
      </c>
      <c r="AJ7" s="113" t="b">
        <f t="shared" si="11"/>
        <v>0</v>
      </c>
      <c r="AK7" s="171">
        <f t="shared" si="12"/>
        <v>0</v>
      </c>
      <c r="AL7" s="175">
        <f t="shared" si="13"/>
        <v>0</v>
      </c>
      <c r="AM7" s="176">
        <f t="shared" si="14"/>
        <v>0</v>
      </c>
      <c r="AN7" s="177">
        <f t="shared" si="15"/>
        <v>0</v>
      </c>
      <c r="AO7" s="178"/>
      <c r="AP7" s="179"/>
      <c r="AQ7" s="180"/>
    </row>
    <row r="8" spans="1:43" s="47" customFormat="1" ht="15" customHeight="1">
      <c r="A8" s="113">
        <v>40</v>
      </c>
      <c r="B8" s="168" t="s">
        <v>199</v>
      </c>
      <c r="C8" s="156" t="s">
        <v>200</v>
      </c>
      <c r="D8" s="113">
        <v>66</v>
      </c>
      <c r="E8" s="169">
        <v>71</v>
      </c>
      <c r="F8" s="169">
        <v>69</v>
      </c>
      <c r="G8" s="169">
        <v>60</v>
      </c>
      <c r="H8" s="169">
        <v>55</v>
      </c>
      <c r="I8" s="169">
        <v>45</v>
      </c>
      <c r="J8" s="169">
        <v>40</v>
      </c>
      <c r="K8" s="169">
        <v>35</v>
      </c>
      <c r="L8" s="169">
        <v>41</v>
      </c>
      <c r="M8" s="169">
        <v>40</v>
      </c>
      <c r="N8" s="113">
        <f t="shared" si="0"/>
        <v>522</v>
      </c>
      <c r="O8" s="170">
        <f t="shared" si="2"/>
        <v>69.599999999999994</v>
      </c>
      <c r="P8" s="113" t="str">
        <f t="shared" si="3"/>
        <v>PASS</v>
      </c>
      <c r="Q8" s="113" t="str">
        <f t="shared" si="4"/>
        <v>FIRST CLASS WITH DISTINCTION</v>
      </c>
      <c r="R8" s="171">
        <f t="shared" si="5"/>
        <v>0</v>
      </c>
      <c r="S8" s="172">
        <f t="shared" si="6"/>
        <v>0</v>
      </c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1">
        <f t="shared" si="7"/>
        <v>0</v>
      </c>
      <c r="AF8" s="113">
        <f t="shared" si="8"/>
        <v>522</v>
      </c>
      <c r="AG8" s="113"/>
      <c r="AH8" s="170">
        <f t="shared" si="9"/>
        <v>34.799999999999997</v>
      </c>
      <c r="AI8" s="113" t="str">
        <f t="shared" si="10"/>
        <v>PASS</v>
      </c>
      <c r="AJ8" s="113" t="b">
        <f t="shared" si="11"/>
        <v>0</v>
      </c>
      <c r="AK8" s="171">
        <f t="shared" si="12"/>
        <v>0</v>
      </c>
      <c r="AL8" s="175">
        <f t="shared" si="13"/>
        <v>0</v>
      </c>
      <c r="AM8" s="176">
        <f t="shared" si="14"/>
        <v>0</v>
      </c>
      <c r="AN8" s="177">
        <f t="shared" si="15"/>
        <v>0</v>
      </c>
      <c r="AO8" s="178"/>
      <c r="AP8" s="179"/>
      <c r="AQ8" s="180"/>
    </row>
    <row r="9" spans="1:43" s="47" customFormat="1" ht="15" customHeight="1">
      <c r="A9" s="113">
        <v>53</v>
      </c>
      <c r="B9" s="168" t="s">
        <v>225</v>
      </c>
      <c r="C9" s="156" t="s">
        <v>226</v>
      </c>
      <c r="D9" s="113">
        <v>66</v>
      </c>
      <c r="E9" s="169">
        <v>49</v>
      </c>
      <c r="F9" s="169">
        <v>74</v>
      </c>
      <c r="G9" s="169">
        <v>65</v>
      </c>
      <c r="H9" s="169">
        <v>63</v>
      </c>
      <c r="I9" s="169">
        <v>46</v>
      </c>
      <c r="J9" s="169">
        <v>40</v>
      </c>
      <c r="K9" s="169">
        <v>32</v>
      </c>
      <c r="L9" s="169">
        <v>44</v>
      </c>
      <c r="M9" s="169">
        <v>43</v>
      </c>
      <c r="N9" s="113">
        <f t="shared" si="0"/>
        <v>522</v>
      </c>
      <c r="O9" s="170">
        <f t="shared" si="2"/>
        <v>69.599999999999994</v>
      </c>
      <c r="P9" s="113" t="str">
        <f t="shared" si="3"/>
        <v>PASS</v>
      </c>
      <c r="Q9" s="113" t="str">
        <f t="shared" si="4"/>
        <v>FIRST CLASS WITH DISTINCTION</v>
      </c>
      <c r="R9" s="171">
        <f t="shared" si="5"/>
        <v>0</v>
      </c>
      <c r="S9" s="172">
        <f t="shared" si="6"/>
        <v>0</v>
      </c>
      <c r="T9" s="173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1">
        <f t="shared" si="7"/>
        <v>0</v>
      </c>
      <c r="AF9" s="113">
        <f t="shared" si="8"/>
        <v>522</v>
      </c>
      <c r="AG9" s="113"/>
      <c r="AH9" s="170">
        <f t="shared" si="9"/>
        <v>34.799999999999997</v>
      </c>
      <c r="AI9" s="113" t="str">
        <f t="shared" si="10"/>
        <v>PASS</v>
      </c>
      <c r="AJ9" s="113" t="b">
        <f t="shared" si="11"/>
        <v>0</v>
      </c>
      <c r="AK9" s="171">
        <f t="shared" si="12"/>
        <v>0</v>
      </c>
      <c r="AL9" s="175">
        <f t="shared" si="13"/>
        <v>0</v>
      </c>
      <c r="AM9" s="176">
        <f t="shared" si="14"/>
        <v>0</v>
      </c>
      <c r="AN9" s="177">
        <f t="shared" si="15"/>
        <v>0</v>
      </c>
      <c r="AO9" s="178"/>
      <c r="AP9" s="179"/>
      <c r="AQ9" s="180"/>
    </row>
    <row r="10" spans="1:43" ht="15" customHeight="1">
      <c r="A10" s="150">
        <v>63</v>
      </c>
      <c r="B10" s="80" t="s">
        <v>245</v>
      </c>
      <c r="C10" s="81" t="s">
        <v>246</v>
      </c>
      <c r="D10" s="150">
        <v>60</v>
      </c>
      <c r="E10" s="82">
        <v>74</v>
      </c>
      <c r="F10" s="82">
        <v>66</v>
      </c>
      <c r="G10" s="82">
        <v>44</v>
      </c>
      <c r="H10" s="82">
        <v>52</v>
      </c>
      <c r="I10" s="82">
        <v>46</v>
      </c>
      <c r="J10" s="82">
        <v>47</v>
      </c>
      <c r="K10" s="82">
        <v>43</v>
      </c>
      <c r="L10" s="82">
        <v>45</v>
      </c>
      <c r="M10" s="82">
        <v>45</v>
      </c>
      <c r="N10" s="150">
        <f t="shared" si="0"/>
        <v>522</v>
      </c>
      <c r="O10" s="83">
        <f t="shared" si="2"/>
        <v>69.599999999999994</v>
      </c>
      <c r="P10" s="150" t="str">
        <f t="shared" si="3"/>
        <v>PASS</v>
      </c>
      <c r="Q10" s="150" t="str">
        <f t="shared" si="4"/>
        <v>FIRST CLASS WITH DISTINCTION</v>
      </c>
      <c r="R10" s="84">
        <f t="shared" si="5"/>
        <v>0</v>
      </c>
      <c r="S10" s="85">
        <f t="shared" si="6"/>
        <v>0</v>
      </c>
      <c r="T10" s="70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4">
        <f t="shared" si="7"/>
        <v>0</v>
      </c>
      <c r="AF10" s="150">
        <f t="shared" si="8"/>
        <v>522</v>
      </c>
      <c r="AG10" s="150"/>
      <c r="AH10" s="83">
        <f t="shared" si="9"/>
        <v>34.799999999999997</v>
      </c>
      <c r="AI10" s="150" t="str">
        <f t="shared" si="10"/>
        <v>PASS</v>
      </c>
      <c r="AJ10" s="150" t="b">
        <f t="shared" si="11"/>
        <v>0</v>
      </c>
      <c r="AK10" s="84">
        <f t="shared" si="12"/>
        <v>0</v>
      </c>
      <c r="AL10" s="87">
        <f t="shared" si="13"/>
        <v>0</v>
      </c>
      <c r="AM10" s="66">
        <f t="shared" si="14"/>
        <v>0</v>
      </c>
      <c r="AN10" s="88">
        <f t="shared" si="15"/>
        <v>0</v>
      </c>
      <c r="AO10" s="56"/>
      <c r="AP10" s="57"/>
      <c r="AQ10" s="51"/>
    </row>
    <row r="11" spans="1:43" ht="15" customHeight="1">
      <c r="A11" s="150">
        <v>45</v>
      </c>
      <c r="B11" s="80" t="s">
        <v>209</v>
      </c>
      <c r="C11" s="81" t="s">
        <v>210</v>
      </c>
      <c r="D11" s="150">
        <v>57</v>
      </c>
      <c r="E11" s="82">
        <v>50</v>
      </c>
      <c r="F11" s="82">
        <v>65</v>
      </c>
      <c r="G11" s="82">
        <v>66</v>
      </c>
      <c r="H11" s="82">
        <v>63</v>
      </c>
      <c r="I11" s="82">
        <v>45</v>
      </c>
      <c r="J11" s="82">
        <v>41</v>
      </c>
      <c r="K11" s="82">
        <v>42</v>
      </c>
      <c r="L11" s="82">
        <v>41</v>
      </c>
      <c r="M11" s="82">
        <v>43</v>
      </c>
      <c r="N11" s="150">
        <f t="shared" si="0"/>
        <v>513</v>
      </c>
      <c r="O11" s="83">
        <f t="shared" si="2"/>
        <v>68.400000000000006</v>
      </c>
      <c r="P11" s="150" t="str">
        <f t="shared" si="3"/>
        <v>PASS</v>
      </c>
      <c r="Q11" s="150" t="str">
        <f t="shared" si="4"/>
        <v>FIRST CLASS WITH DISTINCTION</v>
      </c>
      <c r="R11" s="84">
        <f t="shared" si="5"/>
        <v>0</v>
      </c>
      <c r="S11" s="85">
        <f t="shared" si="6"/>
        <v>0</v>
      </c>
      <c r="T11" s="70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4">
        <f t="shared" si="7"/>
        <v>0</v>
      </c>
      <c r="AF11" s="150">
        <f t="shared" si="8"/>
        <v>513</v>
      </c>
      <c r="AG11" s="150"/>
      <c r="AH11" s="83">
        <f t="shared" si="9"/>
        <v>34.200000000000003</v>
      </c>
      <c r="AI11" s="150" t="str">
        <f t="shared" si="10"/>
        <v>PASS</v>
      </c>
      <c r="AJ11" s="150" t="b">
        <f t="shared" si="11"/>
        <v>0</v>
      </c>
      <c r="AK11" s="84">
        <f t="shared" si="12"/>
        <v>0</v>
      </c>
      <c r="AL11" s="87">
        <f t="shared" si="13"/>
        <v>0</v>
      </c>
      <c r="AM11" s="66">
        <f t="shared" si="14"/>
        <v>0</v>
      </c>
      <c r="AN11" s="88">
        <f t="shared" si="15"/>
        <v>0</v>
      </c>
      <c r="AO11" s="56"/>
      <c r="AP11" s="57"/>
      <c r="AQ11" s="51"/>
    </row>
    <row r="12" spans="1:43" ht="15" customHeight="1">
      <c r="A12" s="150">
        <v>30</v>
      </c>
      <c r="B12" s="80" t="s">
        <v>179</v>
      </c>
      <c r="C12" s="81" t="s">
        <v>180</v>
      </c>
      <c r="D12" s="150">
        <v>61</v>
      </c>
      <c r="E12" s="82">
        <v>50</v>
      </c>
      <c r="F12" s="82">
        <v>65</v>
      </c>
      <c r="G12" s="82">
        <v>72</v>
      </c>
      <c r="H12" s="82">
        <v>66</v>
      </c>
      <c r="I12" s="82">
        <v>39</v>
      </c>
      <c r="J12" s="82">
        <v>34</v>
      </c>
      <c r="K12" s="82">
        <v>34</v>
      </c>
      <c r="L12" s="82">
        <v>30</v>
      </c>
      <c r="M12" s="82">
        <v>38</v>
      </c>
      <c r="N12" s="150">
        <f t="shared" si="0"/>
        <v>489</v>
      </c>
      <c r="O12" s="83">
        <f t="shared" si="2"/>
        <v>65.2</v>
      </c>
      <c r="P12" s="150" t="str">
        <f t="shared" si="3"/>
        <v>PASS</v>
      </c>
      <c r="Q12" s="150" t="str">
        <f t="shared" si="4"/>
        <v>FIRST CLASS</v>
      </c>
      <c r="R12" s="84">
        <f t="shared" si="5"/>
        <v>0</v>
      </c>
      <c r="S12" s="85">
        <f t="shared" si="6"/>
        <v>0</v>
      </c>
      <c r="T12" s="70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4">
        <f t="shared" si="7"/>
        <v>0</v>
      </c>
      <c r="AF12" s="150">
        <f t="shared" si="8"/>
        <v>489</v>
      </c>
      <c r="AG12" s="150"/>
      <c r="AH12" s="83">
        <f t="shared" si="9"/>
        <v>32.6</v>
      </c>
      <c r="AI12" s="150" t="str">
        <f t="shared" si="10"/>
        <v>PASS</v>
      </c>
      <c r="AJ12" s="150" t="b">
        <f t="shared" si="11"/>
        <v>0</v>
      </c>
      <c r="AK12" s="84">
        <f t="shared" si="12"/>
        <v>0</v>
      </c>
      <c r="AL12" s="87">
        <f t="shared" si="13"/>
        <v>0</v>
      </c>
      <c r="AM12" s="66">
        <f t="shared" si="14"/>
        <v>0</v>
      </c>
      <c r="AN12" s="88">
        <f t="shared" si="15"/>
        <v>0</v>
      </c>
      <c r="AO12" s="56"/>
      <c r="AP12" s="57"/>
      <c r="AQ12" s="51"/>
    </row>
    <row r="13" spans="1:43" ht="15" customHeight="1">
      <c r="A13" s="150">
        <v>41</v>
      </c>
      <c r="B13" s="80" t="s">
        <v>201</v>
      </c>
      <c r="C13" s="81" t="s">
        <v>202</v>
      </c>
      <c r="D13" s="150">
        <v>59</v>
      </c>
      <c r="E13" s="89">
        <v>53</v>
      </c>
      <c r="F13" s="82">
        <v>67</v>
      </c>
      <c r="G13" s="82">
        <v>67</v>
      </c>
      <c r="H13" s="82">
        <v>56</v>
      </c>
      <c r="I13" s="82">
        <v>44</v>
      </c>
      <c r="J13" s="89">
        <v>41</v>
      </c>
      <c r="K13" s="82">
        <v>27</v>
      </c>
      <c r="L13" s="82">
        <v>37</v>
      </c>
      <c r="M13" s="82">
        <v>38</v>
      </c>
      <c r="N13" s="150">
        <f t="shared" si="0"/>
        <v>489</v>
      </c>
      <c r="O13" s="83">
        <f t="shared" si="2"/>
        <v>65.2</v>
      </c>
      <c r="P13" s="150" t="str">
        <f t="shared" si="3"/>
        <v>PASS</v>
      </c>
      <c r="Q13" s="150" t="str">
        <f t="shared" si="4"/>
        <v>FIRST CLASS</v>
      </c>
      <c r="R13" s="84">
        <f t="shared" si="5"/>
        <v>0</v>
      </c>
      <c r="S13" s="85">
        <f t="shared" si="6"/>
        <v>0</v>
      </c>
      <c r="T13" s="70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4">
        <f t="shared" si="7"/>
        <v>0</v>
      </c>
      <c r="AF13" s="150">
        <f t="shared" si="8"/>
        <v>489</v>
      </c>
      <c r="AG13" s="150"/>
      <c r="AH13" s="83">
        <f t="shared" si="9"/>
        <v>32.6</v>
      </c>
      <c r="AI13" s="150" t="str">
        <f t="shared" si="10"/>
        <v>PASS</v>
      </c>
      <c r="AJ13" s="150" t="b">
        <f t="shared" si="11"/>
        <v>0</v>
      </c>
      <c r="AK13" s="84">
        <f t="shared" si="12"/>
        <v>0</v>
      </c>
      <c r="AL13" s="87">
        <f t="shared" si="13"/>
        <v>0</v>
      </c>
      <c r="AM13" s="66">
        <f t="shared" si="14"/>
        <v>0</v>
      </c>
      <c r="AN13" s="88">
        <f t="shared" si="15"/>
        <v>0</v>
      </c>
      <c r="AO13" s="56"/>
      <c r="AP13" s="57"/>
      <c r="AQ13" s="51"/>
    </row>
    <row r="14" spans="1:43" ht="15" customHeight="1">
      <c r="A14" s="150">
        <v>32</v>
      </c>
      <c r="B14" s="80" t="s">
        <v>183</v>
      </c>
      <c r="C14" s="81" t="s">
        <v>184</v>
      </c>
      <c r="D14" s="150">
        <v>56</v>
      </c>
      <c r="E14" s="82">
        <v>61</v>
      </c>
      <c r="F14" s="82">
        <v>61</v>
      </c>
      <c r="G14" s="82">
        <v>70</v>
      </c>
      <c r="H14" s="82">
        <v>47</v>
      </c>
      <c r="I14" s="82">
        <v>45</v>
      </c>
      <c r="J14" s="82">
        <v>30</v>
      </c>
      <c r="K14" s="82">
        <v>38</v>
      </c>
      <c r="L14" s="82">
        <v>37</v>
      </c>
      <c r="M14" s="82">
        <v>38</v>
      </c>
      <c r="N14" s="150">
        <f t="shared" si="0"/>
        <v>483</v>
      </c>
      <c r="O14" s="83">
        <f t="shared" si="2"/>
        <v>64.400000000000006</v>
      </c>
      <c r="P14" s="150" t="str">
        <f t="shared" si="3"/>
        <v>PASS</v>
      </c>
      <c r="Q14" s="150" t="str">
        <f t="shared" si="4"/>
        <v>FIRST CLASS</v>
      </c>
      <c r="R14" s="84">
        <f t="shared" si="5"/>
        <v>0</v>
      </c>
      <c r="S14" s="85">
        <f t="shared" si="6"/>
        <v>0</v>
      </c>
      <c r="T14" s="70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4">
        <f t="shared" si="7"/>
        <v>0</v>
      </c>
      <c r="AF14" s="150">
        <f t="shared" si="8"/>
        <v>483</v>
      </c>
      <c r="AG14" s="150"/>
      <c r="AH14" s="83">
        <f t="shared" si="9"/>
        <v>32.200000000000003</v>
      </c>
      <c r="AI14" s="150" t="str">
        <f t="shared" si="10"/>
        <v>PASS</v>
      </c>
      <c r="AJ14" s="150" t="b">
        <f t="shared" si="11"/>
        <v>0</v>
      </c>
      <c r="AK14" s="84">
        <f t="shared" si="12"/>
        <v>0</v>
      </c>
      <c r="AL14" s="87">
        <f t="shared" si="13"/>
        <v>0</v>
      </c>
      <c r="AM14" s="66">
        <f t="shared" si="14"/>
        <v>0</v>
      </c>
      <c r="AN14" s="88">
        <f t="shared" si="15"/>
        <v>0</v>
      </c>
      <c r="AO14" s="56"/>
      <c r="AP14" s="57"/>
      <c r="AQ14" s="51"/>
    </row>
    <row r="15" spans="1:43" ht="15" customHeight="1">
      <c r="A15" s="150">
        <v>3</v>
      </c>
      <c r="B15" s="80" t="s">
        <v>126</v>
      </c>
      <c r="C15" s="81" t="s">
        <v>127</v>
      </c>
      <c r="D15" s="150">
        <v>47</v>
      </c>
      <c r="E15" s="82">
        <v>48</v>
      </c>
      <c r="F15" s="82">
        <v>64</v>
      </c>
      <c r="G15" s="82">
        <v>61</v>
      </c>
      <c r="H15" s="82">
        <v>67</v>
      </c>
      <c r="I15" s="82">
        <v>40</v>
      </c>
      <c r="J15" s="82">
        <v>38</v>
      </c>
      <c r="K15" s="82">
        <v>34</v>
      </c>
      <c r="L15" s="82">
        <v>34</v>
      </c>
      <c r="M15" s="82">
        <v>35</v>
      </c>
      <c r="N15" s="150">
        <f t="shared" si="0"/>
        <v>468</v>
      </c>
      <c r="O15" s="83">
        <f t="shared" si="2"/>
        <v>62.4</v>
      </c>
      <c r="P15" s="150" t="str">
        <f t="shared" si="3"/>
        <v>PASS</v>
      </c>
      <c r="Q15" s="150" t="str">
        <f t="shared" si="4"/>
        <v>FIRST CLASS</v>
      </c>
      <c r="R15" s="84">
        <f t="shared" si="5"/>
        <v>0</v>
      </c>
      <c r="S15" s="85">
        <f t="shared" si="6"/>
        <v>0</v>
      </c>
      <c r="T15" s="70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4">
        <f t="shared" si="7"/>
        <v>0</v>
      </c>
      <c r="AF15" s="150">
        <f t="shared" si="8"/>
        <v>468</v>
      </c>
      <c r="AG15" s="150"/>
      <c r="AH15" s="83">
        <f t="shared" si="9"/>
        <v>31.2</v>
      </c>
      <c r="AI15" s="150" t="str">
        <f t="shared" si="10"/>
        <v>PASS</v>
      </c>
      <c r="AJ15" s="150" t="b">
        <f t="shared" si="11"/>
        <v>0</v>
      </c>
      <c r="AK15" s="84">
        <f t="shared" si="12"/>
        <v>0</v>
      </c>
      <c r="AL15" s="87">
        <f t="shared" si="13"/>
        <v>0</v>
      </c>
      <c r="AM15" s="66">
        <f t="shared" si="14"/>
        <v>0</v>
      </c>
      <c r="AN15" s="88">
        <f t="shared" si="15"/>
        <v>0</v>
      </c>
      <c r="AO15" s="56"/>
      <c r="AP15" s="57"/>
      <c r="AQ15" s="51"/>
    </row>
    <row r="16" spans="1:43" ht="15" customHeight="1">
      <c r="A16" s="150">
        <v>37</v>
      </c>
      <c r="B16" s="80" t="s">
        <v>193</v>
      </c>
      <c r="C16" s="81" t="s">
        <v>194</v>
      </c>
      <c r="D16" s="150">
        <v>48</v>
      </c>
      <c r="E16" s="82">
        <v>53</v>
      </c>
      <c r="F16" s="82">
        <v>55</v>
      </c>
      <c r="G16" s="82">
        <v>53</v>
      </c>
      <c r="H16" s="82">
        <v>47</v>
      </c>
      <c r="I16" s="82">
        <v>45</v>
      </c>
      <c r="J16" s="82">
        <v>42</v>
      </c>
      <c r="K16" s="82">
        <v>37</v>
      </c>
      <c r="L16" s="82">
        <v>42</v>
      </c>
      <c r="M16" s="82">
        <v>43</v>
      </c>
      <c r="N16" s="150">
        <f t="shared" si="0"/>
        <v>465</v>
      </c>
      <c r="O16" s="83">
        <f t="shared" si="2"/>
        <v>62</v>
      </c>
      <c r="P16" s="150" t="str">
        <f t="shared" si="3"/>
        <v>PASS</v>
      </c>
      <c r="Q16" s="150" t="str">
        <f t="shared" si="4"/>
        <v>FIRST CLASS</v>
      </c>
      <c r="R16" s="84">
        <f t="shared" si="5"/>
        <v>0</v>
      </c>
      <c r="S16" s="85">
        <f t="shared" si="6"/>
        <v>0</v>
      </c>
      <c r="T16" s="70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4">
        <f t="shared" si="7"/>
        <v>0</v>
      </c>
      <c r="AF16" s="150">
        <f t="shared" si="8"/>
        <v>465</v>
      </c>
      <c r="AG16" s="150"/>
      <c r="AH16" s="83">
        <f t="shared" si="9"/>
        <v>31</v>
      </c>
      <c r="AI16" s="150" t="str">
        <f t="shared" si="10"/>
        <v>PASS</v>
      </c>
      <c r="AJ16" s="150" t="b">
        <f t="shared" si="11"/>
        <v>0</v>
      </c>
      <c r="AK16" s="84">
        <f t="shared" si="12"/>
        <v>0</v>
      </c>
      <c r="AL16" s="87">
        <f t="shared" si="13"/>
        <v>0</v>
      </c>
      <c r="AM16" s="66">
        <f t="shared" si="14"/>
        <v>0</v>
      </c>
      <c r="AN16" s="88">
        <f t="shared" si="15"/>
        <v>0</v>
      </c>
      <c r="AO16" s="56"/>
      <c r="AP16" s="57"/>
      <c r="AQ16" s="51"/>
    </row>
    <row r="17" spans="1:43" ht="15" customHeight="1">
      <c r="A17" s="150">
        <v>8</v>
      </c>
      <c r="B17" s="80" t="s">
        <v>136</v>
      </c>
      <c r="C17" s="81" t="s">
        <v>137</v>
      </c>
      <c r="D17" s="150">
        <v>43</v>
      </c>
      <c r="E17" s="82">
        <v>49</v>
      </c>
      <c r="F17" s="82">
        <v>67</v>
      </c>
      <c r="G17" s="82">
        <v>69</v>
      </c>
      <c r="H17" s="82">
        <v>66</v>
      </c>
      <c r="I17" s="82">
        <v>40</v>
      </c>
      <c r="J17" s="82">
        <v>28</v>
      </c>
      <c r="K17" s="82">
        <v>30</v>
      </c>
      <c r="L17" s="82">
        <v>36</v>
      </c>
      <c r="M17" s="82">
        <v>33</v>
      </c>
      <c r="N17" s="150">
        <f t="shared" si="0"/>
        <v>461</v>
      </c>
      <c r="O17" s="83">
        <f t="shared" si="2"/>
        <v>61.466666666666669</v>
      </c>
      <c r="P17" s="150" t="str">
        <f t="shared" si="3"/>
        <v>PASS</v>
      </c>
      <c r="Q17" s="150" t="str">
        <f t="shared" si="4"/>
        <v>FIRST CLASS</v>
      </c>
      <c r="R17" s="84">
        <f t="shared" si="5"/>
        <v>0</v>
      </c>
      <c r="S17" s="85">
        <f t="shared" si="6"/>
        <v>0</v>
      </c>
      <c r="T17" s="70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4">
        <f t="shared" si="7"/>
        <v>0</v>
      </c>
      <c r="AF17" s="150">
        <f t="shared" si="8"/>
        <v>461</v>
      </c>
      <c r="AG17" s="150"/>
      <c r="AH17" s="83">
        <f t="shared" si="9"/>
        <v>30.733333333333334</v>
      </c>
      <c r="AI17" s="150" t="str">
        <f t="shared" si="10"/>
        <v>PASS</v>
      </c>
      <c r="AJ17" s="150" t="b">
        <f t="shared" si="11"/>
        <v>0</v>
      </c>
      <c r="AK17" s="84">
        <f t="shared" si="12"/>
        <v>0</v>
      </c>
      <c r="AL17" s="87">
        <f t="shared" si="13"/>
        <v>0</v>
      </c>
      <c r="AM17" s="66">
        <f t="shared" si="14"/>
        <v>0</v>
      </c>
      <c r="AN17" s="88">
        <f t="shared" si="15"/>
        <v>0</v>
      </c>
      <c r="AO17" s="56"/>
      <c r="AP17" s="57"/>
      <c r="AQ17" s="51"/>
    </row>
    <row r="18" spans="1:43" ht="15" customHeight="1">
      <c r="A18" s="150">
        <v>26</v>
      </c>
      <c r="B18" s="80" t="s">
        <v>172</v>
      </c>
      <c r="C18" s="81" t="s">
        <v>173</v>
      </c>
      <c r="D18" s="150">
        <v>52</v>
      </c>
      <c r="E18" s="82">
        <v>57</v>
      </c>
      <c r="F18" s="82">
        <v>53</v>
      </c>
      <c r="G18" s="82">
        <v>72</v>
      </c>
      <c r="H18" s="82">
        <v>66</v>
      </c>
      <c r="I18" s="82">
        <v>38</v>
      </c>
      <c r="J18" s="82">
        <v>25</v>
      </c>
      <c r="K18" s="82">
        <v>24</v>
      </c>
      <c r="L18" s="82">
        <v>35</v>
      </c>
      <c r="M18" s="82">
        <v>37</v>
      </c>
      <c r="N18" s="150">
        <f t="shared" si="0"/>
        <v>459</v>
      </c>
      <c r="O18" s="83">
        <f t="shared" si="2"/>
        <v>61.2</v>
      </c>
      <c r="P18" s="150" t="str">
        <f t="shared" si="3"/>
        <v>PASS</v>
      </c>
      <c r="Q18" s="150" t="str">
        <f t="shared" si="4"/>
        <v>FIRST CLASS</v>
      </c>
      <c r="R18" s="84">
        <f t="shared" si="5"/>
        <v>0</v>
      </c>
      <c r="S18" s="85">
        <f t="shared" si="6"/>
        <v>0</v>
      </c>
      <c r="T18" s="70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4">
        <f t="shared" si="7"/>
        <v>0</v>
      </c>
      <c r="AF18" s="150">
        <f t="shared" si="8"/>
        <v>459</v>
      </c>
      <c r="AG18" s="150"/>
      <c r="AH18" s="83">
        <f t="shared" si="9"/>
        <v>30.6</v>
      </c>
      <c r="AI18" s="150" t="str">
        <f t="shared" si="10"/>
        <v>PASS</v>
      </c>
      <c r="AJ18" s="150" t="b">
        <f t="shared" si="11"/>
        <v>0</v>
      </c>
      <c r="AK18" s="84">
        <f t="shared" si="12"/>
        <v>0</v>
      </c>
      <c r="AL18" s="87">
        <f t="shared" si="13"/>
        <v>0</v>
      </c>
      <c r="AM18" s="66">
        <f t="shared" si="14"/>
        <v>0</v>
      </c>
      <c r="AN18" s="88">
        <f t="shared" si="15"/>
        <v>0</v>
      </c>
      <c r="AO18" s="56"/>
      <c r="AP18" s="57"/>
      <c r="AQ18" s="51"/>
    </row>
    <row r="19" spans="1:43" ht="15" customHeight="1">
      <c r="A19" s="150">
        <v>57</v>
      </c>
      <c r="B19" s="80" t="s">
        <v>233</v>
      </c>
      <c r="C19" s="81" t="s">
        <v>234</v>
      </c>
      <c r="D19" s="150">
        <v>62</v>
      </c>
      <c r="E19" s="82">
        <v>53</v>
      </c>
      <c r="F19" s="82">
        <v>81</v>
      </c>
      <c r="G19" s="82">
        <v>46</v>
      </c>
      <c r="H19" s="82">
        <v>53</v>
      </c>
      <c r="I19" s="82">
        <v>32</v>
      </c>
      <c r="J19" s="82">
        <v>38</v>
      </c>
      <c r="K19" s="82">
        <v>23</v>
      </c>
      <c r="L19" s="82">
        <v>29</v>
      </c>
      <c r="M19" s="82">
        <v>37</v>
      </c>
      <c r="N19" s="150">
        <f t="shared" si="0"/>
        <v>454</v>
      </c>
      <c r="O19" s="83">
        <f t="shared" si="2"/>
        <v>60.533333333333331</v>
      </c>
      <c r="P19" s="150" t="str">
        <f t="shared" si="3"/>
        <v>PASS</v>
      </c>
      <c r="Q19" s="150" t="str">
        <f t="shared" si="4"/>
        <v>FIRST CLASS</v>
      </c>
      <c r="R19" s="84">
        <f t="shared" si="5"/>
        <v>0</v>
      </c>
      <c r="S19" s="85">
        <f t="shared" si="6"/>
        <v>0</v>
      </c>
      <c r="T19" s="70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4">
        <f t="shared" si="7"/>
        <v>0</v>
      </c>
      <c r="AF19" s="150">
        <f t="shared" si="8"/>
        <v>454</v>
      </c>
      <c r="AG19" s="150"/>
      <c r="AH19" s="83">
        <f t="shared" si="9"/>
        <v>30.266666666666666</v>
      </c>
      <c r="AI19" s="150" t="str">
        <f t="shared" si="10"/>
        <v>PASS</v>
      </c>
      <c r="AJ19" s="150" t="b">
        <f t="shared" si="11"/>
        <v>0</v>
      </c>
      <c r="AK19" s="84">
        <f t="shared" si="12"/>
        <v>0</v>
      </c>
      <c r="AL19" s="87">
        <f t="shared" si="13"/>
        <v>0</v>
      </c>
      <c r="AM19" s="66">
        <f t="shared" si="14"/>
        <v>0</v>
      </c>
      <c r="AN19" s="88">
        <f t="shared" si="15"/>
        <v>0</v>
      </c>
      <c r="AO19" s="56"/>
      <c r="AP19" s="57"/>
      <c r="AQ19" s="51"/>
    </row>
    <row r="20" spans="1:43" ht="15" customHeight="1">
      <c r="A20" s="150">
        <v>60</v>
      </c>
      <c r="B20" s="80" t="s">
        <v>239</v>
      </c>
      <c r="C20" s="81" t="s">
        <v>240</v>
      </c>
      <c r="D20" s="150">
        <v>68</v>
      </c>
      <c r="E20" s="82">
        <v>53</v>
      </c>
      <c r="F20" s="82">
        <v>79</v>
      </c>
      <c r="G20" s="89">
        <v>54</v>
      </c>
      <c r="H20" s="82">
        <v>58</v>
      </c>
      <c r="I20" s="82">
        <v>32</v>
      </c>
      <c r="J20" s="89">
        <v>20</v>
      </c>
      <c r="K20" s="82">
        <v>21</v>
      </c>
      <c r="L20" s="89">
        <v>31</v>
      </c>
      <c r="M20" s="82">
        <v>38</v>
      </c>
      <c r="N20" s="150">
        <f t="shared" si="0"/>
        <v>454</v>
      </c>
      <c r="O20" s="83">
        <f t="shared" si="2"/>
        <v>60.533333333333331</v>
      </c>
      <c r="P20" s="150" t="str">
        <f t="shared" si="3"/>
        <v>PASS</v>
      </c>
      <c r="Q20" s="150" t="str">
        <f t="shared" si="4"/>
        <v>FIRST CLASS</v>
      </c>
      <c r="R20" s="84">
        <f t="shared" si="5"/>
        <v>0</v>
      </c>
      <c r="S20" s="85">
        <f t="shared" si="6"/>
        <v>0</v>
      </c>
      <c r="T20" s="70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4">
        <f t="shared" si="7"/>
        <v>0</v>
      </c>
      <c r="AF20" s="150">
        <f t="shared" si="8"/>
        <v>454</v>
      </c>
      <c r="AG20" s="150"/>
      <c r="AH20" s="83">
        <f t="shared" si="9"/>
        <v>30.266666666666666</v>
      </c>
      <c r="AI20" s="150" t="str">
        <f t="shared" si="10"/>
        <v>PASS</v>
      </c>
      <c r="AJ20" s="150" t="b">
        <f t="shared" si="11"/>
        <v>0</v>
      </c>
      <c r="AK20" s="84">
        <f t="shared" si="12"/>
        <v>0</v>
      </c>
      <c r="AL20" s="87">
        <f t="shared" si="13"/>
        <v>0</v>
      </c>
      <c r="AM20" s="66">
        <f t="shared" si="14"/>
        <v>0</v>
      </c>
      <c r="AN20" s="88">
        <f t="shared" si="15"/>
        <v>0</v>
      </c>
      <c r="AO20" s="56"/>
      <c r="AP20" s="57"/>
      <c r="AQ20" s="51"/>
    </row>
    <row r="21" spans="1:43" ht="15" customHeight="1">
      <c r="A21" s="150">
        <v>35</v>
      </c>
      <c r="B21" s="80" t="s">
        <v>189</v>
      </c>
      <c r="C21" s="81" t="s">
        <v>190</v>
      </c>
      <c r="D21" s="150">
        <v>47</v>
      </c>
      <c r="E21" s="82">
        <v>52</v>
      </c>
      <c r="F21" s="82">
        <v>54</v>
      </c>
      <c r="G21" s="82">
        <v>68</v>
      </c>
      <c r="H21" s="82">
        <v>55</v>
      </c>
      <c r="I21" s="82">
        <v>38</v>
      </c>
      <c r="J21" s="82">
        <v>38</v>
      </c>
      <c r="K21" s="82">
        <v>24</v>
      </c>
      <c r="L21" s="82">
        <v>38</v>
      </c>
      <c r="M21" s="82">
        <v>38</v>
      </c>
      <c r="N21" s="150">
        <f t="shared" si="0"/>
        <v>452</v>
      </c>
      <c r="O21" s="83">
        <f t="shared" si="2"/>
        <v>60.266666666666666</v>
      </c>
      <c r="P21" s="150" t="str">
        <f t="shared" si="3"/>
        <v>PASS</v>
      </c>
      <c r="Q21" s="150" t="str">
        <f t="shared" si="4"/>
        <v>FIRST CLASS</v>
      </c>
      <c r="R21" s="84">
        <f t="shared" si="5"/>
        <v>0</v>
      </c>
      <c r="S21" s="85">
        <f t="shared" si="6"/>
        <v>0</v>
      </c>
      <c r="T21" s="70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4">
        <f t="shared" si="7"/>
        <v>0</v>
      </c>
      <c r="AF21" s="150">
        <f t="shared" si="8"/>
        <v>452</v>
      </c>
      <c r="AG21" s="150"/>
      <c r="AH21" s="83">
        <f t="shared" si="9"/>
        <v>30.133333333333333</v>
      </c>
      <c r="AI21" s="150" t="str">
        <f t="shared" si="10"/>
        <v>PASS</v>
      </c>
      <c r="AJ21" s="150" t="b">
        <f t="shared" si="11"/>
        <v>0</v>
      </c>
      <c r="AK21" s="84">
        <f t="shared" si="12"/>
        <v>0</v>
      </c>
      <c r="AL21" s="87">
        <f t="shared" si="13"/>
        <v>0</v>
      </c>
      <c r="AM21" s="66">
        <f t="shared" si="14"/>
        <v>0</v>
      </c>
      <c r="AN21" s="88">
        <f t="shared" si="15"/>
        <v>0</v>
      </c>
      <c r="AO21" s="56"/>
      <c r="AP21" s="57"/>
      <c r="AQ21" s="51"/>
    </row>
    <row r="22" spans="1:43" ht="15" customHeight="1">
      <c r="A22" s="150">
        <v>12</v>
      </c>
      <c r="B22" s="80" t="s">
        <v>144</v>
      </c>
      <c r="C22" s="81" t="s">
        <v>145</v>
      </c>
      <c r="D22" s="150">
        <v>47</v>
      </c>
      <c r="E22" s="82">
        <v>47</v>
      </c>
      <c r="F22" s="82">
        <v>53</v>
      </c>
      <c r="G22" s="82">
        <v>71</v>
      </c>
      <c r="H22" s="82">
        <v>60</v>
      </c>
      <c r="I22" s="82">
        <v>39</v>
      </c>
      <c r="J22" s="82">
        <v>33</v>
      </c>
      <c r="K22" s="82">
        <v>28</v>
      </c>
      <c r="L22" s="82">
        <v>33</v>
      </c>
      <c r="M22" s="82">
        <v>38</v>
      </c>
      <c r="N22" s="150">
        <f t="shared" si="0"/>
        <v>449</v>
      </c>
      <c r="O22" s="83">
        <f t="shared" si="2"/>
        <v>59.866666666666667</v>
      </c>
      <c r="P22" s="150" t="str">
        <f t="shared" si="3"/>
        <v>PASS</v>
      </c>
      <c r="Q22" s="150" t="str">
        <f t="shared" si="4"/>
        <v>HIGHER SECOND CLASS</v>
      </c>
      <c r="R22" s="84">
        <f t="shared" si="5"/>
        <v>0</v>
      </c>
      <c r="S22" s="85">
        <f t="shared" si="6"/>
        <v>0</v>
      </c>
      <c r="T22" s="70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4">
        <f t="shared" si="7"/>
        <v>0</v>
      </c>
      <c r="AF22" s="150">
        <f t="shared" si="8"/>
        <v>449</v>
      </c>
      <c r="AG22" s="150"/>
      <c r="AH22" s="83">
        <f t="shared" si="9"/>
        <v>29.933333333333334</v>
      </c>
      <c r="AI22" s="150" t="str">
        <f t="shared" si="10"/>
        <v>PASS</v>
      </c>
      <c r="AJ22" s="150" t="b">
        <f t="shared" si="11"/>
        <v>0</v>
      </c>
      <c r="AK22" s="84">
        <f t="shared" si="12"/>
        <v>0</v>
      </c>
      <c r="AL22" s="87">
        <f t="shared" si="13"/>
        <v>0</v>
      </c>
      <c r="AM22" s="66">
        <f t="shared" si="14"/>
        <v>0</v>
      </c>
      <c r="AN22" s="88">
        <f t="shared" si="15"/>
        <v>0</v>
      </c>
      <c r="AO22" s="56"/>
      <c r="AP22" s="57"/>
      <c r="AQ22" s="51"/>
    </row>
    <row r="23" spans="1:43" ht="15" customHeight="1">
      <c r="A23" s="150">
        <v>61</v>
      </c>
      <c r="B23" s="80" t="s">
        <v>241</v>
      </c>
      <c r="C23" s="81" t="s">
        <v>242</v>
      </c>
      <c r="D23" s="150">
        <v>64</v>
      </c>
      <c r="E23" s="82">
        <v>28</v>
      </c>
      <c r="F23" s="82">
        <v>71</v>
      </c>
      <c r="G23" s="82">
        <v>41</v>
      </c>
      <c r="H23" s="82">
        <v>59</v>
      </c>
      <c r="I23" s="82">
        <v>40</v>
      </c>
      <c r="J23" s="82">
        <v>35</v>
      </c>
      <c r="K23" s="82">
        <v>36</v>
      </c>
      <c r="L23" s="82">
        <v>37</v>
      </c>
      <c r="M23" s="82">
        <v>36</v>
      </c>
      <c r="N23" s="150">
        <f t="shared" si="0"/>
        <v>447</v>
      </c>
      <c r="O23" s="83">
        <f t="shared" si="2"/>
        <v>59.6</v>
      </c>
      <c r="P23" s="150" t="str">
        <f t="shared" si="3"/>
        <v>FAIL</v>
      </c>
      <c r="Q23" s="150" t="str">
        <f t="shared" si="4"/>
        <v>FAIL</v>
      </c>
      <c r="R23" s="84">
        <f t="shared" si="5"/>
        <v>1</v>
      </c>
      <c r="S23" s="85">
        <f t="shared" si="6"/>
        <v>0</v>
      </c>
      <c r="T23" s="70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4">
        <f t="shared" si="7"/>
        <v>0</v>
      </c>
      <c r="AF23" s="150">
        <f t="shared" si="8"/>
        <v>447</v>
      </c>
      <c r="AG23" s="150"/>
      <c r="AH23" s="83">
        <f t="shared" si="9"/>
        <v>29.8</v>
      </c>
      <c r="AI23" s="150" t="str">
        <f t="shared" si="10"/>
        <v>FAILS ATKT</v>
      </c>
      <c r="AJ23" s="150" t="b">
        <f t="shared" si="11"/>
        <v>0</v>
      </c>
      <c r="AK23" s="84">
        <f t="shared" si="12"/>
        <v>0</v>
      </c>
      <c r="AL23" s="87">
        <f t="shared" si="13"/>
        <v>0</v>
      </c>
      <c r="AM23" s="66">
        <f t="shared" si="14"/>
        <v>1</v>
      </c>
      <c r="AN23" s="88">
        <f t="shared" si="15"/>
        <v>0</v>
      </c>
      <c r="AO23" s="56"/>
      <c r="AP23" s="57"/>
      <c r="AQ23" s="51"/>
    </row>
    <row r="24" spans="1:43" ht="15" customHeight="1">
      <c r="A24" s="150">
        <v>58</v>
      </c>
      <c r="B24" s="80" t="s">
        <v>235</v>
      </c>
      <c r="C24" s="81" t="s">
        <v>236</v>
      </c>
      <c r="D24" s="150">
        <v>44</v>
      </c>
      <c r="E24" s="82">
        <v>33</v>
      </c>
      <c r="F24" s="82">
        <v>68</v>
      </c>
      <c r="G24" s="167">
        <v>47</v>
      </c>
      <c r="H24" s="82">
        <v>52</v>
      </c>
      <c r="I24" s="82">
        <v>38</v>
      </c>
      <c r="J24" s="82">
        <v>41</v>
      </c>
      <c r="K24" s="82">
        <v>35</v>
      </c>
      <c r="L24" s="82">
        <v>43</v>
      </c>
      <c r="M24" s="82">
        <v>42</v>
      </c>
      <c r="N24" s="150">
        <f t="shared" si="0"/>
        <v>443</v>
      </c>
      <c r="O24" s="83">
        <f t="shared" si="2"/>
        <v>59.06666666666667</v>
      </c>
      <c r="P24" s="150" t="str">
        <f t="shared" si="3"/>
        <v>FAIL</v>
      </c>
      <c r="Q24" s="150" t="str">
        <f t="shared" si="4"/>
        <v>FAIL</v>
      </c>
      <c r="R24" s="84">
        <f t="shared" si="5"/>
        <v>1</v>
      </c>
      <c r="S24" s="85">
        <f t="shared" si="6"/>
        <v>0</v>
      </c>
      <c r="T24" s="70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4">
        <f t="shared" si="7"/>
        <v>0</v>
      </c>
      <c r="AF24" s="150">
        <f t="shared" si="8"/>
        <v>443</v>
      </c>
      <c r="AG24" s="150"/>
      <c r="AH24" s="83">
        <f t="shared" si="9"/>
        <v>29.533333333333335</v>
      </c>
      <c r="AI24" s="150" t="str">
        <f t="shared" si="10"/>
        <v>FAILS ATKT</v>
      </c>
      <c r="AJ24" s="150" t="b">
        <f t="shared" si="11"/>
        <v>0</v>
      </c>
      <c r="AK24" s="84">
        <f t="shared" si="12"/>
        <v>0</v>
      </c>
      <c r="AL24" s="87">
        <f t="shared" si="13"/>
        <v>0</v>
      </c>
      <c r="AM24" s="66">
        <f t="shared" si="14"/>
        <v>1</v>
      </c>
      <c r="AN24" s="88">
        <f t="shared" si="15"/>
        <v>0</v>
      </c>
      <c r="AO24" s="56"/>
      <c r="AP24" s="57"/>
      <c r="AQ24" s="51"/>
    </row>
    <row r="25" spans="1:43" ht="15" customHeight="1">
      <c r="A25" s="150">
        <v>62</v>
      </c>
      <c r="B25" s="80" t="s">
        <v>243</v>
      </c>
      <c r="C25" s="81" t="s">
        <v>244</v>
      </c>
      <c r="D25" s="150">
        <v>52</v>
      </c>
      <c r="E25" s="82">
        <v>57</v>
      </c>
      <c r="F25" s="82">
        <v>59</v>
      </c>
      <c r="G25" s="82">
        <v>36</v>
      </c>
      <c r="H25" s="82">
        <v>50</v>
      </c>
      <c r="I25" s="82">
        <v>45</v>
      </c>
      <c r="J25" s="82">
        <v>40</v>
      </c>
      <c r="K25" s="82">
        <v>32</v>
      </c>
      <c r="L25" s="82">
        <v>34</v>
      </c>
      <c r="M25" s="82">
        <v>38</v>
      </c>
      <c r="N25" s="150">
        <f t="shared" si="0"/>
        <v>443</v>
      </c>
      <c r="O25" s="83">
        <f t="shared" si="2"/>
        <v>59.06666666666667</v>
      </c>
      <c r="P25" s="150" t="str">
        <f t="shared" si="3"/>
        <v>FAIL</v>
      </c>
      <c r="Q25" s="150" t="str">
        <f t="shared" si="4"/>
        <v>FAIL</v>
      </c>
      <c r="R25" s="84">
        <f t="shared" si="5"/>
        <v>1</v>
      </c>
      <c r="S25" s="85">
        <f t="shared" si="6"/>
        <v>0</v>
      </c>
      <c r="T25" s="70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4">
        <f t="shared" si="7"/>
        <v>0</v>
      </c>
      <c r="AF25" s="150">
        <f t="shared" si="8"/>
        <v>443</v>
      </c>
      <c r="AG25" s="150"/>
      <c r="AH25" s="83">
        <f t="shared" si="9"/>
        <v>29.533333333333335</v>
      </c>
      <c r="AI25" s="150" t="str">
        <f t="shared" si="10"/>
        <v>FAILS ATKT</v>
      </c>
      <c r="AJ25" s="150" t="b">
        <f t="shared" si="11"/>
        <v>0</v>
      </c>
      <c r="AK25" s="84">
        <f t="shared" si="12"/>
        <v>0</v>
      </c>
      <c r="AL25" s="87">
        <f t="shared" si="13"/>
        <v>0</v>
      </c>
      <c r="AM25" s="66">
        <f t="shared" si="14"/>
        <v>1</v>
      </c>
      <c r="AN25" s="88">
        <f t="shared" si="15"/>
        <v>0</v>
      </c>
      <c r="AO25" s="56"/>
      <c r="AP25" s="57"/>
      <c r="AQ25" s="51"/>
    </row>
    <row r="26" spans="1:43" ht="15" customHeight="1">
      <c r="A26" s="150">
        <v>42</v>
      </c>
      <c r="B26" s="80" t="s">
        <v>203</v>
      </c>
      <c r="C26" s="81" t="s">
        <v>204</v>
      </c>
      <c r="D26" s="150">
        <v>46</v>
      </c>
      <c r="E26" s="82">
        <v>59</v>
      </c>
      <c r="F26" s="82">
        <v>72</v>
      </c>
      <c r="G26" s="82">
        <v>58</v>
      </c>
      <c r="H26" s="82">
        <v>46</v>
      </c>
      <c r="I26" s="82">
        <v>40</v>
      </c>
      <c r="J26" s="82">
        <v>38</v>
      </c>
      <c r="K26" s="82">
        <v>20</v>
      </c>
      <c r="L26" s="82">
        <v>25</v>
      </c>
      <c r="M26" s="167">
        <v>35</v>
      </c>
      <c r="N26" s="150">
        <f t="shared" si="0"/>
        <v>439</v>
      </c>
      <c r="O26" s="83">
        <f t="shared" si="2"/>
        <v>58.533333333333331</v>
      </c>
      <c r="P26" s="150" t="str">
        <f t="shared" si="3"/>
        <v>PASS</v>
      </c>
      <c r="Q26" s="150" t="str">
        <f t="shared" si="4"/>
        <v>HIGHER SECOND CLASS</v>
      </c>
      <c r="R26" s="84">
        <f t="shared" si="5"/>
        <v>0</v>
      </c>
      <c r="S26" s="85">
        <f t="shared" si="6"/>
        <v>0</v>
      </c>
      <c r="T26" s="70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4">
        <f t="shared" si="7"/>
        <v>0</v>
      </c>
      <c r="AF26" s="150">
        <f t="shared" si="8"/>
        <v>439</v>
      </c>
      <c r="AG26" s="150"/>
      <c r="AH26" s="83">
        <f t="shared" si="9"/>
        <v>29.266666666666666</v>
      </c>
      <c r="AI26" s="150" t="str">
        <f t="shared" si="10"/>
        <v>PASS</v>
      </c>
      <c r="AJ26" s="150" t="b">
        <f t="shared" si="11"/>
        <v>0</v>
      </c>
      <c r="AK26" s="84">
        <f t="shared" si="12"/>
        <v>0</v>
      </c>
      <c r="AL26" s="87">
        <f t="shared" si="13"/>
        <v>0</v>
      </c>
      <c r="AM26" s="66">
        <f t="shared" si="14"/>
        <v>0</v>
      </c>
      <c r="AN26" s="88">
        <f t="shared" si="15"/>
        <v>0</v>
      </c>
      <c r="AO26" s="56"/>
      <c r="AP26" s="57"/>
      <c r="AQ26" s="51"/>
    </row>
    <row r="27" spans="1:43" ht="15" customHeight="1">
      <c r="A27" s="150">
        <v>49</v>
      </c>
      <c r="B27" s="80" t="s">
        <v>217</v>
      </c>
      <c r="C27" s="81" t="s">
        <v>218</v>
      </c>
      <c r="D27" s="150">
        <v>57</v>
      </c>
      <c r="E27" s="82">
        <f>7+25</f>
        <v>32</v>
      </c>
      <c r="F27" s="82">
        <v>70</v>
      </c>
      <c r="G27" s="82">
        <v>55</v>
      </c>
      <c r="H27" s="82">
        <v>50</v>
      </c>
      <c r="I27" s="82">
        <v>34</v>
      </c>
      <c r="J27" s="82">
        <v>33</v>
      </c>
      <c r="K27" s="82">
        <v>35</v>
      </c>
      <c r="L27" s="82">
        <v>34</v>
      </c>
      <c r="M27" s="82">
        <v>35</v>
      </c>
      <c r="N27" s="150">
        <f t="shared" si="0"/>
        <v>435</v>
      </c>
      <c r="O27" s="83">
        <f t="shared" si="2"/>
        <v>58</v>
      </c>
      <c r="P27" s="150" t="str">
        <f t="shared" si="3"/>
        <v>FAIL</v>
      </c>
      <c r="Q27" s="150" t="str">
        <f t="shared" si="4"/>
        <v>FAIL</v>
      </c>
      <c r="R27" s="84">
        <f t="shared" si="5"/>
        <v>1</v>
      </c>
      <c r="S27" s="85">
        <f t="shared" si="6"/>
        <v>0</v>
      </c>
      <c r="T27" s="70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4">
        <f t="shared" si="7"/>
        <v>0</v>
      </c>
      <c r="AF27" s="150">
        <f t="shared" si="8"/>
        <v>435</v>
      </c>
      <c r="AG27" s="150"/>
      <c r="AH27" s="83">
        <f t="shared" si="9"/>
        <v>29</v>
      </c>
      <c r="AI27" s="150" t="str">
        <f t="shared" si="10"/>
        <v>FAILS ATKT</v>
      </c>
      <c r="AJ27" s="150" t="b">
        <f t="shared" si="11"/>
        <v>0</v>
      </c>
      <c r="AK27" s="84">
        <f t="shared" si="12"/>
        <v>0</v>
      </c>
      <c r="AL27" s="87">
        <f t="shared" si="13"/>
        <v>0</v>
      </c>
      <c r="AM27" s="66">
        <f t="shared" si="14"/>
        <v>1</v>
      </c>
      <c r="AN27" s="88">
        <f t="shared" si="15"/>
        <v>0</v>
      </c>
      <c r="AO27" s="56"/>
      <c r="AP27" s="57"/>
      <c r="AQ27" s="51"/>
    </row>
    <row r="28" spans="1:43" ht="15" customHeight="1">
      <c r="A28" s="150">
        <v>1</v>
      </c>
      <c r="B28" s="80" t="s">
        <v>122</v>
      </c>
      <c r="C28" s="81" t="s">
        <v>123</v>
      </c>
      <c r="D28" s="150">
        <v>35</v>
      </c>
      <c r="E28" s="82">
        <v>53</v>
      </c>
      <c r="F28" s="82">
        <v>53</v>
      </c>
      <c r="G28" s="82">
        <v>55</v>
      </c>
      <c r="H28" s="82">
        <v>64</v>
      </c>
      <c r="I28" s="82">
        <v>40</v>
      </c>
      <c r="J28" s="82">
        <v>32</v>
      </c>
      <c r="K28" s="82">
        <v>31</v>
      </c>
      <c r="L28" s="82">
        <v>34</v>
      </c>
      <c r="M28" s="82">
        <v>34</v>
      </c>
      <c r="N28" s="150">
        <f t="shared" si="0"/>
        <v>431</v>
      </c>
      <c r="O28" s="83">
        <f t="shared" si="2"/>
        <v>57.466666666666669</v>
      </c>
      <c r="P28" s="150" t="str">
        <f t="shared" si="3"/>
        <v>FAIL</v>
      </c>
      <c r="Q28" s="150" t="str">
        <f t="shared" si="4"/>
        <v>FAIL</v>
      </c>
      <c r="R28" s="84">
        <f t="shared" si="5"/>
        <v>1</v>
      </c>
      <c r="S28" s="85">
        <f t="shared" si="6"/>
        <v>0</v>
      </c>
      <c r="T28" s="70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4">
        <f t="shared" si="7"/>
        <v>0</v>
      </c>
      <c r="AF28" s="150">
        <f t="shared" si="8"/>
        <v>431</v>
      </c>
      <c r="AG28" s="150"/>
      <c r="AH28" s="83">
        <f t="shared" si="9"/>
        <v>28.733333333333334</v>
      </c>
      <c r="AI28" s="150" t="str">
        <f t="shared" si="10"/>
        <v>FAILS ATKT</v>
      </c>
      <c r="AJ28" s="150" t="b">
        <f t="shared" si="11"/>
        <v>0</v>
      </c>
      <c r="AK28" s="84">
        <f t="shared" si="12"/>
        <v>0</v>
      </c>
      <c r="AL28" s="87">
        <f t="shared" si="13"/>
        <v>0</v>
      </c>
      <c r="AM28" s="66">
        <f t="shared" si="14"/>
        <v>1</v>
      </c>
      <c r="AN28" s="88">
        <f t="shared" si="15"/>
        <v>0</v>
      </c>
      <c r="AO28" s="56"/>
      <c r="AP28" s="57"/>
      <c r="AQ28" s="51"/>
    </row>
    <row r="29" spans="1:43" ht="15" customHeight="1">
      <c r="A29" s="150">
        <v>2</v>
      </c>
      <c r="B29" s="80" t="s">
        <v>124</v>
      </c>
      <c r="C29" s="81" t="s">
        <v>125</v>
      </c>
      <c r="D29" s="150">
        <v>45</v>
      </c>
      <c r="E29" s="82">
        <v>32</v>
      </c>
      <c r="F29" s="82">
        <v>59</v>
      </c>
      <c r="G29" s="82">
        <v>73</v>
      </c>
      <c r="H29" s="82">
        <v>65</v>
      </c>
      <c r="I29" s="82">
        <v>34</v>
      </c>
      <c r="J29" s="82">
        <v>31</v>
      </c>
      <c r="K29" s="82">
        <v>23</v>
      </c>
      <c r="L29" s="82">
        <v>32</v>
      </c>
      <c r="M29" s="82">
        <v>37</v>
      </c>
      <c r="N29" s="150">
        <f t="shared" si="0"/>
        <v>431</v>
      </c>
      <c r="O29" s="83">
        <f t="shared" si="2"/>
        <v>57.466666666666669</v>
      </c>
      <c r="P29" s="150" t="str">
        <f t="shared" si="3"/>
        <v>FAIL</v>
      </c>
      <c r="Q29" s="150" t="str">
        <f t="shared" si="4"/>
        <v>FAIL</v>
      </c>
      <c r="R29" s="84">
        <f t="shared" si="5"/>
        <v>1</v>
      </c>
      <c r="S29" s="85">
        <f t="shared" si="6"/>
        <v>0</v>
      </c>
      <c r="T29" s="70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4"/>
      <c r="AF29" s="150"/>
      <c r="AG29" s="150"/>
      <c r="AH29" s="83"/>
      <c r="AI29" s="150"/>
      <c r="AJ29" s="150"/>
      <c r="AK29" s="84"/>
      <c r="AL29" s="87"/>
      <c r="AM29" s="66"/>
      <c r="AN29" s="88"/>
      <c r="AO29" s="56"/>
      <c r="AP29" s="57"/>
      <c r="AQ29" s="51"/>
    </row>
    <row r="30" spans="1:43" ht="15" customHeight="1">
      <c r="A30" s="150">
        <v>50</v>
      </c>
      <c r="B30" s="80" t="s">
        <v>219</v>
      </c>
      <c r="C30" s="81" t="s">
        <v>220</v>
      </c>
      <c r="D30" s="150">
        <v>56</v>
      </c>
      <c r="E30" s="82">
        <v>45</v>
      </c>
      <c r="F30" s="82">
        <v>68</v>
      </c>
      <c r="G30" s="82">
        <v>55</v>
      </c>
      <c r="H30" s="82">
        <v>56</v>
      </c>
      <c r="I30" s="91">
        <v>40</v>
      </c>
      <c r="J30" s="82">
        <v>23</v>
      </c>
      <c r="K30" s="82">
        <v>20</v>
      </c>
      <c r="L30" s="82">
        <v>30</v>
      </c>
      <c r="M30" s="82">
        <v>36</v>
      </c>
      <c r="N30" s="150">
        <f t="shared" si="0"/>
        <v>429</v>
      </c>
      <c r="O30" s="83">
        <f t="shared" si="2"/>
        <v>57.2</v>
      </c>
      <c r="P30" s="150" t="str">
        <f t="shared" si="3"/>
        <v>PASS</v>
      </c>
      <c r="Q30" s="150" t="str">
        <f t="shared" si="4"/>
        <v>HIGHER SECOND CLASS</v>
      </c>
      <c r="R30" s="84">
        <f t="shared" si="5"/>
        <v>0</v>
      </c>
      <c r="S30" s="85">
        <f t="shared" si="6"/>
        <v>0</v>
      </c>
      <c r="T30" s="70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4">
        <f>SUM(T30:AD30)</f>
        <v>0</v>
      </c>
      <c r="AF30" s="150">
        <f>AE30+N30</f>
        <v>429</v>
      </c>
      <c r="AG30" s="150"/>
      <c r="AH30" s="83">
        <f>(AF30+AG30)*100/1500</f>
        <v>28.6</v>
      </c>
      <c r="AI30" s="150" t="str">
        <f>IF(AND(AM30=0,AN30=0),"PASS",IF(AND(AM30&lt;=3,AN30&lt;=2),"FAILS ATKT","FAIL"))</f>
        <v>PASS</v>
      </c>
      <c r="AJ30" s="150" t="b">
        <f>IF(AI30="FAIL","FAIL",IF(AH30&gt;=66,"FIRST CLASS WITH DISTINCTION",IF(AH30&gt;=60,"FIRST CLASS",IF(AH30&gt;=55,"HIGHER SECOND CLASS",IF(AH30&gt;=50,"SECOND CLASS",IF(AH30&gt;=40,"PASS CLASS"))))))</f>
        <v>0</v>
      </c>
      <c r="AK30" s="84">
        <f>COUNTIF(U30:Y30,"&lt;40")+COUNTIF(U30:Y30,"AA")</f>
        <v>0</v>
      </c>
      <c r="AL30" s="87">
        <f>COUNTIF(AA30,"&lt;20")+COUNTIF(AC30,"&lt;20")+COUNTIF(AD30,"&lt;20")+COUNTIF(AA30,"AA")+COUNTIF(AC30,"AA")+COUNTIF(AD30,"AA")</f>
        <v>0</v>
      </c>
      <c r="AM30" s="66">
        <f>R30+AK30</f>
        <v>0</v>
      </c>
      <c r="AN30" s="88">
        <f>S30+AL30</f>
        <v>0</v>
      </c>
      <c r="AO30" s="56"/>
      <c r="AP30" s="57"/>
      <c r="AQ30" s="51"/>
    </row>
    <row r="31" spans="1:43" ht="15" customHeight="1">
      <c r="A31" s="150">
        <v>39</v>
      </c>
      <c r="B31" s="80" t="s">
        <v>197</v>
      </c>
      <c r="C31" s="81" t="s">
        <v>198</v>
      </c>
      <c r="D31" s="150">
        <v>51</v>
      </c>
      <c r="E31" s="82">
        <v>40</v>
      </c>
      <c r="F31" s="82">
        <v>59</v>
      </c>
      <c r="G31" s="82">
        <v>53</v>
      </c>
      <c r="H31" s="82">
        <v>50</v>
      </c>
      <c r="I31" s="82">
        <v>40</v>
      </c>
      <c r="J31" s="82">
        <v>41</v>
      </c>
      <c r="K31" s="82">
        <v>24</v>
      </c>
      <c r="L31" s="82">
        <v>25</v>
      </c>
      <c r="M31" s="82">
        <v>40</v>
      </c>
      <c r="N31" s="150">
        <f t="shared" si="0"/>
        <v>423</v>
      </c>
      <c r="O31" s="83">
        <f t="shared" si="2"/>
        <v>56.4</v>
      </c>
      <c r="P31" s="150" t="str">
        <f t="shared" si="3"/>
        <v>PASS</v>
      </c>
      <c r="Q31" s="150" t="str">
        <f t="shared" si="4"/>
        <v>HIGHER SECOND CLASS</v>
      </c>
      <c r="R31" s="84">
        <f t="shared" si="5"/>
        <v>0</v>
      </c>
      <c r="S31" s="85">
        <f t="shared" si="6"/>
        <v>0</v>
      </c>
      <c r="T31" s="70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4"/>
      <c r="AF31" s="150"/>
      <c r="AG31" s="150"/>
      <c r="AH31" s="83"/>
      <c r="AI31" s="150"/>
      <c r="AJ31" s="150"/>
      <c r="AK31" s="84"/>
      <c r="AL31" s="87"/>
      <c r="AM31" s="66"/>
      <c r="AN31" s="88"/>
      <c r="AO31" s="56"/>
      <c r="AP31" s="57"/>
      <c r="AQ31" s="51"/>
    </row>
    <row r="32" spans="1:43" ht="15" customHeight="1">
      <c r="A32" s="150">
        <v>51</v>
      </c>
      <c r="B32" s="80" t="s">
        <v>221</v>
      </c>
      <c r="C32" s="81" t="s">
        <v>222</v>
      </c>
      <c r="D32" s="150">
        <v>53</v>
      </c>
      <c r="E32" s="82">
        <v>17</v>
      </c>
      <c r="F32" s="82">
        <v>69</v>
      </c>
      <c r="G32" s="82">
        <v>66</v>
      </c>
      <c r="H32" s="82">
        <v>58</v>
      </c>
      <c r="I32" s="91">
        <v>35</v>
      </c>
      <c r="J32" s="82">
        <v>30</v>
      </c>
      <c r="K32" s="82">
        <v>24</v>
      </c>
      <c r="L32" s="82">
        <v>30</v>
      </c>
      <c r="M32" s="82">
        <v>39</v>
      </c>
      <c r="N32" s="150">
        <f t="shared" si="0"/>
        <v>421</v>
      </c>
      <c r="O32" s="83">
        <f t="shared" si="2"/>
        <v>56.133333333333333</v>
      </c>
      <c r="P32" s="150" t="str">
        <f t="shared" si="3"/>
        <v>FAIL</v>
      </c>
      <c r="Q32" s="150" t="str">
        <f t="shared" si="4"/>
        <v>FAIL</v>
      </c>
      <c r="R32" s="84">
        <f t="shared" si="5"/>
        <v>1</v>
      </c>
      <c r="S32" s="85">
        <f t="shared" si="6"/>
        <v>0</v>
      </c>
      <c r="T32" s="70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4"/>
      <c r="AF32" s="150"/>
      <c r="AG32" s="150"/>
      <c r="AH32" s="83"/>
      <c r="AI32" s="150"/>
      <c r="AJ32" s="150"/>
      <c r="AK32" s="84"/>
      <c r="AL32" s="87"/>
      <c r="AM32" s="66"/>
      <c r="AN32" s="88"/>
      <c r="AO32" s="56"/>
      <c r="AP32" s="57"/>
      <c r="AQ32" s="51"/>
    </row>
    <row r="33" spans="1:43" ht="15" customHeight="1">
      <c r="A33" s="150">
        <v>19</v>
      </c>
      <c r="B33" s="80" t="s">
        <v>158</v>
      </c>
      <c r="C33" s="81" t="s">
        <v>159</v>
      </c>
      <c r="D33" s="150">
        <v>46</v>
      </c>
      <c r="E33" s="82">
        <v>43</v>
      </c>
      <c r="F33" s="82">
        <v>48</v>
      </c>
      <c r="G33" s="82">
        <v>62</v>
      </c>
      <c r="H33" s="82">
        <v>51</v>
      </c>
      <c r="I33" s="82">
        <v>40</v>
      </c>
      <c r="J33" s="82">
        <v>38</v>
      </c>
      <c r="K33" s="82">
        <v>26</v>
      </c>
      <c r="L33" s="82">
        <v>33</v>
      </c>
      <c r="M33" s="82">
        <v>33</v>
      </c>
      <c r="N33" s="150">
        <f t="shared" si="0"/>
        <v>420</v>
      </c>
      <c r="O33" s="83">
        <f t="shared" si="2"/>
        <v>56</v>
      </c>
      <c r="P33" s="150" t="str">
        <f t="shared" si="3"/>
        <v>PASS</v>
      </c>
      <c r="Q33" s="150" t="str">
        <f t="shared" si="4"/>
        <v>HIGHER SECOND CLASS</v>
      </c>
      <c r="R33" s="84">
        <f t="shared" si="5"/>
        <v>0</v>
      </c>
      <c r="S33" s="85">
        <f t="shared" si="6"/>
        <v>0</v>
      </c>
      <c r="T33" s="70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4">
        <f t="shared" ref="AE33:AE60" si="16">SUM(T33:AD33)</f>
        <v>0</v>
      </c>
      <c r="AF33" s="150">
        <f t="shared" ref="AF33:AF60" si="17">AE33+N33</f>
        <v>420</v>
      </c>
      <c r="AG33" s="150"/>
      <c r="AH33" s="83">
        <f>(AF33+AG33)*100/1500</f>
        <v>28</v>
      </c>
      <c r="AI33" s="150" t="str">
        <f t="shared" ref="AI33:AI60" si="18">IF(AND(AM33=0,AN33=0),"PASS",IF(AND(AM33&lt;=3,AN33&lt;=2),"FAILS ATKT","FAIL"))</f>
        <v>PASS</v>
      </c>
      <c r="AJ33" s="150" t="b">
        <f>IF(AI33="FAIL","FAIL",IF(AH33&gt;=66,"FIRST CLASS WITH DISTINCTION",IF(AH33&gt;=60,"FIRST CLASS",IF(AH33&gt;=55,"HIGHER SECOND CLASS",IF(AH33&gt;=50,"SECOND CLASS",IF(AH33&gt;=40,"PASS CLASS"))))))</f>
        <v>0</v>
      </c>
      <c r="AK33" s="84">
        <f t="shared" ref="AK33:AK60" si="19">COUNTIF(U33:Y33,"&lt;40")+COUNTIF(U33:Y33,"AA")</f>
        <v>0</v>
      </c>
      <c r="AL33" s="87">
        <f t="shared" ref="AL33:AL60" si="20">COUNTIF(AA33,"&lt;20")+COUNTIF(AC33,"&lt;20")+COUNTIF(AD33,"&lt;20")+COUNTIF(AA33,"AA")+COUNTIF(AC33,"AA")+COUNTIF(AD33,"AA")</f>
        <v>0</v>
      </c>
      <c r="AM33" s="66">
        <f t="shared" ref="AM33:AM60" si="21">R33+AK33</f>
        <v>0</v>
      </c>
      <c r="AN33" s="88">
        <f t="shared" ref="AN33:AN60" si="22">S33+AL33</f>
        <v>0</v>
      </c>
      <c r="AO33" s="56"/>
      <c r="AP33" s="57"/>
      <c r="AQ33" s="51"/>
    </row>
    <row r="34" spans="1:43" ht="15" customHeight="1">
      <c r="A34" s="150">
        <v>17</v>
      </c>
      <c r="B34" s="80" t="s">
        <v>154</v>
      </c>
      <c r="C34" s="81" t="s">
        <v>155</v>
      </c>
      <c r="D34" s="150">
        <f>19+13</f>
        <v>32</v>
      </c>
      <c r="E34" s="82">
        <v>41</v>
      </c>
      <c r="F34" s="82">
        <v>52</v>
      </c>
      <c r="G34" s="82">
        <v>59</v>
      </c>
      <c r="H34" s="82">
        <v>56</v>
      </c>
      <c r="I34" s="82">
        <v>35</v>
      </c>
      <c r="J34" s="82">
        <v>38</v>
      </c>
      <c r="K34" s="82">
        <v>38</v>
      </c>
      <c r="L34" s="89">
        <v>37</v>
      </c>
      <c r="M34" s="82">
        <v>30</v>
      </c>
      <c r="N34" s="150">
        <f t="shared" si="0"/>
        <v>418</v>
      </c>
      <c r="O34" s="83">
        <f t="shared" si="2"/>
        <v>55.733333333333334</v>
      </c>
      <c r="P34" s="150" t="str">
        <f t="shared" si="3"/>
        <v>FAIL</v>
      </c>
      <c r="Q34" s="150" t="str">
        <f t="shared" si="4"/>
        <v>FAIL</v>
      </c>
      <c r="R34" s="84">
        <f t="shared" si="5"/>
        <v>1</v>
      </c>
      <c r="S34" s="85">
        <f t="shared" si="6"/>
        <v>0</v>
      </c>
      <c r="T34" s="70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4">
        <f t="shared" si="16"/>
        <v>0</v>
      </c>
      <c r="AF34" s="150">
        <f t="shared" si="17"/>
        <v>418</v>
      </c>
      <c r="AG34" s="150"/>
      <c r="AH34" s="83"/>
      <c r="AI34" s="150" t="str">
        <f t="shared" si="18"/>
        <v>FAILS ATKT</v>
      </c>
      <c r="AJ34" s="150"/>
      <c r="AK34" s="84">
        <f t="shared" si="19"/>
        <v>0</v>
      </c>
      <c r="AL34" s="87">
        <f t="shared" si="20"/>
        <v>0</v>
      </c>
      <c r="AM34" s="66">
        <f t="shared" si="21"/>
        <v>1</v>
      </c>
      <c r="AN34" s="88">
        <f t="shared" si="22"/>
        <v>0</v>
      </c>
      <c r="AO34" s="56"/>
      <c r="AP34" s="57"/>
      <c r="AQ34" s="51"/>
    </row>
    <row r="35" spans="1:43" ht="15" customHeight="1">
      <c r="A35" s="150">
        <v>9</v>
      </c>
      <c r="B35" s="80" t="s">
        <v>138</v>
      </c>
      <c r="C35" s="81" t="s">
        <v>139</v>
      </c>
      <c r="D35" s="150">
        <v>42</v>
      </c>
      <c r="E35" s="82">
        <v>35</v>
      </c>
      <c r="F35" s="82">
        <v>48</v>
      </c>
      <c r="G35" s="82">
        <v>66</v>
      </c>
      <c r="H35" s="82">
        <v>57</v>
      </c>
      <c r="I35" s="82">
        <v>37</v>
      </c>
      <c r="J35" s="82">
        <v>27</v>
      </c>
      <c r="K35" s="82">
        <v>34</v>
      </c>
      <c r="L35" s="82">
        <v>32</v>
      </c>
      <c r="M35" s="82">
        <v>39</v>
      </c>
      <c r="N35" s="150">
        <f t="shared" ref="N35:N66" si="23">SUM(D35:M35)</f>
        <v>417</v>
      </c>
      <c r="O35" s="83">
        <f t="shared" si="2"/>
        <v>55.6</v>
      </c>
      <c r="P35" s="150" t="str">
        <f t="shared" si="3"/>
        <v>FAIL</v>
      </c>
      <c r="Q35" s="150" t="str">
        <f t="shared" si="4"/>
        <v>FAIL</v>
      </c>
      <c r="R35" s="84">
        <f t="shared" si="5"/>
        <v>1</v>
      </c>
      <c r="S35" s="85">
        <f t="shared" si="6"/>
        <v>0</v>
      </c>
      <c r="T35" s="70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4">
        <f t="shared" si="16"/>
        <v>0</v>
      </c>
      <c r="AF35" s="150">
        <f t="shared" si="17"/>
        <v>417</v>
      </c>
      <c r="AG35" s="150"/>
      <c r="AH35" s="83">
        <f t="shared" ref="AH35:AH55" si="24">(AF35+AG35)*100/1500</f>
        <v>27.8</v>
      </c>
      <c r="AI35" s="150" t="str">
        <f t="shared" si="18"/>
        <v>FAILS ATKT</v>
      </c>
      <c r="AJ35" s="150" t="b">
        <f t="shared" ref="AJ35:AJ55" si="25">IF(AI35="FAIL","FAIL",IF(AH35&gt;=66,"FIRST CLASS WITH DISTINCTION",IF(AH35&gt;=60,"FIRST CLASS",IF(AH35&gt;=55,"HIGHER SECOND CLASS",IF(AH35&gt;=50,"SECOND CLASS",IF(AH35&gt;=40,"PASS CLASS"))))))</f>
        <v>0</v>
      </c>
      <c r="AK35" s="84">
        <f t="shared" si="19"/>
        <v>0</v>
      </c>
      <c r="AL35" s="87">
        <f t="shared" si="20"/>
        <v>0</v>
      </c>
      <c r="AM35" s="66">
        <f t="shared" si="21"/>
        <v>1</v>
      </c>
      <c r="AN35" s="88">
        <f t="shared" si="22"/>
        <v>0</v>
      </c>
      <c r="AO35" s="56"/>
      <c r="AP35" s="57"/>
      <c r="AQ35" s="51"/>
    </row>
    <row r="36" spans="1:43" ht="15" customHeight="1">
      <c r="A36" s="150">
        <v>16</v>
      </c>
      <c r="B36" s="80" t="s">
        <v>152</v>
      </c>
      <c r="C36" s="81" t="s">
        <v>153</v>
      </c>
      <c r="D36" s="150">
        <f>21+16</f>
        <v>37</v>
      </c>
      <c r="E36" s="82">
        <v>46</v>
      </c>
      <c r="F36" s="82">
        <v>56</v>
      </c>
      <c r="G36" s="82">
        <v>52</v>
      </c>
      <c r="H36" s="82">
        <v>57</v>
      </c>
      <c r="I36" s="82">
        <v>40</v>
      </c>
      <c r="J36" s="82">
        <v>22</v>
      </c>
      <c r="K36" s="82">
        <v>34</v>
      </c>
      <c r="L36" s="82">
        <v>38</v>
      </c>
      <c r="M36" s="82">
        <v>34</v>
      </c>
      <c r="N36" s="150">
        <f t="shared" si="23"/>
        <v>416</v>
      </c>
      <c r="O36" s="83">
        <f t="shared" si="2"/>
        <v>55.466666666666669</v>
      </c>
      <c r="P36" s="150" t="str">
        <f t="shared" si="3"/>
        <v>FAIL</v>
      </c>
      <c r="Q36" s="150" t="str">
        <f t="shared" si="4"/>
        <v>FAIL</v>
      </c>
      <c r="R36" s="84">
        <f t="shared" si="5"/>
        <v>1</v>
      </c>
      <c r="S36" s="85">
        <f t="shared" si="6"/>
        <v>0</v>
      </c>
      <c r="T36" s="70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4">
        <f t="shared" si="16"/>
        <v>0</v>
      </c>
      <c r="AF36" s="150">
        <f t="shared" si="17"/>
        <v>416</v>
      </c>
      <c r="AG36" s="150"/>
      <c r="AH36" s="83">
        <f t="shared" si="24"/>
        <v>27.733333333333334</v>
      </c>
      <c r="AI36" s="150" t="str">
        <f t="shared" si="18"/>
        <v>FAILS ATKT</v>
      </c>
      <c r="AJ36" s="150" t="b">
        <f t="shared" si="25"/>
        <v>0</v>
      </c>
      <c r="AK36" s="84">
        <f t="shared" si="19"/>
        <v>0</v>
      </c>
      <c r="AL36" s="87">
        <f t="shared" si="20"/>
        <v>0</v>
      </c>
      <c r="AM36" s="66">
        <f t="shared" si="21"/>
        <v>1</v>
      </c>
      <c r="AN36" s="88">
        <f t="shared" si="22"/>
        <v>0</v>
      </c>
      <c r="AO36" s="56"/>
      <c r="AP36" s="57"/>
      <c r="AQ36" s="51"/>
    </row>
    <row r="37" spans="1:43" ht="15" customHeight="1">
      <c r="A37" s="150">
        <v>56</v>
      </c>
      <c r="B37" s="80" t="s">
        <v>231</v>
      </c>
      <c r="C37" s="81" t="s">
        <v>232</v>
      </c>
      <c r="D37" s="150">
        <v>51</v>
      </c>
      <c r="E37" s="82">
        <v>29</v>
      </c>
      <c r="F37" s="82">
        <v>66</v>
      </c>
      <c r="G37" s="82">
        <v>52</v>
      </c>
      <c r="H37" s="82">
        <v>53</v>
      </c>
      <c r="I37" s="82">
        <v>38</v>
      </c>
      <c r="J37" s="82">
        <v>26</v>
      </c>
      <c r="K37" s="82">
        <v>30</v>
      </c>
      <c r="L37" s="82">
        <v>35</v>
      </c>
      <c r="M37" s="82">
        <v>36</v>
      </c>
      <c r="N37" s="150">
        <f t="shared" si="23"/>
        <v>416</v>
      </c>
      <c r="O37" s="83">
        <f t="shared" ref="O37:O68" si="26">N37*100/$N$1</f>
        <v>55.466666666666669</v>
      </c>
      <c r="P37" s="150" t="str">
        <f t="shared" ref="P37:P67" si="27">IF(AND(R37=0,S37=0),"PASS","FAIL")</f>
        <v>FAIL</v>
      </c>
      <c r="Q37" s="150" t="str">
        <f t="shared" ref="Q37:Q68" si="28">IF(P37="FAIL","FAIL",IF(O37&gt;=66,"FIRST CLASS WITH DISTINCTION",IF(O37&gt;=60,"FIRST CLASS",IF(O37&gt;=55,"HIGHER SECOND CLASS",IF(O37&gt;=50,"SECOND CLASS",IF(O37&gt;=40,"PASS CLASS"))))))</f>
        <v>FAIL</v>
      </c>
      <c r="R37" s="84">
        <f t="shared" si="5"/>
        <v>1</v>
      </c>
      <c r="S37" s="85">
        <f t="shared" si="6"/>
        <v>0</v>
      </c>
      <c r="T37" s="70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4">
        <f t="shared" si="16"/>
        <v>0</v>
      </c>
      <c r="AF37" s="150">
        <f t="shared" si="17"/>
        <v>416</v>
      </c>
      <c r="AG37" s="150"/>
      <c r="AH37" s="83">
        <f t="shared" si="24"/>
        <v>27.733333333333334</v>
      </c>
      <c r="AI37" s="150" t="str">
        <f t="shared" si="18"/>
        <v>FAILS ATKT</v>
      </c>
      <c r="AJ37" s="150" t="b">
        <f t="shared" si="25"/>
        <v>0</v>
      </c>
      <c r="AK37" s="84">
        <f t="shared" si="19"/>
        <v>0</v>
      </c>
      <c r="AL37" s="87">
        <f t="shared" si="20"/>
        <v>0</v>
      </c>
      <c r="AM37" s="66">
        <f t="shared" si="21"/>
        <v>1</v>
      </c>
      <c r="AN37" s="88">
        <f t="shared" si="22"/>
        <v>0</v>
      </c>
      <c r="AO37" s="56"/>
      <c r="AP37" s="57"/>
      <c r="AQ37" s="51"/>
    </row>
    <row r="38" spans="1:43" ht="15" customHeight="1">
      <c r="A38" s="150">
        <v>31</v>
      </c>
      <c r="B38" s="80" t="s">
        <v>181</v>
      </c>
      <c r="C38" s="81" t="s">
        <v>182</v>
      </c>
      <c r="D38" s="150">
        <v>55</v>
      </c>
      <c r="E38" s="82">
        <v>40</v>
      </c>
      <c r="F38" s="82">
        <v>54</v>
      </c>
      <c r="G38" s="82">
        <v>63</v>
      </c>
      <c r="H38" s="82">
        <v>45</v>
      </c>
      <c r="I38" s="82">
        <v>35</v>
      </c>
      <c r="J38" s="82">
        <v>35</v>
      </c>
      <c r="K38" s="82">
        <v>21</v>
      </c>
      <c r="L38" s="82">
        <v>32</v>
      </c>
      <c r="M38" s="82">
        <v>33</v>
      </c>
      <c r="N38" s="150">
        <f t="shared" si="23"/>
        <v>413</v>
      </c>
      <c r="O38" s="83">
        <f t="shared" si="26"/>
        <v>55.06666666666667</v>
      </c>
      <c r="P38" s="150" t="str">
        <f t="shared" si="27"/>
        <v>PASS</v>
      </c>
      <c r="Q38" s="150" t="str">
        <f t="shared" si="28"/>
        <v>HIGHER SECOND CLASS</v>
      </c>
      <c r="R38" s="84">
        <f t="shared" si="5"/>
        <v>0</v>
      </c>
      <c r="S38" s="85">
        <f t="shared" si="6"/>
        <v>0</v>
      </c>
      <c r="T38" s="70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4">
        <f t="shared" si="16"/>
        <v>0</v>
      </c>
      <c r="AF38" s="150">
        <f t="shared" si="17"/>
        <v>413</v>
      </c>
      <c r="AG38" s="150"/>
      <c r="AH38" s="83">
        <f t="shared" si="24"/>
        <v>27.533333333333335</v>
      </c>
      <c r="AI38" s="150" t="str">
        <f t="shared" si="18"/>
        <v>PASS</v>
      </c>
      <c r="AJ38" s="150" t="b">
        <f t="shared" si="25"/>
        <v>0</v>
      </c>
      <c r="AK38" s="84">
        <f t="shared" si="19"/>
        <v>0</v>
      </c>
      <c r="AL38" s="87">
        <f t="shared" si="20"/>
        <v>0</v>
      </c>
      <c r="AM38" s="66">
        <f t="shared" si="21"/>
        <v>0</v>
      </c>
      <c r="AN38" s="88">
        <f t="shared" si="22"/>
        <v>0</v>
      </c>
      <c r="AO38" s="56"/>
      <c r="AP38" s="57"/>
      <c r="AQ38" s="51"/>
    </row>
    <row r="39" spans="1:43" ht="15" customHeight="1">
      <c r="A39" s="150">
        <v>6</v>
      </c>
      <c r="B39" s="80" t="s">
        <v>132</v>
      </c>
      <c r="C39" s="81" t="s">
        <v>133</v>
      </c>
      <c r="D39" s="150">
        <v>39</v>
      </c>
      <c r="E39" s="82">
        <v>45</v>
      </c>
      <c r="F39" s="82">
        <v>62</v>
      </c>
      <c r="G39" s="82">
        <v>69</v>
      </c>
      <c r="H39" s="82">
        <v>60</v>
      </c>
      <c r="I39" s="82">
        <v>35</v>
      </c>
      <c r="J39" s="82">
        <v>31</v>
      </c>
      <c r="K39" s="82">
        <v>7</v>
      </c>
      <c r="L39" s="82">
        <v>30</v>
      </c>
      <c r="M39" s="82">
        <v>33</v>
      </c>
      <c r="N39" s="150">
        <f t="shared" si="23"/>
        <v>411</v>
      </c>
      <c r="O39" s="83">
        <f t="shared" si="26"/>
        <v>54.8</v>
      </c>
      <c r="P39" s="150" t="str">
        <f t="shared" si="27"/>
        <v>FAIL</v>
      </c>
      <c r="Q39" s="150" t="str">
        <f t="shared" si="28"/>
        <v>FAIL</v>
      </c>
      <c r="R39" s="84">
        <f t="shared" si="5"/>
        <v>1</v>
      </c>
      <c r="S39" s="85">
        <f t="shared" si="6"/>
        <v>1</v>
      </c>
      <c r="T39" s="70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4">
        <f t="shared" si="16"/>
        <v>0</v>
      </c>
      <c r="AF39" s="150">
        <f t="shared" si="17"/>
        <v>411</v>
      </c>
      <c r="AG39" s="150"/>
      <c r="AH39" s="83">
        <f t="shared" si="24"/>
        <v>27.4</v>
      </c>
      <c r="AI39" s="150" t="str">
        <f t="shared" si="18"/>
        <v>FAILS ATKT</v>
      </c>
      <c r="AJ39" s="150" t="b">
        <f t="shared" si="25"/>
        <v>0</v>
      </c>
      <c r="AK39" s="84">
        <f t="shared" si="19"/>
        <v>0</v>
      </c>
      <c r="AL39" s="87">
        <f t="shared" si="20"/>
        <v>0</v>
      </c>
      <c r="AM39" s="66">
        <f t="shared" si="21"/>
        <v>1</v>
      </c>
      <c r="AN39" s="88">
        <f t="shared" si="22"/>
        <v>1</v>
      </c>
      <c r="AO39" s="56"/>
      <c r="AP39" s="57"/>
      <c r="AQ39" s="51"/>
    </row>
    <row r="40" spans="1:43" ht="15" customHeight="1">
      <c r="A40" s="150">
        <v>18</v>
      </c>
      <c r="B40" s="80" t="s">
        <v>156</v>
      </c>
      <c r="C40" s="81" t="s">
        <v>157</v>
      </c>
      <c r="D40" s="150">
        <v>33</v>
      </c>
      <c r="E40" s="82">
        <v>43</v>
      </c>
      <c r="F40" s="82">
        <v>47</v>
      </c>
      <c r="G40" s="82">
        <v>59</v>
      </c>
      <c r="H40" s="82">
        <v>52</v>
      </c>
      <c r="I40" s="82">
        <v>44</v>
      </c>
      <c r="J40" s="82">
        <v>38</v>
      </c>
      <c r="K40" s="82">
        <v>25</v>
      </c>
      <c r="L40" s="82">
        <v>35</v>
      </c>
      <c r="M40" s="82">
        <v>35</v>
      </c>
      <c r="N40" s="150">
        <f t="shared" si="23"/>
        <v>411</v>
      </c>
      <c r="O40" s="83">
        <f t="shared" si="26"/>
        <v>54.8</v>
      </c>
      <c r="P40" s="150" t="str">
        <f t="shared" si="27"/>
        <v>FAIL</v>
      </c>
      <c r="Q40" s="150" t="str">
        <f t="shared" si="28"/>
        <v>FAIL</v>
      </c>
      <c r="R40" s="84">
        <f t="shared" si="5"/>
        <v>1</v>
      </c>
      <c r="S40" s="85">
        <f t="shared" si="6"/>
        <v>0</v>
      </c>
      <c r="T40" s="70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4">
        <f t="shared" si="16"/>
        <v>0</v>
      </c>
      <c r="AF40" s="150">
        <f t="shared" si="17"/>
        <v>411</v>
      </c>
      <c r="AG40" s="150"/>
      <c r="AH40" s="83">
        <f t="shared" si="24"/>
        <v>27.4</v>
      </c>
      <c r="AI40" s="150" t="str">
        <f t="shared" si="18"/>
        <v>FAILS ATKT</v>
      </c>
      <c r="AJ40" s="150" t="b">
        <f t="shared" si="25"/>
        <v>0</v>
      </c>
      <c r="AK40" s="84">
        <f t="shared" si="19"/>
        <v>0</v>
      </c>
      <c r="AL40" s="87">
        <f t="shared" si="20"/>
        <v>0</v>
      </c>
      <c r="AM40" s="66">
        <f t="shared" si="21"/>
        <v>1</v>
      </c>
      <c r="AN40" s="88">
        <f t="shared" si="22"/>
        <v>0</v>
      </c>
      <c r="AO40" s="56"/>
      <c r="AP40" s="57"/>
      <c r="AQ40" s="51"/>
    </row>
    <row r="41" spans="1:43" ht="15" customHeight="1">
      <c r="A41" s="150">
        <v>43</v>
      </c>
      <c r="B41" s="80" t="s">
        <v>205</v>
      </c>
      <c r="C41" s="81" t="s">
        <v>206</v>
      </c>
      <c r="D41" s="150">
        <f>17+16</f>
        <v>33</v>
      </c>
      <c r="E41" s="82">
        <v>59</v>
      </c>
      <c r="F41" s="82">
        <v>62</v>
      </c>
      <c r="G41" s="82">
        <v>48</v>
      </c>
      <c r="H41" s="82">
        <f>25+9</f>
        <v>34</v>
      </c>
      <c r="I41" s="82">
        <v>40</v>
      </c>
      <c r="J41" s="82">
        <v>40</v>
      </c>
      <c r="K41" s="82">
        <v>26</v>
      </c>
      <c r="L41" s="82">
        <v>32</v>
      </c>
      <c r="M41" s="82">
        <v>35</v>
      </c>
      <c r="N41" s="150">
        <f t="shared" si="23"/>
        <v>409</v>
      </c>
      <c r="O41" s="83">
        <f t="shared" si="26"/>
        <v>54.533333333333331</v>
      </c>
      <c r="P41" s="150" t="str">
        <f t="shared" si="27"/>
        <v>FAIL</v>
      </c>
      <c r="Q41" s="150" t="str">
        <f t="shared" si="28"/>
        <v>FAIL</v>
      </c>
      <c r="R41" s="84">
        <f t="shared" si="5"/>
        <v>2</v>
      </c>
      <c r="S41" s="85">
        <f t="shared" si="6"/>
        <v>0</v>
      </c>
      <c r="T41" s="70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4">
        <f t="shared" si="16"/>
        <v>0</v>
      </c>
      <c r="AF41" s="150">
        <f t="shared" si="17"/>
        <v>409</v>
      </c>
      <c r="AG41" s="150"/>
      <c r="AH41" s="83">
        <f t="shared" si="24"/>
        <v>27.266666666666666</v>
      </c>
      <c r="AI41" s="150" t="str">
        <f t="shared" si="18"/>
        <v>FAILS ATKT</v>
      </c>
      <c r="AJ41" s="150" t="b">
        <f t="shared" si="25"/>
        <v>0</v>
      </c>
      <c r="AK41" s="84">
        <f t="shared" si="19"/>
        <v>0</v>
      </c>
      <c r="AL41" s="87">
        <f t="shared" si="20"/>
        <v>0</v>
      </c>
      <c r="AM41" s="66">
        <f t="shared" si="21"/>
        <v>2</v>
      </c>
      <c r="AN41" s="88">
        <f t="shared" si="22"/>
        <v>0</v>
      </c>
      <c r="AO41" s="56"/>
      <c r="AP41" s="57"/>
      <c r="AQ41" s="51"/>
    </row>
    <row r="42" spans="1:43" ht="15" customHeight="1">
      <c r="A42" s="150">
        <v>44</v>
      </c>
      <c r="B42" s="80" t="s">
        <v>207</v>
      </c>
      <c r="C42" s="81" t="s">
        <v>208</v>
      </c>
      <c r="D42" s="150">
        <f>22+17</f>
        <v>39</v>
      </c>
      <c r="E42" s="82">
        <f>12+23</f>
        <v>35</v>
      </c>
      <c r="F42" s="82">
        <v>51</v>
      </c>
      <c r="G42" s="82">
        <v>40</v>
      </c>
      <c r="H42" s="82">
        <v>47</v>
      </c>
      <c r="I42" s="82">
        <v>45</v>
      </c>
      <c r="J42" s="82">
        <v>42</v>
      </c>
      <c r="K42" s="82">
        <v>31</v>
      </c>
      <c r="L42" s="82">
        <v>40</v>
      </c>
      <c r="M42" s="82">
        <v>37</v>
      </c>
      <c r="N42" s="150">
        <f t="shared" si="23"/>
        <v>407</v>
      </c>
      <c r="O42" s="83">
        <f t="shared" si="26"/>
        <v>54.266666666666666</v>
      </c>
      <c r="P42" s="150" t="str">
        <f t="shared" si="27"/>
        <v>FAIL</v>
      </c>
      <c r="Q42" s="150" t="str">
        <f t="shared" si="28"/>
        <v>FAIL</v>
      </c>
      <c r="R42" s="84">
        <f t="shared" si="5"/>
        <v>2</v>
      </c>
      <c r="S42" s="85">
        <f t="shared" si="6"/>
        <v>0</v>
      </c>
      <c r="T42" s="70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4">
        <f t="shared" si="16"/>
        <v>0</v>
      </c>
      <c r="AF42" s="150">
        <f t="shared" si="17"/>
        <v>407</v>
      </c>
      <c r="AG42" s="150"/>
      <c r="AH42" s="83">
        <f t="shared" si="24"/>
        <v>27.133333333333333</v>
      </c>
      <c r="AI42" s="150" t="str">
        <f t="shared" si="18"/>
        <v>FAILS ATKT</v>
      </c>
      <c r="AJ42" s="150" t="b">
        <f t="shared" si="25"/>
        <v>0</v>
      </c>
      <c r="AK42" s="84">
        <f t="shared" si="19"/>
        <v>0</v>
      </c>
      <c r="AL42" s="87">
        <f t="shared" si="20"/>
        <v>0</v>
      </c>
      <c r="AM42" s="66">
        <f t="shared" si="21"/>
        <v>2</v>
      </c>
      <c r="AN42" s="88">
        <f t="shared" si="22"/>
        <v>0</v>
      </c>
      <c r="AO42" s="56"/>
      <c r="AP42" s="57"/>
      <c r="AQ42" s="51"/>
    </row>
    <row r="43" spans="1:43" ht="15" customHeight="1">
      <c r="A43" s="150">
        <v>59</v>
      </c>
      <c r="B43" s="80" t="s">
        <v>237</v>
      </c>
      <c r="C43" s="81" t="s">
        <v>238</v>
      </c>
      <c r="D43" s="150">
        <v>53</v>
      </c>
      <c r="E43" s="82">
        <v>46</v>
      </c>
      <c r="F43" s="82">
        <v>60</v>
      </c>
      <c r="G43" s="82">
        <v>43</v>
      </c>
      <c r="H43" s="82">
        <v>41</v>
      </c>
      <c r="I43" s="82">
        <v>36</v>
      </c>
      <c r="J43" s="82">
        <v>39</v>
      </c>
      <c r="K43" s="82">
        <v>24</v>
      </c>
      <c r="L43" s="82">
        <v>30</v>
      </c>
      <c r="M43" s="82">
        <v>35</v>
      </c>
      <c r="N43" s="150">
        <f t="shared" si="23"/>
        <v>407</v>
      </c>
      <c r="O43" s="83">
        <f t="shared" si="26"/>
        <v>54.266666666666666</v>
      </c>
      <c r="P43" s="150" t="str">
        <f t="shared" si="27"/>
        <v>PASS</v>
      </c>
      <c r="Q43" s="150" t="str">
        <f t="shared" si="28"/>
        <v>SECOND CLASS</v>
      </c>
      <c r="R43" s="84">
        <f t="shared" si="5"/>
        <v>0</v>
      </c>
      <c r="S43" s="85">
        <f t="shared" si="6"/>
        <v>0</v>
      </c>
      <c r="T43" s="7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4">
        <f t="shared" si="16"/>
        <v>0</v>
      </c>
      <c r="AF43" s="150">
        <f t="shared" si="17"/>
        <v>407</v>
      </c>
      <c r="AG43" s="150"/>
      <c r="AH43" s="83">
        <f t="shared" si="24"/>
        <v>27.133333333333333</v>
      </c>
      <c r="AI43" s="150" t="str">
        <f t="shared" si="18"/>
        <v>PASS</v>
      </c>
      <c r="AJ43" s="150" t="b">
        <f t="shared" si="25"/>
        <v>0</v>
      </c>
      <c r="AK43" s="84">
        <f t="shared" si="19"/>
        <v>0</v>
      </c>
      <c r="AL43" s="87">
        <f t="shared" si="20"/>
        <v>0</v>
      </c>
      <c r="AM43" s="66">
        <f t="shared" si="21"/>
        <v>0</v>
      </c>
      <c r="AN43" s="88">
        <f t="shared" si="22"/>
        <v>0</v>
      </c>
      <c r="AO43" s="56"/>
      <c r="AP43" s="57"/>
      <c r="AQ43" s="51"/>
    </row>
    <row r="44" spans="1:43" ht="15" customHeight="1">
      <c r="A44" s="150">
        <v>46</v>
      </c>
      <c r="B44" s="80" t="s">
        <v>211</v>
      </c>
      <c r="C44" s="81" t="s">
        <v>212</v>
      </c>
      <c r="D44" s="150">
        <v>52</v>
      </c>
      <c r="E44" s="82">
        <v>47</v>
      </c>
      <c r="F44" s="82">
        <v>58</v>
      </c>
      <c r="G44" s="82">
        <v>48</v>
      </c>
      <c r="H44" s="82">
        <v>49</v>
      </c>
      <c r="I44" s="82">
        <v>32</v>
      </c>
      <c r="J44" s="82">
        <v>35</v>
      </c>
      <c r="K44" s="82">
        <v>21</v>
      </c>
      <c r="L44" s="82">
        <v>29</v>
      </c>
      <c r="M44" s="82">
        <v>31</v>
      </c>
      <c r="N44" s="150">
        <f t="shared" si="23"/>
        <v>402</v>
      </c>
      <c r="O44" s="83">
        <f t="shared" si="26"/>
        <v>53.6</v>
      </c>
      <c r="P44" s="150" t="str">
        <f t="shared" si="27"/>
        <v>PASS</v>
      </c>
      <c r="Q44" s="150" t="str">
        <f t="shared" si="28"/>
        <v>SECOND CLASS</v>
      </c>
      <c r="R44" s="84">
        <f t="shared" si="5"/>
        <v>0</v>
      </c>
      <c r="S44" s="85">
        <f t="shared" si="6"/>
        <v>0</v>
      </c>
      <c r="T44" s="70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4">
        <f t="shared" si="16"/>
        <v>0</v>
      </c>
      <c r="AF44" s="150">
        <f t="shared" si="17"/>
        <v>402</v>
      </c>
      <c r="AG44" s="150"/>
      <c r="AH44" s="83">
        <f t="shared" si="24"/>
        <v>26.8</v>
      </c>
      <c r="AI44" s="150" t="str">
        <f t="shared" si="18"/>
        <v>PASS</v>
      </c>
      <c r="AJ44" s="150" t="b">
        <f t="shared" si="25"/>
        <v>0</v>
      </c>
      <c r="AK44" s="84">
        <f t="shared" si="19"/>
        <v>0</v>
      </c>
      <c r="AL44" s="87">
        <f t="shared" si="20"/>
        <v>0</v>
      </c>
      <c r="AM44" s="66">
        <f t="shared" si="21"/>
        <v>0</v>
      </c>
      <c r="AN44" s="88">
        <f t="shared" si="22"/>
        <v>0</v>
      </c>
      <c r="AO44" s="56"/>
      <c r="AP44" s="57"/>
      <c r="AQ44" s="51"/>
    </row>
    <row r="45" spans="1:43" ht="15" customHeight="1">
      <c r="A45" s="150">
        <v>22</v>
      </c>
      <c r="B45" s="80" t="s">
        <v>164</v>
      </c>
      <c r="C45" s="81" t="s">
        <v>165</v>
      </c>
      <c r="D45" s="150">
        <v>36</v>
      </c>
      <c r="E45" s="82">
        <v>40</v>
      </c>
      <c r="F45" s="82">
        <v>48</v>
      </c>
      <c r="G45" s="82">
        <v>42</v>
      </c>
      <c r="H45" s="82">
        <v>48</v>
      </c>
      <c r="I45" s="82">
        <v>40</v>
      </c>
      <c r="J45" s="82">
        <v>42</v>
      </c>
      <c r="K45" s="82">
        <v>34</v>
      </c>
      <c r="L45" s="82">
        <v>35</v>
      </c>
      <c r="M45" s="91">
        <v>35</v>
      </c>
      <c r="N45" s="150">
        <f t="shared" si="23"/>
        <v>400</v>
      </c>
      <c r="O45" s="83">
        <f t="shared" si="26"/>
        <v>53.333333333333336</v>
      </c>
      <c r="P45" s="150" t="str">
        <f t="shared" si="27"/>
        <v>FAIL</v>
      </c>
      <c r="Q45" s="150" t="str">
        <f t="shared" si="28"/>
        <v>FAIL</v>
      </c>
      <c r="R45" s="84">
        <f>COUNTIF(D45:G45,"&lt;40")+COUNTIF(D45:G45,"AA")</f>
        <v>1</v>
      </c>
      <c r="S45" s="85">
        <f>COUNTIF(H45,"&lt;20")+COUNTIF(I45,"&lt;20")+COUNTIF(J45,"&lt;20")+COUNTIF(K45,"&lt;20")+COUNTIF(L45,"&lt;20")+COUNTIF(H45,"AA")+COUNTIF(I45,"AA")+COUNTIF(J45,"AA")+COUNTIF(K45,"AA")+COUNTIF(L45,"AA")</f>
        <v>0</v>
      </c>
      <c r="T45" s="70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4">
        <f t="shared" si="16"/>
        <v>0</v>
      </c>
      <c r="AF45" s="150">
        <f t="shared" si="17"/>
        <v>400</v>
      </c>
      <c r="AG45" s="150"/>
      <c r="AH45" s="83">
        <f t="shared" si="24"/>
        <v>26.666666666666668</v>
      </c>
      <c r="AI45" s="150" t="str">
        <f t="shared" si="18"/>
        <v>FAILS ATKT</v>
      </c>
      <c r="AJ45" s="150" t="b">
        <f t="shared" si="25"/>
        <v>0</v>
      </c>
      <c r="AK45" s="84">
        <f t="shared" si="19"/>
        <v>0</v>
      </c>
      <c r="AL45" s="87">
        <f t="shared" si="20"/>
        <v>0</v>
      </c>
      <c r="AM45" s="66">
        <f t="shared" si="21"/>
        <v>1</v>
      </c>
      <c r="AN45" s="88">
        <f t="shared" si="22"/>
        <v>0</v>
      </c>
      <c r="AO45" s="56"/>
      <c r="AP45" s="57"/>
      <c r="AQ45" s="51"/>
    </row>
    <row r="46" spans="1:43" ht="15" customHeight="1">
      <c r="A46" s="150">
        <v>48</v>
      </c>
      <c r="B46" s="80" t="s">
        <v>215</v>
      </c>
      <c r="C46" s="81" t="s">
        <v>216</v>
      </c>
      <c r="D46" s="150">
        <v>46</v>
      </c>
      <c r="E46" s="82">
        <v>40</v>
      </c>
      <c r="F46" s="82">
        <v>46</v>
      </c>
      <c r="G46" s="82">
        <v>53</v>
      </c>
      <c r="H46" s="82">
        <v>47</v>
      </c>
      <c r="I46" s="82">
        <v>39</v>
      </c>
      <c r="J46" s="82">
        <v>33</v>
      </c>
      <c r="K46" s="82">
        <v>28</v>
      </c>
      <c r="L46" s="82">
        <v>30</v>
      </c>
      <c r="M46" s="82">
        <v>38</v>
      </c>
      <c r="N46" s="150">
        <f t="shared" si="23"/>
        <v>400</v>
      </c>
      <c r="O46" s="83">
        <f t="shared" si="26"/>
        <v>53.333333333333336</v>
      </c>
      <c r="P46" s="150" t="str">
        <f t="shared" si="27"/>
        <v>PASS</v>
      </c>
      <c r="Q46" s="150" t="str">
        <f t="shared" si="28"/>
        <v>SECOND CLASS</v>
      </c>
      <c r="R46" s="84">
        <f t="shared" ref="R46:R65" si="29">COUNTIF(D46:H46,"&lt;40")+COUNTIF(D46:H46,"AA")</f>
        <v>0</v>
      </c>
      <c r="S46" s="85">
        <f t="shared" ref="S46:S65" si="30">COUNTIF(I46,"&lt;20")+COUNTIF(J46,"&lt;20")+COUNTIF(K46,"&lt;20")+COUNTIF(L46,"&lt;20")+COUNTIF(M46,"&lt;20")+COUNTIF(I46,"AA")+COUNTIF(J46,"AA")+COUNTIF(K46,"AA")+COUNTIF(L46,"AA")+COUNTIF(M46,"AA")</f>
        <v>0</v>
      </c>
      <c r="T46" s="70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4">
        <f t="shared" si="16"/>
        <v>0</v>
      </c>
      <c r="AF46" s="150">
        <f t="shared" si="17"/>
        <v>400</v>
      </c>
      <c r="AG46" s="150"/>
      <c r="AH46" s="83">
        <f t="shared" si="24"/>
        <v>26.666666666666668</v>
      </c>
      <c r="AI46" s="150" t="str">
        <f t="shared" si="18"/>
        <v>PASS</v>
      </c>
      <c r="AJ46" s="150" t="b">
        <f t="shared" si="25"/>
        <v>0</v>
      </c>
      <c r="AK46" s="84">
        <f t="shared" si="19"/>
        <v>0</v>
      </c>
      <c r="AL46" s="87">
        <f t="shared" si="20"/>
        <v>0</v>
      </c>
      <c r="AM46" s="66">
        <f t="shared" si="21"/>
        <v>0</v>
      </c>
      <c r="AN46" s="88">
        <f t="shared" si="22"/>
        <v>0</v>
      </c>
      <c r="AO46" s="56"/>
      <c r="AP46" s="57"/>
      <c r="AQ46" s="51"/>
    </row>
    <row r="47" spans="1:43" ht="15" customHeight="1">
      <c r="A47" s="150">
        <v>25</v>
      </c>
      <c r="B47" s="80" t="s">
        <v>170</v>
      </c>
      <c r="C47" s="81" t="s">
        <v>171</v>
      </c>
      <c r="D47" s="150">
        <v>37</v>
      </c>
      <c r="E47" s="82">
        <v>44</v>
      </c>
      <c r="F47" s="82">
        <v>54</v>
      </c>
      <c r="G47" s="82">
        <v>63</v>
      </c>
      <c r="H47" s="82">
        <v>53</v>
      </c>
      <c r="I47" s="82">
        <v>35</v>
      </c>
      <c r="J47" s="82">
        <v>40</v>
      </c>
      <c r="K47" s="82">
        <v>10</v>
      </c>
      <c r="L47" s="82">
        <v>31</v>
      </c>
      <c r="M47" s="82">
        <v>31</v>
      </c>
      <c r="N47" s="150">
        <f t="shared" si="23"/>
        <v>398</v>
      </c>
      <c r="O47" s="83">
        <f t="shared" si="26"/>
        <v>53.06666666666667</v>
      </c>
      <c r="P47" s="150" t="str">
        <f t="shared" si="27"/>
        <v>FAIL</v>
      </c>
      <c r="Q47" s="150" t="str">
        <f t="shared" si="28"/>
        <v>FAIL</v>
      </c>
      <c r="R47" s="84">
        <f t="shared" si="29"/>
        <v>1</v>
      </c>
      <c r="S47" s="85">
        <f t="shared" si="30"/>
        <v>1</v>
      </c>
      <c r="T47" s="70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4">
        <f t="shared" si="16"/>
        <v>0</v>
      </c>
      <c r="AF47" s="150">
        <f t="shared" si="17"/>
        <v>398</v>
      </c>
      <c r="AG47" s="150"/>
      <c r="AH47" s="83">
        <f t="shared" si="24"/>
        <v>26.533333333333335</v>
      </c>
      <c r="AI47" s="150" t="str">
        <f t="shared" si="18"/>
        <v>FAILS ATKT</v>
      </c>
      <c r="AJ47" s="150" t="b">
        <f t="shared" si="25"/>
        <v>0</v>
      </c>
      <c r="AK47" s="84">
        <f t="shared" si="19"/>
        <v>0</v>
      </c>
      <c r="AL47" s="87">
        <f t="shared" si="20"/>
        <v>0</v>
      </c>
      <c r="AM47" s="66">
        <f t="shared" si="21"/>
        <v>1</v>
      </c>
      <c r="AN47" s="88">
        <f t="shared" si="22"/>
        <v>1</v>
      </c>
      <c r="AO47" s="56"/>
      <c r="AP47" s="57"/>
      <c r="AQ47" s="51"/>
    </row>
    <row r="48" spans="1:43" ht="15" customHeight="1">
      <c r="A48" s="150">
        <v>33</v>
      </c>
      <c r="B48" s="80" t="s">
        <v>185</v>
      </c>
      <c r="C48" s="81" t="s">
        <v>186</v>
      </c>
      <c r="D48" s="150">
        <v>47</v>
      </c>
      <c r="E48" s="82">
        <v>36</v>
      </c>
      <c r="F48" s="82">
        <v>51</v>
      </c>
      <c r="G48" s="82">
        <v>62</v>
      </c>
      <c r="H48" s="82">
        <f>24+17</f>
        <v>41</v>
      </c>
      <c r="I48" s="82">
        <v>30</v>
      </c>
      <c r="J48" s="82">
        <v>42</v>
      </c>
      <c r="K48" s="82">
        <v>21</v>
      </c>
      <c r="L48" s="82">
        <v>31</v>
      </c>
      <c r="M48" s="82">
        <v>32</v>
      </c>
      <c r="N48" s="150">
        <f t="shared" si="23"/>
        <v>393</v>
      </c>
      <c r="O48" s="83">
        <f t="shared" si="26"/>
        <v>52.4</v>
      </c>
      <c r="P48" s="150" t="str">
        <f t="shared" si="27"/>
        <v>FAIL</v>
      </c>
      <c r="Q48" s="150" t="str">
        <f t="shared" si="28"/>
        <v>FAIL</v>
      </c>
      <c r="R48" s="84">
        <f t="shared" si="29"/>
        <v>1</v>
      </c>
      <c r="S48" s="85">
        <f t="shared" si="30"/>
        <v>0</v>
      </c>
      <c r="T48" s="70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4">
        <f t="shared" si="16"/>
        <v>0</v>
      </c>
      <c r="AF48" s="150">
        <f t="shared" si="17"/>
        <v>393</v>
      </c>
      <c r="AG48" s="150"/>
      <c r="AH48" s="83">
        <f t="shared" si="24"/>
        <v>26.2</v>
      </c>
      <c r="AI48" s="150" t="str">
        <f t="shared" si="18"/>
        <v>FAILS ATKT</v>
      </c>
      <c r="AJ48" s="150" t="b">
        <f t="shared" si="25"/>
        <v>0</v>
      </c>
      <c r="AK48" s="84">
        <f t="shared" si="19"/>
        <v>0</v>
      </c>
      <c r="AL48" s="87">
        <f t="shared" si="20"/>
        <v>0</v>
      </c>
      <c r="AM48" s="66">
        <f t="shared" si="21"/>
        <v>1</v>
      </c>
      <c r="AN48" s="88">
        <f t="shared" si="22"/>
        <v>0</v>
      </c>
      <c r="AO48" s="56"/>
      <c r="AP48" s="57"/>
      <c r="AQ48" s="51"/>
    </row>
    <row r="49" spans="1:43" ht="15" customHeight="1">
      <c r="A49" s="150">
        <v>4</v>
      </c>
      <c r="B49" s="80" t="s">
        <v>128</v>
      </c>
      <c r="C49" s="81" t="s">
        <v>129</v>
      </c>
      <c r="D49" s="150">
        <v>36</v>
      </c>
      <c r="E49" s="82">
        <v>25</v>
      </c>
      <c r="F49" s="82">
        <v>31</v>
      </c>
      <c r="G49" s="82">
        <v>58</v>
      </c>
      <c r="H49" s="82">
        <v>61</v>
      </c>
      <c r="I49" s="82">
        <v>40</v>
      </c>
      <c r="J49" s="82">
        <v>31</v>
      </c>
      <c r="K49" s="82">
        <v>39</v>
      </c>
      <c r="L49" s="82">
        <v>33</v>
      </c>
      <c r="M49" s="82">
        <v>34</v>
      </c>
      <c r="N49" s="150">
        <f t="shared" si="23"/>
        <v>388</v>
      </c>
      <c r="O49" s="83">
        <f t="shared" si="26"/>
        <v>51.733333333333334</v>
      </c>
      <c r="P49" s="150" t="str">
        <f t="shared" si="27"/>
        <v>FAIL</v>
      </c>
      <c r="Q49" s="150" t="str">
        <f t="shared" si="28"/>
        <v>FAIL</v>
      </c>
      <c r="R49" s="84">
        <f t="shared" si="29"/>
        <v>3</v>
      </c>
      <c r="S49" s="85">
        <f t="shared" si="30"/>
        <v>0</v>
      </c>
      <c r="T49" s="70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4">
        <f t="shared" si="16"/>
        <v>0</v>
      </c>
      <c r="AF49" s="150">
        <f t="shared" si="17"/>
        <v>388</v>
      </c>
      <c r="AG49" s="150"/>
      <c r="AH49" s="83">
        <f t="shared" si="24"/>
        <v>25.866666666666667</v>
      </c>
      <c r="AI49" s="150" t="str">
        <f t="shared" si="18"/>
        <v>FAILS ATKT</v>
      </c>
      <c r="AJ49" s="150" t="b">
        <f t="shared" si="25"/>
        <v>0</v>
      </c>
      <c r="AK49" s="84">
        <f t="shared" si="19"/>
        <v>0</v>
      </c>
      <c r="AL49" s="87">
        <f t="shared" si="20"/>
        <v>0</v>
      </c>
      <c r="AM49" s="66">
        <f t="shared" si="21"/>
        <v>3</v>
      </c>
      <c r="AN49" s="88">
        <f t="shared" si="22"/>
        <v>0</v>
      </c>
      <c r="AO49" s="56"/>
      <c r="AP49" s="57"/>
      <c r="AQ49" s="51"/>
    </row>
    <row r="50" spans="1:43" ht="15" customHeight="1">
      <c r="A50" s="150">
        <v>27</v>
      </c>
      <c r="B50" s="80" t="s">
        <v>174</v>
      </c>
      <c r="C50" s="81" t="s">
        <v>175</v>
      </c>
      <c r="D50" s="150">
        <v>44</v>
      </c>
      <c r="E50" s="82">
        <v>19</v>
      </c>
      <c r="F50" s="82">
        <v>42</v>
      </c>
      <c r="G50" s="82">
        <v>59</v>
      </c>
      <c r="H50" s="82">
        <v>63</v>
      </c>
      <c r="I50" s="82">
        <v>30</v>
      </c>
      <c r="J50" s="82">
        <v>25</v>
      </c>
      <c r="K50" s="82">
        <v>28</v>
      </c>
      <c r="L50" s="82">
        <v>34</v>
      </c>
      <c r="M50" s="82">
        <v>37</v>
      </c>
      <c r="N50" s="150">
        <f t="shared" si="23"/>
        <v>381</v>
      </c>
      <c r="O50" s="83">
        <f t="shared" si="26"/>
        <v>50.8</v>
      </c>
      <c r="P50" s="150" t="str">
        <f t="shared" si="27"/>
        <v>FAIL</v>
      </c>
      <c r="Q50" s="150" t="str">
        <f t="shared" si="28"/>
        <v>FAIL</v>
      </c>
      <c r="R50" s="84">
        <f t="shared" si="29"/>
        <v>1</v>
      </c>
      <c r="S50" s="85">
        <f t="shared" si="30"/>
        <v>0</v>
      </c>
      <c r="T50" s="70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4">
        <f t="shared" si="16"/>
        <v>0</v>
      </c>
      <c r="AF50" s="150">
        <f t="shared" si="17"/>
        <v>381</v>
      </c>
      <c r="AG50" s="150"/>
      <c r="AH50" s="83">
        <f t="shared" si="24"/>
        <v>25.4</v>
      </c>
      <c r="AI50" s="150" t="str">
        <f t="shared" si="18"/>
        <v>FAILS ATKT</v>
      </c>
      <c r="AJ50" s="150" t="b">
        <f t="shared" si="25"/>
        <v>0</v>
      </c>
      <c r="AK50" s="84">
        <f t="shared" si="19"/>
        <v>0</v>
      </c>
      <c r="AL50" s="87">
        <f t="shared" si="20"/>
        <v>0</v>
      </c>
      <c r="AM50" s="66">
        <f t="shared" si="21"/>
        <v>1</v>
      </c>
      <c r="AN50" s="88">
        <f t="shared" si="22"/>
        <v>0</v>
      </c>
      <c r="AO50" s="56"/>
      <c r="AP50" s="57"/>
      <c r="AQ50" s="51"/>
    </row>
    <row r="51" spans="1:43" ht="15" customHeight="1">
      <c r="A51" s="150">
        <v>29</v>
      </c>
      <c r="B51" s="80" t="s">
        <v>177</v>
      </c>
      <c r="C51" s="81" t="s">
        <v>178</v>
      </c>
      <c r="D51" s="150">
        <v>42</v>
      </c>
      <c r="E51" s="82">
        <v>40</v>
      </c>
      <c r="F51" s="82">
        <v>51</v>
      </c>
      <c r="G51" s="82">
        <v>64</v>
      </c>
      <c r="H51" s="82">
        <v>66</v>
      </c>
      <c r="I51" s="82">
        <v>37</v>
      </c>
      <c r="J51" s="82">
        <v>6</v>
      </c>
      <c r="K51" s="82">
        <v>6</v>
      </c>
      <c r="L51" s="82">
        <v>28</v>
      </c>
      <c r="M51" s="82">
        <v>34</v>
      </c>
      <c r="N51" s="150">
        <f t="shared" si="23"/>
        <v>374</v>
      </c>
      <c r="O51" s="83">
        <f t="shared" si="26"/>
        <v>49.866666666666667</v>
      </c>
      <c r="P51" s="150" t="str">
        <f t="shared" si="27"/>
        <v>FAIL</v>
      </c>
      <c r="Q51" s="150" t="str">
        <f t="shared" si="28"/>
        <v>FAIL</v>
      </c>
      <c r="R51" s="84">
        <f t="shared" si="29"/>
        <v>0</v>
      </c>
      <c r="S51" s="85">
        <f t="shared" si="30"/>
        <v>2</v>
      </c>
      <c r="T51" s="70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4">
        <f t="shared" si="16"/>
        <v>0</v>
      </c>
      <c r="AF51" s="150">
        <f t="shared" si="17"/>
        <v>374</v>
      </c>
      <c r="AG51" s="150"/>
      <c r="AH51" s="83">
        <f t="shared" si="24"/>
        <v>24.933333333333334</v>
      </c>
      <c r="AI51" s="150" t="str">
        <f t="shared" si="18"/>
        <v>FAILS ATKT</v>
      </c>
      <c r="AJ51" s="150" t="b">
        <f t="shared" si="25"/>
        <v>0</v>
      </c>
      <c r="AK51" s="84">
        <f t="shared" si="19"/>
        <v>0</v>
      </c>
      <c r="AL51" s="87">
        <f t="shared" si="20"/>
        <v>0</v>
      </c>
      <c r="AM51" s="66">
        <f t="shared" si="21"/>
        <v>0</v>
      </c>
      <c r="AN51" s="88">
        <f t="shared" si="22"/>
        <v>2</v>
      </c>
      <c r="AO51" s="56"/>
      <c r="AP51" s="57"/>
      <c r="AQ51" s="51"/>
    </row>
    <row r="52" spans="1:43" ht="15" customHeight="1">
      <c r="A52" s="150">
        <v>55</v>
      </c>
      <c r="B52" s="80" t="s">
        <v>229</v>
      </c>
      <c r="C52" s="81" t="s">
        <v>230</v>
      </c>
      <c r="D52" s="150">
        <v>48</v>
      </c>
      <c r="E52" s="82">
        <v>43</v>
      </c>
      <c r="F52" s="82">
        <v>54</v>
      </c>
      <c r="G52" s="82">
        <v>44</v>
      </c>
      <c r="H52" s="82">
        <v>44</v>
      </c>
      <c r="I52" s="82">
        <v>32</v>
      </c>
      <c r="J52" s="82">
        <v>25</v>
      </c>
      <c r="K52" s="82">
        <v>24</v>
      </c>
      <c r="L52" s="82">
        <v>28</v>
      </c>
      <c r="M52" s="82">
        <v>30</v>
      </c>
      <c r="N52" s="150">
        <f t="shared" si="23"/>
        <v>372</v>
      </c>
      <c r="O52" s="83">
        <f t="shared" si="26"/>
        <v>49.6</v>
      </c>
      <c r="P52" s="150" t="str">
        <f t="shared" si="27"/>
        <v>PASS</v>
      </c>
      <c r="Q52" s="150" t="str">
        <f t="shared" si="28"/>
        <v>PASS CLASS</v>
      </c>
      <c r="R52" s="84">
        <f t="shared" si="29"/>
        <v>0</v>
      </c>
      <c r="S52" s="85">
        <f t="shared" si="30"/>
        <v>0</v>
      </c>
      <c r="T52" s="70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4">
        <f t="shared" si="16"/>
        <v>0</v>
      </c>
      <c r="AF52" s="150">
        <f t="shared" si="17"/>
        <v>372</v>
      </c>
      <c r="AG52" s="150"/>
      <c r="AH52" s="83">
        <f t="shared" si="24"/>
        <v>24.8</v>
      </c>
      <c r="AI52" s="150" t="str">
        <f t="shared" si="18"/>
        <v>PASS</v>
      </c>
      <c r="AJ52" s="150" t="b">
        <f t="shared" si="25"/>
        <v>0</v>
      </c>
      <c r="AK52" s="84">
        <f t="shared" si="19"/>
        <v>0</v>
      </c>
      <c r="AL52" s="87">
        <f t="shared" si="20"/>
        <v>0</v>
      </c>
      <c r="AM52" s="66">
        <f t="shared" si="21"/>
        <v>0</v>
      </c>
      <c r="AN52" s="88">
        <f t="shared" si="22"/>
        <v>0</v>
      </c>
      <c r="AO52" s="56"/>
      <c r="AP52" s="57"/>
      <c r="AQ52" s="51"/>
    </row>
    <row r="53" spans="1:43" ht="15" customHeight="1">
      <c r="A53" s="150">
        <v>7</v>
      </c>
      <c r="B53" s="80" t="s">
        <v>134</v>
      </c>
      <c r="C53" s="81" t="s">
        <v>135</v>
      </c>
      <c r="D53" s="150">
        <v>23</v>
      </c>
      <c r="E53" s="82">
        <v>47</v>
      </c>
      <c r="F53" s="82">
        <v>45</v>
      </c>
      <c r="G53" s="82">
        <v>49</v>
      </c>
      <c r="H53" s="82">
        <v>49</v>
      </c>
      <c r="I53" s="82">
        <v>43</v>
      </c>
      <c r="J53" s="82">
        <v>25</v>
      </c>
      <c r="K53" s="82">
        <v>25</v>
      </c>
      <c r="L53" s="82">
        <v>32</v>
      </c>
      <c r="M53" s="82">
        <v>33</v>
      </c>
      <c r="N53" s="150">
        <f t="shared" si="23"/>
        <v>371</v>
      </c>
      <c r="O53" s="83">
        <f t="shared" si="26"/>
        <v>49.466666666666669</v>
      </c>
      <c r="P53" s="150" t="str">
        <f t="shared" si="27"/>
        <v>FAIL</v>
      </c>
      <c r="Q53" s="150" t="str">
        <f t="shared" si="28"/>
        <v>FAIL</v>
      </c>
      <c r="R53" s="84">
        <f t="shared" si="29"/>
        <v>1</v>
      </c>
      <c r="S53" s="85">
        <f t="shared" si="30"/>
        <v>0</v>
      </c>
      <c r="T53" s="70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4">
        <f t="shared" si="16"/>
        <v>0</v>
      </c>
      <c r="AF53" s="150">
        <f t="shared" si="17"/>
        <v>371</v>
      </c>
      <c r="AG53" s="150"/>
      <c r="AH53" s="83">
        <f t="shared" si="24"/>
        <v>24.733333333333334</v>
      </c>
      <c r="AI53" s="150" t="str">
        <f t="shared" si="18"/>
        <v>FAILS ATKT</v>
      </c>
      <c r="AJ53" s="150" t="b">
        <f t="shared" si="25"/>
        <v>0</v>
      </c>
      <c r="AK53" s="84">
        <f t="shared" si="19"/>
        <v>0</v>
      </c>
      <c r="AL53" s="87">
        <f t="shared" si="20"/>
        <v>0</v>
      </c>
      <c r="AM53" s="66">
        <f t="shared" si="21"/>
        <v>1</v>
      </c>
      <c r="AN53" s="88">
        <f t="shared" si="22"/>
        <v>0</v>
      </c>
      <c r="AO53" s="56"/>
      <c r="AP53" s="57"/>
      <c r="AQ53" s="51"/>
    </row>
    <row r="54" spans="1:43" ht="15" customHeight="1">
      <c r="A54" s="150">
        <v>36</v>
      </c>
      <c r="B54" s="80" t="s">
        <v>191</v>
      </c>
      <c r="C54" s="81" t="s">
        <v>192</v>
      </c>
      <c r="D54" s="150">
        <v>45</v>
      </c>
      <c r="E54" s="82">
        <v>34</v>
      </c>
      <c r="F54" s="82">
        <v>52</v>
      </c>
      <c r="G54" s="82">
        <v>51</v>
      </c>
      <c r="H54" s="82">
        <f>22+16</f>
        <v>38</v>
      </c>
      <c r="I54" s="82">
        <v>37</v>
      </c>
      <c r="J54" s="82">
        <v>30</v>
      </c>
      <c r="K54" s="82">
        <v>23</v>
      </c>
      <c r="L54" s="82">
        <v>25</v>
      </c>
      <c r="M54" s="82">
        <v>32</v>
      </c>
      <c r="N54" s="150">
        <f t="shared" si="23"/>
        <v>367</v>
      </c>
      <c r="O54" s="83">
        <f t="shared" si="26"/>
        <v>48.93333333333333</v>
      </c>
      <c r="P54" s="150" t="str">
        <f t="shared" si="27"/>
        <v>FAIL</v>
      </c>
      <c r="Q54" s="150" t="str">
        <f t="shared" si="28"/>
        <v>FAIL</v>
      </c>
      <c r="R54" s="84">
        <f t="shared" si="29"/>
        <v>2</v>
      </c>
      <c r="S54" s="85">
        <f t="shared" si="30"/>
        <v>0</v>
      </c>
      <c r="T54" s="70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4">
        <f t="shared" si="16"/>
        <v>0</v>
      </c>
      <c r="AF54" s="150">
        <f t="shared" si="17"/>
        <v>367</v>
      </c>
      <c r="AG54" s="150"/>
      <c r="AH54" s="83">
        <f t="shared" si="24"/>
        <v>24.466666666666665</v>
      </c>
      <c r="AI54" s="150" t="str">
        <f t="shared" si="18"/>
        <v>FAILS ATKT</v>
      </c>
      <c r="AJ54" s="150" t="b">
        <f t="shared" si="25"/>
        <v>0</v>
      </c>
      <c r="AK54" s="84">
        <f t="shared" si="19"/>
        <v>0</v>
      </c>
      <c r="AL54" s="87">
        <f t="shared" si="20"/>
        <v>0</v>
      </c>
      <c r="AM54" s="66">
        <f t="shared" si="21"/>
        <v>2</v>
      </c>
      <c r="AN54" s="88">
        <f t="shared" si="22"/>
        <v>0</v>
      </c>
      <c r="AO54" s="56"/>
      <c r="AP54" s="57"/>
      <c r="AQ54" s="51"/>
    </row>
    <row r="55" spans="1:43" ht="15" customHeight="1">
      <c r="A55" s="150">
        <v>52</v>
      </c>
      <c r="B55" s="80" t="s">
        <v>223</v>
      </c>
      <c r="C55" s="81" t="s">
        <v>224</v>
      </c>
      <c r="D55" s="150">
        <v>46</v>
      </c>
      <c r="E55" s="82">
        <v>40</v>
      </c>
      <c r="F55" s="82">
        <v>50</v>
      </c>
      <c r="G55" s="82">
        <v>54</v>
      </c>
      <c r="H55" s="82">
        <v>45</v>
      </c>
      <c r="I55" s="82">
        <v>29</v>
      </c>
      <c r="J55" s="82">
        <v>6</v>
      </c>
      <c r="K55" s="82">
        <v>23</v>
      </c>
      <c r="L55" s="82">
        <v>29</v>
      </c>
      <c r="M55" s="82">
        <v>35</v>
      </c>
      <c r="N55" s="150">
        <f t="shared" si="23"/>
        <v>357</v>
      </c>
      <c r="O55" s="83">
        <f t="shared" si="26"/>
        <v>47.6</v>
      </c>
      <c r="P55" s="150" t="str">
        <f t="shared" si="27"/>
        <v>FAIL</v>
      </c>
      <c r="Q55" s="150" t="str">
        <f t="shared" si="28"/>
        <v>FAIL</v>
      </c>
      <c r="R55" s="84">
        <f t="shared" si="29"/>
        <v>0</v>
      </c>
      <c r="S55" s="85">
        <f t="shared" si="30"/>
        <v>1</v>
      </c>
      <c r="T55" s="70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4">
        <f t="shared" si="16"/>
        <v>0</v>
      </c>
      <c r="AF55" s="150">
        <f t="shared" si="17"/>
        <v>357</v>
      </c>
      <c r="AG55" s="150"/>
      <c r="AH55" s="83">
        <f t="shared" si="24"/>
        <v>23.8</v>
      </c>
      <c r="AI55" s="150" t="str">
        <f t="shared" si="18"/>
        <v>FAILS ATKT</v>
      </c>
      <c r="AJ55" s="150" t="b">
        <f t="shared" si="25"/>
        <v>0</v>
      </c>
      <c r="AK55" s="84">
        <f t="shared" si="19"/>
        <v>0</v>
      </c>
      <c r="AL55" s="87">
        <f t="shared" si="20"/>
        <v>0</v>
      </c>
      <c r="AM55" s="66">
        <f t="shared" si="21"/>
        <v>0</v>
      </c>
      <c r="AN55" s="88">
        <f t="shared" si="22"/>
        <v>1</v>
      </c>
      <c r="AO55" s="56"/>
      <c r="AP55" s="57"/>
      <c r="AQ55" s="51"/>
    </row>
    <row r="56" spans="1:43" ht="15" customHeight="1">
      <c r="A56" s="150">
        <v>23</v>
      </c>
      <c r="B56" s="80" t="s">
        <v>166</v>
      </c>
      <c r="C56" s="81" t="s">
        <v>167</v>
      </c>
      <c r="D56" s="150">
        <v>36</v>
      </c>
      <c r="E56" s="82">
        <v>40</v>
      </c>
      <c r="F56" s="89">
        <v>52</v>
      </c>
      <c r="G56" s="82">
        <v>64</v>
      </c>
      <c r="H56" s="82">
        <v>55</v>
      </c>
      <c r="I56" s="82">
        <v>27</v>
      </c>
      <c r="J56" s="82">
        <v>6</v>
      </c>
      <c r="K56" s="82">
        <v>4</v>
      </c>
      <c r="L56" s="82">
        <v>28</v>
      </c>
      <c r="M56" s="82">
        <v>32</v>
      </c>
      <c r="N56" s="150">
        <f t="shared" si="23"/>
        <v>344</v>
      </c>
      <c r="O56" s="83">
        <f t="shared" si="26"/>
        <v>45.866666666666667</v>
      </c>
      <c r="P56" s="150" t="str">
        <f t="shared" si="27"/>
        <v>FAIL</v>
      </c>
      <c r="Q56" s="150" t="str">
        <f t="shared" si="28"/>
        <v>FAIL</v>
      </c>
      <c r="R56" s="84">
        <f t="shared" si="29"/>
        <v>1</v>
      </c>
      <c r="S56" s="85">
        <f t="shared" si="30"/>
        <v>2</v>
      </c>
      <c r="T56" s="70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4">
        <f t="shared" si="16"/>
        <v>0</v>
      </c>
      <c r="AF56" s="150">
        <f t="shared" si="17"/>
        <v>344</v>
      </c>
      <c r="AG56" s="150"/>
      <c r="AH56" s="83"/>
      <c r="AI56" s="150" t="str">
        <f t="shared" si="18"/>
        <v>FAILS ATKT</v>
      </c>
      <c r="AJ56" s="150"/>
      <c r="AK56" s="84">
        <f t="shared" si="19"/>
        <v>0</v>
      </c>
      <c r="AL56" s="87">
        <f t="shared" si="20"/>
        <v>0</v>
      </c>
      <c r="AM56" s="66">
        <f t="shared" si="21"/>
        <v>1</v>
      </c>
      <c r="AN56" s="88">
        <f t="shared" si="22"/>
        <v>2</v>
      </c>
      <c r="AO56" s="56"/>
      <c r="AP56" s="57"/>
      <c r="AQ56" s="51"/>
    </row>
    <row r="57" spans="1:43" ht="15" customHeight="1">
      <c r="A57" s="150">
        <v>11</v>
      </c>
      <c r="B57" s="80" t="s">
        <v>142</v>
      </c>
      <c r="C57" s="81" t="s">
        <v>143</v>
      </c>
      <c r="D57" s="150">
        <v>27</v>
      </c>
      <c r="E57" s="82">
        <v>37</v>
      </c>
      <c r="F57" s="82">
        <v>49</v>
      </c>
      <c r="G57" s="82">
        <v>39</v>
      </c>
      <c r="H57" s="82">
        <v>54</v>
      </c>
      <c r="I57" s="82">
        <v>25</v>
      </c>
      <c r="J57" s="82">
        <v>34</v>
      </c>
      <c r="K57" s="82">
        <v>21</v>
      </c>
      <c r="L57" s="82">
        <v>25</v>
      </c>
      <c r="M57" s="82">
        <v>29</v>
      </c>
      <c r="N57" s="150">
        <f t="shared" si="23"/>
        <v>340</v>
      </c>
      <c r="O57" s="83">
        <f t="shared" si="26"/>
        <v>45.333333333333336</v>
      </c>
      <c r="P57" s="150" t="str">
        <f t="shared" si="27"/>
        <v>FAIL</v>
      </c>
      <c r="Q57" s="150" t="str">
        <f t="shared" si="28"/>
        <v>FAIL</v>
      </c>
      <c r="R57" s="84">
        <f t="shared" si="29"/>
        <v>3</v>
      </c>
      <c r="S57" s="85">
        <f t="shared" si="30"/>
        <v>0</v>
      </c>
      <c r="T57" s="70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4">
        <f t="shared" si="16"/>
        <v>0</v>
      </c>
      <c r="AF57" s="150">
        <f t="shared" si="17"/>
        <v>340</v>
      </c>
      <c r="AG57" s="150"/>
      <c r="AH57" s="83"/>
      <c r="AI57" s="150" t="str">
        <f t="shared" si="18"/>
        <v>FAILS ATKT</v>
      </c>
      <c r="AJ57" s="150"/>
      <c r="AK57" s="84">
        <f t="shared" si="19"/>
        <v>0</v>
      </c>
      <c r="AL57" s="87">
        <f t="shared" si="20"/>
        <v>0</v>
      </c>
      <c r="AM57" s="66">
        <f t="shared" si="21"/>
        <v>3</v>
      </c>
      <c r="AN57" s="88">
        <f t="shared" si="22"/>
        <v>0</v>
      </c>
      <c r="AO57" s="56"/>
      <c r="AP57" s="57"/>
      <c r="AQ57" s="51"/>
    </row>
    <row r="58" spans="1:43" ht="15" customHeight="1">
      <c r="A58" s="150">
        <v>28</v>
      </c>
      <c r="B58" s="80" t="s">
        <v>176</v>
      </c>
      <c r="C58" s="81" t="s">
        <v>259</v>
      </c>
      <c r="D58" s="150">
        <f>17+14</f>
        <v>31</v>
      </c>
      <c r="E58" s="82">
        <v>30</v>
      </c>
      <c r="F58" s="82">
        <v>45</v>
      </c>
      <c r="G58" s="82">
        <v>56</v>
      </c>
      <c r="H58" s="82">
        <v>54</v>
      </c>
      <c r="I58" s="82">
        <v>27</v>
      </c>
      <c r="J58" s="89">
        <v>7</v>
      </c>
      <c r="K58" s="82">
        <v>20</v>
      </c>
      <c r="L58" s="89">
        <v>30</v>
      </c>
      <c r="M58" s="82">
        <v>31</v>
      </c>
      <c r="N58" s="150">
        <f t="shared" si="23"/>
        <v>331</v>
      </c>
      <c r="O58" s="83">
        <f t="shared" si="26"/>
        <v>44.133333333333333</v>
      </c>
      <c r="P58" s="150" t="str">
        <f t="shared" si="27"/>
        <v>FAIL</v>
      </c>
      <c r="Q58" s="150" t="str">
        <f t="shared" si="28"/>
        <v>FAIL</v>
      </c>
      <c r="R58" s="84">
        <f t="shared" si="29"/>
        <v>2</v>
      </c>
      <c r="S58" s="85">
        <f t="shared" si="30"/>
        <v>1</v>
      </c>
      <c r="T58" s="70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4">
        <f t="shared" si="16"/>
        <v>0</v>
      </c>
      <c r="AF58" s="150">
        <f t="shared" si="17"/>
        <v>331</v>
      </c>
      <c r="AG58" s="150"/>
      <c r="AH58" s="83">
        <f>(AF58+AG58)*100/1500</f>
        <v>22.066666666666666</v>
      </c>
      <c r="AI58" s="150" t="str">
        <f t="shared" si="18"/>
        <v>FAILS ATKT</v>
      </c>
      <c r="AJ58" s="150" t="b">
        <f>IF(AI58="FAIL","FAIL",IF(AH58&gt;=66,"FIRST CLASS WITH DISTINCTION",IF(AH58&gt;=60,"FIRST CLASS",IF(AH58&gt;=55,"HIGHER SECOND CLASS",IF(AH58&gt;=50,"SECOND CLASS",IF(AH58&gt;=40,"PASS CLASS"))))))</f>
        <v>0</v>
      </c>
      <c r="AK58" s="84">
        <f t="shared" si="19"/>
        <v>0</v>
      </c>
      <c r="AL58" s="87">
        <f t="shared" si="20"/>
        <v>0</v>
      </c>
      <c r="AM58" s="66">
        <f t="shared" si="21"/>
        <v>2</v>
      </c>
      <c r="AN58" s="88">
        <f t="shared" si="22"/>
        <v>1</v>
      </c>
      <c r="AO58" s="56"/>
      <c r="AP58" s="57"/>
      <c r="AQ58" s="51"/>
    </row>
    <row r="59" spans="1:43" ht="15" customHeight="1">
      <c r="A59" s="150">
        <v>24</v>
      </c>
      <c r="B59" s="80" t="s">
        <v>168</v>
      </c>
      <c r="C59" s="81" t="s">
        <v>169</v>
      </c>
      <c r="D59" s="150">
        <f>21+12</f>
        <v>33</v>
      </c>
      <c r="E59" s="82">
        <v>6</v>
      </c>
      <c r="F59" s="82">
        <f>22+13</f>
        <v>35</v>
      </c>
      <c r="G59" s="82">
        <f>24+16</f>
        <v>40</v>
      </c>
      <c r="H59" s="82">
        <v>41</v>
      </c>
      <c r="I59" s="82">
        <v>30</v>
      </c>
      <c r="J59" s="82">
        <v>28</v>
      </c>
      <c r="K59" s="82">
        <v>37</v>
      </c>
      <c r="L59" s="82">
        <v>36</v>
      </c>
      <c r="M59" s="82">
        <v>32</v>
      </c>
      <c r="N59" s="150">
        <f t="shared" si="23"/>
        <v>318</v>
      </c>
      <c r="O59" s="83">
        <f t="shared" si="26"/>
        <v>42.4</v>
      </c>
      <c r="P59" s="150" t="str">
        <f t="shared" si="27"/>
        <v>FAIL</v>
      </c>
      <c r="Q59" s="150" t="str">
        <f t="shared" si="28"/>
        <v>FAIL</v>
      </c>
      <c r="R59" s="84">
        <f t="shared" si="29"/>
        <v>3</v>
      </c>
      <c r="S59" s="85">
        <f t="shared" si="30"/>
        <v>0</v>
      </c>
      <c r="T59" s="70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4">
        <f t="shared" si="16"/>
        <v>0</v>
      </c>
      <c r="AF59" s="150">
        <f t="shared" si="17"/>
        <v>318</v>
      </c>
      <c r="AG59" s="150"/>
      <c r="AH59" s="83">
        <f>(AF59+AG59)*100/1500</f>
        <v>21.2</v>
      </c>
      <c r="AI59" s="150" t="str">
        <f t="shared" si="18"/>
        <v>FAILS ATKT</v>
      </c>
      <c r="AJ59" s="150" t="b">
        <f>IF(AI59="FAIL","FAIL",IF(AH59&gt;=66,"FIRST CLASS WITH DISTINCTION",IF(AH59&gt;=60,"FIRST CLASS",IF(AH59&gt;=55,"HIGHER SECOND CLASS",IF(AH59&gt;=50,"SECOND CLASS",IF(AH59&gt;=40,"PASS CLASS"))))))</f>
        <v>0</v>
      </c>
      <c r="AK59" s="84">
        <f t="shared" si="19"/>
        <v>0</v>
      </c>
      <c r="AL59" s="87">
        <f t="shared" si="20"/>
        <v>0</v>
      </c>
      <c r="AM59" s="66">
        <f t="shared" si="21"/>
        <v>3</v>
      </c>
      <c r="AN59" s="88">
        <f t="shared" si="22"/>
        <v>0</v>
      </c>
      <c r="AO59" s="56"/>
      <c r="AP59" s="57"/>
      <c r="AQ59" s="51"/>
    </row>
    <row r="60" spans="1:43" ht="15" customHeight="1">
      <c r="A60" s="150">
        <v>5</v>
      </c>
      <c r="B60" s="80" t="s">
        <v>130</v>
      </c>
      <c r="C60" s="81" t="s">
        <v>131</v>
      </c>
      <c r="D60" s="150">
        <v>31</v>
      </c>
      <c r="E60" s="82">
        <v>25</v>
      </c>
      <c r="F60" s="82">
        <v>44</v>
      </c>
      <c r="G60" s="82">
        <v>54</v>
      </c>
      <c r="H60" s="82">
        <v>50</v>
      </c>
      <c r="I60" s="82">
        <v>23</v>
      </c>
      <c r="J60" s="82">
        <v>6</v>
      </c>
      <c r="K60" s="82">
        <v>5</v>
      </c>
      <c r="L60" s="82">
        <v>30</v>
      </c>
      <c r="M60" s="82">
        <v>32</v>
      </c>
      <c r="N60" s="150">
        <f t="shared" si="23"/>
        <v>300</v>
      </c>
      <c r="O60" s="83">
        <f t="shared" si="26"/>
        <v>40</v>
      </c>
      <c r="P60" s="150" t="str">
        <f t="shared" si="27"/>
        <v>FAIL</v>
      </c>
      <c r="Q60" s="150" t="str">
        <f t="shared" si="28"/>
        <v>FAIL</v>
      </c>
      <c r="R60" s="84">
        <f t="shared" si="29"/>
        <v>2</v>
      </c>
      <c r="S60" s="85">
        <f t="shared" si="30"/>
        <v>2</v>
      </c>
      <c r="T60" s="70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4">
        <f t="shared" si="16"/>
        <v>0</v>
      </c>
      <c r="AF60" s="150">
        <f t="shared" si="17"/>
        <v>300</v>
      </c>
      <c r="AG60" s="150"/>
      <c r="AH60" s="83">
        <f>(AF60+AG60)*100/1500</f>
        <v>20</v>
      </c>
      <c r="AI60" s="150" t="str">
        <f t="shared" si="18"/>
        <v>FAILS ATKT</v>
      </c>
      <c r="AJ60" s="150" t="b">
        <f>IF(AI60="FAIL","FAIL",IF(AH60&gt;=66,"FIRST CLASS WITH DISTINCTION",IF(AH60&gt;=60,"FIRST CLASS",IF(AH60&gt;=55,"HIGHER SECOND CLASS",IF(AH60&gt;=50,"SECOND CLASS",IF(AH60&gt;=40,"PASS CLASS"))))))</f>
        <v>0</v>
      </c>
      <c r="AK60" s="84">
        <f t="shared" si="19"/>
        <v>0</v>
      </c>
      <c r="AL60" s="87">
        <f t="shared" si="20"/>
        <v>0</v>
      </c>
      <c r="AM60" s="66">
        <f t="shared" si="21"/>
        <v>2</v>
      </c>
      <c r="AN60" s="88">
        <f t="shared" si="22"/>
        <v>2</v>
      </c>
      <c r="AO60" s="56"/>
      <c r="AP60" s="57"/>
      <c r="AQ60" s="51"/>
    </row>
    <row r="61" spans="1:43" ht="15" customHeight="1">
      <c r="A61" s="150">
        <v>14</v>
      </c>
      <c r="B61" s="80" t="s">
        <v>148</v>
      </c>
      <c r="C61" s="81" t="s">
        <v>149</v>
      </c>
      <c r="D61" s="150">
        <v>26</v>
      </c>
      <c r="E61" s="82">
        <v>8</v>
      </c>
      <c r="F61" s="82">
        <v>45</v>
      </c>
      <c r="G61" s="82">
        <v>40</v>
      </c>
      <c r="H61" s="82">
        <v>47</v>
      </c>
      <c r="I61" s="82">
        <v>38</v>
      </c>
      <c r="J61" s="82">
        <v>42</v>
      </c>
      <c r="K61" s="82">
        <v>21</v>
      </c>
      <c r="L61" s="82">
        <v>6</v>
      </c>
      <c r="M61" s="82">
        <v>25</v>
      </c>
      <c r="N61" s="150">
        <f t="shared" si="23"/>
        <v>298</v>
      </c>
      <c r="O61" s="83">
        <f t="shared" si="26"/>
        <v>39.733333333333334</v>
      </c>
      <c r="P61" s="150" t="str">
        <f t="shared" si="27"/>
        <v>FAIL</v>
      </c>
      <c r="Q61" s="150" t="str">
        <f t="shared" si="28"/>
        <v>FAIL</v>
      </c>
      <c r="R61" s="84">
        <f t="shared" si="29"/>
        <v>2</v>
      </c>
      <c r="S61" s="85">
        <f t="shared" si="30"/>
        <v>1</v>
      </c>
      <c r="T61" s="70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4"/>
      <c r="AF61" s="150"/>
      <c r="AG61" s="150"/>
      <c r="AH61" s="83"/>
      <c r="AI61" s="150"/>
      <c r="AJ61" s="150"/>
      <c r="AK61" s="84"/>
      <c r="AL61" s="87"/>
      <c r="AM61" s="66"/>
      <c r="AN61" s="88"/>
      <c r="AO61" s="56"/>
      <c r="AP61" s="57"/>
      <c r="AQ61" s="51"/>
    </row>
    <row r="62" spans="1:43" ht="15" customHeight="1">
      <c r="A62" s="150">
        <v>15</v>
      </c>
      <c r="B62" s="80" t="s">
        <v>150</v>
      </c>
      <c r="C62" s="81" t="s">
        <v>151</v>
      </c>
      <c r="D62" s="150">
        <v>38</v>
      </c>
      <c r="E62" s="82">
        <v>45</v>
      </c>
      <c r="F62" s="82">
        <v>44</v>
      </c>
      <c r="G62" s="82">
        <v>63</v>
      </c>
      <c r="H62" s="82">
        <v>57</v>
      </c>
      <c r="I62" s="82">
        <v>20</v>
      </c>
      <c r="J62" s="82" t="s">
        <v>257</v>
      </c>
      <c r="K62" s="82" t="s">
        <v>257</v>
      </c>
      <c r="L62" s="82" t="s">
        <v>257</v>
      </c>
      <c r="M62" s="82">
        <v>22</v>
      </c>
      <c r="N62" s="150">
        <f t="shared" si="23"/>
        <v>289</v>
      </c>
      <c r="O62" s="83">
        <f t="shared" si="26"/>
        <v>38.533333333333331</v>
      </c>
      <c r="P62" s="150" t="str">
        <f t="shared" si="27"/>
        <v>FAIL</v>
      </c>
      <c r="Q62" s="150" t="str">
        <f t="shared" si="28"/>
        <v>FAIL</v>
      </c>
      <c r="R62" s="84">
        <f t="shared" si="29"/>
        <v>1</v>
      </c>
      <c r="S62" s="85">
        <f t="shared" si="30"/>
        <v>3</v>
      </c>
      <c r="T62" s="70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4">
        <f t="shared" ref="AE62:AE67" si="31">SUM(T62:AD62)</f>
        <v>0</v>
      </c>
      <c r="AF62" s="150">
        <f t="shared" ref="AF62:AF67" si="32">AE62+N62</f>
        <v>289</v>
      </c>
      <c r="AG62" s="150"/>
      <c r="AH62" s="83">
        <f t="shared" ref="AH62:AH67" si="33">(AF62+AG62)*100/1500</f>
        <v>19.266666666666666</v>
      </c>
      <c r="AI62" s="150" t="str">
        <f t="shared" ref="AI62:AI67" si="34">IF(AND(AM62=0,AN62=0),"PASS",IF(AND(AM62&lt;=3,AN62&lt;=2),"FAILS ATKT","FAIL"))</f>
        <v>FAIL</v>
      </c>
      <c r="AJ62" s="150" t="str">
        <f t="shared" ref="AJ62:AJ67" si="35">IF(AI62="FAIL","FAIL",IF(AH62&gt;=66,"FIRST CLASS WITH DISTINCTION",IF(AH62&gt;=60,"FIRST CLASS",IF(AH62&gt;=55,"HIGHER SECOND CLASS",IF(AH62&gt;=50,"SECOND CLASS",IF(AH62&gt;=40,"PASS CLASS"))))))</f>
        <v>FAIL</v>
      </c>
      <c r="AK62" s="84">
        <f t="shared" ref="AK62:AK67" si="36">COUNTIF(U62:Y62,"&lt;40")+COUNTIF(U62:Y62,"AA")</f>
        <v>0</v>
      </c>
      <c r="AL62" s="87">
        <f t="shared" ref="AL62:AL67" si="37">COUNTIF(AA62,"&lt;20")+COUNTIF(AC62,"&lt;20")+COUNTIF(AD62,"&lt;20")+COUNTIF(AA62,"AA")+COUNTIF(AC62,"AA")+COUNTIF(AD62,"AA")</f>
        <v>0</v>
      </c>
      <c r="AM62" s="66">
        <f t="shared" ref="AM62:AN67" si="38">R62+AK62</f>
        <v>1</v>
      </c>
      <c r="AN62" s="88">
        <f t="shared" si="38"/>
        <v>3</v>
      </c>
      <c r="AO62" s="56"/>
      <c r="AP62" s="57"/>
      <c r="AQ62" s="51"/>
    </row>
    <row r="63" spans="1:43" ht="15" customHeight="1">
      <c r="A63" s="150">
        <v>47</v>
      </c>
      <c r="B63" s="80" t="s">
        <v>213</v>
      </c>
      <c r="C63" s="81" t="s">
        <v>214</v>
      </c>
      <c r="D63" s="150">
        <f>16+9</f>
        <v>25</v>
      </c>
      <c r="E63" s="82">
        <v>17</v>
      </c>
      <c r="F63" s="82">
        <v>28</v>
      </c>
      <c r="G63" s="82">
        <v>40</v>
      </c>
      <c r="H63" s="82">
        <v>41</v>
      </c>
      <c r="I63" s="82">
        <v>32</v>
      </c>
      <c r="J63" s="82">
        <v>29</v>
      </c>
      <c r="K63" s="82">
        <v>7</v>
      </c>
      <c r="L63" s="89">
        <v>28</v>
      </c>
      <c r="M63" s="82">
        <v>29</v>
      </c>
      <c r="N63" s="150">
        <f t="shared" si="23"/>
        <v>276</v>
      </c>
      <c r="O63" s="83">
        <f t="shared" si="26"/>
        <v>36.799999999999997</v>
      </c>
      <c r="P63" s="150" t="str">
        <f t="shared" si="27"/>
        <v>FAIL</v>
      </c>
      <c r="Q63" s="150" t="str">
        <f t="shared" si="28"/>
        <v>FAIL</v>
      </c>
      <c r="R63" s="84">
        <f t="shared" si="29"/>
        <v>3</v>
      </c>
      <c r="S63" s="85">
        <f t="shared" si="30"/>
        <v>1</v>
      </c>
      <c r="T63" s="70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90">
        <f t="shared" si="31"/>
        <v>0</v>
      </c>
      <c r="AF63" s="150">
        <f t="shared" si="32"/>
        <v>276</v>
      </c>
      <c r="AG63" s="150"/>
      <c r="AH63" s="83">
        <f t="shared" si="33"/>
        <v>18.399999999999999</v>
      </c>
      <c r="AI63" s="150" t="str">
        <f t="shared" si="34"/>
        <v>FAILS ATKT</v>
      </c>
      <c r="AJ63" s="150" t="b">
        <f t="shared" si="35"/>
        <v>0</v>
      </c>
      <c r="AK63" s="84">
        <f t="shared" si="36"/>
        <v>0</v>
      </c>
      <c r="AL63" s="87">
        <f t="shared" si="37"/>
        <v>0</v>
      </c>
      <c r="AM63" s="66">
        <f t="shared" si="38"/>
        <v>3</v>
      </c>
      <c r="AN63" s="88">
        <f t="shared" si="38"/>
        <v>1</v>
      </c>
      <c r="AO63" s="56"/>
      <c r="AP63" s="57"/>
      <c r="AQ63" s="51"/>
    </row>
    <row r="64" spans="1:43" ht="15" customHeight="1">
      <c r="A64" s="150">
        <v>38</v>
      </c>
      <c r="B64" s="80" t="s">
        <v>195</v>
      </c>
      <c r="C64" s="81" t="s">
        <v>196</v>
      </c>
      <c r="D64" s="150">
        <v>22</v>
      </c>
      <c r="E64" s="82">
        <v>30</v>
      </c>
      <c r="F64" s="82">
        <v>29</v>
      </c>
      <c r="G64" s="82">
        <v>36</v>
      </c>
      <c r="H64" s="82">
        <v>28</v>
      </c>
      <c r="I64" s="82">
        <v>28</v>
      </c>
      <c r="J64" s="82">
        <v>28</v>
      </c>
      <c r="K64" s="82">
        <v>22</v>
      </c>
      <c r="L64" s="82">
        <v>24</v>
      </c>
      <c r="M64" s="82">
        <v>25</v>
      </c>
      <c r="N64" s="150">
        <f t="shared" si="23"/>
        <v>272</v>
      </c>
      <c r="O64" s="83">
        <f t="shared" si="26"/>
        <v>36.266666666666666</v>
      </c>
      <c r="P64" s="150" t="str">
        <f t="shared" si="27"/>
        <v>FAIL</v>
      </c>
      <c r="Q64" s="150" t="str">
        <f t="shared" si="28"/>
        <v>FAIL</v>
      </c>
      <c r="R64" s="84">
        <f t="shared" si="29"/>
        <v>5</v>
      </c>
      <c r="S64" s="85">
        <f t="shared" si="30"/>
        <v>0</v>
      </c>
      <c r="T64" s="70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4">
        <f t="shared" si="31"/>
        <v>0</v>
      </c>
      <c r="AF64" s="150">
        <f t="shared" si="32"/>
        <v>272</v>
      </c>
      <c r="AG64" s="150"/>
      <c r="AH64" s="83">
        <f t="shared" si="33"/>
        <v>18.133333333333333</v>
      </c>
      <c r="AI64" s="150" t="str">
        <f t="shared" si="34"/>
        <v>FAIL</v>
      </c>
      <c r="AJ64" s="150" t="str">
        <f t="shared" si="35"/>
        <v>FAIL</v>
      </c>
      <c r="AK64" s="84">
        <f t="shared" si="36"/>
        <v>0</v>
      </c>
      <c r="AL64" s="87">
        <f t="shared" si="37"/>
        <v>0</v>
      </c>
      <c r="AM64" s="66">
        <f t="shared" si="38"/>
        <v>5</v>
      </c>
      <c r="AN64" s="88">
        <f t="shared" si="38"/>
        <v>0</v>
      </c>
      <c r="AO64" s="56"/>
      <c r="AP64" s="57"/>
      <c r="AQ64" s="51"/>
    </row>
    <row r="65" spans="1:43" ht="15" customHeight="1">
      <c r="A65" s="150">
        <v>34</v>
      </c>
      <c r="B65" s="80" t="s">
        <v>187</v>
      </c>
      <c r="C65" s="81" t="s">
        <v>188</v>
      </c>
      <c r="D65" s="150">
        <v>28</v>
      </c>
      <c r="E65" s="82">
        <v>29</v>
      </c>
      <c r="F65" s="82">
        <v>35</v>
      </c>
      <c r="G65" s="82">
        <v>40</v>
      </c>
      <c r="H65" s="82">
        <v>32</v>
      </c>
      <c r="I65" s="82">
        <v>20</v>
      </c>
      <c r="J65" s="82" t="s">
        <v>257</v>
      </c>
      <c r="K65" s="82" t="s">
        <v>257</v>
      </c>
      <c r="L65" s="89" t="s">
        <v>257</v>
      </c>
      <c r="M65" s="82">
        <v>25</v>
      </c>
      <c r="N65" s="150">
        <f t="shared" si="23"/>
        <v>209</v>
      </c>
      <c r="O65" s="83">
        <f t="shared" si="26"/>
        <v>27.866666666666667</v>
      </c>
      <c r="P65" s="150" t="str">
        <f t="shared" si="27"/>
        <v>FAIL</v>
      </c>
      <c r="Q65" s="150" t="str">
        <f t="shared" si="28"/>
        <v>FAIL</v>
      </c>
      <c r="R65" s="84">
        <f t="shared" si="29"/>
        <v>4</v>
      </c>
      <c r="S65" s="85">
        <f t="shared" si="30"/>
        <v>3</v>
      </c>
      <c r="T65" s="70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4">
        <f t="shared" si="31"/>
        <v>0</v>
      </c>
      <c r="AF65" s="150">
        <f t="shared" si="32"/>
        <v>209</v>
      </c>
      <c r="AG65" s="150"/>
      <c r="AH65" s="83">
        <f t="shared" si="33"/>
        <v>13.933333333333334</v>
      </c>
      <c r="AI65" s="150" t="str">
        <f t="shared" si="34"/>
        <v>FAIL</v>
      </c>
      <c r="AJ65" s="150" t="str">
        <f t="shared" si="35"/>
        <v>FAIL</v>
      </c>
      <c r="AK65" s="84">
        <f t="shared" si="36"/>
        <v>0</v>
      </c>
      <c r="AL65" s="87">
        <f t="shared" si="37"/>
        <v>0</v>
      </c>
      <c r="AM65" s="66">
        <f t="shared" si="38"/>
        <v>4</v>
      </c>
      <c r="AN65" s="88">
        <f t="shared" si="38"/>
        <v>3</v>
      </c>
      <c r="AO65" s="56"/>
      <c r="AP65" s="57"/>
      <c r="AQ65" s="51"/>
    </row>
    <row r="66" spans="1:43" ht="15" customHeight="1">
      <c r="A66" s="150">
        <v>20</v>
      </c>
      <c r="B66" s="80" t="s">
        <v>160</v>
      </c>
      <c r="C66" s="81" t="s">
        <v>161</v>
      </c>
      <c r="D66" s="150">
        <v>25</v>
      </c>
      <c r="E66" s="82">
        <v>9</v>
      </c>
      <c r="F66" s="82">
        <v>11</v>
      </c>
      <c r="G66" s="91">
        <v>20</v>
      </c>
      <c r="H66" s="82">
        <v>36</v>
      </c>
      <c r="I66" s="82">
        <v>25</v>
      </c>
      <c r="J66" s="82">
        <v>8</v>
      </c>
      <c r="K66" s="82">
        <v>20</v>
      </c>
      <c r="L66" s="82">
        <v>21</v>
      </c>
      <c r="M66" s="89">
        <v>25</v>
      </c>
      <c r="N66" s="150">
        <f t="shared" si="23"/>
        <v>200</v>
      </c>
      <c r="O66" s="83">
        <f t="shared" si="26"/>
        <v>26.666666666666668</v>
      </c>
      <c r="P66" s="150" t="e">
        <f t="shared" si="27"/>
        <v>#REF!</v>
      </c>
      <c r="Q66" s="150" t="e">
        <f t="shared" si="28"/>
        <v>#REF!</v>
      </c>
      <c r="R66" s="84">
        <f>COUNTIF(D66:I66,"&lt;40")+COUNTIF(D66:I66,"AA")</f>
        <v>6</v>
      </c>
      <c r="S66" s="85" t="e">
        <f>COUNTIF(J66,"&lt;20")+COUNTIF(K66,"&lt;20")+COUNTIF(L66,"&lt;20")+COUNTIF(M66,"&lt;20")+COUNTIF(#REF!,"&lt;20")+COUNTIF(J66,"AA")+COUNTIF(K66,"AA")+COUNTIF(L66,"AA")+COUNTIF(M66,"AA")+COUNTIF(#REF!,"AA")</f>
        <v>#REF!</v>
      </c>
      <c r="T66" s="70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4">
        <f t="shared" si="31"/>
        <v>0</v>
      </c>
      <c r="AF66" s="150">
        <f t="shared" si="32"/>
        <v>200</v>
      </c>
      <c r="AG66" s="150"/>
      <c r="AH66" s="83">
        <f t="shared" si="33"/>
        <v>13.333333333333334</v>
      </c>
      <c r="AI66" s="150" t="e">
        <f t="shared" si="34"/>
        <v>#REF!</v>
      </c>
      <c r="AJ66" s="150" t="e">
        <f t="shared" si="35"/>
        <v>#REF!</v>
      </c>
      <c r="AK66" s="84">
        <f t="shared" si="36"/>
        <v>0</v>
      </c>
      <c r="AL66" s="87">
        <f t="shared" si="37"/>
        <v>0</v>
      </c>
      <c r="AM66" s="66">
        <f t="shared" si="38"/>
        <v>6</v>
      </c>
      <c r="AN66" s="88" t="e">
        <f t="shared" si="38"/>
        <v>#REF!</v>
      </c>
      <c r="AO66" s="56"/>
      <c r="AP66" s="57"/>
      <c r="AQ66" s="51"/>
    </row>
    <row r="67" spans="1:43" ht="15" customHeight="1">
      <c r="A67" s="150">
        <v>10</v>
      </c>
      <c r="B67" s="80" t="s">
        <v>140</v>
      </c>
      <c r="C67" s="81" t="s">
        <v>141</v>
      </c>
      <c r="D67" s="150">
        <v>6</v>
      </c>
      <c r="E67" s="82">
        <v>9</v>
      </c>
      <c r="F67" s="82">
        <v>21</v>
      </c>
      <c r="G67" s="82">
        <v>31</v>
      </c>
      <c r="H67" s="82">
        <v>27</v>
      </c>
      <c r="I67" s="82">
        <v>20</v>
      </c>
      <c r="J67" s="89" t="s">
        <v>257</v>
      </c>
      <c r="K67" s="82" t="s">
        <v>257</v>
      </c>
      <c r="L67" s="89" t="s">
        <v>257</v>
      </c>
      <c r="M67" s="82">
        <v>22</v>
      </c>
      <c r="N67" s="150">
        <f t="shared" ref="N67:N98" si="39">SUM(D67:M67)</f>
        <v>136</v>
      </c>
      <c r="O67" s="83">
        <f t="shared" si="26"/>
        <v>18.133333333333333</v>
      </c>
      <c r="P67" s="150" t="str">
        <f t="shared" si="27"/>
        <v>FAIL</v>
      </c>
      <c r="Q67" s="150" t="str">
        <f t="shared" si="28"/>
        <v>FAIL</v>
      </c>
      <c r="R67" s="84">
        <f>COUNTIF(D67:H67,"&lt;40")+COUNTIF(D67:H67,"AA")</f>
        <v>5</v>
      </c>
      <c r="S67" s="85">
        <f>COUNTIF(I67,"&lt;20")+COUNTIF(J67,"&lt;20")+COUNTIF(K67,"&lt;20")+COUNTIF(L67,"&lt;20")+COUNTIF(M67,"&lt;20")+COUNTIF(I67,"AA")+COUNTIF(J67,"AA")+COUNTIF(K67,"AA")+COUNTIF(L67,"AA")+COUNTIF(M67,"AA")</f>
        <v>3</v>
      </c>
      <c r="T67" s="70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4">
        <f t="shared" si="31"/>
        <v>0</v>
      </c>
      <c r="AF67" s="150">
        <f t="shared" si="32"/>
        <v>136</v>
      </c>
      <c r="AG67" s="150"/>
      <c r="AH67" s="83">
        <f t="shared" si="33"/>
        <v>9.0666666666666664</v>
      </c>
      <c r="AI67" s="150" t="str">
        <f t="shared" si="34"/>
        <v>FAIL</v>
      </c>
      <c r="AJ67" s="150" t="str">
        <f t="shared" si="35"/>
        <v>FAIL</v>
      </c>
      <c r="AK67" s="84">
        <f t="shared" si="36"/>
        <v>0</v>
      </c>
      <c r="AL67" s="87">
        <f t="shared" si="37"/>
        <v>0</v>
      </c>
      <c r="AM67" s="66">
        <f t="shared" si="38"/>
        <v>5</v>
      </c>
      <c r="AN67" s="88">
        <f t="shared" si="38"/>
        <v>3</v>
      </c>
      <c r="AO67" s="56"/>
      <c r="AP67" s="57"/>
      <c r="AQ67" s="51"/>
    </row>
    <row r="68" spans="1:43">
      <c r="A68" s="41"/>
      <c r="B68" s="45"/>
      <c r="C68" s="44"/>
      <c r="D68" s="4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6"/>
      <c r="Q68" s="25"/>
      <c r="R68" s="6"/>
      <c r="S68" s="6"/>
      <c r="T68" s="24"/>
      <c r="U68" s="24"/>
      <c r="V68" s="52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4"/>
      <c r="AH68" s="52"/>
      <c r="AI68" s="51"/>
      <c r="AJ68" s="55"/>
      <c r="AK68" s="52"/>
      <c r="AL68" s="52"/>
      <c r="AM68" s="54"/>
      <c r="AN68" s="54"/>
      <c r="AO68" s="56"/>
      <c r="AP68" s="57"/>
      <c r="AQ68" s="51"/>
    </row>
    <row r="69" spans="1:43">
      <c r="A69" s="41"/>
      <c r="B69" s="45"/>
      <c r="C69" s="44"/>
      <c r="D69" s="43"/>
      <c r="E69" s="23"/>
      <c r="F69" s="23"/>
      <c r="G69" s="23"/>
      <c r="H69" s="23"/>
      <c r="I69" s="23"/>
      <c r="J69" s="23"/>
      <c r="K69" s="23"/>
      <c r="L69" s="26"/>
      <c r="M69" s="23"/>
      <c r="N69" s="26"/>
      <c r="O69" s="26"/>
      <c r="P69" s="6"/>
      <c r="Q69" s="25"/>
      <c r="R69" s="6"/>
      <c r="S69" s="6"/>
      <c r="T69" s="24"/>
      <c r="U69" s="24"/>
      <c r="V69" s="52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4"/>
      <c r="AH69" s="52"/>
      <c r="AI69" s="51"/>
      <c r="AJ69" s="55"/>
      <c r="AK69" s="52"/>
      <c r="AL69" s="52"/>
      <c r="AM69" s="54"/>
      <c r="AN69" s="54"/>
      <c r="AO69" s="56"/>
      <c r="AP69" s="57"/>
      <c r="AQ69" s="51"/>
    </row>
    <row r="70" spans="1:43">
      <c r="A70" s="41"/>
      <c r="B70" s="45"/>
      <c r="C70" s="44"/>
      <c r="D70" s="4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6"/>
      <c r="Q70" s="25"/>
      <c r="R70" s="6"/>
      <c r="S70" s="6"/>
      <c r="T70" s="24"/>
      <c r="U70" s="24"/>
      <c r="V70" s="52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4"/>
      <c r="AH70" s="52"/>
      <c r="AI70" s="51"/>
      <c r="AJ70" s="55"/>
      <c r="AK70" s="52"/>
      <c r="AL70" s="52"/>
      <c r="AM70" s="54"/>
      <c r="AN70" s="54"/>
      <c r="AO70" s="56"/>
      <c r="AP70" s="57"/>
      <c r="AQ70" s="51"/>
    </row>
    <row r="71" spans="1:43">
      <c r="A71" s="41"/>
      <c r="B71" s="45"/>
      <c r="C71" s="44"/>
      <c r="D71" s="4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6"/>
      <c r="Q71" s="25"/>
      <c r="R71" s="6"/>
      <c r="S71" s="6"/>
      <c r="T71" s="24"/>
      <c r="U71" s="24"/>
      <c r="V71" s="52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4"/>
      <c r="AH71" s="52"/>
      <c r="AI71" s="51"/>
      <c r="AJ71" s="55"/>
      <c r="AK71" s="52"/>
      <c r="AL71" s="52"/>
      <c r="AM71" s="54"/>
      <c r="AN71" s="54"/>
      <c r="AO71" s="56"/>
      <c r="AP71" s="57"/>
      <c r="AQ71" s="51"/>
    </row>
    <row r="72" spans="1:43">
      <c r="A72" s="41"/>
      <c r="B72" s="45"/>
      <c r="C72" s="44"/>
      <c r="D72" s="4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6"/>
      <c r="Q72" s="25"/>
      <c r="R72" s="6"/>
      <c r="S72" s="6"/>
      <c r="T72" s="24"/>
      <c r="U72" s="24"/>
      <c r="V72" s="52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4"/>
      <c r="AH72" s="52"/>
      <c r="AI72" s="51"/>
      <c r="AJ72" s="55"/>
      <c r="AK72" s="52"/>
      <c r="AL72" s="52"/>
      <c r="AM72" s="54"/>
      <c r="AN72" s="54"/>
      <c r="AO72" s="56"/>
      <c r="AP72" s="57"/>
      <c r="AQ72" s="51"/>
    </row>
    <row r="73" spans="1:43">
      <c r="A73" s="41"/>
      <c r="B73" s="45"/>
      <c r="C73" s="44"/>
      <c r="D73" s="4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6"/>
      <c r="Q73" s="25"/>
      <c r="R73" s="6"/>
      <c r="S73" s="6"/>
      <c r="T73" s="24"/>
      <c r="U73" s="24"/>
      <c r="V73" s="52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4"/>
      <c r="AH73" s="52"/>
      <c r="AI73" s="51"/>
      <c r="AJ73" s="55"/>
      <c r="AK73" s="52"/>
      <c r="AL73" s="52"/>
      <c r="AM73" s="54"/>
      <c r="AN73" s="54"/>
      <c r="AO73" s="56"/>
      <c r="AP73" s="57"/>
      <c r="AQ73" s="51"/>
    </row>
    <row r="74" spans="1:43">
      <c r="A74" s="41"/>
      <c r="B74" s="45"/>
      <c r="C74" s="44"/>
      <c r="D74" s="42"/>
      <c r="E74" s="23"/>
      <c r="F74" s="23"/>
      <c r="G74" s="23"/>
      <c r="H74" s="23"/>
      <c r="I74" s="23"/>
      <c r="J74" s="26"/>
      <c r="K74" s="23"/>
      <c r="L74" s="26"/>
      <c r="M74" s="23"/>
      <c r="N74" s="26"/>
      <c r="O74" s="26"/>
      <c r="P74" s="6"/>
      <c r="Q74" s="25"/>
      <c r="R74" s="6"/>
      <c r="S74" s="6"/>
      <c r="T74" s="24"/>
      <c r="U74" s="24"/>
      <c r="V74" s="52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4"/>
      <c r="AH74" s="52"/>
      <c r="AI74" s="51"/>
      <c r="AJ74" s="55"/>
      <c r="AK74" s="52"/>
      <c r="AL74" s="52"/>
      <c r="AM74" s="54"/>
      <c r="AN74" s="54"/>
      <c r="AO74" s="56"/>
      <c r="AP74" s="57"/>
      <c r="AQ74" s="51"/>
    </row>
    <row r="75" spans="1:43">
      <c r="A75" s="41"/>
      <c r="B75" s="45"/>
      <c r="C75" s="44"/>
      <c r="D75" s="4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6"/>
      <c r="Q75" s="25"/>
      <c r="R75" s="6"/>
      <c r="S75" s="6"/>
      <c r="T75" s="24"/>
      <c r="U75" s="24"/>
      <c r="V75" s="52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4"/>
      <c r="AH75" s="52"/>
      <c r="AI75" s="51"/>
      <c r="AJ75" s="55"/>
      <c r="AK75" s="52"/>
      <c r="AL75" s="52"/>
      <c r="AM75" s="54"/>
      <c r="AN75" s="54"/>
      <c r="AO75" s="56"/>
      <c r="AP75" s="57"/>
      <c r="AQ75" s="51"/>
    </row>
    <row r="76" spans="1:43">
      <c r="A76" s="36"/>
      <c r="B76" s="38"/>
      <c r="C76" s="12"/>
      <c r="D76" s="29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3"/>
      <c r="R76" s="11"/>
      <c r="S76" s="11"/>
      <c r="T76" s="11"/>
      <c r="U76" s="11"/>
      <c r="V76" s="52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52"/>
      <c r="AI76" s="51"/>
      <c r="AJ76" s="55"/>
      <c r="AK76" s="52"/>
      <c r="AL76" s="52"/>
      <c r="AM76" s="52"/>
      <c r="AN76" s="52"/>
      <c r="AO76" s="51"/>
      <c r="AP76" s="51"/>
      <c r="AQ76" s="51"/>
    </row>
    <row r="77" spans="1:43">
      <c r="A77" s="36"/>
      <c r="B77" s="38"/>
      <c r="C77" s="12"/>
      <c r="D77" s="29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1"/>
      <c r="S77" s="11"/>
      <c r="T77" s="11"/>
      <c r="U77" s="11"/>
      <c r="V77" s="52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2"/>
      <c r="AH77" s="52"/>
      <c r="AI77" s="51"/>
      <c r="AJ77" s="55"/>
      <c r="AK77" s="52"/>
      <c r="AL77" s="52"/>
      <c r="AM77" s="52"/>
      <c r="AN77" s="52"/>
      <c r="AO77" s="51"/>
      <c r="AP77" s="51"/>
      <c r="AQ77" s="51"/>
    </row>
    <row r="78" spans="1:43">
      <c r="A78" s="36"/>
      <c r="B78" s="38"/>
      <c r="C78" s="12"/>
      <c r="D78" s="29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4"/>
      <c r="Q78" s="11"/>
      <c r="R78" s="11"/>
      <c r="S78" s="11"/>
      <c r="T78" s="20"/>
      <c r="U78" s="20"/>
      <c r="V78" s="58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1"/>
      <c r="AJ78" s="52"/>
      <c r="AK78" s="51"/>
      <c r="AL78" s="51"/>
      <c r="AM78" s="51"/>
      <c r="AN78" s="51"/>
      <c r="AO78" s="51"/>
      <c r="AP78" s="51"/>
      <c r="AQ78" s="51"/>
    </row>
    <row r="79" spans="1:43">
      <c r="A79" s="36"/>
      <c r="B79" s="38"/>
      <c r="C79" s="12"/>
      <c r="D79" s="29"/>
      <c r="E79" s="11"/>
      <c r="F79" s="11"/>
      <c r="G79" s="11"/>
      <c r="H79" s="11"/>
      <c r="I79" s="15"/>
      <c r="J79" s="15"/>
      <c r="K79" s="15"/>
      <c r="L79" s="15"/>
      <c r="M79" s="15"/>
      <c r="N79" s="15"/>
      <c r="O79" s="15"/>
      <c r="P79" s="16"/>
      <c r="Q79" s="11"/>
      <c r="R79" s="11"/>
      <c r="S79" s="11"/>
      <c r="T79" s="20"/>
      <c r="U79" s="20"/>
      <c r="V79" s="58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9"/>
      <c r="AH79" s="52"/>
      <c r="AI79" s="51"/>
      <c r="AJ79" s="52"/>
      <c r="AK79" s="51"/>
      <c r="AL79" s="51"/>
      <c r="AM79" s="51"/>
      <c r="AN79" s="51"/>
      <c r="AO79" s="51"/>
      <c r="AP79" s="51"/>
      <c r="AQ79" s="51"/>
    </row>
    <row r="80" spans="1:43">
      <c r="A80" s="36"/>
      <c r="B80" s="38"/>
      <c r="C80" s="12"/>
      <c r="D80" s="40"/>
      <c r="E80" s="13"/>
      <c r="F80" s="13"/>
      <c r="G80" s="13"/>
      <c r="H80" s="17"/>
      <c r="I80" s="17"/>
      <c r="J80" s="17"/>
      <c r="K80" s="17"/>
      <c r="L80" s="17"/>
      <c r="M80" s="17"/>
      <c r="N80" s="17"/>
      <c r="O80" s="17"/>
      <c r="P80" s="39"/>
      <c r="Q80" s="11"/>
      <c r="R80" s="11"/>
      <c r="S80" s="11"/>
      <c r="T80" s="20"/>
      <c r="U80" s="20"/>
      <c r="V80" s="58"/>
      <c r="W80" s="52"/>
      <c r="X80" s="52"/>
      <c r="Y80" s="52"/>
      <c r="Z80" s="52"/>
      <c r="AA80" s="52"/>
      <c r="AB80" s="52"/>
      <c r="AC80" s="54"/>
      <c r="AD80" s="54"/>
      <c r="AE80" s="52"/>
      <c r="AF80" s="52"/>
      <c r="AG80" s="55"/>
      <c r="AH80" s="52"/>
      <c r="AI80" s="51"/>
      <c r="AJ80" s="52"/>
      <c r="AK80" s="51"/>
      <c r="AL80" s="51"/>
      <c r="AM80" s="51"/>
      <c r="AN80" s="51"/>
      <c r="AO80" s="51"/>
      <c r="AP80" s="51"/>
      <c r="AQ80" s="51"/>
    </row>
    <row r="81" spans="1:43">
      <c r="A81" s="36"/>
      <c r="B81" s="38"/>
      <c r="D81" s="29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52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2"/>
      <c r="AH81" s="52"/>
      <c r="AI81" s="51"/>
      <c r="AJ81" s="52"/>
      <c r="AK81" s="51"/>
      <c r="AL81" s="51"/>
      <c r="AM81" s="51"/>
      <c r="AN81" s="51"/>
      <c r="AO81" s="51"/>
      <c r="AP81" s="51"/>
      <c r="AQ81" s="51"/>
    </row>
    <row r="82" spans="1:43">
      <c r="A82" s="36"/>
      <c r="B82" s="38"/>
      <c r="C82" s="27"/>
      <c r="D82" s="30"/>
      <c r="E82" s="8"/>
      <c r="F82" s="8"/>
      <c r="G82" s="8"/>
      <c r="H82" s="8"/>
      <c r="I82" s="11"/>
      <c r="J82" s="12"/>
      <c r="K82" s="12"/>
      <c r="L82" s="10"/>
      <c r="M82" s="9"/>
      <c r="N82" s="22"/>
      <c r="O82" s="22"/>
      <c r="P82" s="11"/>
      <c r="Q82" s="11"/>
      <c r="R82" s="11"/>
      <c r="S82" s="21"/>
      <c r="T82" s="18"/>
      <c r="U82" s="11"/>
      <c r="V82" s="52"/>
      <c r="W82" s="52"/>
      <c r="X82" s="52"/>
      <c r="Y82" s="52"/>
      <c r="Z82" s="52"/>
      <c r="AA82" s="52"/>
      <c r="AB82" s="59"/>
      <c r="AC82" s="51"/>
      <c r="AD82" s="51"/>
      <c r="AE82" s="51"/>
      <c r="AF82" s="51"/>
      <c r="AG82" s="52"/>
      <c r="AH82" s="52"/>
      <c r="AI82" s="60"/>
      <c r="AJ82" s="52"/>
      <c r="AK82" s="51"/>
      <c r="AL82" s="51"/>
      <c r="AM82" s="52"/>
      <c r="AN82" s="51"/>
      <c r="AO82" s="51"/>
      <c r="AP82" s="51"/>
      <c r="AQ82" s="51"/>
    </row>
    <row r="83" spans="1:43">
      <c r="A83" s="36"/>
      <c r="B83" s="38"/>
      <c r="C83" s="27"/>
      <c r="D83" s="30"/>
      <c r="E83" s="8"/>
      <c r="F83" s="8"/>
      <c r="G83" s="8"/>
      <c r="H83" s="8"/>
      <c r="I83" s="11"/>
      <c r="J83" s="12"/>
      <c r="K83" s="12"/>
      <c r="L83" s="10"/>
      <c r="M83" s="9"/>
      <c r="N83" s="22"/>
      <c r="O83" s="22"/>
      <c r="P83" s="11"/>
      <c r="Q83" s="11"/>
      <c r="R83" s="11"/>
      <c r="S83" s="21"/>
      <c r="T83" s="18"/>
      <c r="U83" s="11"/>
      <c r="V83" s="52"/>
      <c r="W83" s="52"/>
      <c r="X83" s="52"/>
      <c r="Y83" s="52"/>
      <c r="Z83" s="52"/>
      <c r="AA83" s="52"/>
      <c r="AB83" s="59"/>
      <c r="AC83" s="51"/>
      <c r="AD83" s="51"/>
      <c r="AE83" s="51"/>
      <c r="AF83" s="51"/>
      <c r="AG83" s="52"/>
      <c r="AH83" s="52"/>
      <c r="AI83" s="60"/>
      <c r="AJ83" s="52"/>
      <c r="AK83" s="51"/>
      <c r="AL83" s="51"/>
      <c r="AM83" s="52"/>
      <c r="AN83" s="51"/>
      <c r="AO83" s="51"/>
      <c r="AP83" s="51"/>
      <c r="AQ83" s="51"/>
    </row>
    <row r="84" spans="1:43">
      <c r="A84" s="36"/>
      <c r="B84" s="38"/>
      <c r="C84" s="27"/>
      <c r="D84" s="30"/>
      <c r="E84" s="8"/>
      <c r="F84" s="8"/>
      <c r="G84" s="8"/>
      <c r="H84" s="8"/>
      <c r="I84" s="11"/>
      <c r="J84" s="12"/>
      <c r="K84" s="12"/>
      <c r="L84" s="10"/>
      <c r="M84" s="9"/>
      <c r="N84" s="22"/>
      <c r="O84" s="22"/>
      <c r="P84" s="11"/>
      <c r="Q84" s="11"/>
      <c r="R84" s="11"/>
      <c r="S84" s="21"/>
      <c r="T84" s="18"/>
      <c r="U84" s="11"/>
      <c r="V84" s="52"/>
      <c r="W84" s="52"/>
      <c r="X84" s="52"/>
      <c r="Y84" s="52"/>
      <c r="Z84" s="52"/>
      <c r="AA84" s="52"/>
      <c r="AB84" s="59"/>
      <c r="AC84" s="51"/>
      <c r="AD84" s="51"/>
      <c r="AE84" s="51"/>
      <c r="AF84" s="51"/>
      <c r="AG84" s="52"/>
      <c r="AH84" s="52"/>
      <c r="AI84" s="60"/>
      <c r="AJ84" s="52"/>
      <c r="AK84" s="51"/>
      <c r="AL84" s="51"/>
      <c r="AM84" s="52"/>
      <c r="AN84" s="51"/>
      <c r="AO84" s="51"/>
      <c r="AP84" s="51"/>
      <c r="AQ84" s="51"/>
    </row>
    <row r="85" spans="1:43">
      <c r="A85" s="36"/>
      <c r="B85" s="38"/>
      <c r="C85" s="27"/>
      <c r="D85" s="30"/>
      <c r="E85" s="8"/>
      <c r="F85" s="8"/>
      <c r="G85" s="8"/>
      <c r="H85" s="8"/>
      <c r="I85" s="11"/>
      <c r="J85" s="12"/>
      <c r="K85" s="12"/>
      <c r="L85" s="10"/>
      <c r="M85" s="9"/>
      <c r="N85" s="22"/>
      <c r="O85" s="22"/>
      <c r="P85" s="11"/>
      <c r="Q85" s="11"/>
      <c r="R85" s="11"/>
      <c r="S85" s="21"/>
      <c r="T85" s="18"/>
      <c r="U85" s="11"/>
      <c r="V85" s="52"/>
      <c r="W85" s="52"/>
      <c r="X85" s="52"/>
      <c r="Y85" s="52"/>
      <c r="Z85" s="52"/>
      <c r="AA85" s="52"/>
      <c r="AB85" s="59"/>
      <c r="AC85" s="51"/>
      <c r="AD85" s="51"/>
      <c r="AE85" s="51"/>
      <c r="AF85" s="51"/>
      <c r="AG85" s="52"/>
      <c r="AH85" s="52"/>
      <c r="AI85" s="60"/>
      <c r="AJ85" s="52"/>
      <c r="AK85" s="51"/>
      <c r="AL85" s="51"/>
      <c r="AM85" s="52"/>
      <c r="AN85" s="51"/>
      <c r="AO85" s="51"/>
      <c r="AP85" s="51"/>
      <c r="AQ85" s="51"/>
    </row>
    <row r="86" spans="1:43">
      <c r="A86" s="36"/>
      <c r="B86" s="38"/>
      <c r="C86" s="27"/>
      <c r="D86" s="30"/>
      <c r="E86" s="8"/>
      <c r="F86" s="8"/>
      <c r="G86" s="8"/>
      <c r="H86" s="8"/>
      <c r="I86" s="11"/>
      <c r="J86" s="12"/>
      <c r="K86" s="12"/>
      <c r="L86" s="10"/>
      <c r="M86" s="9"/>
      <c r="N86" s="22"/>
      <c r="O86" s="22"/>
      <c r="P86" s="11"/>
      <c r="Q86" s="11"/>
      <c r="R86" s="11"/>
      <c r="S86" s="21"/>
      <c r="T86" s="18"/>
      <c r="U86" s="11"/>
      <c r="V86" s="52"/>
      <c r="W86" s="52"/>
      <c r="X86" s="52"/>
      <c r="Y86" s="52"/>
      <c r="Z86" s="52"/>
      <c r="AA86" s="52"/>
      <c r="AB86" s="59"/>
      <c r="AC86" s="51"/>
      <c r="AD86" s="51"/>
      <c r="AE86" s="51"/>
      <c r="AF86" s="51"/>
      <c r="AG86" s="52"/>
      <c r="AH86" s="52"/>
      <c r="AI86" s="60"/>
      <c r="AJ86" s="52"/>
      <c r="AK86" s="51"/>
      <c r="AL86" s="51"/>
      <c r="AM86" s="52"/>
      <c r="AN86" s="51"/>
      <c r="AO86" s="51"/>
      <c r="AP86" s="51"/>
      <c r="AQ86" s="51"/>
    </row>
    <row r="87" spans="1:43">
      <c r="A87" s="36"/>
      <c r="B87" s="38"/>
      <c r="C87" s="28"/>
      <c r="D87" s="30"/>
      <c r="E87" s="8"/>
      <c r="F87" s="8"/>
      <c r="G87" s="8"/>
      <c r="H87" s="8"/>
      <c r="I87" s="11"/>
      <c r="J87" s="12"/>
      <c r="K87" s="12"/>
      <c r="L87" s="10"/>
      <c r="M87" s="9"/>
      <c r="N87" s="22"/>
      <c r="O87" s="22"/>
      <c r="P87" s="11"/>
      <c r="Q87" s="11"/>
      <c r="R87" s="11"/>
      <c r="S87" s="21"/>
      <c r="T87" s="18"/>
      <c r="U87" s="11"/>
      <c r="V87" s="52"/>
      <c r="W87" s="52"/>
      <c r="X87" s="52"/>
      <c r="Y87" s="52"/>
      <c r="Z87" s="52"/>
      <c r="AA87" s="52"/>
      <c r="AB87" s="59"/>
      <c r="AC87" s="51"/>
      <c r="AD87" s="51"/>
      <c r="AE87" s="51"/>
      <c r="AF87" s="51"/>
      <c r="AG87" s="52"/>
      <c r="AH87" s="52"/>
      <c r="AI87" s="60"/>
      <c r="AJ87" s="52"/>
      <c r="AK87" s="51"/>
      <c r="AL87" s="51"/>
      <c r="AM87" s="52"/>
      <c r="AN87" s="51"/>
      <c r="AO87" s="51"/>
      <c r="AP87" s="51"/>
      <c r="AQ87" s="51"/>
    </row>
    <row r="88" spans="1:43">
      <c r="A88" s="36"/>
      <c r="B88" s="38"/>
      <c r="C88" s="28"/>
      <c r="D88" s="30"/>
      <c r="E88" s="8"/>
      <c r="F88" s="8"/>
      <c r="G88" s="8"/>
      <c r="H88" s="8"/>
      <c r="I88" s="11"/>
      <c r="J88" s="12"/>
      <c r="K88" s="12"/>
      <c r="L88" s="12"/>
      <c r="M88" s="11"/>
      <c r="N88" s="11"/>
      <c r="O88" s="11"/>
      <c r="P88" s="11"/>
      <c r="Q88" s="11"/>
      <c r="R88" s="11"/>
      <c r="S88" s="21"/>
      <c r="T88" s="18"/>
      <c r="U88" s="11"/>
      <c r="V88" s="52"/>
      <c r="W88" s="52"/>
      <c r="X88" s="52"/>
      <c r="Y88" s="52"/>
      <c r="Z88" s="52"/>
      <c r="AA88" s="52"/>
      <c r="AB88" s="59"/>
      <c r="AC88" s="51"/>
      <c r="AD88" s="51"/>
      <c r="AE88" s="51"/>
      <c r="AF88" s="51"/>
      <c r="AG88" s="52"/>
      <c r="AH88" s="52"/>
      <c r="AI88" s="51"/>
      <c r="AJ88" s="52"/>
      <c r="AK88" s="51"/>
      <c r="AL88" s="51"/>
      <c r="AM88" s="52"/>
      <c r="AN88" s="51"/>
      <c r="AO88" s="51"/>
      <c r="AP88" s="51"/>
      <c r="AQ88" s="51"/>
    </row>
    <row r="89" spans="1:43" ht="15.75" thickBot="1">
      <c r="A89" s="37"/>
      <c r="B89" s="46"/>
      <c r="C89" s="19"/>
      <c r="D89" s="31"/>
      <c r="E89" s="32"/>
      <c r="F89" s="32"/>
      <c r="G89" s="32"/>
      <c r="H89" s="32"/>
      <c r="I89" s="32"/>
      <c r="J89" s="33"/>
      <c r="K89" s="33"/>
      <c r="L89" s="33"/>
      <c r="M89" s="32"/>
      <c r="N89" s="32"/>
      <c r="O89" s="32"/>
      <c r="P89" s="32"/>
      <c r="Q89" s="32"/>
      <c r="R89" s="32"/>
      <c r="S89" s="34"/>
      <c r="T89" s="35"/>
      <c r="U89" s="32"/>
      <c r="V89" s="52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2"/>
      <c r="AH89" s="52"/>
      <c r="AI89" s="51"/>
      <c r="AJ89" s="52"/>
      <c r="AK89" s="51"/>
      <c r="AL89" s="51"/>
      <c r="AM89" s="52"/>
      <c r="AN89" s="51"/>
      <c r="AO89" s="51"/>
      <c r="AP89" s="51"/>
      <c r="AQ89" s="51"/>
    </row>
    <row r="90" spans="1:43">
      <c r="A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52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2"/>
      <c r="AH90" s="52"/>
      <c r="AI90" s="51"/>
      <c r="AJ90" s="52"/>
      <c r="AK90" s="51"/>
      <c r="AL90" s="51"/>
      <c r="AM90" s="51"/>
      <c r="AN90" s="51"/>
      <c r="AO90" s="51"/>
      <c r="AP90" s="51"/>
      <c r="AQ90" s="51"/>
    </row>
  </sheetData>
  <sortState ref="A5:AN67">
    <sortCondition descending="1" ref="O5:O67"/>
  </sortState>
  <mergeCells count="3">
    <mergeCell ref="D1:M1"/>
    <mergeCell ref="O1:S1"/>
    <mergeCell ref="T1:AA1"/>
  </mergeCells>
  <conditionalFormatting sqref="D68:H75">
    <cfRule type="cellIs" dxfId="11" priority="11" operator="equal">
      <formula>"AA"</formula>
    </cfRule>
    <cfRule type="cellIs" dxfId="10" priority="12" operator="lessThan">
      <formula>40</formula>
    </cfRule>
  </conditionalFormatting>
  <conditionalFormatting sqref="J68:J75">
    <cfRule type="cellIs" dxfId="9" priority="9" operator="equal">
      <formula>"AA"</formula>
    </cfRule>
    <cfRule type="cellIs" dxfId="8" priority="10" operator="lessThan">
      <formula>20</formula>
    </cfRule>
  </conditionalFormatting>
  <conditionalFormatting sqref="L68:L75">
    <cfRule type="cellIs" dxfId="7" priority="7" operator="equal">
      <formula>"AA"</formula>
    </cfRule>
    <cfRule type="cellIs" dxfId="6" priority="8" operator="lessThan">
      <formula>20</formula>
    </cfRule>
  </conditionalFormatting>
  <conditionalFormatting sqref="N68:N75">
    <cfRule type="cellIs" dxfId="5" priority="5" operator="equal">
      <formula>"AA"</formula>
    </cfRule>
    <cfRule type="cellIs" dxfId="4" priority="6" operator="lessThan">
      <formula>20</formula>
    </cfRule>
  </conditionalFormatting>
  <conditionalFormatting sqref="E5:H23 E25:H25 E24:I24 E26:G26 E27:H67">
    <cfRule type="cellIs" dxfId="3" priority="3" operator="equal">
      <formula>"AA"</formula>
    </cfRule>
    <cfRule type="cellIs" dxfId="2" priority="4" operator="lessThan">
      <formula>40</formula>
    </cfRule>
  </conditionalFormatting>
  <conditionalFormatting sqref="J5:J23 K24 L5:L23 M24 J25 I26 L25 K26 J27:J67 L27:L67">
    <cfRule type="cellIs" dxfId="1" priority="1" operator="equal">
      <formula>"AA"</formula>
    </cfRule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 IT SEM I</vt:lpstr>
      <vt:lpstr>Result analysis sem1</vt:lpstr>
      <vt:lpstr>Result Analysis Sem 2</vt:lpstr>
      <vt:lpstr>Toppers SEM I</vt:lpstr>
      <vt:lpstr>'Result analysis sem1'!Print_Area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2000-12-31T20:39:28Z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6183fb78-9ae2-4be1-aaaf-2f06c4148be2</vt:lpwstr>
  </property>
</Properties>
</file>