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ropbox/PhD Cantab/Run_Files/Results/Cleaned data/Cleaned results by site, all data combined/"/>
    </mc:Choice>
  </mc:AlternateContent>
  <xr:revisionPtr revIDLastSave="0" documentId="13_ncr:1_{2B03B86D-2C3D-C44C-BE44-2ED047FC963E}" xr6:coauthVersionLast="44" xr6:coauthVersionMax="44" xr10:uidLastSave="{00000000-0000-0000-0000-000000000000}"/>
  <bookViews>
    <workbookView xWindow="400" yWindow="460" windowWidth="25600" windowHeight="17040" activeTab="5" xr2:uid="{42E1E4A0-BB56-A84F-AA59-85F83F3624AA}"/>
  </bookViews>
  <sheets>
    <sheet name="Raw with reweighs" sheetId="1" r:id="rId1"/>
    <sheet name="Postcrania" sheetId="2" r:id="rId2"/>
    <sheet name="Dentine" sheetId="3" r:id="rId3"/>
    <sheet name="Fauna" sheetId="4" r:id="rId4"/>
    <sheet name="All CN" sheetId="5" r:id="rId5"/>
    <sheet name="Carbonate" sheetId="6" r:id="rId6"/>
    <sheet name="Carbon only" sheetId="7" r:id="rId7"/>
    <sheet name="Site Comparisons" sheetId="8" r:id="rId8"/>
  </sheets>
  <definedNames>
    <definedName name="_xlnm._FilterDatabase" localSheetId="4" hidden="1">'All CN'!$A$1:$F$13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6" l="1"/>
  <c r="B10" i="6"/>
  <c r="C9" i="6"/>
  <c r="B9" i="6"/>
  <c r="AN10" i="1" l="1"/>
  <c r="AN9" i="1"/>
  <c r="AM10" i="1"/>
  <c r="AM11" i="1"/>
  <c r="AM12" i="1"/>
  <c r="AM13" i="1"/>
  <c r="AM14" i="1"/>
  <c r="AM9" i="1"/>
  <c r="AN4" i="1"/>
  <c r="AM4" i="1"/>
  <c r="E7" i="6"/>
  <c r="E6" i="6"/>
  <c r="E5" i="6"/>
  <c r="E4" i="6"/>
  <c r="E3" i="6"/>
  <c r="E2" i="6"/>
  <c r="D7" i="6"/>
  <c r="D6" i="6"/>
  <c r="D5" i="6"/>
  <c r="D4" i="6"/>
  <c r="D3" i="6"/>
  <c r="D2" i="6"/>
  <c r="AN14" i="1" l="1"/>
  <c r="AN13" i="1"/>
  <c r="AN12" i="1"/>
  <c r="AN11" i="1"/>
  <c r="AN8" i="1"/>
  <c r="AM8" i="1"/>
  <c r="AN7" i="1"/>
  <c r="AM7" i="1"/>
  <c r="AN6" i="1"/>
  <c r="AM6" i="1"/>
  <c r="AN5" i="1"/>
  <c r="AM5" i="1"/>
  <c r="AN3" i="1"/>
  <c r="AM3" i="1"/>
  <c r="F7" i="6"/>
  <c r="J7" i="6"/>
  <c r="J6" i="6"/>
  <c r="F5" i="6"/>
  <c r="J5" i="6"/>
  <c r="J4" i="6"/>
  <c r="F3" i="6"/>
  <c r="J3" i="6"/>
  <c r="J2" i="6"/>
  <c r="F2" i="6" l="1"/>
  <c r="F4" i="6"/>
  <c r="F6" i="6"/>
  <c r="G3" i="6"/>
  <c r="H3" i="6" s="1"/>
  <c r="G5" i="6"/>
  <c r="H5" i="6" s="1"/>
  <c r="G7" i="6"/>
  <c r="H7" i="6" s="1"/>
  <c r="G2" i="6"/>
  <c r="H2" i="6" s="1"/>
  <c r="G4" i="6"/>
  <c r="H4" i="6" s="1"/>
  <c r="G6" i="6"/>
  <c r="H6" i="6" s="1"/>
  <c r="AJ10" i="1" l="1"/>
  <c r="AK10" i="1"/>
  <c r="AJ11" i="1"/>
  <c r="AK11" i="1"/>
  <c r="AJ12" i="1"/>
  <c r="AK12" i="1"/>
  <c r="AJ13" i="1"/>
  <c r="AK13" i="1"/>
  <c r="AJ14" i="1"/>
  <c r="AK14" i="1"/>
  <c r="AK9" i="1"/>
  <c r="AJ9" i="1"/>
  <c r="V10" i="1"/>
  <c r="V11" i="1"/>
  <c r="V12" i="1"/>
  <c r="V13" i="1"/>
  <c r="V14" i="1"/>
  <c r="V9" i="1"/>
  <c r="O10" i="1"/>
  <c r="O11" i="1"/>
  <c r="O12" i="1"/>
  <c r="O13" i="1"/>
  <c r="O14" i="1"/>
  <c r="O9" i="1"/>
  <c r="AG10" i="1"/>
  <c r="AH10" i="1"/>
  <c r="AG11" i="1"/>
  <c r="AH11" i="1"/>
  <c r="AG12" i="1"/>
  <c r="AH12" i="1"/>
  <c r="AG13" i="1"/>
  <c r="AH13" i="1"/>
  <c r="AG14" i="1"/>
  <c r="AH14" i="1"/>
  <c r="AH9" i="1"/>
  <c r="AG9" i="1"/>
  <c r="AD10" i="1"/>
  <c r="AE10" i="1"/>
  <c r="AD11" i="1"/>
  <c r="AE11" i="1"/>
  <c r="AD12" i="1"/>
  <c r="AE12" i="1"/>
  <c r="AD13" i="1"/>
  <c r="AE13" i="1"/>
  <c r="AD14" i="1"/>
  <c r="AE14" i="1"/>
  <c r="AE9" i="1"/>
  <c r="AD9" i="1"/>
  <c r="AK4" i="1"/>
  <c r="AJ4" i="1"/>
  <c r="AH4" i="1"/>
  <c r="AG4" i="1"/>
  <c r="AE4" i="1"/>
  <c r="AD4" i="1"/>
  <c r="AJ5" i="1"/>
  <c r="AK5" i="1"/>
  <c r="AJ6" i="1"/>
  <c r="AK6" i="1"/>
  <c r="AJ7" i="1"/>
  <c r="AK7" i="1"/>
  <c r="AJ8" i="1"/>
  <c r="AK8" i="1"/>
  <c r="AK3" i="1"/>
  <c r="AJ3" i="1"/>
  <c r="AG5" i="1"/>
  <c r="AG6" i="1"/>
  <c r="AG7" i="1"/>
  <c r="AG8" i="1"/>
  <c r="AH8" i="1"/>
  <c r="AH5" i="1"/>
  <c r="AH6" i="1"/>
  <c r="AH7" i="1"/>
  <c r="AH3" i="1"/>
  <c r="AG3" i="1"/>
  <c r="AE5" i="1"/>
  <c r="AE6" i="1"/>
  <c r="AE7" i="1"/>
  <c r="AE3" i="1" l="1"/>
  <c r="AE8" i="1"/>
  <c r="AD3" i="1"/>
  <c r="AD5" i="1"/>
  <c r="AD6" i="1"/>
  <c r="AD7" i="1"/>
  <c r="AD8" i="1"/>
</calcChain>
</file>

<file path=xl/sharedStrings.xml><?xml version="1.0" encoding="utf-8"?>
<sst xmlns="http://schemas.openxmlformats.org/spreadsheetml/2006/main" count="305" uniqueCount="119">
  <si>
    <t>Identifier 1</t>
  </si>
  <si>
    <t>Date</t>
  </si>
  <si>
    <t>Amount</t>
  </si>
  <si>
    <t>Amt%C</t>
  </si>
  <si>
    <t>d 13C/12C</t>
  </si>
  <si>
    <t>Amt%N</t>
  </si>
  <si>
    <t>d 15N/14N</t>
  </si>
  <si>
    <t>C/N ratio</t>
  </si>
  <si>
    <t>Mean d13C</t>
  </si>
  <si>
    <t>Std dev C</t>
  </si>
  <si>
    <t>Reps-C</t>
  </si>
  <si>
    <t>Mean d15N</t>
  </si>
  <si>
    <t>Std dev N</t>
  </si>
  <si>
    <t>Reps-N</t>
  </si>
  <si>
    <t>Mean C/N</t>
  </si>
  <si>
    <t>Std dev C/N</t>
  </si>
  <si>
    <t>Reps-CN</t>
  </si>
  <si>
    <t>Aliquot a</t>
  </si>
  <si>
    <t>Aliquot b</t>
  </si>
  <si>
    <t>Aliquot c</t>
  </si>
  <si>
    <t>A5M1H_5_T</t>
  </si>
  <si>
    <t>09/18/18</t>
  </si>
  <si>
    <t>09/19/18</t>
  </si>
  <si>
    <t>09/20/18</t>
  </si>
  <si>
    <t>A5M1H_8_R</t>
  </si>
  <si>
    <t>A5M1H_9_R</t>
  </si>
  <si>
    <t>A5M1H_11_T</t>
  </si>
  <si>
    <t>A5M1H_12_L</t>
  </si>
  <si>
    <t>A5M1H_13_FE</t>
  </si>
  <si>
    <t>A5M1H_5_D</t>
  </si>
  <si>
    <t>03/23/19</t>
  </si>
  <si>
    <t>03/25/19</t>
  </si>
  <si>
    <t>04/24/19</t>
  </si>
  <si>
    <t>A5M1H_8_D</t>
  </si>
  <si>
    <t>A5M1H_9_D</t>
  </si>
  <si>
    <t>A5M1H_11_D</t>
  </si>
  <si>
    <t>A5M1H_12_D</t>
  </si>
  <si>
    <t>A5M1H_13_D</t>
  </si>
  <si>
    <t>06/20/19</t>
  </si>
  <si>
    <t>Aliquot d</t>
  </si>
  <si>
    <t>07/02/19</t>
  </si>
  <si>
    <t>ID</t>
  </si>
  <si>
    <t>d13C</t>
  </si>
  <si>
    <t>d15N</t>
  </si>
  <si>
    <t>Tissue</t>
  </si>
  <si>
    <t>d18O</t>
  </si>
  <si>
    <t>Enamel</t>
  </si>
  <si>
    <t>Dentine</t>
  </si>
  <si>
    <t>Bone</t>
  </si>
  <si>
    <t>A5M1H_5</t>
  </si>
  <si>
    <t>A5M1H_8</t>
  </si>
  <si>
    <t>A5M1H_9</t>
  </si>
  <si>
    <t>A5M1H_11</t>
  </si>
  <si>
    <t>A5M1H_12</t>
  </si>
  <si>
    <t>A5M1H_13</t>
  </si>
  <si>
    <t>Chenery correction</t>
  </si>
  <si>
    <t>A5M1H_9_E</t>
  </si>
  <si>
    <t>A5M1H_11_E</t>
  </si>
  <si>
    <t>A5M1H_12_E</t>
  </si>
  <si>
    <t>A5M1H_13_E</t>
  </si>
  <si>
    <t>A5M1H_5_E</t>
  </si>
  <si>
    <t>A5M1H_8_E</t>
  </si>
  <si>
    <t>Site</t>
  </si>
  <si>
    <t>Period</t>
  </si>
  <si>
    <t>Reference 1</t>
  </si>
  <si>
    <t>Reference 2</t>
  </si>
  <si>
    <t>Reference 3</t>
  </si>
  <si>
    <t>O-carb SMOW</t>
  </si>
  <si>
    <t>O-PO4 SMOW Iacumin</t>
  </si>
  <si>
    <t>O-PO4 SMOW Measured/Chenery 2012</t>
  </si>
  <si>
    <t>O-dw-SMOW Levinson via Chenery correction</t>
  </si>
  <si>
    <t>O-dw-SMOW Chenery et al 2012 (using Daux 2008)</t>
  </si>
  <si>
    <t>Origin by Iacumin</t>
  </si>
  <si>
    <t>Origin by Chenery 2012 PO4</t>
  </si>
  <si>
    <t>Mean %C</t>
  </si>
  <si>
    <t>Mean %N</t>
  </si>
  <si>
    <t>Species</t>
  </si>
  <si>
    <t>Human</t>
  </si>
  <si>
    <t>A5M1 Site H</t>
  </si>
  <si>
    <t>Reference</t>
  </si>
  <si>
    <t>A5M1 Site H, Bedfordshire</t>
  </si>
  <si>
    <t>Aston Clinton, Buckinghamshire</t>
  </si>
  <si>
    <t>Edix Hill, Cambridgeshire</t>
  </si>
  <si>
    <t>Marina Drive, Bedfordshire</t>
  </si>
  <si>
    <t>Water Lane Melbourn, Cambridgeshire</t>
  </si>
  <si>
    <t>Westfield Farm, Ely, Cambridgeshire</t>
  </si>
  <si>
    <t>Raunds Furnells, Northamptonshire</t>
  </si>
  <si>
    <t>Trumpington Meadows, Cambridgeshire</t>
  </si>
  <si>
    <t>Harpenden, Hertfordshire</t>
  </si>
  <si>
    <t>Whitehall Farm, Nether Heyford, Northamptonshire</t>
  </si>
  <si>
    <t>6th-8th Century</t>
  </si>
  <si>
    <t>Middle Saxon</t>
  </si>
  <si>
    <t>6th-7th Century</t>
  </si>
  <si>
    <t>Early to Mid Saxon</t>
  </si>
  <si>
    <t>Cambridge Cemeteries</t>
  </si>
  <si>
    <t>10th-11th Century</t>
  </si>
  <si>
    <t>Late Saxon to Norman</t>
  </si>
  <si>
    <t>Haydcock H, Clarke L, Craig-Atkins E, Howcroft R, and Buckberry J (2013). "Weaning at Anglo-Saxon Raunds: Implications for Changing Breastfeeding Practice in Britain Over Two Milennia." American Journal of Physical Anthropology 151: 604-612.</t>
  </si>
  <si>
    <t>Leggett, this study</t>
  </si>
  <si>
    <t>Emma Hannah</t>
  </si>
  <si>
    <t>Mays S, and Beavan N (2012). "An investigation of diet in early Anglo-Saxon England using carbon and nitrogen stable isotope analysis of human bone collagen". Journal of Archaeological Science 39(4): 867-874.Bayliss et al. (2013). Anglo-Saxon Graves and Grave Goods of the 6th and 7th Centuries AD: A Chronological Framework. The Society for Medieval Archaeology Monograph 33: London.</t>
  </si>
  <si>
    <t>Kulick</t>
  </si>
  <si>
    <t>5th-8th Centuries</t>
  </si>
  <si>
    <t>Leggettand Rose, this study</t>
  </si>
  <si>
    <t>Mays S, and Beavan N (2012). "An investigation of diet in early Anglo-Saxon England using carbon and nitrogen stable isotope analysis of human bone collagen". Journal of Archaeological Science 39(4): 867-874.</t>
  </si>
  <si>
    <t>Bayliss et al. (2013). Anglo-Saxon Graves and Grave Goods of the 6th and 7th Centuries AD: A Chronological Framework. The Society for Medieval Archaeology Monograph 33: London.</t>
  </si>
  <si>
    <t>5th-7th Century</t>
  </si>
  <si>
    <t>7th-8th Century</t>
  </si>
  <si>
    <t>O'Connell TC (2018). "Isotopic Investigation" in Evans C, Lucy S and Patten R, Riversides: Neolithic Barrows, a Beaker Grave, Iron Age and Anglo Saxon Burials and Settlement at Trumpington, Cambridge. Cambridge: McDonald Institute for Archaeological Research. pp. 318-320.</t>
  </si>
  <si>
    <t>7th-9th Century</t>
  </si>
  <si>
    <t>Lucy et al. (2009). "The Burial of a Princess? The Later Seventh-Century Cemetery at Westfield Farm, Ely". The Antiquaries Journal 89: 81-141.</t>
  </si>
  <si>
    <t>Non-UK</t>
  </si>
  <si>
    <t>Perth, Dundee, Cairngorms</t>
  </si>
  <si>
    <t>East of UK or Non-UK</t>
  </si>
  <si>
    <t>Local (?), East of England North of Cambridge, Milton Keynes and Birmingham minus areas around Nottingham and Sheffield and the Dundee/Cairngorms high region</t>
  </si>
  <si>
    <t>Local? South of Milton Keynes, Biggleswade etc., west of pennines but not Atlantic coast</t>
  </si>
  <si>
    <t>Western Scotland and England, Central Wales and Southern England roung to Kent, NOT coastal Wales or Cornwall</t>
  </si>
  <si>
    <t>Local, East of England</t>
  </si>
  <si>
    <t>Local? Norwich and South Cambs down to Kent, and non-coastal western Britain, central Wales, and up through Western Scotland (inclusing some Irish sea coast)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</si>
</sst>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_)"/>
    <numFmt numFmtId="169" formatCode="0.0"/>
  </numFmts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quotePrefix="1" applyFont="1"/>
    <xf numFmtId="0" fontId="1" fillId="0" borderId="0" xfId="0" applyFont="1"/>
    <xf numFmtId="0" fontId="0" fillId="0" borderId="0" xfId="0" quotePrefix="1"/>
    <xf numFmtId="0" fontId="0" fillId="2" borderId="0" xfId="0" quotePrefix="1" applyFill="1"/>
    <xf numFmtId="0" fontId="0" fillId="2" borderId="0" xfId="0" applyFill="1"/>
    <xf numFmtId="0" fontId="2" fillId="2" borderId="0" xfId="0" quotePrefix="1" applyFont="1" applyFill="1"/>
    <xf numFmtId="0" fontId="3" fillId="2" borderId="0" xfId="0" quotePrefix="1" applyFont="1" applyFill="1"/>
    <xf numFmtId="0" fontId="5" fillId="0" borderId="0" xfId="0" applyFont="1"/>
    <xf numFmtId="0" fontId="4" fillId="0" borderId="0" xfId="0" applyFont="1"/>
    <xf numFmtId="2" fontId="0" fillId="0" borderId="0" xfId="0" applyNumberFormat="1"/>
    <xf numFmtId="2" fontId="5" fillId="0" borderId="0" xfId="0" applyNumberFormat="1" applyFont="1"/>
    <xf numFmtId="0" fontId="0" fillId="0" borderId="0" xfId="0" quotePrefix="1" applyFill="1"/>
    <xf numFmtId="0" fontId="6" fillId="0" borderId="0" xfId="0" applyFont="1"/>
    <xf numFmtId="0" fontId="7" fillId="0" borderId="0" xfId="0" applyFont="1"/>
    <xf numFmtId="2" fontId="9" fillId="0" borderId="0" xfId="0" applyNumberFormat="1" applyFont="1"/>
    <xf numFmtId="2" fontId="8" fillId="0" borderId="0" xfId="0" applyNumberFormat="1" applyFont="1"/>
    <xf numFmtId="0" fontId="10" fillId="0" borderId="0" xfId="0" applyFont="1"/>
    <xf numFmtId="2" fontId="10" fillId="0" borderId="0" xfId="0" applyNumberFormat="1" applyFont="1"/>
    <xf numFmtId="2" fontId="5" fillId="2" borderId="0" xfId="0" applyNumberFormat="1" applyFont="1" applyFill="1"/>
    <xf numFmtId="165" fontId="5" fillId="2" borderId="0" xfId="0" applyNumberFormat="1" applyFont="1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2" fontId="5" fillId="3" borderId="0" xfId="0" applyNumberFormat="1" applyFont="1" applyFill="1"/>
    <xf numFmtId="165" fontId="5" fillId="3" borderId="0" xfId="0" applyNumberFormat="1" applyFont="1" applyFill="1"/>
    <xf numFmtId="0" fontId="0" fillId="4" borderId="0" xfId="0" applyFill="1"/>
    <xf numFmtId="2" fontId="5" fillId="4" borderId="0" xfId="0" applyNumberFormat="1" applyFont="1" applyFill="1"/>
    <xf numFmtId="165" fontId="5" fillId="4" borderId="0" xfId="0" applyNumberFormat="1" applyFont="1" applyFill="1"/>
    <xf numFmtId="2" fontId="0" fillId="4" borderId="0" xfId="0" applyNumberFormat="1" applyFill="1"/>
    <xf numFmtId="0" fontId="0" fillId="0" borderId="0" xfId="0" applyFill="1"/>
    <xf numFmtId="2" fontId="5" fillId="0" borderId="0" xfId="0" applyNumberFormat="1" applyFont="1" applyFill="1"/>
    <xf numFmtId="165" fontId="5" fillId="0" borderId="0" xfId="0" applyNumberFormat="1" applyFont="1" applyFill="1"/>
    <xf numFmtId="2" fontId="0" fillId="0" borderId="0" xfId="0" applyNumberFormat="1" applyFill="1"/>
    <xf numFmtId="164" fontId="8" fillId="4" borderId="0" xfId="0" applyNumberFormat="1" applyFont="1" applyFill="1"/>
    <xf numFmtId="2" fontId="9" fillId="4" borderId="0" xfId="0" applyNumberFormat="1" applyFont="1" applyFill="1"/>
    <xf numFmtId="164" fontId="8" fillId="3" borderId="0" xfId="0" applyNumberFormat="1" applyFont="1" applyFill="1"/>
    <xf numFmtId="2" fontId="9" fillId="3" borderId="0" xfId="0" applyNumberFormat="1" applyFont="1" applyFill="1"/>
    <xf numFmtId="164" fontId="8" fillId="2" borderId="0" xfId="0" applyNumberFormat="1" applyFont="1" applyFill="1"/>
    <xf numFmtId="2" fontId="9" fillId="2" borderId="0" xfId="0" applyNumberFormat="1" applyFont="1" applyFill="1"/>
    <xf numFmtId="169" fontId="0" fillId="0" borderId="0" xfId="0" applyNumberFormat="1"/>
    <xf numFmtId="16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CN'!$E$2:$E$7</c:f>
              <c:numCache>
                <c:formatCode>0.00</c:formatCode>
                <c:ptCount val="6"/>
                <c:pt idx="0">
                  <c:v>-20.55</c:v>
                </c:pt>
                <c:pt idx="1">
                  <c:v>-20.228999999999999</c:v>
                </c:pt>
                <c:pt idx="2">
                  <c:v>-20.622</c:v>
                </c:pt>
                <c:pt idx="3">
                  <c:v>-20.491</c:v>
                </c:pt>
                <c:pt idx="4">
                  <c:v>-20.323333333333334</c:v>
                </c:pt>
                <c:pt idx="5">
                  <c:v>-20.295000000000002</c:v>
                </c:pt>
              </c:numCache>
            </c:numRef>
          </c:xVal>
          <c:yVal>
            <c:numRef>
              <c:f>'All CN'!$F$2:$F$7</c:f>
              <c:numCache>
                <c:formatCode>0.00</c:formatCode>
                <c:ptCount val="6"/>
                <c:pt idx="0">
                  <c:v>10.166333333333332</c:v>
                </c:pt>
                <c:pt idx="1">
                  <c:v>8.2140000000000004</c:v>
                </c:pt>
                <c:pt idx="2">
                  <c:v>9.679666666666666</c:v>
                </c:pt>
                <c:pt idx="3">
                  <c:v>9.4203333333333319</c:v>
                </c:pt>
                <c:pt idx="4">
                  <c:v>8.6776666666666671</c:v>
                </c:pt>
                <c:pt idx="5">
                  <c:v>9.7143333333333342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5-8845-B32E-B3C4F9956127}"/>
            </c:ext>
          </c:extLst>
        </c:ser>
        <c:ser>
          <c:idx val="1"/>
          <c:order val="1"/>
          <c:tx>
            <c:v>Dentine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CN'!$E$8:$E$13</c:f>
              <c:numCache>
                <c:formatCode>0.00</c:formatCode>
                <c:ptCount val="6"/>
                <c:pt idx="0">
                  <c:v>-20.191666666666666</c:v>
                </c:pt>
                <c:pt idx="1">
                  <c:v>-19.921000000000003</c:v>
                </c:pt>
                <c:pt idx="2">
                  <c:v>-20.117333333333335</c:v>
                </c:pt>
                <c:pt idx="3">
                  <c:v>-20.115666666666666</c:v>
                </c:pt>
                <c:pt idx="4">
                  <c:v>-19.714000000000002</c:v>
                </c:pt>
                <c:pt idx="5">
                  <c:v>-20.029666666666667</c:v>
                </c:pt>
              </c:numCache>
            </c:numRef>
          </c:xVal>
          <c:yVal>
            <c:numRef>
              <c:f>'All CN'!$F$8:$F$13</c:f>
              <c:numCache>
                <c:formatCode>0.00</c:formatCode>
                <c:ptCount val="6"/>
                <c:pt idx="0">
                  <c:v>9.7239999999999984</c:v>
                </c:pt>
                <c:pt idx="1">
                  <c:v>8.14</c:v>
                </c:pt>
                <c:pt idx="2">
                  <c:v>9.6603333333333339</c:v>
                </c:pt>
                <c:pt idx="3">
                  <c:v>11.397999999999998</c:v>
                </c:pt>
                <c:pt idx="4">
                  <c:v>9.2366666666666664</c:v>
                </c:pt>
                <c:pt idx="5">
                  <c:v>10.574333333333334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5-8845-B32E-B3C4F995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759696"/>
        <c:axId val="1110741600"/>
      </c:scatterChart>
      <c:valAx>
        <c:axId val="11107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1600"/>
        <c:crosses val="autoZero"/>
        <c:crossBetween val="midCat"/>
      </c:valAx>
      <c:valAx>
        <c:axId val="1110741600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5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177800</xdr:rowOff>
    </xdr:from>
    <xdr:to>
      <xdr:col>18</xdr:col>
      <xdr:colOff>800100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DB240-56F8-2C47-B192-7F4F02C48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B7FF-1668-B544-93EC-F5184E066B27}">
  <dimension ref="A1:AN16"/>
  <sheetViews>
    <sheetView workbookViewId="0">
      <selection activeCell="AF16" sqref="AF16"/>
    </sheetView>
  </sheetViews>
  <sheetFormatPr baseColWidth="10" defaultRowHeight="16" x14ac:dyDescent="0.2"/>
  <sheetData>
    <row r="1" spans="1:40" s="2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2" t="s">
        <v>7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2" t="s">
        <v>7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14</v>
      </c>
      <c r="AK1" s="2" t="s">
        <v>15</v>
      </c>
      <c r="AL1" s="2" t="s">
        <v>16</v>
      </c>
      <c r="AM1" s="2" t="s">
        <v>74</v>
      </c>
      <c r="AN1" s="2" t="s">
        <v>75</v>
      </c>
    </row>
    <row r="2" spans="1:40" x14ac:dyDescent="0.2">
      <c r="A2" s="3"/>
      <c r="B2" s="3"/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X2" t="s">
        <v>39</v>
      </c>
      <c r="Y2" t="s">
        <v>39</v>
      </c>
      <c r="Z2" t="s">
        <v>39</v>
      </c>
      <c r="AA2" t="s">
        <v>39</v>
      </c>
      <c r="AB2" t="s">
        <v>39</v>
      </c>
      <c r="AC2" t="s">
        <v>39</v>
      </c>
    </row>
    <row r="3" spans="1:40" x14ac:dyDescent="0.2">
      <c r="A3" s="3" t="s">
        <v>20</v>
      </c>
      <c r="B3" s="3" t="s">
        <v>21</v>
      </c>
      <c r="C3" s="3">
        <v>0.82</v>
      </c>
      <c r="D3" s="3">
        <v>40.325195399999998</v>
      </c>
      <c r="E3">
        <v>-20.558</v>
      </c>
      <c r="F3" s="3">
        <v>15.210316799999999</v>
      </c>
      <c r="G3">
        <v>10.215999999999999</v>
      </c>
      <c r="H3">
        <v>3.0930362541824246</v>
      </c>
      <c r="I3" s="3" t="s">
        <v>22</v>
      </c>
      <c r="J3" s="3">
        <v>0.85</v>
      </c>
      <c r="K3" s="3">
        <v>43.417820800000001</v>
      </c>
      <c r="L3">
        <v>-20.526</v>
      </c>
      <c r="M3" s="3">
        <v>15.757649799999999</v>
      </c>
      <c r="N3">
        <v>10.172000000000001</v>
      </c>
      <c r="O3">
        <v>3.2145735505980513</v>
      </c>
      <c r="P3" s="3" t="s">
        <v>23</v>
      </c>
      <c r="Q3" s="3">
        <v>0.8</v>
      </c>
      <c r="R3" s="3">
        <v>39.7766625</v>
      </c>
      <c r="S3" s="3">
        <v>-20.565999999999999</v>
      </c>
      <c r="T3" s="3">
        <v>14.604626700000001</v>
      </c>
      <c r="U3">
        <v>10.110999999999999</v>
      </c>
      <c r="V3">
        <v>3.1774934891009572</v>
      </c>
      <c r="AD3">
        <f t="shared" ref="AD3:AD8" si="0">AVERAGE(E3,L3,S3)</f>
        <v>-20.55</v>
      </c>
      <c r="AE3">
        <f t="shared" ref="AE3:AE8" si="1">STDEV(E3,L3,S3)</f>
        <v>2.1166010488516407E-2</v>
      </c>
      <c r="AF3">
        <v>3</v>
      </c>
      <c r="AG3">
        <f>AVERAGE(G3,N3,U3)</f>
        <v>10.166333333333332</v>
      </c>
      <c r="AH3">
        <f>STDEV(G3,N3,U3)</f>
        <v>5.272886622461518E-2</v>
      </c>
      <c r="AI3">
        <v>3</v>
      </c>
      <c r="AJ3" s="40">
        <f>AVERAGE(H3,O3,V3)</f>
        <v>3.1617010979604778</v>
      </c>
      <c r="AK3">
        <f>STDEV(H3,O3,V3)</f>
        <v>6.2288669262197276E-2</v>
      </c>
      <c r="AL3">
        <v>3</v>
      </c>
      <c r="AM3" s="33">
        <f>AVERAGE(D3,K3,R3)</f>
        <v>41.173226233333331</v>
      </c>
      <c r="AN3" s="33">
        <f>AVERAGE(F3,M3,T3)</f>
        <v>15.190864433333331</v>
      </c>
    </row>
    <row r="4" spans="1:40" x14ac:dyDescent="0.2">
      <c r="A4" s="4" t="s">
        <v>24</v>
      </c>
      <c r="B4" s="4" t="s">
        <v>21</v>
      </c>
      <c r="C4" s="4">
        <v>0.79</v>
      </c>
      <c r="D4" s="4">
        <v>52.7699359</v>
      </c>
      <c r="E4" s="5">
        <v>-20.158000000000001</v>
      </c>
      <c r="F4" s="4">
        <v>19.9381442</v>
      </c>
      <c r="G4" s="5">
        <v>8.3179999999999996</v>
      </c>
      <c r="H4" s="5">
        <v>3.0877961659373834</v>
      </c>
      <c r="I4" s="3" t="s">
        <v>22</v>
      </c>
      <c r="J4" s="3">
        <v>0.8</v>
      </c>
      <c r="K4" s="3">
        <v>45.251272999999998</v>
      </c>
      <c r="L4">
        <v>-20.233000000000001</v>
      </c>
      <c r="M4" s="3">
        <v>16.590462800000001</v>
      </c>
      <c r="N4">
        <v>8.2420000000000009</v>
      </c>
      <c r="O4">
        <v>3.1821385858707529</v>
      </c>
      <c r="P4" s="3" t="s">
        <v>23</v>
      </c>
      <c r="Q4" s="3">
        <v>0.8</v>
      </c>
      <c r="R4" s="3">
        <v>44.362846599999997</v>
      </c>
      <c r="S4" s="3">
        <v>-20.18</v>
      </c>
      <c r="T4" s="3">
        <v>16.423337400000001</v>
      </c>
      <c r="U4">
        <v>8.2379999999999995</v>
      </c>
      <c r="V4">
        <v>3.1514090654111913</v>
      </c>
      <c r="W4" s="3" t="s">
        <v>38</v>
      </c>
      <c r="X4" s="3">
        <v>0.85</v>
      </c>
      <c r="Y4" s="3">
        <v>39.8737712</v>
      </c>
      <c r="Z4" s="3">
        <v>-20.274000000000001</v>
      </c>
      <c r="AA4" s="3">
        <v>13.786439700000001</v>
      </c>
      <c r="AB4">
        <v>8.161999999999999</v>
      </c>
      <c r="AC4">
        <v>3.37428667194862</v>
      </c>
      <c r="AD4" s="8">
        <f>AVERAGE(L4,S4,Z4)</f>
        <v>-20.228999999999999</v>
      </c>
      <c r="AE4" s="8">
        <f>STDEV(L4,S4,Z4)</f>
        <v>4.7127486671793319E-2</v>
      </c>
      <c r="AF4" s="8">
        <v>3</v>
      </c>
      <c r="AG4" s="8">
        <f>AVERAGE(N4,U4,AB4)</f>
        <v>8.2140000000000004</v>
      </c>
      <c r="AH4" s="8">
        <f>STDEV(N4,U4,AB4)</f>
        <v>4.5077710678339288E-2</v>
      </c>
      <c r="AI4" s="8">
        <v>3</v>
      </c>
      <c r="AJ4" s="41">
        <f>AVERAGE(O4,V4,AC4)</f>
        <v>3.2359447744101879</v>
      </c>
      <c r="AK4" s="8">
        <f>STDEV(O4,V4,AC4)</f>
        <v>0.12078880874410158</v>
      </c>
      <c r="AL4" s="8">
        <v>3</v>
      </c>
      <c r="AM4" s="33">
        <f>AVERAGE(K4,R4,Y4)</f>
        <v>43.162630266666667</v>
      </c>
      <c r="AN4" s="33">
        <f>AVERAGE(M4,T4,AA4)</f>
        <v>15.600079966666669</v>
      </c>
    </row>
    <row r="5" spans="1:40" x14ac:dyDescent="0.2">
      <c r="A5" s="3" t="s">
        <v>25</v>
      </c>
      <c r="B5" s="3" t="s">
        <v>21</v>
      </c>
      <c r="C5" s="3">
        <v>0.83</v>
      </c>
      <c r="D5" s="3">
        <v>31.956698200000002</v>
      </c>
      <c r="E5">
        <v>-20.614999999999998</v>
      </c>
      <c r="F5" s="3">
        <v>11.872348300000001</v>
      </c>
      <c r="G5">
        <v>9.7269999999999985</v>
      </c>
      <c r="H5">
        <v>3.1403066709781982</v>
      </c>
      <c r="I5" s="3" t="s">
        <v>22</v>
      </c>
      <c r="J5" s="3">
        <v>0.83</v>
      </c>
      <c r="K5" s="3">
        <v>30.683350600000001</v>
      </c>
      <c r="L5">
        <v>-20.632000000000001</v>
      </c>
      <c r="M5" s="3">
        <v>11.001190100000001</v>
      </c>
      <c r="N5">
        <v>9.6319999999999997</v>
      </c>
      <c r="O5">
        <v>3.2539427135857482</v>
      </c>
      <c r="P5" s="3" t="s">
        <v>23</v>
      </c>
      <c r="Q5" s="3">
        <v>0.85</v>
      </c>
      <c r="R5" s="3">
        <v>30.901267399999998</v>
      </c>
      <c r="S5" s="3">
        <v>-20.619</v>
      </c>
      <c r="T5" s="3">
        <v>11.218926400000001</v>
      </c>
      <c r="U5">
        <v>9.68</v>
      </c>
      <c r="V5">
        <v>3.2134517464463737</v>
      </c>
      <c r="AD5">
        <f t="shared" si="0"/>
        <v>-20.622</v>
      </c>
      <c r="AE5">
        <f t="shared" si="1"/>
        <v>8.8881944173170579E-3</v>
      </c>
      <c r="AF5">
        <v>3</v>
      </c>
      <c r="AG5">
        <f t="shared" ref="AG5:AG8" si="2">AVERAGE(G5,N5,U5)</f>
        <v>9.679666666666666</v>
      </c>
      <c r="AH5">
        <f t="shared" ref="AH5:AH8" si="3">STDEV(G5,N5,U5)</f>
        <v>4.7500877184882384E-2</v>
      </c>
      <c r="AI5">
        <v>3</v>
      </c>
      <c r="AJ5" s="40">
        <f t="shared" ref="AJ5:AJ8" si="4">AVERAGE(H5,O5,V5)</f>
        <v>3.2025670436701064</v>
      </c>
      <c r="AK5">
        <f t="shared" ref="AK5:AK8" si="5">STDEV(H5,O5,V5)</f>
        <v>5.7594662172565834E-2</v>
      </c>
      <c r="AL5">
        <v>3</v>
      </c>
      <c r="AM5" s="33">
        <f t="shared" ref="AM4:AM9" si="6">AVERAGE(D5,K5,R5)</f>
        <v>31.180438733333332</v>
      </c>
      <c r="AN5" s="33">
        <f t="shared" ref="AN4:AN9" si="7">AVERAGE(F5,M5,T5)</f>
        <v>11.364154933333333</v>
      </c>
    </row>
    <row r="6" spans="1:40" x14ac:dyDescent="0.2">
      <c r="A6" s="3" t="s">
        <v>26</v>
      </c>
      <c r="B6" s="3" t="s">
        <v>21</v>
      </c>
      <c r="C6" s="3">
        <v>0.78</v>
      </c>
      <c r="D6" s="3">
        <v>23.220199600000001</v>
      </c>
      <c r="E6">
        <v>-20.481000000000002</v>
      </c>
      <c r="F6" s="3">
        <v>8.5062304999999991</v>
      </c>
      <c r="G6">
        <v>9.3689999999999998</v>
      </c>
      <c r="H6">
        <v>3.1847517965409793</v>
      </c>
      <c r="I6" s="3" t="s">
        <v>22</v>
      </c>
      <c r="J6" s="3">
        <v>0.87</v>
      </c>
      <c r="K6" s="3">
        <v>24.7992375</v>
      </c>
      <c r="L6">
        <v>-20.478999999999999</v>
      </c>
      <c r="M6" s="3">
        <v>8.7650837999999993</v>
      </c>
      <c r="N6">
        <v>9.44</v>
      </c>
      <c r="O6">
        <v>3.3008747446316491</v>
      </c>
      <c r="P6" s="3" t="s">
        <v>23</v>
      </c>
      <c r="Q6" s="3">
        <v>0.9</v>
      </c>
      <c r="R6" s="3">
        <v>23.687390700000002</v>
      </c>
      <c r="S6" s="3">
        <v>-20.513000000000002</v>
      </c>
      <c r="T6" s="3">
        <v>8.4830346999999993</v>
      </c>
      <c r="U6">
        <v>9.452</v>
      </c>
      <c r="V6">
        <v>3.2577126143312851</v>
      </c>
      <c r="AD6">
        <f t="shared" si="0"/>
        <v>-20.491</v>
      </c>
      <c r="AE6">
        <f t="shared" si="1"/>
        <v>1.90787840283397E-2</v>
      </c>
      <c r="AF6">
        <v>3</v>
      </c>
      <c r="AG6">
        <f t="shared" si="2"/>
        <v>9.4203333333333319</v>
      </c>
      <c r="AH6">
        <f t="shared" si="3"/>
        <v>4.4859038479812895E-2</v>
      </c>
      <c r="AI6">
        <v>3</v>
      </c>
      <c r="AJ6" s="40">
        <f t="shared" si="4"/>
        <v>3.2477797185013046</v>
      </c>
      <c r="AK6">
        <f t="shared" si="5"/>
        <v>5.8695243273999928E-2</v>
      </c>
      <c r="AL6">
        <v>3</v>
      </c>
      <c r="AM6" s="33">
        <f t="shared" si="6"/>
        <v>23.902275933333339</v>
      </c>
      <c r="AN6" s="33">
        <f t="shared" si="7"/>
        <v>8.5847829999999998</v>
      </c>
    </row>
    <row r="7" spans="1:40" x14ac:dyDescent="0.2">
      <c r="A7" s="3" t="s">
        <v>27</v>
      </c>
      <c r="B7" s="3" t="s">
        <v>21</v>
      </c>
      <c r="C7" s="3">
        <v>0.9</v>
      </c>
      <c r="D7" s="3">
        <v>29.090557</v>
      </c>
      <c r="E7">
        <v>-20.313000000000002</v>
      </c>
      <c r="F7" s="3">
        <v>10.7069542</v>
      </c>
      <c r="G7">
        <v>8.7479999999999993</v>
      </c>
      <c r="H7">
        <v>3.1698074478236462</v>
      </c>
      <c r="I7" s="3" t="s">
        <v>22</v>
      </c>
      <c r="J7" s="3">
        <v>0.75</v>
      </c>
      <c r="K7" s="3">
        <v>31.817330699999999</v>
      </c>
      <c r="L7">
        <v>-20.333000000000002</v>
      </c>
      <c r="M7" s="3">
        <v>11.2542557</v>
      </c>
      <c r="N7">
        <v>8.6070000000000011</v>
      </c>
      <c r="O7">
        <v>3.2983273296340694</v>
      </c>
      <c r="P7" s="3" t="s">
        <v>23</v>
      </c>
      <c r="Q7" s="3">
        <v>0.85</v>
      </c>
      <c r="R7" s="3">
        <v>33.476664999999997</v>
      </c>
      <c r="S7" s="3">
        <v>-20.324000000000002</v>
      </c>
      <c r="T7" s="3">
        <v>11.993831399999999</v>
      </c>
      <c r="U7">
        <v>8.677999999999999</v>
      </c>
      <c r="V7">
        <v>3.2563496904472631</v>
      </c>
      <c r="AD7">
        <f t="shared" si="0"/>
        <v>-20.323333333333334</v>
      </c>
      <c r="AE7">
        <f t="shared" si="1"/>
        <v>1.0016652800877582E-2</v>
      </c>
      <c r="AF7">
        <v>3</v>
      </c>
      <c r="AG7">
        <f t="shared" si="2"/>
        <v>8.6776666666666671</v>
      </c>
      <c r="AH7">
        <f t="shared" si="3"/>
        <v>7.0500591014070288E-2</v>
      </c>
      <c r="AI7">
        <v>3</v>
      </c>
      <c r="AJ7" s="40">
        <f t="shared" si="4"/>
        <v>3.2414948226349929</v>
      </c>
      <c r="AK7">
        <f t="shared" si="5"/>
        <v>6.553503130716655E-2</v>
      </c>
      <c r="AL7">
        <v>3</v>
      </c>
      <c r="AM7" s="33">
        <f t="shared" si="6"/>
        <v>31.461517566666668</v>
      </c>
      <c r="AN7" s="33">
        <f t="shared" si="7"/>
        <v>11.318347099999999</v>
      </c>
    </row>
    <row r="8" spans="1:40" x14ac:dyDescent="0.2">
      <c r="A8" s="3" t="s">
        <v>28</v>
      </c>
      <c r="B8" s="3" t="s">
        <v>21</v>
      </c>
      <c r="C8" s="3">
        <v>0.86</v>
      </c>
      <c r="D8" s="3">
        <v>41.673996299999999</v>
      </c>
      <c r="E8">
        <v>-20.263000000000002</v>
      </c>
      <c r="F8" s="3">
        <v>15.7731096</v>
      </c>
      <c r="G8">
        <v>9.7679999999999989</v>
      </c>
      <c r="H8">
        <v>3.0824398982176606</v>
      </c>
      <c r="I8" s="3" t="s">
        <v>22</v>
      </c>
      <c r="J8" s="3">
        <v>0.79</v>
      </c>
      <c r="K8" s="3">
        <v>41.2411539</v>
      </c>
      <c r="L8">
        <v>-20.3</v>
      </c>
      <c r="M8" s="3">
        <v>15.0641862</v>
      </c>
      <c r="N8">
        <v>9.6739999999999995</v>
      </c>
      <c r="O8">
        <v>3.1939780158851199</v>
      </c>
      <c r="P8" s="3" t="s">
        <v>23</v>
      </c>
      <c r="Q8" s="3">
        <v>0.9</v>
      </c>
      <c r="R8" s="3">
        <v>39.819748300000001</v>
      </c>
      <c r="S8" s="3">
        <v>-20.321999999999999</v>
      </c>
      <c r="T8" s="3">
        <v>14.7156457</v>
      </c>
      <c r="U8">
        <v>9.7010000000000005</v>
      </c>
      <c r="V8">
        <v>3.1569374503673102</v>
      </c>
      <c r="AD8">
        <f t="shared" si="0"/>
        <v>-20.295000000000002</v>
      </c>
      <c r="AE8">
        <f t="shared" si="1"/>
        <v>2.9816103031749936E-2</v>
      </c>
      <c r="AF8">
        <v>3</v>
      </c>
      <c r="AG8">
        <f t="shared" si="2"/>
        <v>9.7143333333333342</v>
      </c>
      <c r="AH8">
        <f t="shared" si="3"/>
        <v>4.839765834555726E-2</v>
      </c>
      <c r="AI8">
        <v>3</v>
      </c>
      <c r="AJ8" s="40">
        <f t="shared" si="4"/>
        <v>3.1444517881566969</v>
      </c>
      <c r="AK8">
        <f t="shared" si="5"/>
        <v>5.6807629274844312E-2</v>
      </c>
      <c r="AL8">
        <v>3</v>
      </c>
      <c r="AM8" s="33">
        <f t="shared" si="6"/>
        <v>40.911632833333336</v>
      </c>
      <c r="AN8" s="33">
        <f t="shared" si="7"/>
        <v>15.184313833333334</v>
      </c>
    </row>
    <row r="9" spans="1:40" x14ac:dyDescent="0.2">
      <c r="A9" s="3" t="s">
        <v>29</v>
      </c>
      <c r="B9" s="3" t="s">
        <v>30</v>
      </c>
      <c r="C9" s="3">
        <v>0.76</v>
      </c>
      <c r="D9" s="3">
        <v>39.465387399999997</v>
      </c>
      <c r="E9">
        <v>-20.172000000000001</v>
      </c>
      <c r="F9">
        <v>14.7392927</v>
      </c>
      <c r="G9">
        <v>9.8049999999999997</v>
      </c>
      <c r="H9">
        <v>3.1238237074067103</v>
      </c>
      <c r="I9" s="4" t="s">
        <v>31</v>
      </c>
      <c r="J9" s="4">
        <v>0.79</v>
      </c>
      <c r="K9" s="4">
        <v>38.689907099999999</v>
      </c>
      <c r="L9" s="4">
        <v>-20.135000000000002</v>
      </c>
      <c r="M9" s="6">
        <v>14.729288499999999</v>
      </c>
      <c r="N9" s="7">
        <v>10.282999999999999</v>
      </c>
      <c r="O9" s="5">
        <f>(K9/M9)*(14/12)</f>
        <v>3.0645217486234997</v>
      </c>
      <c r="P9" s="3" t="s">
        <v>32</v>
      </c>
      <c r="Q9" s="3">
        <v>0.88</v>
      </c>
      <c r="R9" s="3">
        <v>39.037102400000002</v>
      </c>
      <c r="S9" s="3">
        <v>-20.175000000000001</v>
      </c>
      <c r="T9" s="3">
        <v>14.6246714</v>
      </c>
      <c r="U9">
        <v>9.7149999999999999</v>
      </c>
      <c r="V9">
        <f>(R9/T9)*(14/12)</f>
        <v>3.1141408164106399</v>
      </c>
      <c r="W9" s="3" t="s">
        <v>40</v>
      </c>
      <c r="X9" s="3">
        <v>0.76</v>
      </c>
      <c r="Y9" s="3">
        <v>41.484151099999998</v>
      </c>
      <c r="Z9" s="3">
        <v>-20.228000000000002</v>
      </c>
      <c r="AA9" s="3">
        <v>15.446782199999999</v>
      </c>
      <c r="AB9" s="3">
        <v>9.6519999999999992</v>
      </c>
      <c r="AC9">
        <v>3.1332206058640053</v>
      </c>
      <c r="AD9" s="8">
        <f>AVERAGE(E9,S9,Z9)</f>
        <v>-20.191666666666666</v>
      </c>
      <c r="AE9" s="8">
        <f>STDEV(E9,S9,Z9)</f>
        <v>3.1501322723551869E-2</v>
      </c>
      <c r="AF9" s="8">
        <v>3</v>
      </c>
      <c r="AG9" s="8">
        <f>AVERAGE(G9,U9,AB9)</f>
        <v>9.7239999999999984</v>
      </c>
      <c r="AH9" s="8">
        <f>STDEV(G9,U9,AB9)</f>
        <v>7.6896033707857997E-2</v>
      </c>
      <c r="AI9" s="8">
        <v>3</v>
      </c>
      <c r="AJ9" s="41">
        <f>AVERAGE(H9,V9,AC9)</f>
        <v>3.123728376560452</v>
      </c>
      <c r="AK9" s="8">
        <f>STDEV(H9,V9,AC9)</f>
        <v>9.540251955471344E-3</v>
      </c>
      <c r="AL9" s="8">
        <v>3</v>
      </c>
      <c r="AM9" s="33">
        <f>AVERAGE(D9,R9,Y9)</f>
        <v>39.995546966666666</v>
      </c>
      <c r="AN9" s="33">
        <f>AVERAGE(F9,T9,AA9)</f>
        <v>14.936915433333333</v>
      </c>
    </row>
    <row r="10" spans="1:40" x14ac:dyDescent="0.2">
      <c r="A10" s="3" t="s">
        <v>33</v>
      </c>
      <c r="B10" s="3" t="s">
        <v>30</v>
      </c>
      <c r="C10" s="3">
        <v>0.83</v>
      </c>
      <c r="D10" s="3">
        <v>40.406195400000001</v>
      </c>
      <c r="E10">
        <v>-19.951000000000001</v>
      </c>
      <c r="F10">
        <v>15.110071100000001</v>
      </c>
      <c r="G10">
        <v>8.2360000000000007</v>
      </c>
      <c r="H10">
        <v>3.1198106870589117</v>
      </c>
      <c r="I10" s="4" t="s">
        <v>31</v>
      </c>
      <c r="J10" s="4">
        <v>0.83</v>
      </c>
      <c r="K10" s="4">
        <v>39.803817000000002</v>
      </c>
      <c r="L10" s="4">
        <v>-19.876999999999999</v>
      </c>
      <c r="M10" s="6">
        <v>15.2306954</v>
      </c>
      <c r="N10" s="7">
        <v>8.6379999999999999</v>
      </c>
      <c r="O10" s="5">
        <f t="shared" ref="O10:O14" si="8">(K10/M10)*(14/12)</f>
        <v>3.0489603580411702</v>
      </c>
      <c r="P10" s="3" t="s">
        <v>32</v>
      </c>
      <c r="Q10" s="3">
        <v>0.84</v>
      </c>
      <c r="R10" s="3">
        <v>40.729430200000003</v>
      </c>
      <c r="S10" s="3">
        <v>-19.898</v>
      </c>
      <c r="T10" s="3">
        <v>15.3215179</v>
      </c>
      <c r="U10">
        <v>8.1219999999999999</v>
      </c>
      <c r="V10">
        <f t="shared" ref="V10:V14" si="9">(R10/T10)*(14/12)</f>
        <v>3.1013682114790124</v>
      </c>
      <c r="W10" s="3" t="s">
        <v>40</v>
      </c>
      <c r="X10" s="3">
        <v>0.83</v>
      </c>
      <c r="Y10" s="3">
        <v>42.512671900000001</v>
      </c>
      <c r="Z10" s="3">
        <v>-19.914000000000001</v>
      </c>
      <c r="AA10" s="3">
        <v>15.877439000000001</v>
      </c>
      <c r="AB10" s="3">
        <v>8.0619999999999994</v>
      </c>
      <c r="AC10">
        <v>3.1238109128724521</v>
      </c>
      <c r="AD10" s="8">
        <f t="shared" ref="AD10:AD14" si="10">AVERAGE(E10,S10,Z10)</f>
        <v>-19.921000000000003</v>
      </c>
      <c r="AE10" s="8">
        <f t="shared" ref="AE10:AE14" si="11">STDEV(E10,S10,Z10)</f>
        <v>2.71845544381366E-2</v>
      </c>
      <c r="AF10" s="8">
        <v>3</v>
      </c>
      <c r="AG10" s="8">
        <f t="shared" ref="AG10:AG14" si="12">AVERAGE(G10,U10,AB10)</f>
        <v>8.14</v>
      </c>
      <c r="AH10" s="8">
        <f t="shared" ref="AH10:AH14" si="13">STDEV(G10,U10,AB10)</f>
        <v>8.8385519175938052E-2</v>
      </c>
      <c r="AI10" s="8">
        <v>3</v>
      </c>
      <c r="AJ10" s="41">
        <f t="shared" ref="AJ10:AJ14" si="14">AVERAGE(H10,V10,AC10)</f>
        <v>3.1149966038034584</v>
      </c>
      <c r="AK10" s="8">
        <f t="shared" ref="AK10:AK14" si="15">STDEV(H10,V10,AC10)</f>
        <v>1.1970808646520038E-2</v>
      </c>
      <c r="AL10" s="8">
        <v>3</v>
      </c>
      <c r="AM10" s="33">
        <f t="shared" ref="AM10:AM14" si="16">AVERAGE(D10,R10,Y10)</f>
        <v>41.216099166666666</v>
      </c>
      <c r="AN10" s="33">
        <f>AVERAGE(F10,T10,AA10)</f>
        <v>15.436342666666668</v>
      </c>
    </row>
    <row r="11" spans="1:40" x14ac:dyDescent="0.2">
      <c r="A11" s="3" t="s">
        <v>34</v>
      </c>
      <c r="B11" s="3" t="s">
        <v>30</v>
      </c>
      <c r="C11" s="3">
        <v>0.88</v>
      </c>
      <c r="D11" s="3">
        <v>41.058851900000001</v>
      </c>
      <c r="E11">
        <v>-20.114999999999998</v>
      </c>
      <c r="F11">
        <v>15.200364499999999</v>
      </c>
      <c r="G11">
        <v>9.7560000000000002</v>
      </c>
      <c r="H11">
        <v>3.1513713952934048</v>
      </c>
      <c r="I11" s="4" t="s">
        <v>31</v>
      </c>
      <c r="J11" s="4">
        <v>0.87</v>
      </c>
      <c r="K11" s="4">
        <v>39.707175800000002</v>
      </c>
      <c r="L11" s="4">
        <v>-20.055</v>
      </c>
      <c r="M11" s="6">
        <v>15.060910399999999</v>
      </c>
      <c r="N11" s="7">
        <v>10.071999999999999</v>
      </c>
      <c r="O11" s="5">
        <f t="shared" si="8"/>
        <v>3.0758458289037653</v>
      </c>
      <c r="P11" s="3" t="s">
        <v>32</v>
      </c>
      <c r="Q11" s="3">
        <v>0.82</v>
      </c>
      <c r="R11" s="3">
        <v>39.950236500000003</v>
      </c>
      <c r="S11" s="3">
        <v>-20.102</v>
      </c>
      <c r="T11" s="3">
        <v>14.917131599999999</v>
      </c>
      <c r="U11">
        <v>9.625</v>
      </c>
      <c r="V11">
        <f t="shared" si="9"/>
        <v>3.1245021160770619</v>
      </c>
      <c r="W11" s="3" t="s">
        <v>40</v>
      </c>
      <c r="X11" s="3">
        <v>0.8</v>
      </c>
      <c r="Y11" s="3">
        <v>42.6950273</v>
      </c>
      <c r="Z11" s="3">
        <v>-20.135000000000002</v>
      </c>
      <c r="AA11" s="3">
        <v>15.8194269</v>
      </c>
      <c r="AB11" s="3">
        <v>9.6</v>
      </c>
      <c r="AC11">
        <v>3.148714899610765</v>
      </c>
      <c r="AD11" s="8">
        <f t="shared" si="10"/>
        <v>-20.117333333333335</v>
      </c>
      <c r="AE11" s="8">
        <f t="shared" si="11"/>
        <v>1.6623276853056375E-2</v>
      </c>
      <c r="AF11" s="8">
        <v>3</v>
      </c>
      <c r="AG11" s="8">
        <f t="shared" si="12"/>
        <v>9.6603333333333339</v>
      </c>
      <c r="AH11" s="8">
        <f t="shared" si="13"/>
        <v>8.3787429446984335E-2</v>
      </c>
      <c r="AI11" s="8">
        <v>3</v>
      </c>
      <c r="AJ11" s="41">
        <f t="shared" si="14"/>
        <v>3.1415294703270771</v>
      </c>
      <c r="AK11" s="8">
        <f t="shared" si="15"/>
        <v>1.4805821047635569E-2</v>
      </c>
      <c r="AL11" s="8">
        <v>3</v>
      </c>
      <c r="AM11" s="33">
        <f t="shared" si="16"/>
        <v>41.234705233333329</v>
      </c>
      <c r="AN11" s="33">
        <f t="shared" ref="AN11:AN16" si="17">AVERAGE(F11,T11,AA11)</f>
        <v>15.312307666666664</v>
      </c>
    </row>
    <row r="12" spans="1:40" x14ac:dyDescent="0.2">
      <c r="A12" s="3" t="s">
        <v>35</v>
      </c>
      <c r="B12" s="3" t="s">
        <v>30</v>
      </c>
      <c r="C12" s="3">
        <v>0.74</v>
      </c>
      <c r="D12" s="3">
        <v>40.534612899999999</v>
      </c>
      <c r="E12">
        <v>-20.163999999999998</v>
      </c>
      <c r="F12">
        <v>15.046673999999999</v>
      </c>
      <c r="G12">
        <v>11.445</v>
      </c>
      <c r="H12">
        <v>3.1429126275126764</v>
      </c>
      <c r="I12" s="4" t="s">
        <v>31</v>
      </c>
      <c r="J12" s="4">
        <v>0.87</v>
      </c>
      <c r="K12" s="4">
        <v>39.735463600000003</v>
      </c>
      <c r="L12" s="4">
        <v>-20.021000000000001</v>
      </c>
      <c r="M12" s="6">
        <v>15.1380719</v>
      </c>
      <c r="N12" s="7">
        <v>11.867000000000001</v>
      </c>
      <c r="O12" s="5">
        <f t="shared" si="8"/>
        <v>3.0623477793540324</v>
      </c>
      <c r="P12" s="3" t="s">
        <v>32</v>
      </c>
      <c r="Q12" s="3">
        <v>0.8</v>
      </c>
      <c r="R12" s="3">
        <v>38.523799099999998</v>
      </c>
      <c r="S12" s="3">
        <v>-20.088999999999999</v>
      </c>
      <c r="T12" s="3">
        <v>14.449064699999999</v>
      </c>
      <c r="U12">
        <v>11.379</v>
      </c>
      <c r="V12">
        <f t="shared" si="9"/>
        <v>3.1105426694735017</v>
      </c>
      <c r="W12" s="3" t="s">
        <v>40</v>
      </c>
      <c r="X12" s="3">
        <v>0.78</v>
      </c>
      <c r="Y12" s="3">
        <v>44.192300899999999</v>
      </c>
      <c r="Z12" s="3">
        <v>-20.094000000000001</v>
      </c>
      <c r="AA12" s="3">
        <v>16.380753200000001</v>
      </c>
      <c r="AB12" s="3">
        <v>11.37</v>
      </c>
      <c r="AC12">
        <v>3.1474550500726264</v>
      </c>
      <c r="AD12" s="8">
        <f t="shared" si="10"/>
        <v>-20.115666666666666</v>
      </c>
      <c r="AE12" s="8">
        <f t="shared" si="11"/>
        <v>4.1932485418029346E-2</v>
      </c>
      <c r="AF12" s="8">
        <v>3</v>
      </c>
      <c r="AG12" s="8">
        <f t="shared" si="12"/>
        <v>11.397999999999998</v>
      </c>
      <c r="AH12" s="8">
        <f t="shared" si="13"/>
        <v>4.0951190458887073E-2</v>
      </c>
      <c r="AI12" s="8">
        <v>3</v>
      </c>
      <c r="AJ12" s="41">
        <f t="shared" si="14"/>
        <v>3.133636782352935</v>
      </c>
      <c r="AK12" s="8">
        <f t="shared" si="15"/>
        <v>2.0128634775967442E-2</v>
      </c>
      <c r="AL12" s="8">
        <v>3</v>
      </c>
      <c r="AM12" s="33">
        <f t="shared" si="16"/>
        <v>41.083570966666663</v>
      </c>
      <c r="AN12" s="33">
        <f t="shared" si="17"/>
        <v>15.292163966666665</v>
      </c>
    </row>
    <row r="13" spans="1:40" x14ac:dyDescent="0.2">
      <c r="A13" s="3" t="s">
        <v>36</v>
      </c>
      <c r="B13" s="3" t="s">
        <v>30</v>
      </c>
      <c r="C13" s="3">
        <v>0.83</v>
      </c>
      <c r="D13" s="3">
        <v>41.907191900000001</v>
      </c>
      <c r="E13">
        <v>-19.736000000000001</v>
      </c>
      <c r="F13">
        <v>15.472402600000001</v>
      </c>
      <c r="G13">
        <v>9.3260000000000005</v>
      </c>
      <c r="H13">
        <v>3.1599309523740891</v>
      </c>
      <c r="I13" s="4" t="s">
        <v>31</v>
      </c>
      <c r="J13" s="4">
        <v>0.85</v>
      </c>
      <c r="K13" s="4">
        <v>41.248930700000003</v>
      </c>
      <c r="L13" s="4">
        <v>-19.704999999999998</v>
      </c>
      <c r="M13" s="6">
        <v>15.545665899999999</v>
      </c>
      <c r="N13" s="7">
        <v>9.7690000000000001</v>
      </c>
      <c r="O13" s="5">
        <f t="shared" si="8"/>
        <v>3.0956378963048046</v>
      </c>
      <c r="P13" s="3" t="s">
        <v>32</v>
      </c>
      <c r="Q13" s="3">
        <v>0.84</v>
      </c>
      <c r="R13" s="3">
        <v>40.405939500000002</v>
      </c>
      <c r="S13" s="3">
        <v>-19.690000000000001</v>
      </c>
      <c r="T13" s="3">
        <v>15.174368899999999</v>
      </c>
      <c r="U13">
        <v>9.2409999999999997</v>
      </c>
      <c r="V13">
        <f t="shared" si="9"/>
        <v>3.1065715523760602</v>
      </c>
      <c r="W13" s="3" t="s">
        <v>40</v>
      </c>
      <c r="X13" s="3">
        <v>0.75</v>
      </c>
      <c r="Y13" s="3">
        <v>43.656517600000001</v>
      </c>
      <c r="Z13" s="3">
        <v>-19.716000000000001</v>
      </c>
      <c r="AA13" s="3">
        <v>16.124244000000001</v>
      </c>
      <c r="AB13" s="3">
        <v>9.1430000000000007</v>
      </c>
      <c r="AC13">
        <v>3.1587591868906637</v>
      </c>
      <c r="AD13" s="8">
        <f t="shared" si="10"/>
        <v>-19.714000000000002</v>
      </c>
      <c r="AE13" s="8">
        <f t="shared" si="11"/>
        <v>2.3065125189341285E-2</v>
      </c>
      <c r="AF13" s="8">
        <v>3</v>
      </c>
      <c r="AG13" s="8">
        <f t="shared" si="12"/>
        <v>9.2366666666666664</v>
      </c>
      <c r="AH13" s="8">
        <f t="shared" si="13"/>
        <v>9.1576925769176781E-2</v>
      </c>
      <c r="AI13" s="8">
        <v>3</v>
      </c>
      <c r="AJ13" s="41">
        <f t="shared" si="14"/>
        <v>3.1417538972136043</v>
      </c>
      <c r="AK13" s="8">
        <f t="shared" si="15"/>
        <v>3.0474436824787055E-2</v>
      </c>
      <c r="AL13" s="8">
        <v>3</v>
      </c>
      <c r="AM13" s="33">
        <f t="shared" si="16"/>
        <v>41.989882999999999</v>
      </c>
      <c r="AN13" s="33">
        <f t="shared" si="17"/>
        <v>15.590338500000001</v>
      </c>
    </row>
    <row r="14" spans="1:40" x14ac:dyDescent="0.2">
      <c r="A14" s="3" t="s">
        <v>37</v>
      </c>
      <c r="B14" s="3" t="s">
        <v>30</v>
      </c>
      <c r="C14" s="3">
        <v>0.77</v>
      </c>
      <c r="D14" s="3">
        <v>41.181604499999999</v>
      </c>
      <c r="E14">
        <v>-20.006</v>
      </c>
      <c r="F14">
        <v>15.277889399999999</v>
      </c>
      <c r="G14">
        <v>10.651999999999999</v>
      </c>
      <c r="H14">
        <v>3.144754094763901</v>
      </c>
      <c r="I14" s="4" t="s">
        <v>31</v>
      </c>
      <c r="J14" s="4">
        <v>0.88</v>
      </c>
      <c r="K14" s="4">
        <v>40.683341300000002</v>
      </c>
      <c r="L14" s="4">
        <v>-19.907</v>
      </c>
      <c r="M14" s="6">
        <v>15.496083799999999</v>
      </c>
      <c r="N14" s="7">
        <v>11.308</v>
      </c>
      <c r="O14" s="5">
        <f t="shared" si="8"/>
        <v>3.0629608613328059</v>
      </c>
      <c r="P14" s="3" t="s">
        <v>32</v>
      </c>
      <c r="Q14" s="3">
        <v>0.8</v>
      </c>
      <c r="R14" s="3">
        <v>40.291274700000002</v>
      </c>
      <c r="S14" s="3">
        <v>-20.02</v>
      </c>
      <c r="T14" s="3">
        <v>15.211483299999999</v>
      </c>
      <c r="U14">
        <v>10.558999999999999</v>
      </c>
      <c r="V14">
        <f t="shared" si="9"/>
        <v>3.0901974661471709</v>
      </c>
      <c r="W14" s="3" t="s">
        <v>40</v>
      </c>
      <c r="X14" s="3">
        <v>0.72</v>
      </c>
      <c r="Y14" s="3">
        <v>44.555246699999998</v>
      </c>
      <c r="Z14" s="3">
        <v>-20.062999999999999</v>
      </c>
      <c r="AA14" s="3">
        <v>16.460303700000001</v>
      </c>
      <c r="AB14" s="3">
        <v>10.512</v>
      </c>
      <c r="AC14">
        <v>3.1579685343229724</v>
      </c>
      <c r="AD14" s="8">
        <f t="shared" si="10"/>
        <v>-20.029666666666667</v>
      </c>
      <c r="AE14" s="8">
        <f t="shared" si="11"/>
        <v>2.9704096238284933E-2</v>
      </c>
      <c r="AF14" s="8">
        <v>3</v>
      </c>
      <c r="AG14" s="8">
        <f t="shared" si="12"/>
        <v>10.574333333333334</v>
      </c>
      <c r="AH14" s="8">
        <f t="shared" si="13"/>
        <v>7.1248391794715316E-2</v>
      </c>
      <c r="AI14" s="8">
        <v>3</v>
      </c>
      <c r="AJ14" s="41">
        <f t="shared" si="14"/>
        <v>3.1309733650780149</v>
      </c>
      <c r="AK14" s="8">
        <f t="shared" si="15"/>
        <v>3.5925767958790829E-2</v>
      </c>
      <c r="AL14" s="8">
        <v>3</v>
      </c>
      <c r="AM14" s="33">
        <f t="shared" si="16"/>
        <v>42.009375299999995</v>
      </c>
      <c r="AN14" s="33">
        <f t="shared" si="17"/>
        <v>15.649892133333333</v>
      </c>
    </row>
    <row r="15" spans="1:40" x14ac:dyDescent="0.2">
      <c r="AM15" s="10"/>
      <c r="AN15" s="10"/>
    </row>
    <row r="16" spans="1:40" x14ac:dyDescent="0.2">
      <c r="AM16" s="10"/>
      <c r="AN1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A008-45D0-9E4A-8320-B5C9DC9094B4}">
  <dimension ref="A1:C7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s="9" t="s">
        <v>41</v>
      </c>
      <c r="B1" s="9" t="s">
        <v>42</v>
      </c>
      <c r="C1" s="9" t="s">
        <v>43</v>
      </c>
    </row>
    <row r="2" spans="1:3" x14ac:dyDescent="0.2">
      <c r="A2" s="3" t="s">
        <v>20</v>
      </c>
      <c r="B2" s="10">
        <v>-20.55</v>
      </c>
      <c r="C2" s="10">
        <v>10.166333333333332</v>
      </c>
    </row>
    <row r="3" spans="1:3" x14ac:dyDescent="0.2">
      <c r="A3" s="12" t="s">
        <v>24</v>
      </c>
      <c r="B3" s="11">
        <v>-20.228999999999999</v>
      </c>
      <c r="C3" s="11">
        <v>8.2140000000000004</v>
      </c>
    </row>
    <row r="4" spans="1:3" x14ac:dyDescent="0.2">
      <c r="A4" s="3" t="s">
        <v>25</v>
      </c>
      <c r="B4" s="10">
        <v>-20.622</v>
      </c>
      <c r="C4" s="10">
        <v>9.679666666666666</v>
      </c>
    </row>
    <row r="5" spans="1:3" x14ac:dyDescent="0.2">
      <c r="A5" s="3" t="s">
        <v>26</v>
      </c>
      <c r="B5" s="10">
        <v>-20.491</v>
      </c>
      <c r="C5" s="10">
        <v>9.4203333333333319</v>
      </c>
    </row>
    <row r="6" spans="1:3" x14ac:dyDescent="0.2">
      <c r="A6" s="3" t="s">
        <v>27</v>
      </c>
      <c r="B6" s="10">
        <v>-20.323333333333334</v>
      </c>
      <c r="C6" s="10">
        <v>8.6776666666666671</v>
      </c>
    </row>
    <row r="7" spans="1:3" x14ac:dyDescent="0.2">
      <c r="A7" s="3" t="s">
        <v>28</v>
      </c>
      <c r="B7" s="10">
        <v>-20.295000000000002</v>
      </c>
      <c r="C7" s="10">
        <v>9.7143333333333342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B1AF-139C-724A-8BDA-C44C8C59D022}">
  <dimension ref="A1:C7"/>
  <sheetViews>
    <sheetView workbookViewId="0">
      <selection activeCell="A2" sqref="A2:A7"/>
    </sheetView>
  </sheetViews>
  <sheetFormatPr baseColWidth="10" defaultRowHeight="16" x14ac:dyDescent="0.2"/>
  <sheetData>
    <row r="1" spans="1:3" x14ac:dyDescent="0.2">
      <c r="A1" s="9" t="s">
        <v>41</v>
      </c>
      <c r="B1" s="9" t="s">
        <v>42</v>
      </c>
      <c r="C1" s="9" t="s">
        <v>43</v>
      </c>
    </row>
    <row r="2" spans="1:3" x14ac:dyDescent="0.2">
      <c r="A2" s="3" t="s">
        <v>29</v>
      </c>
      <c r="B2" s="11">
        <v>-20.191666666666666</v>
      </c>
      <c r="C2" s="11">
        <v>9.7239999999999984</v>
      </c>
    </row>
    <row r="3" spans="1:3" x14ac:dyDescent="0.2">
      <c r="A3" s="3" t="s">
        <v>33</v>
      </c>
      <c r="B3" s="11">
        <v>-19.921000000000003</v>
      </c>
      <c r="C3" s="11">
        <v>8.14</v>
      </c>
    </row>
    <row r="4" spans="1:3" x14ac:dyDescent="0.2">
      <c r="A4" s="3" t="s">
        <v>34</v>
      </c>
      <c r="B4" s="11">
        <v>-20.117333333333335</v>
      </c>
      <c r="C4" s="11">
        <v>9.6603333333333339</v>
      </c>
    </row>
    <row r="5" spans="1:3" x14ac:dyDescent="0.2">
      <c r="A5" s="3" t="s">
        <v>35</v>
      </c>
      <c r="B5" s="11">
        <v>-20.115666666666666</v>
      </c>
      <c r="C5" s="11">
        <v>11.397999999999998</v>
      </c>
    </row>
    <row r="6" spans="1:3" x14ac:dyDescent="0.2">
      <c r="A6" s="3" t="s">
        <v>36</v>
      </c>
      <c r="B6" s="11">
        <v>-19.714000000000002</v>
      </c>
      <c r="C6" s="11">
        <v>9.2366666666666664</v>
      </c>
    </row>
    <row r="7" spans="1:3" x14ac:dyDescent="0.2">
      <c r="A7" s="3" t="s">
        <v>37</v>
      </c>
      <c r="B7" s="11">
        <v>-20.029666666666667</v>
      </c>
      <c r="C7" s="11">
        <v>10.574333333333334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AD4C-B11F-4445-9E11-F7CF8A22F451}">
  <dimension ref="A1:G1"/>
  <sheetViews>
    <sheetView workbookViewId="0">
      <selection activeCell="A2" sqref="A2"/>
    </sheetView>
  </sheetViews>
  <sheetFormatPr baseColWidth="10" defaultRowHeight="16" x14ac:dyDescent="0.2"/>
  <sheetData>
    <row r="1" spans="1:7" x14ac:dyDescent="0.2">
      <c r="A1" t="s">
        <v>62</v>
      </c>
      <c r="B1" t="s">
        <v>1</v>
      </c>
      <c r="C1" t="s">
        <v>76</v>
      </c>
      <c r="D1" t="s">
        <v>41</v>
      </c>
      <c r="E1" t="s">
        <v>42</v>
      </c>
      <c r="F1" t="s">
        <v>43</v>
      </c>
      <c r="G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4892-CF3C-6C40-B89D-3CBF6C7D4DEA}">
  <dimension ref="A1:F16"/>
  <sheetViews>
    <sheetView topLeftCell="A15" workbookViewId="0">
      <selection activeCell="E16" sqref="E16"/>
    </sheetView>
  </sheetViews>
  <sheetFormatPr baseColWidth="10" defaultRowHeight="16" x14ac:dyDescent="0.2"/>
  <cols>
    <col min="1" max="1" width="13.1640625" bestFit="1" customWidth="1"/>
    <col min="5" max="6" width="11.6640625" bestFit="1" customWidth="1"/>
  </cols>
  <sheetData>
    <row r="1" spans="1:6" x14ac:dyDescent="0.2">
      <c r="A1" s="9" t="s">
        <v>41</v>
      </c>
      <c r="B1" s="9" t="s">
        <v>44</v>
      </c>
      <c r="C1" s="9" t="s">
        <v>62</v>
      </c>
      <c r="D1" s="9" t="s">
        <v>76</v>
      </c>
      <c r="E1" s="9" t="s">
        <v>42</v>
      </c>
      <c r="F1" s="9" t="s">
        <v>43</v>
      </c>
    </row>
    <row r="2" spans="1:6" x14ac:dyDescent="0.2">
      <c r="A2" s="3" t="s">
        <v>20</v>
      </c>
      <c r="B2" t="s">
        <v>48</v>
      </c>
      <c r="C2" t="s">
        <v>78</v>
      </c>
      <c r="D2" t="s">
        <v>77</v>
      </c>
      <c r="E2" s="10">
        <v>-20.55</v>
      </c>
      <c r="F2" s="10">
        <v>10.166333333333332</v>
      </c>
    </row>
    <row r="3" spans="1:6" x14ac:dyDescent="0.2">
      <c r="A3" s="12" t="s">
        <v>24</v>
      </c>
      <c r="B3" t="s">
        <v>48</v>
      </c>
      <c r="C3" t="s">
        <v>78</v>
      </c>
      <c r="D3" t="s">
        <v>77</v>
      </c>
      <c r="E3" s="11">
        <v>-20.228999999999999</v>
      </c>
      <c r="F3" s="11">
        <v>8.2140000000000004</v>
      </c>
    </row>
    <row r="4" spans="1:6" x14ac:dyDescent="0.2">
      <c r="A4" s="3" t="s">
        <v>25</v>
      </c>
      <c r="B4" t="s">
        <v>48</v>
      </c>
      <c r="C4" t="s">
        <v>78</v>
      </c>
      <c r="D4" t="s">
        <v>77</v>
      </c>
      <c r="E4" s="10">
        <v>-20.622</v>
      </c>
      <c r="F4" s="10">
        <v>9.679666666666666</v>
      </c>
    </row>
    <row r="5" spans="1:6" x14ac:dyDescent="0.2">
      <c r="A5" s="3" t="s">
        <v>26</v>
      </c>
      <c r="B5" t="s">
        <v>48</v>
      </c>
      <c r="C5" t="s">
        <v>78</v>
      </c>
      <c r="D5" t="s">
        <v>77</v>
      </c>
      <c r="E5" s="10">
        <v>-20.491</v>
      </c>
      <c r="F5" s="10">
        <v>9.4203333333333319</v>
      </c>
    </row>
    <row r="6" spans="1:6" x14ac:dyDescent="0.2">
      <c r="A6" s="3" t="s">
        <v>27</v>
      </c>
      <c r="B6" t="s">
        <v>48</v>
      </c>
      <c r="C6" t="s">
        <v>78</v>
      </c>
      <c r="D6" t="s">
        <v>77</v>
      </c>
      <c r="E6" s="10">
        <v>-20.323333333333334</v>
      </c>
      <c r="F6" s="10">
        <v>8.6776666666666671</v>
      </c>
    </row>
    <row r="7" spans="1:6" x14ac:dyDescent="0.2">
      <c r="A7" s="3" t="s">
        <v>28</v>
      </c>
      <c r="B7" t="s">
        <v>48</v>
      </c>
      <c r="C7" t="s">
        <v>78</v>
      </c>
      <c r="D7" t="s">
        <v>77</v>
      </c>
      <c r="E7" s="10">
        <v>-20.295000000000002</v>
      </c>
      <c r="F7" s="10">
        <v>9.7143333333333342</v>
      </c>
    </row>
    <row r="8" spans="1:6" x14ac:dyDescent="0.2">
      <c r="A8" s="3" t="s">
        <v>29</v>
      </c>
      <c r="B8" t="s">
        <v>47</v>
      </c>
      <c r="C8" t="s">
        <v>78</v>
      </c>
      <c r="D8" t="s">
        <v>77</v>
      </c>
      <c r="E8" s="11">
        <v>-20.191666666666666</v>
      </c>
      <c r="F8" s="11">
        <v>9.7239999999999984</v>
      </c>
    </row>
    <row r="9" spans="1:6" x14ac:dyDescent="0.2">
      <c r="A9" s="3" t="s">
        <v>33</v>
      </c>
      <c r="B9" t="s">
        <v>47</v>
      </c>
      <c r="C9" t="s">
        <v>78</v>
      </c>
      <c r="D9" t="s">
        <v>77</v>
      </c>
      <c r="E9" s="11">
        <v>-19.921000000000003</v>
      </c>
      <c r="F9" s="11">
        <v>8.14</v>
      </c>
    </row>
    <row r="10" spans="1:6" x14ac:dyDescent="0.2">
      <c r="A10" s="3" t="s">
        <v>34</v>
      </c>
      <c r="B10" t="s">
        <v>47</v>
      </c>
      <c r="C10" t="s">
        <v>78</v>
      </c>
      <c r="D10" t="s">
        <v>77</v>
      </c>
      <c r="E10" s="11">
        <v>-20.117333333333335</v>
      </c>
      <c r="F10" s="11">
        <v>9.6603333333333339</v>
      </c>
    </row>
    <row r="11" spans="1:6" x14ac:dyDescent="0.2">
      <c r="A11" s="3" t="s">
        <v>35</v>
      </c>
      <c r="B11" t="s">
        <v>47</v>
      </c>
      <c r="C11" t="s">
        <v>78</v>
      </c>
      <c r="D11" t="s">
        <v>77</v>
      </c>
      <c r="E11" s="11">
        <v>-20.115666666666666</v>
      </c>
      <c r="F11" s="11">
        <v>11.397999999999998</v>
      </c>
    </row>
    <row r="12" spans="1:6" x14ac:dyDescent="0.2">
      <c r="A12" s="3" t="s">
        <v>36</v>
      </c>
      <c r="B12" t="s">
        <v>47</v>
      </c>
      <c r="C12" t="s">
        <v>78</v>
      </c>
      <c r="D12" t="s">
        <v>77</v>
      </c>
      <c r="E12" s="11">
        <v>-19.714000000000002</v>
      </c>
      <c r="F12" s="11">
        <v>9.2366666666666664</v>
      </c>
    </row>
    <row r="13" spans="1:6" x14ac:dyDescent="0.2">
      <c r="A13" s="3" t="s">
        <v>37</v>
      </c>
      <c r="B13" t="s">
        <v>47</v>
      </c>
      <c r="C13" t="s">
        <v>78</v>
      </c>
      <c r="D13" t="s">
        <v>77</v>
      </c>
      <c r="E13" s="11">
        <v>-20.029666666666667</v>
      </c>
      <c r="F13" s="11">
        <v>10.574333333333334</v>
      </c>
    </row>
    <row r="15" spans="1:6" x14ac:dyDescent="0.2">
      <c r="E15" s="10"/>
      <c r="F15" s="10"/>
    </row>
    <row r="16" spans="1:6" x14ac:dyDescent="0.2">
      <c r="E16" s="40"/>
      <c r="F16" s="40"/>
    </row>
  </sheetData>
  <autoFilter ref="A1:F13" xr:uid="{FEB09955-43DE-5941-82F7-C1F9FDFE1EFA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C5AC-A1FE-AA4B-A3D2-D5A935629C91}">
  <dimension ref="A1:S20"/>
  <sheetViews>
    <sheetView tabSelected="1" workbookViewId="0">
      <selection activeCell="F8" sqref="F8"/>
    </sheetView>
  </sheetViews>
  <sheetFormatPr baseColWidth="10" defaultRowHeight="16" x14ac:dyDescent="0.2"/>
  <cols>
    <col min="1" max="1" width="14" bestFit="1" customWidth="1"/>
    <col min="4" max="4" width="14.1640625" bestFit="1" customWidth="1"/>
    <col min="5" max="5" width="20" bestFit="1" customWidth="1"/>
    <col min="6" max="6" width="34.1640625" bestFit="1" customWidth="1"/>
    <col min="7" max="7" width="16.6640625" bestFit="1" customWidth="1"/>
    <col min="8" max="8" width="39.5" bestFit="1" customWidth="1"/>
    <col min="10" max="10" width="44.5" bestFit="1" customWidth="1"/>
    <col min="15" max="15" width="19.1640625" bestFit="1" customWidth="1"/>
  </cols>
  <sheetData>
    <row r="1" spans="1:19" x14ac:dyDescent="0.2">
      <c r="A1" s="9" t="s">
        <v>41</v>
      </c>
      <c r="B1" s="13" t="s">
        <v>42</v>
      </c>
      <c r="C1" s="13" t="s">
        <v>45</v>
      </c>
      <c r="D1" s="9" t="s">
        <v>67</v>
      </c>
      <c r="E1" s="17" t="s">
        <v>68</v>
      </c>
      <c r="F1" s="18" t="s">
        <v>69</v>
      </c>
      <c r="G1" s="17" t="s">
        <v>55</v>
      </c>
      <c r="H1" s="17" t="s">
        <v>70</v>
      </c>
      <c r="J1" s="9" t="s">
        <v>71</v>
      </c>
      <c r="O1" s="9" t="s">
        <v>72</v>
      </c>
      <c r="P1" s="9" t="s">
        <v>73</v>
      </c>
      <c r="R1" s="9"/>
      <c r="S1" s="9"/>
    </row>
    <row r="2" spans="1:19" s="26" customFormat="1" x14ac:dyDescent="0.2">
      <c r="A2" s="34" t="s">
        <v>60</v>
      </c>
      <c r="B2" s="35">
        <v>-15.108799999999999</v>
      </c>
      <c r="C2" s="35">
        <v>-6.2462000000000009</v>
      </c>
      <c r="D2" s="26">
        <f>(C2*1.03091)+30.91</f>
        <v>24.470729958</v>
      </c>
      <c r="E2" s="27">
        <f>(D2*0.98)-8.5</f>
        <v>15.48131535884</v>
      </c>
      <c r="F2" s="27">
        <f t="shared" ref="F2:F8" si="0">(1.0322*D2)-9.6849</f>
        <v>15.5737874626476</v>
      </c>
      <c r="G2" s="27">
        <f t="shared" ref="G2:G8" si="1">E2-1.4</f>
        <v>14.08131535884</v>
      </c>
      <c r="H2" s="28">
        <f t="shared" ref="H2:H3" si="2">(G2-19.4)/0.46</f>
        <v>-11.562357915565215</v>
      </c>
      <c r="I2" s="26" t="s">
        <v>111</v>
      </c>
      <c r="J2" s="29">
        <f t="shared" ref="J2:J8" si="3">1.59*D2-48.634</f>
        <v>-9.7255393667799979</v>
      </c>
      <c r="K2" s="26" t="s">
        <v>111</v>
      </c>
      <c r="O2" s="26" t="s">
        <v>111</v>
      </c>
      <c r="P2" s="26" t="s">
        <v>111</v>
      </c>
    </row>
    <row r="3" spans="1:19" s="22" customFormat="1" x14ac:dyDescent="0.2">
      <c r="A3" s="36" t="s">
        <v>61</v>
      </c>
      <c r="B3" s="37">
        <v>-14.656200000000002</v>
      </c>
      <c r="C3" s="37">
        <v>-5.5187999999999997</v>
      </c>
      <c r="D3" s="22">
        <f>(C3*1.03091)+30.91</f>
        <v>25.220613891999999</v>
      </c>
      <c r="E3" s="23">
        <f>(D3*0.98)-8.5</f>
        <v>16.216201614159999</v>
      </c>
      <c r="F3" s="24">
        <f t="shared" si="0"/>
        <v>16.347817659322402</v>
      </c>
      <c r="G3" s="24">
        <f t="shared" si="1"/>
        <v>14.816201614159999</v>
      </c>
      <c r="H3" s="25">
        <f t="shared" si="2"/>
        <v>-9.9647790996521728</v>
      </c>
      <c r="I3" s="22" t="s">
        <v>111</v>
      </c>
      <c r="J3" s="23">
        <f t="shared" si="3"/>
        <v>-8.5332239117200004</v>
      </c>
      <c r="K3" s="22" t="s">
        <v>112</v>
      </c>
      <c r="O3" s="22" t="s">
        <v>111</v>
      </c>
      <c r="P3" s="22" t="s">
        <v>111</v>
      </c>
    </row>
    <row r="4" spans="1:19" s="26" customFormat="1" x14ac:dyDescent="0.2">
      <c r="A4" s="34" t="s">
        <v>56</v>
      </c>
      <c r="B4" s="35">
        <v>-14.662000000000001</v>
      </c>
      <c r="C4" s="35">
        <v>-5.1777500000000005</v>
      </c>
      <c r="D4" s="26">
        <f>(C4*1.03091)+30.91</f>
        <v>25.5722057475</v>
      </c>
      <c r="E4" s="27">
        <f>(D4*0.98)-8.5</f>
        <v>16.560761632550001</v>
      </c>
      <c r="F4" s="27">
        <f t="shared" si="0"/>
        <v>16.710730772569498</v>
      </c>
      <c r="G4" s="27">
        <f t="shared" si="1"/>
        <v>15.160761632550001</v>
      </c>
      <c r="H4" s="28">
        <f>(G4-19.4)/0.46</f>
        <v>-9.2157355814130391</v>
      </c>
      <c r="I4" s="26" t="s">
        <v>111</v>
      </c>
      <c r="J4" s="29">
        <f t="shared" si="3"/>
        <v>-7.9741928614749966</v>
      </c>
      <c r="K4" s="26" t="s">
        <v>114</v>
      </c>
      <c r="O4" s="26" t="s">
        <v>113</v>
      </c>
      <c r="P4" s="26" t="s">
        <v>111</v>
      </c>
    </row>
    <row r="5" spans="1:19" s="22" customFormat="1" x14ac:dyDescent="0.2">
      <c r="A5" s="36" t="s">
        <v>57</v>
      </c>
      <c r="B5" s="37">
        <v>-14.287800000000002</v>
      </c>
      <c r="C5" s="37">
        <v>-4.9742800000000003</v>
      </c>
      <c r="D5" s="22">
        <f>(C5*1.03091)+30.91</f>
        <v>25.7819650052</v>
      </c>
      <c r="E5" s="23">
        <f>(D5*0.98)-8.5</f>
        <v>16.766325705096001</v>
      </c>
      <c r="F5" s="24">
        <f t="shared" si="0"/>
        <v>16.927244278367439</v>
      </c>
      <c r="G5" s="24">
        <f t="shared" si="1"/>
        <v>15.366325705096001</v>
      </c>
      <c r="H5" s="25">
        <f>(G5-19.4)/0.46</f>
        <v>-8.7688571628347773</v>
      </c>
      <c r="I5" s="22" t="s">
        <v>112</v>
      </c>
      <c r="J5" s="23">
        <f t="shared" si="3"/>
        <v>-7.6406756417319954</v>
      </c>
      <c r="K5" s="22" t="s">
        <v>114</v>
      </c>
      <c r="O5" s="22" t="s">
        <v>111</v>
      </c>
      <c r="P5" s="22" t="s">
        <v>111</v>
      </c>
    </row>
    <row r="6" spans="1:19" s="5" customFormat="1" x14ac:dyDescent="0.2">
      <c r="A6" s="38" t="s">
        <v>58</v>
      </c>
      <c r="B6" s="39">
        <v>-13.965199999999999</v>
      </c>
      <c r="C6" s="39">
        <v>-4.3425500000000001</v>
      </c>
      <c r="D6" s="5">
        <f>(C6*1.03091)+30.91</f>
        <v>26.433221779500002</v>
      </c>
      <c r="E6" s="19">
        <f>(D6*0.98)-8.5</f>
        <v>17.404557343910003</v>
      </c>
      <c r="F6" s="19">
        <f t="shared" si="0"/>
        <v>17.599471520799902</v>
      </c>
      <c r="G6" s="19">
        <f t="shared" si="1"/>
        <v>16.004557343910005</v>
      </c>
      <c r="H6" s="20">
        <f>(G6-19.4)/0.46</f>
        <v>-7.3813970784565086</v>
      </c>
      <c r="I6" s="5" t="s">
        <v>115</v>
      </c>
      <c r="J6" s="21">
        <f t="shared" si="3"/>
        <v>-6.6051773705949941</v>
      </c>
      <c r="K6" s="5" t="s">
        <v>116</v>
      </c>
      <c r="O6" s="5" t="s">
        <v>117</v>
      </c>
      <c r="P6" s="5" t="s">
        <v>117</v>
      </c>
    </row>
    <row r="7" spans="1:19" s="5" customFormat="1" x14ac:dyDescent="0.2">
      <c r="A7" s="38" t="s">
        <v>59</v>
      </c>
      <c r="B7" s="39">
        <v>-14.556199999999999</v>
      </c>
      <c r="C7" s="39">
        <v>-4.5862300000000005</v>
      </c>
      <c r="D7" s="5">
        <f>(C7*1.03091)+30.91</f>
        <v>26.182009630700001</v>
      </c>
      <c r="E7" s="21">
        <f>(D7*0.98)-8.5</f>
        <v>17.158369438086002</v>
      </c>
      <c r="F7" s="19">
        <f t="shared" si="0"/>
        <v>17.340170340808541</v>
      </c>
      <c r="G7" s="19">
        <f t="shared" si="1"/>
        <v>15.758369438086001</v>
      </c>
      <c r="H7" s="20">
        <f>(G7-19.4)/0.46</f>
        <v>-7.9165881780739067</v>
      </c>
      <c r="I7" s="5" t="s">
        <v>114</v>
      </c>
      <c r="J7" s="21">
        <f t="shared" si="3"/>
        <v>-7.0046046871869976</v>
      </c>
      <c r="K7" s="5" t="s">
        <v>118</v>
      </c>
      <c r="O7" s="5" t="s">
        <v>117</v>
      </c>
      <c r="P7" s="5" t="s">
        <v>117</v>
      </c>
    </row>
    <row r="8" spans="1:19" s="30" customFormat="1" x14ac:dyDescent="0.2">
      <c r="E8" s="31"/>
      <c r="F8" s="31"/>
      <c r="G8" s="31"/>
      <c r="H8" s="32"/>
      <c r="J8" s="33"/>
    </row>
    <row r="9" spans="1:19" x14ac:dyDescent="0.2">
      <c r="B9" s="10">
        <f>AVERAGE(B2:B7)</f>
        <v>-14.539366666666668</v>
      </c>
      <c r="C9" s="10">
        <f>AVERAGE(C2:C7)</f>
        <v>-5.1409683333333334</v>
      </c>
    </row>
    <row r="10" spans="1:19" x14ac:dyDescent="0.2">
      <c r="B10" s="40">
        <f>STDEV(B2:B7)</f>
        <v>0.38631070224194719</v>
      </c>
      <c r="C10" s="40">
        <f>STDEV(C2:C7)</f>
        <v>0.68390615588446702</v>
      </c>
    </row>
    <row r="14" spans="1:19" x14ac:dyDescent="0.2">
      <c r="E14" s="14"/>
      <c r="F14" s="14"/>
    </row>
    <row r="15" spans="1:19" x14ac:dyDescent="0.2">
      <c r="E15" s="15"/>
      <c r="F15" s="16"/>
    </row>
    <row r="16" spans="1:19" x14ac:dyDescent="0.2">
      <c r="E16" s="16"/>
      <c r="F16" s="16"/>
    </row>
    <row r="17" spans="5:6" x14ac:dyDescent="0.2">
      <c r="E17" s="16"/>
      <c r="F17" s="16"/>
    </row>
    <row r="18" spans="5:6" x14ac:dyDescent="0.2">
      <c r="E18" s="15"/>
      <c r="F18" s="16"/>
    </row>
    <row r="19" spans="5:6" x14ac:dyDescent="0.2">
      <c r="E19" s="16"/>
      <c r="F19" s="16"/>
    </row>
    <row r="20" spans="5:6" x14ac:dyDescent="0.2">
      <c r="E20" s="15"/>
      <c r="F20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F9D10-34E5-354C-AC3B-8BBA3C39AB44}">
  <dimension ref="A1:D7"/>
  <sheetViews>
    <sheetView workbookViewId="0">
      <selection activeCell="F6" sqref="F6"/>
    </sheetView>
  </sheetViews>
  <sheetFormatPr baseColWidth="10" defaultRowHeight="16" x14ac:dyDescent="0.2"/>
  <sheetData>
    <row r="1" spans="1:4" x14ac:dyDescent="0.2">
      <c r="A1" t="s">
        <v>41</v>
      </c>
      <c r="B1" t="s">
        <v>46</v>
      </c>
      <c r="C1" t="s">
        <v>47</v>
      </c>
      <c r="D1" t="s">
        <v>48</v>
      </c>
    </row>
    <row r="2" spans="1:4" x14ac:dyDescent="0.2">
      <c r="A2" s="3" t="s">
        <v>49</v>
      </c>
      <c r="B2" s="15">
        <v>-15.108799999999999</v>
      </c>
      <c r="C2" s="11">
        <v>-20.191666666666666</v>
      </c>
      <c r="D2" s="10">
        <v>-20.55</v>
      </c>
    </row>
    <row r="3" spans="1:4" x14ac:dyDescent="0.2">
      <c r="A3" s="3" t="s">
        <v>50</v>
      </c>
      <c r="B3" s="15">
        <v>-14.656200000000002</v>
      </c>
      <c r="C3" s="11">
        <v>-19.921000000000003</v>
      </c>
      <c r="D3" s="11">
        <v>-20.228999999999999</v>
      </c>
    </row>
    <row r="4" spans="1:4" x14ac:dyDescent="0.2">
      <c r="A4" s="3" t="s">
        <v>51</v>
      </c>
      <c r="B4" s="15">
        <v>-14.662000000000001</v>
      </c>
      <c r="C4" s="11">
        <v>-20.117333333333335</v>
      </c>
      <c r="D4" s="10">
        <v>-20.622</v>
      </c>
    </row>
    <row r="5" spans="1:4" x14ac:dyDescent="0.2">
      <c r="A5" s="3" t="s">
        <v>52</v>
      </c>
      <c r="B5" s="15">
        <v>-14.287800000000002</v>
      </c>
      <c r="C5" s="11">
        <v>-20.115666666666666</v>
      </c>
      <c r="D5" s="10">
        <v>-20.491</v>
      </c>
    </row>
    <row r="6" spans="1:4" x14ac:dyDescent="0.2">
      <c r="A6" s="3" t="s">
        <v>53</v>
      </c>
      <c r="B6" s="15">
        <v>-13.965199999999999</v>
      </c>
      <c r="C6" s="11">
        <v>-19.714000000000002</v>
      </c>
      <c r="D6" s="10">
        <v>-20.323333333333334</v>
      </c>
    </row>
    <row r="7" spans="1:4" x14ac:dyDescent="0.2">
      <c r="A7" s="3" t="s">
        <v>54</v>
      </c>
      <c r="B7" s="15">
        <v>-14.556199999999999</v>
      </c>
      <c r="C7" s="11">
        <v>-20.029666666666667</v>
      </c>
      <c r="D7" s="10">
        <v>-20.295000000000002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FDA6-499E-3743-9FF8-FDF6740B3D7E}">
  <dimension ref="A1:H12"/>
  <sheetViews>
    <sheetView topLeftCell="A2" workbookViewId="0">
      <selection activeCell="F3" sqref="F3"/>
    </sheetView>
  </sheetViews>
  <sheetFormatPr baseColWidth="10" defaultRowHeight="16" x14ac:dyDescent="0.2"/>
  <cols>
    <col min="1" max="1" width="44.5" bestFit="1" customWidth="1"/>
    <col min="5" max="5" width="19.5" bestFit="1" customWidth="1"/>
    <col min="6" max="6" width="16.5" customWidth="1"/>
    <col min="7" max="7" width="19.1640625" customWidth="1"/>
  </cols>
  <sheetData>
    <row r="1" spans="1:8" x14ac:dyDescent="0.2">
      <c r="A1" s="9" t="s">
        <v>62</v>
      </c>
      <c r="B1" s="9" t="s">
        <v>42</v>
      </c>
      <c r="C1" s="9" t="s">
        <v>43</v>
      </c>
      <c r="D1" s="9" t="s">
        <v>1</v>
      </c>
      <c r="E1" s="9" t="s">
        <v>63</v>
      </c>
      <c r="F1" s="9" t="s">
        <v>64</v>
      </c>
      <c r="G1" s="9" t="s">
        <v>65</v>
      </c>
      <c r="H1" s="9" t="s">
        <v>66</v>
      </c>
    </row>
    <row r="2" spans="1:8" x14ac:dyDescent="0.2">
      <c r="A2" t="s">
        <v>80</v>
      </c>
      <c r="B2">
        <v>-20.418388888888888</v>
      </c>
      <c r="C2">
        <v>9.3120555555555562</v>
      </c>
      <c r="D2" t="s">
        <v>90</v>
      </c>
      <c r="E2" t="s">
        <v>91</v>
      </c>
      <c r="F2" t="s">
        <v>98</v>
      </c>
    </row>
    <row r="3" spans="1:8" x14ac:dyDescent="0.2">
      <c r="A3" t="s">
        <v>81</v>
      </c>
      <c r="B3">
        <v>-20.8</v>
      </c>
      <c r="C3">
        <v>9.4</v>
      </c>
      <c r="D3" t="s">
        <v>92</v>
      </c>
      <c r="E3" t="s">
        <v>93</v>
      </c>
      <c r="F3" t="s">
        <v>100</v>
      </c>
    </row>
    <row r="4" spans="1:8" x14ac:dyDescent="0.2">
      <c r="A4" t="s">
        <v>82</v>
      </c>
      <c r="B4">
        <v>-20.313396226415097</v>
      </c>
      <c r="C4">
        <v>10.302056603773584</v>
      </c>
      <c r="D4" t="s">
        <v>106</v>
      </c>
      <c r="E4" t="s">
        <v>93</v>
      </c>
      <c r="F4" t="s">
        <v>103</v>
      </c>
      <c r="G4" t="s">
        <v>104</v>
      </c>
      <c r="H4" t="s">
        <v>105</v>
      </c>
    </row>
    <row r="5" spans="1:8" x14ac:dyDescent="0.2">
      <c r="A5" t="s">
        <v>83</v>
      </c>
      <c r="B5">
        <v>-20.350000000000001</v>
      </c>
      <c r="C5">
        <v>10.45</v>
      </c>
      <c r="D5" t="s">
        <v>107</v>
      </c>
      <c r="E5" t="s">
        <v>91</v>
      </c>
      <c r="F5" t="s">
        <v>104</v>
      </c>
      <c r="G5" t="s">
        <v>105</v>
      </c>
    </row>
    <row r="6" spans="1:8" x14ac:dyDescent="0.2">
      <c r="A6" t="s">
        <v>84</v>
      </c>
      <c r="B6">
        <v>-20.169999999999995</v>
      </c>
      <c r="C6">
        <v>9.8866666666666632</v>
      </c>
      <c r="D6" t="s">
        <v>106</v>
      </c>
      <c r="E6" t="s">
        <v>93</v>
      </c>
      <c r="F6" t="s">
        <v>99</v>
      </c>
      <c r="G6" t="s">
        <v>104</v>
      </c>
      <c r="H6" t="s">
        <v>105</v>
      </c>
    </row>
    <row r="7" spans="1:8" x14ac:dyDescent="0.2">
      <c r="A7" t="s">
        <v>94</v>
      </c>
      <c r="B7">
        <v>-20.415488888888888</v>
      </c>
      <c r="C7">
        <v>10.318922222222222</v>
      </c>
      <c r="D7" t="s">
        <v>102</v>
      </c>
      <c r="E7" t="s">
        <v>93</v>
      </c>
      <c r="F7" t="s">
        <v>98</v>
      </c>
      <c r="G7" t="s">
        <v>101</v>
      </c>
    </row>
    <row r="8" spans="1:8" x14ac:dyDescent="0.2">
      <c r="A8" t="s">
        <v>85</v>
      </c>
      <c r="B8">
        <v>-20.163333333333334</v>
      </c>
      <c r="C8">
        <v>11.526666666666667</v>
      </c>
      <c r="D8" t="s">
        <v>109</v>
      </c>
      <c r="E8" t="s">
        <v>91</v>
      </c>
      <c r="F8" t="s">
        <v>110</v>
      </c>
    </row>
    <row r="9" spans="1:8" x14ac:dyDescent="0.2">
      <c r="A9" t="s">
        <v>86</v>
      </c>
      <c r="B9">
        <v>-19.757179487179485</v>
      </c>
      <c r="C9">
        <v>11.897499999999997</v>
      </c>
      <c r="D9" t="s">
        <v>95</v>
      </c>
      <c r="E9" t="s">
        <v>96</v>
      </c>
      <c r="F9" t="s">
        <v>97</v>
      </c>
    </row>
    <row r="10" spans="1:8" x14ac:dyDescent="0.2">
      <c r="A10" t="s">
        <v>87</v>
      </c>
      <c r="B10">
        <v>-20.125</v>
      </c>
      <c r="C10">
        <v>9.85</v>
      </c>
      <c r="D10" t="s">
        <v>90</v>
      </c>
      <c r="E10" t="s">
        <v>91</v>
      </c>
      <c r="F10" t="s">
        <v>108</v>
      </c>
    </row>
    <row r="11" spans="1:8" x14ac:dyDescent="0.2">
      <c r="A11" t="s">
        <v>88</v>
      </c>
      <c r="B11" s="10">
        <v>-19.877333333333336</v>
      </c>
      <c r="C11" s="10">
        <v>9.7466666666666679</v>
      </c>
      <c r="E11" t="s">
        <v>93</v>
      </c>
      <c r="F11" t="s">
        <v>98</v>
      </c>
    </row>
    <row r="12" spans="1:8" x14ac:dyDescent="0.2">
      <c r="A12" t="s">
        <v>89</v>
      </c>
      <c r="B12">
        <v>-20.227388888888889</v>
      </c>
      <c r="C12">
        <v>9.8353333333333328</v>
      </c>
      <c r="E12" t="s">
        <v>93</v>
      </c>
      <c r="F1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with reweighs</vt:lpstr>
      <vt:lpstr>Postcrania</vt:lpstr>
      <vt:lpstr>Dentine</vt:lpstr>
      <vt:lpstr>Fauna</vt:lpstr>
      <vt:lpstr>All CN</vt:lpstr>
      <vt:lpstr>Carbonate</vt:lpstr>
      <vt:lpstr>Carbon only</vt:lpstr>
      <vt:lpstr>Site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 Leggett</dc:creator>
  <cp:lastModifiedBy>S.A. Leggett</cp:lastModifiedBy>
  <dcterms:created xsi:type="dcterms:W3CDTF">2019-07-18T10:26:33Z</dcterms:created>
  <dcterms:modified xsi:type="dcterms:W3CDTF">2019-09-03T15:24:37Z</dcterms:modified>
</cp:coreProperties>
</file>