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ropbox/PhD_Cantab/Run_Files/Results/Cleaned data/Cleaned results by site, all data combined/"/>
    </mc:Choice>
  </mc:AlternateContent>
  <xr:revisionPtr revIDLastSave="0" documentId="13_ncr:1_{F7DB07BC-72B7-C643-AC0A-E0F0080917D9}" xr6:coauthVersionLast="45" xr6:coauthVersionMax="45" xr10:uidLastSave="{00000000-0000-0000-0000-000000000000}"/>
  <bookViews>
    <workbookView xWindow="120" yWindow="460" windowWidth="28300" windowHeight="17040" activeTab="5" xr2:uid="{42E1E4A0-BB56-A84F-AA59-85F83F3624AA}"/>
  </bookViews>
  <sheets>
    <sheet name="Raw with reweighs" sheetId="1" r:id="rId1"/>
    <sheet name="Postcrania" sheetId="2" r:id="rId2"/>
    <sheet name="Dentine" sheetId="3" r:id="rId3"/>
    <sheet name="Fauna" sheetId="4" r:id="rId4"/>
    <sheet name="All CN" sheetId="5" r:id="rId5"/>
    <sheet name="Carbonate" sheetId="6" r:id="rId6"/>
    <sheet name="Strontium" sheetId="8" r:id="rId7"/>
    <sheet name="Carbon only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1" l="1"/>
  <c r="AM4" i="1"/>
  <c r="AN3" i="1"/>
  <c r="AM3" i="1"/>
  <c r="D2" i="6" l="1"/>
  <c r="J2" i="6"/>
  <c r="E2" i="6" l="1"/>
  <c r="G2" i="6" s="1"/>
  <c r="H2" i="6" s="1"/>
  <c r="F2" i="6"/>
  <c r="AK4" i="1" l="1"/>
  <c r="AJ4" i="1"/>
  <c r="AH4" i="1"/>
  <c r="AG4" i="1"/>
  <c r="AE4" i="1"/>
  <c r="AD4" i="1"/>
  <c r="AK3" i="1"/>
  <c r="AJ3" i="1"/>
  <c r="AH3" i="1"/>
  <c r="AG3" i="1"/>
  <c r="AE3" i="1"/>
  <c r="AD3" i="1"/>
  <c r="O3" i="1"/>
  <c r="V3" i="1"/>
</calcChain>
</file>

<file path=xl/sharedStrings.xml><?xml version="1.0" encoding="utf-8"?>
<sst xmlns="http://schemas.openxmlformats.org/spreadsheetml/2006/main" count="113" uniqueCount="54">
  <si>
    <t>Identifier 1</t>
  </si>
  <si>
    <t>Date</t>
  </si>
  <si>
    <t>Amount</t>
  </si>
  <si>
    <t>Amt%C</t>
  </si>
  <si>
    <t>d 13C/12C</t>
  </si>
  <si>
    <t>Amt%N</t>
  </si>
  <si>
    <t>d 15N/14N</t>
  </si>
  <si>
    <t>C/N ratio</t>
  </si>
  <si>
    <t>Mean d13C</t>
  </si>
  <si>
    <t>Std dev C</t>
  </si>
  <si>
    <t>Reps-C</t>
  </si>
  <si>
    <t>Mean d15N</t>
  </si>
  <si>
    <t>Std dev N</t>
  </si>
  <si>
    <t>Reps-N</t>
  </si>
  <si>
    <t>Mean C/N</t>
  </si>
  <si>
    <t>Std dev C/N</t>
  </si>
  <si>
    <t>Reps-CN</t>
  </si>
  <si>
    <t>Aliquot a</t>
  </si>
  <si>
    <t>Aliquot b</t>
  </si>
  <si>
    <t>Aliquot c</t>
  </si>
  <si>
    <t>Aliquot d</t>
  </si>
  <si>
    <t>ID</t>
  </si>
  <si>
    <t>d13C</t>
  </si>
  <si>
    <t>d15N</t>
  </si>
  <si>
    <t>Tissue</t>
  </si>
  <si>
    <t>d18O</t>
  </si>
  <si>
    <t>Enamel</t>
  </si>
  <si>
    <t>Dentine</t>
  </si>
  <si>
    <t>Bone</t>
  </si>
  <si>
    <t>Chenery correction</t>
  </si>
  <si>
    <t>LLR17_63_012_R</t>
  </si>
  <si>
    <t>03/23/19</t>
  </si>
  <si>
    <t>03/25/19</t>
  </si>
  <si>
    <t>04/24/19</t>
  </si>
  <si>
    <t>LLR17_63_012_E</t>
  </si>
  <si>
    <t>LLR17_63_012</t>
  </si>
  <si>
    <t>LLR17_63_012_D</t>
  </si>
  <si>
    <t>11/26/18</t>
  </si>
  <si>
    <t>02/05/19</t>
  </si>
  <si>
    <t>02/06/19</t>
  </si>
  <si>
    <t>06/21/19</t>
  </si>
  <si>
    <t>O-carb SMOW</t>
  </si>
  <si>
    <t>O-PO4 SMOW Iacumin</t>
  </si>
  <si>
    <t>O-PO4 SMOW Measured/Chenery 2012</t>
  </si>
  <si>
    <t>O-dw-SMOW Levinson via Chenery correction</t>
  </si>
  <si>
    <t>O-dw-SMOW Chenery et al 2012 (using Daux 2008)</t>
  </si>
  <si>
    <t>Origin by Iacumin</t>
  </si>
  <si>
    <t>Origin by Chenery 2012 PO4</t>
  </si>
  <si>
    <t>Sample</t>
  </si>
  <si>
    <t>87/86Sr</t>
  </si>
  <si>
    <t>±2s internal</t>
  </si>
  <si>
    <t>LLR_17_63_012</t>
  </si>
  <si>
    <t>Mean %C</t>
  </si>
  <si>
    <t>Mean%N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</si>
</sst>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_)"/>
    <numFmt numFmtId="166" formatCode="0.000000"/>
  </numFmts>
  <fonts count="1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quotePrefix="1" applyFont="1"/>
    <xf numFmtId="0" fontId="1" fillId="0" borderId="0" xfId="0" applyFont="1"/>
    <xf numFmtId="0" fontId="0" fillId="0" borderId="0" xfId="0" quotePrefix="1"/>
    <xf numFmtId="0" fontId="2" fillId="0" borderId="0" xfId="0" applyFont="1"/>
    <xf numFmtId="2" fontId="0" fillId="0" borderId="0" xfId="0" applyNumberFormat="1"/>
    <xf numFmtId="2" fontId="3" fillId="0" borderId="0" xfId="0" applyNumberFormat="1" applyFont="1"/>
    <xf numFmtId="0" fontId="4" fillId="0" borderId="0" xfId="0" applyFont="1"/>
    <xf numFmtId="0" fontId="5" fillId="0" borderId="0" xfId="0" applyFont="1"/>
    <xf numFmtId="2" fontId="6" fillId="0" borderId="0" xfId="0" applyNumberFormat="1" applyFont="1"/>
    <xf numFmtId="0" fontId="8" fillId="0" borderId="0" xfId="0" quotePrefix="1" applyFont="1"/>
    <xf numFmtId="164" fontId="9" fillId="0" borderId="0" xfId="0" applyNumberFormat="1" applyFont="1"/>
    <xf numFmtId="2" fontId="9" fillId="0" borderId="0" xfId="0" applyNumberFormat="1" applyFont="1"/>
    <xf numFmtId="0" fontId="10" fillId="0" borderId="0" xfId="0" applyFont="1"/>
    <xf numFmtId="0" fontId="7" fillId="0" borderId="0" xfId="0" quotePrefix="1" applyFont="1"/>
    <xf numFmtId="0" fontId="7" fillId="0" borderId="0" xfId="0" applyFont="1"/>
    <xf numFmtId="0" fontId="0" fillId="0" borderId="0" xfId="0" quotePrefix="1" applyFill="1"/>
    <xf numFmtId="0" fontId="11" fillId="0" borderId="0" xfId="0" applyFont="1"/>
    <xf numFmtId="2" fontId="11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/>
    <xf numFmtId="165" fontId="3" fillId="0" borderId="0" xfId="0" applyNumberFormat="1" applyFont="1" applyFill="1"/>
    <xf numFmtId="0" fontId="0" fillId="0" borderId="0" xfId="0" applyAlignment="1">
      <alignment wrapText="1"/>
    </xf>
    <xf numFmtId="4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CN'!$C$2</c:f>
              <c:numCache>
                <c:formatCode>0.00</c:formatCode>
                <c:ptCount val="1"/>
                <c:pt idx="0">
                  <c:v>-19.877333333333336</c:v>
                </c:pt>
              </c:numCache>
            </c:numRef>
          </c:xVal>
          <c:yVal>
            <c:numRef>
              <c:f>'All CN'!$D$2</c:f>
              <c:numCache>
                <c:formatCode>0.00</c:formatCode>
                <c:ptCount val="1"/>
                <c:pt idx="0">
                  <c:v>9.7466666666666679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5-D340-9DD9-CA683326928B}"/>
            </c:ext>
          </c:extLst>
        </c:ser>
        <c:ser>
          <c:idx val="1"/>
          <c:order val="1"/>
          <c:tx>
            <c:v>Dentine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CN'!$C$3</c:f>
              <c:numCache>
                <c:formatCode>0.00</c:formatCode>
                <c:ptCount val="1"/>
                <c:pt idx="0">
                  <c:v>-19.916</c:v>
                </c:pt>
              </c:numCache>
            </c:numRef>
          </c:xVal>
          <c:yVal>
            <c:numRef>
              <c:f>'All CN'!$D$3</c:f>
              <c:numCache>
                <c:formatCode>0.00</c:formatCode>
                <c:ptCount val="1"/>
                <c:pt idx="0">
                  <c:v>9.5129999999999999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15-D340-9DD9-CA6833269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363552"/>
        <c:axId val="1173505936"/>
      </c:scatterChart>
      <c:valAx>
        <c:axId val="1164363552"/>
        <c:scaling>
          <c:orientation val="minMax"/>
          <c:max val="-19.5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05936"/>
        <c:crosses val="autoZero"/>
        <c:crossBetween val="midCat"/>
      </c:valAx>
      <c:valAx>
        <c:axId val="11735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363552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0</xdr:row>
      <xdr:rowOff>133350</xdr:rowOff>
    </xdr:from>
    <xdr:to>
      <xdr:col>11</xdr:col>
      <xdr:colOff>279400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60D83E-653F-A74C-BC78-564117368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B7FF-1668-B544-93EC-F5184E066B27}">
  <dimension ref="A1:AN4"/>
  <sheetViews>
    <sheetView topLeftCell="T1" workbookViewId="0">
      <selection activeCell="AM4" sqref="AM4:AN4"/>
    </sheetView>
  </sheetViews>
  <sheetFormatPr baseColWidth="10" defaultRowHeight="16" x14ac:dyDescent="0.2"/>
  <cols>
    <col min="1" max="1" width="15.1640625" bestFit="1" customWidth="1"/>
  </cols>
  <sheetData>
    <row r="1" spans="1:40" s="2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2" t="s">
        <v>7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2" t="s">
        <v>7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2" t="s">
        <v>7</v>
      </c>
      <c r="AD1" s="2" t="s">
        <v>8</v>
      </c>
      <c r="AE1" s="2" t="s">
        <v>9</v>
      </c>
      <c r="AF1" s="2" t="s">
        <v>10</v>
      </c>
      <c r="AG1" s="2" t="s">
        <v>11</v>
      </c>
      <c r="AH1" s="2" t="s">
        <v>12</v>
      </c>
      <c r="AI1" s="2" t="s">
        <v>13</v>
      </c>
      <c r="AJ1" s="2" t="s">
        <v>14</v>
      </c>
      <c r="AK1" s="2" t="s">
        <v>15</v>
      </c>
      <c r="AL1" s="2" t="s">
        <v>16</v>
      </c>
      <c r="AM1" s="2" t="s">
        <v>52</v>
      </c>
      <c r="AN1" s="2" t="s">
        <v>53</v>
      </c>
    </row>
    <row r="2" spans="1:40" x14ac:dyDescent="0.2">
      <c r="A2" s="3"/>
      <c r="B2" s="3"/>
      <c r="C2" s="3" t="s">
        <v>17</v>
      </c>
      <c r="D2" s="3" t="s">
        <v>17</v>
      </c>
      <c r="E2" s="3" t="s">
        <v>17</v>
      </c>
      <c r="F2" s="3" t="s">
        <v>17</v>
      </c>
      <c r="G2" s="3" t="s">
        <v>17</v>
      </c>
      <c r="H2" s="3" t="s">
        <v>17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  <c r="AC2" t="s">
        <v>20</v>
      </c>
    </row>
    <row r="3" spans="1:40" x14ac:dyDescent="0.2">
      <c r="A3" s="3" t="s">
        <v>30</v>
      </c>
      <c r="B3" s="3" t="s">
        <v>31</v>
      </c>
      <c r="C3" s="3">
        <v>0.78</v>
      </c>
      <c r="D3" s="3">
        <v>40.415364500000003</v>
      </c>
      <c r="E3">
        <v>-19.893000000000001</v>
      </c>
      <c r="F3">
        <v>14.9206781</v>
      </c>
      <c r="G3">
        <v>9.8290000000000006</v>
      </c>
      <c r="H3">
        <v>3.1601283981411901</v>
      </c>
      <c r="I3" s="14" t="s">
        <v>32</v>
      </c>
      <c r="J3" s="14">
        <v>0.81</v>
      </c>
      <c r="K3" s="14">
        <v>38.124811399999999</v>
      </c>
      <c r="L3" s="14">
        <v>-19.811</v>
      </c>
      <c r="M3" s="10">
        <v>14.537820200000001</v>
      </c>
      <c r="N3" s="10">
        <v>10.46</v>
      </c>
      <c r="O3" s="15">
        <f>(K3/M3)*(14/12)</f>
        <v>3.059533411572481</v>
      </c>
      <c r="P3" s="3" t="s">
        <v>33</v>
      </c>
      <c r="Q3" s="3">
        <v>0.88</v>
      </c>
      <c r="R3" s="3">
        <v>38.138930899999998</v>
      </c>
      <c r="S3" s="3">
        <v>-19.875</v>
      </c>
      <c r="T3" s="3">
        <v>14.3636777</v>
      </c>
      <c r="U3">
        <v>9.7550000000000008</v>
      </c>
      <c r="V3">
        <f>(R3/T3)*(14/12)</f>
        <v>3.0977734472093688</v>
      </c>
      <c r="W3" s="3" t="s">
        <v>40</v>
      </c>
      <c r="X3" s="3">
        <v>0.85</v>
      </c>
      <c r="Y3" s="3">
        <v>37.6347612</v>
      </c>
      <c r="Z3" s="3">
        <v>-19.864000000000001</v>
      </c>
      <c r="AA3" s="3">
        <v>13.9919087</v>
      </c>
      <c r="AB3" s="3">
        <v>9.6560000000000006</v>
      </c>
      <c r="AC3">
        <v>3.1380437323751265</v>
      </c>
      <c r="AD3">
        <f>AVERAGE(E3,S3,Z3)</f>
        <v>-19.877333333333336</v>
      </c>
      <c r="AE3">
        <f>STDEV(E3,S3,Z3)</f>
        <v>1.4640127503998516E-2</v>
      </c>
      <c r="AF3">
        <v>3</v>
      </c>
      <c r="AG3">
        <f>AVERAGE(G3,U3,AB3)</f>
        <v>9.7466666666666679</v>
      </c>
      <c r="AH3">
        <f>STDEV(G3,U3,AB3)</f>
        <v>8.6800537632743605E-2</v>
      </c>
      <c r="AI3">
        <v>3</v>
      </c>
      <c r="AJ3">
        <f>AVERAGE(H3,V3,AC3)</f>
        <v>3.1319818592418951</v>
      </c>
      <c r="AK3">
        <f>STDEV(H3,V3,AC3)</f>
        <v>3.1616367688904509E-2</v>
      </c>
      <c r="AL3">
        <v>3</v>
      </c>
      <c r="AM3" s="5">
        <f>AVERAGE(D3,R3,Y3)</f>
        <v>38.729685533333331</v>
      </c>
      <c r="AN3" s="5">
        <f>AVERAGE(F3,T3,AA3)</f>
        <v>14.425421499999999</v>
      </c>
    </row>
    <row r="4" spans="1:40" x14ac:dyDescent="0.2">
      <c r="A4" s="16" t="s">
        <v>36</v>
      </c>
      <c r="B4" s="14" t="s">
        <v>37</v>
      </c>
      <c r="C4" s="14">
        <v>0.74</v>
      </c>
      <c r="D4" s="14">
        <v>44.764709799999999</v>
      </c>
      <c r="E4" s="14">
        <v>-19.977</v>
      </c>
      <c r="F4" s="14">
        <v>16.5613581</v>
      </c>
      <c r="G4" s="14">
        <v>9.1489999999999991</v>
      </c>
      <c r="H4" s="15">
        <v>3.153454834520284</v>
      </c>
      <c r="I4" s="3" t="s">
        <v>38</v>
      </c>
      <c r="J4" s="3">
        <v>0.83</v>
      </c>
      <c r="K4" s="3">
        <v>42.531953999999999</v>
      </c>
      <c r="L4" s="3">
        <v>-19.873999999999999</v>
      </c>
      <c r="M4" s="3">
        <v>15.7457473</v>
      </c>
      <c r="N4">
        <v>9.4580000000000002</v>
      </c>
      <c r="O4">
        <v>3.1513660199538451</v>
      </c>
      <c r="P4" s="3" t="s">
        <v>39</v>
      </c>
      <c r="Q4" s="3">
        <v>0.84</v>
      </c>
      <c r="R4" s="3">
        <v>39.860597800000001</v>
      </c>
      <c r="S4" s="3">
        <v>-19.957000000000001</v>
      </c>
      <c r="T4" s="3">
        <v>14.8698234</v>
      </c>
      <c r="U4">
        <v>9.5190000000000001</v>
      </c>
      <c r="V4" s="13">
        <v>3.127409755698018</v>
      </c>
      <c r="W4" s="3" t="s">
        <v>40</v>
      </c>
      <c r="X4" s="3">
        <v>0.87</v>
      </c>
      <c r="Y4" s="3">
        <v>41.125828200000001</v>
      </c>
      <c r="Z4" s="3">
        <v>-19.917000000000002</v>
      </c>
      <c r="AA4" s="3">
        <v>15.1380558</v>
      </c>
      <c r="AB4" s="3">
        <v>9.5619999999999994</v>
      </c>
      <c r="AC4">
        <v>3.1695042965821281</v>
      </c>
      <c r="AD4">
        <f>AVERAGE(L4,S4,Z4)</f>
        <v>-19.916</v>
      </c>
      <c r="AE4">
        <f>STDEV(L4,S4,Z4)</f>
        <v>4.1509035161035518E-2</v>
      </c>
      <c r="AF4">
        <v>3</v>
      </c>
      <c r="AG4">
        <f>AVERAGE(N4,U4,AB4)</f>
        <v>9.5129999999999999</v>
      </c>
      <c r="AH4">
        <f>STDEV(N4,U4,AB4)</f>
        <v>5.2258970521815301E-2</v>
      </c>
      <c r="AI4">
        <v>3</v>
      </c>
      <c r="AJ4">
        <f>AVERAGE(O4,V4,AC4)</f>
        <v>3.1494266907446637</v>
      </c>
      <c r="AK4">
        <f>STDEV(O4,V4,AC4)</f>
        <v>2.1114173945413792E-2</v>
      </c>
      <c r="AL4">
        <v>3</v>
      </c>
      <c r="AM4" s="5">
        <f>AVERAGE(K4,R4,Y4)</f>
        <v>41.172793333333338</v>
      </c>
      <c r="AN4" s="5">
        <f>AVERAGE(M4,T4,AA4)</f>
        <v>15.251208833333331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A008-45D0-9E4A-8320-B5C9DC9094B4}">
  <dimension ref="A1:D2"/>
  <sheetViews>
    <sheetView workbookViewId="0">
      <selection activeCell="C3" sqref="C3"/>
    </sheetView>
  </sheetViews>
  <sheetFormatPr baseColWidth="10" defaultRowHeight="16" x14ac:dyDescent="0.2"/>
  <sheetData>
    <row r="1" spans="1:4" x14ac:dyDescent="0.2">
      <c r="A1" s="4" t="s">
        <v>21</v>
      </c>
      <c r="B1" s="4" t="s">
        <v>22</v>
      </c>
      <c r="C1" s="4" t="s">
        <v>23</v>
      </c>
    </row>
    <row r="2" spans="1:4" x14ac:dyDescent="0.2">
      <c r="A2" s="3" t="s">
        <v>30</v>
      </c>
      <c r="B2" t="s">
        <v>28</v>
      </c>
      <c r="C2" s="5">
        <v>-19.877333333333336</v>
      </c>
      <c r="D2" s="5">
        <v>9.7466666666666679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B1AF-139C-724A-8BDA-C44C8C59D022}">
  <dimension ref="A1:D2"/>
  <sheetViews>
    <sheetView workbookViewId="0">
      <selection activeCell="C2" sqref="C2"/>
    </sheetView>
  </sheetViews>
  <sheetFormatPr baseColWidth="10" defaultRowHeight="16" x14ac:dyDescent="0.2"/>
  <sheetData>
    <row r="1" spans="1:4" x14ac:dyDescent="0.2">
      <c r="A1" s="4" t="s">
        <v>21</v>
      </c>
      <c r="B1" s="4" t="s">
        <v>22</v>
      </c>
      <c r="C1" s="4" t="s">
        <v>23</v>
      </c>
    </row>
    <row r="2" spans="1:4" x14ac:dyDescent="0.2">
      <c r="A2" s="16" t="s">
        <v>36</v>
      </c>
      <c r="B2" t="s">
        <v>27</v>
      </c>
      <c r="C2" s="5">
        <v>-19.916</v>
      </c>
      <c r="D2" s="5">
        <v>9.5129999999999999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AD4C-B11F-4445-9E11-F7CF8A22F45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4892-CF3C-6C40-B89D-3CBF6C7D4DEA}">
  <dimension ref="A1:D3"/>
  <sheetViews>
    <sheetView workbookViewId="0">
      <selection activeCell="I26" sqref="I26"/>
    </sheetView>
  </sheetViews>
  <sheetFormatPr baseColWidth="10" defaultRowHeight="16" x14ac:dyDescent="0.2"/>
  <cols>
    <col min="1" max="1" width="15.1640625" bestFit="1" customWidth="1"/>
  </cols>
  <sheetData>
    <row r="1" spans="1:4" x14ac:dyDescent="0.2">
      <c r="A1" s="4" t="s">
        <v>21</v>
      </c>
      <c r="B1" s="4" t="s">
        <v>24</v>
      </c>
      <c r="C1" s="4" t="s">
        <v>22</v>
      </c>
      <c r="D1" s="4" t="s">
        <v>23</v>
      </c>
    </row>
    <row r="2" spans="1:4" x14ac:dyDescent="0.2">
      <c r="A2" s="3" t="s">
        <v>30</v>
      </c>
      <c r="B2" t="s">
        <v>28</v>
      </c>
      <c r="C2" s="5">
        <v>-19.877333333333336</v>
      </c>
      <c r="D2" s="5">
        <v>9.7466666666666679</v>
      </c>
    </row>
    <row r="3" spans="1:4" x14ac:dyDescent="0.2">
      <c r="A3" s="16" t="s">
        <v>36</v>
      </c>
      <c r="B3" t="s">
        <v>27</v>
      </c>
      <c r="C3" s="5">
        <v>-19.916</v>
      </c>
      <c r="D3" s="5">
        <v>9.5129999999999999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C5AC-A1FE-AA4B-A3D2-D5A935629C91}">
  <dimension ref="A1:P9"/>
  <sheetViews>
    <sheetView tabSelected="1" workbookViewId="0">
      <selection activeCell="F2" sqref="F2"/>
    </sheetView>
  </sheetViews>
  <sheetFormatPr baseColWidth="10" defaultRowHeight="16" x14ac:dyDescent="0.2"/>
  <cols>
    <col min="4" max="4" width="14.1640625" bestFit="1" customWidth="1"/>
    <col min="5" max="5" width="20" bestFit="1" customWidth="1"/>
    <col min="6" max="6" width="34.1640625" bestFit="1" customWidth="1"/>
    <col min="7" max="7" width="16.6640625" bestFit="1" customWidth="1"/>
    <col min="8" max="8" width="39.5" bestFit="1" customWidth="1"/>
    <col min="10" max="10" width="44.5" bestFit="1" customWidth="1"/>
    <col min="15" max="15" width="15.6640625" bestFit="1" customWidth="1"/>
    <col min="16" max="16" width="24.5" bestFit="1" customWidth="1"/>
  </cols>
  <sheetData>
    <row r="1" spans="1:16" x14ac:dyDescent="0.2">
      <c r="A1" s="4" t="s">
        <v>21</v>
      </c>
      <c r="B1" s="7" t="s">
        <v>22</v>
      </c>
      <c r="C1" s="7" t="s">
        <v>25</v>
      </c>
      <c r="D1" s="4" t="s">
        <v>41</v>
      </c>
      <c r="E1" s="17" t="s">
        <v>42</v>
      </c>
      <c r="F1" s="18" t="s">
        <v>43</v>
      </c>
      <c r="G1" s="17" t="s">
        <v>29</v>
      </c>
      <c r="H1" s="17" t="s">
        <v>44</v>
      </c>
      <c r="J1" s="4" t="s">
        <v>45</v>
      </c>
      <c r="O1" s="4" t="s">
        <v>46</v>
      </c>
      <c r="P1" s="4" t="s">
        <v>47</v>
      </c>
    </row>
    <row r="2" spans="1:16" x14ac:dyDescent="0.2">
      <c r="A2" s="11" t="s">
        <v>34</v>
      </c>
      <c r="B2" s="9">
        <v>-13.477400000000003</v>
      </c>
      <c r="C2" s="9">
        <v>-6.0289999999999999</v>
      </c>
      <c r="D2" s="19">
        <f>(C2*1.03091)+30.91</f>
        <v>24.69464361</v>
      </c>
      <c r="E2" s="20">
        <f t="shared" ref="E2" si="0">(D2*0.98)-8.5</f>
        <v>15.7007507378</v>
      </c>
      <c r="F2" s="20">
        <f t="shared" ref="F2" si="1">(1.0322*D2)-9.6849</f>
        <v>15.804911134241999</v>
      </c>
      <c r="G2" s="20">
        <f t="shared" ref="G2" si="2">E2-1.4</f>
        <v>14.3007507378</v>
      </c>
      <c r="H2" s="21">
        <f t="shared" ref="H2" si="3">(G2-19.4)/0.46</f>
        <v>-11.085324483043475</v>
      </c>
      <c r="I2" s="19"/>
      <c r="J2" s="20">
        <f t="shared" ref="J2" si="4">1.59*D2-48.634</f>
        <v>-9.3695166600999968</v>
      </c>
      <c r="K2" s="19"/>
      <c r="L2" s="19"/>
      <c r="M2" s="19"/>
      <c r="N2" s="19"/>
      <c r="O2" s="19"/>
      <c r="P2" s="19"/>
    </row>
    <row r="8" spans="1:16" x14ac:dyDescent="0.2">
      <c r="A8" s="4"/>
      <c r="B8" s="7"/>
      <c r="C8" s="7"/>
      <c r="D8" s="8"/>
      <c r="E8" s="8"/>
    </row>
    <row r="9" spans="1:16" x14ac:dyDescent="0.2">
      <c r="A9" s="11"/>
      <c r="B9" s="9"/>
      <c r="C9" s="9"/>
      <c r="D9" s="12"/>
      <c r="E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25F35-72B4-FF41-A947-5508B7A672A5}">
  <dimension ref="A1:C2"/>
  <sheetViews>
    <sheetView workbookViewId="0">
      <selection activeCell="B2" sqref="B2"/>
    </sheetView>
  </sheetViews>
  <sheetFormatPr baseColWidth="10" defaultRowHeight="16" x14ac:dyDescent="0.2"/>
  <cols>
    <col min="1" max="1" width="14" bestFit="1" customWidth="1"/>
    <col min="2" max="2" width="8.6640625" bestFit="1" customWidth="1"/>
  </cols>
  <sheetData>
    <row r="1" spans="1:3" ht="17" x14ac:dyDescent="0.2">
      <c r="A1" t="s">
        <v>48</v>
      </c>
      <c r="B1" s="22" t="s">
        <v>49</v>
      </c>
      <c r="C1" s="22" t="s">
        <v>50</v>
      </c>
    </row>
    <row r="2" spans="1:3" x14ac:dyDescent="0.2">
      <c r="A2" s="23" t="s">
        <v>51</v>
      </c>
      <c r="B2" s="24">
        <v>0.70865402649085474</v>
      </c>
      <c r="C2" s="24">
        <v>1.5820000000000001E-5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F9D10-34E5-354C-AC3B-8BBA3C39AB44}">
  <dimension ref="A1:D7"/>
  <sheetViews>
    <sheetView workbookViewId="0">
      <selection activeCell="D2" sqref="D2"/>
    </sheetView>
  </sheetViews>
  <sheetFormatPr baseColWidth="10" defaultRowHeight="16" x14ac:dyDescent="0.2"/>
  <sheetData>
    <row r="1" spans="1:4" x14ac:dyDescent="0.2">
      <c r="A1" t="s">
        <v>21</v>
      </c>
      <c r="B1" t="s">
        <v>26</v>
      </c>
      <c r="C1" t="s">
        <v>27</v>
      </c>
      <c r="D1" t="s">
        <v>28</v>
      </c>
    </row>
    <row r="2" spans="1:4" x14ac:dyDescent="0.2">
      <c r="A2" s="11" t="s">
        <v>35</v>
      </c>
      <c r="B2" s="9">
        <v>-13.477400000000003</v>
      </c>
      <c r="C2" s="5">
        <v>9.5129999999999999</v>
      </c>
      <c r="D2" s="5">
        <v>9.7466666666666679</v>
      </c>
    </row>
    <row r="3" spans="1:4" x14ac:dyDescent="0.2">
      <c r="A3" s="3"/>
      <c r="B3" s="9"/>
      <c r="C3" s="6"/>
      <c r="D3" s="6"/>
    </row>
    <row r="4" spans="1:4" x14ac:dyDescent="0.2">
      <c r="A4" s="3"/>
      <c r="B4" s="9"/>
      <c r="C4" s="6"/>
      <c r="D4" s="5"/>
    </row>
    <row r="5" spans="1:4" x14ac:dyDescent="0.2">
      <c r="A5" s="3"/>
      <c r="B5" s="9"/>
      <c r="C5" s="6"/>
      <c r="D5" s="5"/>
    </row>
    <row r="6" spans="1:4" x14ac:dyDescent="0.2">
      <c r="A6" s="3"/>
      <c r="B6" s="9"/>
      <c r="C6" s="6"/>
      <c r="D6" s="5"/>
    </row>
    <row r="7" spans="1:4" x14ac:dyDescent="0.2">
      <c r="A7" s="3"/>
      <c r="B7" s="9"/>
      <c r="C7" s="6"/>
      <c r="D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with reweighs</vt:lpstr>
      <vt:lpstr>Postcrania</vt:lpstr>
      <vt:lpstr>Dentine</vt:lpstr>
      <vt:lpstr>Fauna</vt:lpstr>
      <vt:lpstr>All CN</vt:lpstr>
      <vt:lpstr>Carbonate</vt:lpstr>
      <vt:lpstr>Strontium</vt:lpstr>
      <vt:lpstr>Carbon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S.A. Leggett</dc:creator>
  <cp:lastModifiedBy>S.A. Leggett</cp:lastModifiedBy>
  <dcterms:created xsi:type="dcterms:W3CDTF">2019-07-18T10:26:33Z</dcterms:created>
  <dcterms:modified xsi:type="dcterms:W3CDTF">2019-12-12T17:19:15Z</dcterms:modified>
</cp:coreProperties>
</file>