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icrobenchmark" sheetId="1" state="visible" r:id="rId2"/>
    <sheet name="LZ77_decompression" sheetId="2" state="visible" r:id="rId3"/>
    <sheet name="Memorylea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<sst xmlns="http://schemas.openxmlformats.org/spreadsheetml/2006/main" count="2406" uniqueCount="145">
  <si>
    <t xml:space="preserve">Average Execution Time (Seconds)</t>
  </si>
  <si>
    <t xml:space="preserve">Standard Deviation</t>
  </si>
  <si>
    <t xml:space="preserve">Machine</t>
  </si>
  <si>
    <t xml:space="preserve">Test Case</t>
  </si>
  <si>
    <t xml:space="preserve">Problem size</t>
  </si>
  <si>
    <t xml:space="preserve">N</t>
  </si>
  <si>
    <t xml:space="preserve">N+D</t>
  </si>
  <si>
    <t xml:space="preserve">C</t>
  </si>
  <si>
    <t xml:space="preserve">C+D</t>
  </si>
  <si>
    <t xml:space="preserve">Lab machine (i7-4770 CPU @ 3.40GHz, 16 GB)</t>
  </si>
  <si>
    <t xml:space="preserve">Reverse</t>
  </si>
  <si>
    <t xml:space="preserve">TicTacToe</t>
  </si>
  <si>
    <t xml:space="preserve">BubbleSort</t>
  </si>
  <si>
    <t xml:space="preserve">MatrixMult</t>
  </si>
  <si>
    <t xml:space="preserve">Execution Time (nano second)</t>
  </si>
  <si>
    <t xml:space="preserve">The results filter the maximal and minimal values of experiment runs</t>
  </si>
  <si>
    <t xml:space="preserve">TestCase</t>
  </si>
  <si>
    <t xml:space="preserve">ProgramType</t>
  </si>
  <si>
    <t xml:space="preserve">Compiler</t>
  </si>
  <si>
    <t xml:space="preserve">Pattern</t>
  </si>
  <si>
    <t xml:space="preserve">Parameter</t>
  </si>
  <si>
    <t xml:space="preserve">CodeGen</t>
  </si>
  <si>
    <t xml:space="preserve">Executable</t>
  </si>
  <si>
    <t xml:space="preserve">Thread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</si>
  <si>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</si>
  <si>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</si>
  <si>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</si>
  <si>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</si>
  <si>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</si>
  <si>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</si>
  <si>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</si>
  <si>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</si>
  <si>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</si>
  <si>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10th</t>
  </si>
  <si>
    <t xml:space="preserve">Average (Secomds)</t>
  </si>
  <si>
    <t xml:space="preserve">STD (Seconds)</t>
  </si>
  <si>
    <t xml:space="preserve">coefficient of variation</t>
  </si>
  <si>
    <t xml:space="preserve">Lab machine</t>
  </si>
  <si>
    <t xml:space="preserve">original</t>
  </si>
  <si>
    <t xml:space="preserve">gcc</t>
  </si>
  <si>
    <t xml:space="preserve">disabled</t>
  </si>
  <si>
    <t xml:space="preserve">naive</t>
  </si>
  <si>
    <t xml:space="preserve">seq</t>
  </si>
  <si>
    <t xml:space="preserve">naivedealloc</t>
  </si>
  <si>
    <t xml:space="preserve">nocopy</t>
  </si>
  <si>
    <t xml:space="preserve">nocopydealloc</t>
  </si>
  <si>
    <t xml:space="preserve">newTicTacToe</t>
  </si>
  <si>
    <t xml:space="preserve">intarray</t>
  </si>
  <si>
    <t xml:space="preserve">Optimisation</t>
  </si>
  <si>
    <t xml:space="preserve">Problem Size</t>
  </si>
  <si>
    <t xml:space="preserve">File size (KiB)</t>
  </si>
  <si>
    <t xml:space="preserve">File size (MiB)</t>
  </si>
  <si>
    <t xml:space="preserve">Naive </t>
  </si>
  <si>
    <t xml:space="preserve">Naive + Deallocated </t>
  </si>
  <si>
    <t xml:space="preserve">Copy Eliminated</t>
  </si>
  <si>
    <t xml:space="preserve">Copy Eliminated + Deallocated </t>
  </si>
  <si>
    <t xml:space="preserve">Java</t>
  </si>
  <si>
    <t xml:space="preserve">LZ77_decompress</t>
  </si>
  <si>
    <t xml:space="preserve">4 core Lab machine (i7-4770 CPU @ 3.40GHz, 16 GB)</t>
  </si>
  <si>
    <t xml:space="preserve">GCC (5.4.0)</t>
  </si>
  <si>
    <t xml:space="preserve">ArrayList append</t>
  </si>
  <si>
    <t xml:space="preserve">M1x </t>
  </si>
  <si>
    <t xml:space="preserve">M5x </t>
  </si>
  <si>
    <t xml:space="preserve">M10x </t>
  </si>
  <si>
    <t xml:space="preserve">M25x </t>
  </si>
  <si>
    <t xml:space="preserve">M50x</t>
  </si>
  <si>
    <t xml:space="preserve">M60x </t>
  </si>
  <si>
    <t xml:space="preserve">M65x </t>
  </si>
  <si>
    <t xml:space="preserve">M68x </t>
  </si>
  <si>
    <t xml:space="preserve">M69x</t>
  </si>
  <si>
    <t xml:space="preserve">M70x </t>
  </si>
  <si>
    <t xml:space="preserve">M71x </t>
  </si>
  <si>
    <t xml:space="preserve">M75x </t>
  </si>
  <si>
    <t xml:space="preserve">M100x </t>
  </si>
  <si>
    <t xml:space="preserve">M125x </t>
  </si>
  <si>
    <t xml:space="preserve">M150x </t>
  </si>
  <si>
    <t xml:space="preserve">M175x </t>
  </si>
  <si>
    <t xml:space="preserve">M200x </t>
  </si>
  <si>
    <t xml:space="preserve">Naive</t>
  </si>
  <si>
    <t xml:space="preserve">Dellocation</t>
  </si>
  <si>
    <t xml:space="preserve">Copy elimination </t>
  </si>
  <si>
    <t xml:space="preserve">Deallocated + Copy Eliminated</t>
  </si>
  <si>
    <t xml:space="preserve">M10000x </t>
  </si>
  <si>
    <t xml:space="preserve">M20000x </t>
  </si>
  <si>
    <t xml:space="preserve">M30000x </t>
  </si>
  <si>
    <t xml:space="preserve">M40000x </t>
  </si>
  <si>
    <t xml:space="preserve">M50000x </t>
  </si>
  <si>
    <t xml:space="preserve">M60000x </t>
  </si>
  <si>
    <t xml:space="preserve">M70000x </t>
  </si>
  <si>
    <t xml:space="preserve">M80000x </t>
  </si>
  <si>
    <t xml:space="preserve">M90000x </t>
  </si>
  <si>
    <t xml:space="preserve">M100000x </t>
  </si>
  <si>
    <t xml:space="preserve">Average</t>
  </si>
  <si>
    <t xml:space="preserve">STD</t>
  </si>
  <si>
    <t xml:space="preserve">Lab Machine</t>
  </si>
  <si>
    <t xml:space="preserve">LZ77</t>
  </si>
  <si>
    <t xml:space="preserve">decompress</t>
  </si>
  <si>
    <t xml:space="preserve">medium1x</t>
  </si>
  <si>
    <t xml:space="preserve">medium5x</t>
  </si>
  <si>
    <t xml:space="preserve">medium10x</t>
  </si>
  <si>
    <t xml:space="preserve">medium25x</t>
  </si>
  <si>
    <t xml:space="preserve">medium50x</t>
  </si>
  <si>
    <t xml:space="preserve">medium58x</t>
  </si>
  <si>
    <t xml:space="preserve">medium59x</t>
  </si>
  <si>
    <t xml:space="preserve">OOM</t>
  </si>
  <si>
    <t xml:space="preserve">medium60x</t>
  </si>
  <si>
    <t xml:space="preserve">medium75x</t>
  </si>
  <si>
    <t xml:space="preserve">medium100x</t>
  </si>
  <si>
    <t xml:space="preserve">medium125x</t>
  </si>
  <si>
    <t xml:space="preserve">medium150x</t>
  </si>
  <si>
    <t xml:space="preserve">medium175x</t>
  </si>
  <si>
    <t xml:space="preserve">medium200x</t>
  </si>
  <si>
    <t xml:space="preserve">opt_decompress</t>
  </si>
  <si>
    <t xml:space="preserve">medium65x</t>
  </si>
  <si>
    <t xml:space="preserve">medium68x</t>
  </si>
  <si>
    <t xml:space="preserve">medium69x</t>
  </si>
  <si>
    <t xml:space="preserve">medium70x</t>
  </si>
  <si>
    <t xml:space="preserve">medium71x</t>
  </si>
  <si>
    <t xml:space="preserve">medium10000x</t>
  </si>
  <si>
    <t xml:space="preserve">No</t>
  </si>
  <si>
    <t xml:space="preserve">data</t>
  </si>
  <si>
    <t xml:space="preserve">OOT</t>
  </si>
  <si>
    <t xml:space="preserve">medium20000x</t>
  </si>
  <si>
    <t xml:space="preserve">medium30000x</t>
  </si>
  <si>
    <t xml:space="preserve">medium40000x</t>
  </si>
  <si>
    <t xml:space="preserve">medium50000x</t>
  </si>
  <si>
    <t xml:space="preserve">medium60000x</t>
  </si>
  <si>
    <t xml:space="preserve">medium70000x</t>
  </si>
  <si>
    <t xml:space="preserve">medium80000x</t>
  </si>
  <si>
    <t xml:space="preserve">medium90000x</t>
  </si>
  <si>
    <t xml:space="preserve">medium100000x</t>
  </si>
  <si>
    <t xml:space="preserve">java</t>
  </si>
  <si>
    <t xml:space="preserve">Memory Leaks (Bytes)</t>
  </si>
  <si>
    <t xml:space="preserve">Reduced usage</t>
  </si>
  <si>
    <t xml:space="preserve">GCC (5.4.1)</t>
  </si>
  <si>
    <t xml:space="preserve">LZ77_decompression_arraylist</t>
  </si>
  <si>
    <t xml:space="preserve">medium2x</t>
  </si>
  <si>
    <t xml:space="preserve">medium4x</t>
  </si>
  <si>
    <t xml:space="preserve">Memory Leak (bytes)</t>
  </si>
  <si>
    <t xml:space="preserve">Code</t>
  </si>
  <si>
    <t xml:space="preserve">definite loss</t>
  </si>
  <si>
    <t xml:space="preserve">indirect loss</t>
  </si>
  <si>
    <t xml:space="preserve">possible loss</t>
  </si>
  <si>
    <t xml:space="preserve">reachable loss</t>
  </si>
  <si>
    <t xml:space="preserve">Total(bytes)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</si>
</sst>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.00000"/>
    <numFmt numFmtId="166" formatCode="0.0000"/>
    <numFmt numFmtId="167" formatCode="0"/>
    <numFmt numFmtId="168" formatCode="0.00"/>
    <numFmt numFmtId="169" formatCode="#,##0.0"/>
    <numFmt numFmtId="170" formatCode="#,##0"/>
    <numFmt numFmtId="171" formatCode="#,##0.000"/>
    <numFmt numFmtId="172" formatCode="0.000"/>
    <numFmt numFmtId="173" formatCode="#,##0.00000"/>
    <numFmt numFmtId="174" formatCode="0.00000000"/>
    <numFmt numFmtId="175" formatCode="0.0"/>
    <numFmt numFmtId="176" formatCode="#,##0.00"/>
    <numFmt numFmtId="177" formatCode="0.0%"/>
    <numFmt numFmtId="178" formatCode="0.00%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Droid Serif"/>
      <family val="0"/>
      <charset val="1"/>
    </font>
    <font>
      <b val="true"/>
      <sz val="11"/>
      <name val="Cambria"/>
      <family val="0"/>
      <charset val="1"/>
    </font>
    <font>
      <sz val="10"/>
      <name val="Cambria"/>
      <family val="0"/>
      <charset val="1"/>
    </font>
    <font>
      <sz val="10"/>
      <name val="Droid Serif"/>
      <family val="0"/>
      <charset val="1"/>
    </font>
    <font>
      <b val="true"/>
      <sz val="12"/>
      <name val="Droid Serif"/>
      <family val="0"/>
      <charset val="1"/>
    </font>
    <font>
      <sz val="11"/>
      <name val="Droid Serif"/>
      <family val="0"/>
      <charset val="1"/>
    </font>
    <font>
      <sz val="11"/>
      <name val="Cambria"/>
      <family val="0"/>
      <charset val="1"/>
    </font>
    <font>
      <b val="true"/>
      <sz val="10"/>
      <name val="Cambria"/>
      <family val="0"/>
      <charset val="1"/>
    </font>
    <font>
      <sz val="10"/>
      <color rgb="FF000000"/>
      <name val="&quot;Droid Serif&quot;"/>
      <family val="0"/>
      <charset val="1"/>
    </font>
    <font>
      <b val="true"/>
      <sz val="11"/>
      <name val="Droid Serif"/>
      <family val="0"/>
      <charset val="1"/>
    </font>
    <font>
      <b val="true"/>
      <sz val="11"/>
      <color rgb="FF000000"/>
      <name val="Inconsolata"/>
      <family val="0"/>
      <charset val="1"/>
    </font>
    <font>
      <sz val="11"/>
      <color rgb="FFD9D9D9"/>
      <name val="Cambria"/>
      <family val="0"/>
      <charset val="1"/>
    </font>
    <font>
      <b val="true"/>
      <sz val="11"/>
      <color rgb="FFD9D9D9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sz val="10"/>
      <color rgb="FF38761D"/>
      <name val="Cambria"/>
      <family val="0"/>
      <charset val="1"/>
    </font>
    <font>
      <sz val="10"/>
      <color rgb="FFFF0000"/>
      <name val="Cambria"/>
      <family val="0"/>
      <charset val="1"/>
    </font>
    <font>
      <sz val="10"/>
      <color rgb="FF38761D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93C47D"/>
        <bgColor rgb="FF96969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9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9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9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9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0B8043"/>
      </font>
      <fill>
        <patternFill>
          <bgColor rgb="FFFFFFFF"/>
        </patternFill>
      </fill>
    </dxf>
    <dxf>
      <font>
        <color rgb="FFC53929"/>
      </font>
      <fill>
        <patternFill>
          <bgColor rgb="FFFFFFFF"/>
        </patternFill>
      </fill>
    </dxf>
    <dxf>
      <font>
        <color rgb="FFFF00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B8043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5392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.75" zeroHeight="false" outlineLevelRow="0" outlineLevelCol="0"/>
  <cols>
    <col collapsed="false" customWidth="true" hidden="false" outlineLevel="0" max="1" min="1" style="0" width="16.29"/>
    <col collapsed="false" customWidth="false" hidden="false" outlineLevel="0" max="2" min="2" style="0" width="11.57"/>
    <col collapsed="false" customWidth="true" hidden="false" outlineLevel="0" max="3" min="3" style="0" width="16.43"/>
    <col collapsed="false" customWidth="true" hidden="false" outlineLevel="0" max="4" min="4" style="0" width="12.29"/>
    <col collapsed="false" customWidth="true" hidden="false" outlineLevel="0" max="5" min="5" style="0" width="8.57"/>
    <col collapsed="false" customWidth="true" hidden="false" outlineLevel="0" max="6" min="6" style="0" width="11.3"/>
    <col collapsed="false" customWidth="true" hidden="false" outlineLevel="0" max="7" min="7" style="0" width="12.29"/>
    <col collapsed="false" customWidth="true" hidden="false" outlineLevel="0" max="8" min="8" style="0" width="7.14"/>
    <col collapsed="false" customWidth="true" hidden="false" outlineLevel="0" max="9" min="9" style="0" width="14.29"/>
    <col collapsed="false" customWidth="true" hidden="false" outlineLevel="0" max="10" min="10" style="0" width="14.01"/>
    <col collapsed="false" customWidth="false" hidden="false" outlineLevel="0" max="11" min="11" style="0" width="11.57"/>
    <col collapsed="false" customWidth="true" hidden="false" outlineLevel="0" max="12" min="12" style="0" width="23.01"/>
    <col collapsed="false" customWidth="true" hidden="false" outlineLevel="0" max="13" min="13" style="0" width="13.86"/>
    <col collapsed="false" customWidth="true" hidden="false" outlineLevel="0" max="14" min="14" style="0" width="10.99"/>
    <col collapsed="false" customWidth="true" hidden="false" outlineLevel="0" max="15" min="15" style="0" width="11.3"/>
    <col collapsed="false" customWidth="true" hidden="false" outlineLevel="0" max="1025" min="16" style="0" width="14.43"/>
  </cols>
  <sheetData>
    <row r="1" customFormat="false" ht="15.75" hidden="false" customHeight="true" outlineLevel="0" collapsed="false">
      <c r="D1" s="1" t="s">
        <v>0</v>
      </c>
      <c r="E1" s="1"/>
      <c r="F1" s="1"/>
      <c r="G1" s="1"/>
      <c r="H1" s="2" t="s">
        <v>1</v>
      </c>
      <c r="I1" s="2"/>
      <c r="J1" s="2"/>
      <c r="K1" s="2"/>
      <c r="M1" s="3"/>
      <c r="N1" s="4"/>
      <c r="O1" s="4"/>
      <c r="Q1" s="5"/>
      <c r="R1" s="6"/>
      <c r="S1" s="6"/>
      <c r="T1" s="7"/>
      <c r="U1" s="8"/>
      <c r="W1" s="9"/>
      <c r="X1" s="10"/>
      <c r="Y1" s="10"/>
      <c r="Z1" s="10"/>
      <c r="AA1" s="6"/>
      <c r="AB1" s="6"/>
      <c r="AC1" s="11"/>
      <c r="AD1" s="11"/>
      <c r="AE1" s="11"/>
      <c r="AF1" s="11"/>
    </row>
    <row r="2" customFormat="false" ht="15.75" hidden="false" customHeight="false" outlineLevel="0" collapsed="false">
      <c r="A2" s="12" t="s">
        <v>2</v>
      </c>
      <c r="B2" s="13" t="s">
        <v>3</v>
      </c>
      <c r="C2" s="13" t="s">
        <v>4</v>
      </c>
      <c r="D2" s="14" t="s">
        <v>5</v>
      </c>
      <c r="E2" s="15" t="s">
        <v>6</v>
      </c>
      <c r="F2" s="14" t="s">
        <v>7</v>
      </c>
      <c r="G2" s="16" t="s">
        <v>8</v>
      </c>
      <c r="H2" s="17"/>
      <c r="I2" s="18"/>
      <c r="J2" s="19"/>
      <c r="K2" s="20"/>
      <c r="M2" s="21"/>
      <c r="N2" s="22"/>
      <c r="O2" s="23"/>
      <c r="P2" s="5"/>
      <c r="Q2" s="24"/>
      <c r="R2" s="25"/>
      <c r="S2" s="25"/>
      <c r="T2" s="26"/>
      <c r="U2" s="27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customFormat="false" ht="15.75" hidden="false" customHeight="true" outlineLevel="0" collapsed="false">
      <c r="A3" s="28" t="s">
        <v>9</v>
      </c>
      <c r="B3" s="29" t="s">
        <v>10</v>
      </c>
      <c r="C3" s="30" t="n">
        <v>500000</v>
      </c>
      <c r="D3" s="31" t="n">
        <f aca="false" t="array" ref="D3:G3">TRANSPOSE(T18:T21)</f>
        <v>0.01946888025</v>
      </c>
      <c r="E3" s="32" t="n">
        <v>0.015460184875</v>
      </c>
      <c r="F3" s="32" t="n">
        <v>0.010570911</v>
      </c>
      <c r="G3" s="33" t="n">
        <v>0.00939281975</v>
      </c>
      <c r="H3" s="34" t="n">
        <f aca="false" t="array" ref="H3:K3">TRANSPOSE(U18:U21)</f>
        <v>0.00694046230853612</v>
      </c>
      <c r="I3" s="34" t="n">
        <v>0.00779387344871073</v>
      </c>
      <c r="J3" s="35" t="n">
        <v>0.00560479591267654</v>
      </c>
      <c r="K3" s="36" t="n">
        <v>0.00589126405710608</v>
      </c>
      <c r="N3" s="37"/>
      <c r="P3" s="38"/>
      <c r="Q3" s="9"/>
      <c r="R3" s="39"/>
      <c r="S3" s="39"/>
      <c r="T3" s="7"/>
      <c r="U3" s="40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customFormat="false" ht="15.75" hidden="false" customHeight="false" outlineLevel="0" collapsed="false">
      <c r="A4" s="28"/>
      <c r="B4" s="41"/>
      <c r="C4" s="30" t="n">
        <v>1000000</v>
      </c>
      <c r="D4" s="42" t="n">
        <f aca="false" t="array" ref="D4:G4">TRANSPOSE(T22:T25)</f>
        <v>0.030468925875</v>
      </c>
      <c r="E4" s="42" t="n">
        <v>0.01802234625</v>
      </c>
      <c r="F4" s="42" t="n">
        <v>0.010293598625</v>
      </c>
      <c r="G4" s="43" t="n">
        <v>0.011337266625</v>
      </c>
      <c r="H4" s="34" t="n">
        <f aca="false" t="array" ref="H4:K4">TRANSPOSE(U22:U25)</f>
        <v>0.00428302126859713</v>
      </c>
      <c r="I4" s="34" t="n">
        <v>0.00252722919597566</v>
      </c>
      <c r="J4" s="35" t="n">
        <v>0.00135773964842914</v>
      </c>
      <c r="K4" s="36" t="n">
        <v>0.0216245075505089</v>
      </c>
      <c r="N4" s="37"/>
      <c r="P4" s="38"/>
      <c r="R4" s="44"/>
      <c r="S4" s="45"/>
      <c r="T4" s="46"/>
      <c r="U4" s="40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customFormat="false" ht="15.75" hidden="false" customHeight="false" outlineLevel="0" collapsed="false">
      <c r="A5" s="28"/>
      <c r="B5" s="47"/>
      <c r="C5" s="48" t="n">
        <v>1500000</v>
      </c>
      <c r="D5" s="49" t="n">
        <f aca="false" t="array" ref="D5:G5">TRANSPOSE(T26:T29)</f>
        <v>0.02440283525</v>
      </c>
      <c r="E5" s="49" t="n">
        <v>0.028044212125</v>
      </c>
      <c r="F5" s="49" t="n">
        <v>0.01266592425</v>
      </c>
      <c r="G5" s="50" t="n">
        <v>0.012655751375</v>
      </c>
      <c r="H5" s="51" t="n">
        <f aca="false" t="array" ref="H5:K5">TRANSPOSE(U26:U29)</f>
        <v>0.00751664622188009</v>
      </c>
      <c r="I5" s="51" t="n">
        <v>0.0221949547772377</v>
      </c>
      <c r="J5" s="52" t="n">
        <v>0.00550930517471682</v>
      </c>
      <c r="K5" s="53" t="n">
        <v>0.00334210416639515</v>
      </c>
      <c r="N5" s="37"/>
      <c r="P5" s="38"/>
      <c r="Q5" s="54"/>
      <c r="R5" s="44"/>
      <c r="S5" s="45"/>
      <c r="T5" s="46"/>
      <c r="U5" s="40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customFormat="false" ht="15.75" hidden="false" customHeight="false" outlineLevel="0" collapsed="false">
      <c r="A6" s="28"/>
      <c r="B6" s="29" t="s">
        <v>11</v>
      </c>
      <c r="C6" s="30" t="n">
        <v>500000</v>
      </c>
      <c r="D6" s="42" t="n">
        <f aca="false" t="array" ref="D6:G6">TRANSPOSE(T30:T33)</f>
        <v>1.064811618375</v>
      </c>
      <c r="E6" s="42" t="n">
        <v>0.855784525875</v>
      </c>
      <c r="F6" s="42" t="n">
        <v>0.50344044875</v>
      </c>
      <c r="G6" s="43" t="n">
        <v>0.37659787025</v>
      </c>
      <c r="H6" s="34" t="n">
        <f aca="false" t="array" ref="H6:K6">TRANSPOSE(U30:U33)</f>
        <v>0.0499688364070411</v>
      </c>
      <c r="I6" s="34" t="n">
        <v>0.0127992850587438</v>
      </c>
      <c r="J6" s="35" t="n">
        <v>0.0240583001872181</v>
      </c>
      <c r="K6" s="36" t="n">
        <v>0.0291789934766898</v>
      </c>
      <c r="N6" s="37"/>
      <c r="P6" s="38"/>
      <c r="Q6" s="30"/>
      <c r="R6" s="55"/>
      <c r="S6" s="56"/>
      <c r="T6" s="7"/>
      <c r="U6" s="40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customFormat="false" ht="15.75" hidden="false" customHeight="false" outlineLevel="0" collapsed="false">
      <c r="A7" s="28"/>
      <c r="B7" s="41"/>
      <c r="C7" s="30" t="n">
        <v>1000000</v>
      </c>
      <c r="D7" s="42" t="n">
        <f aca="false" t="array" ref="D7:G7">TRANSPOSE(T34:T37)</f>
        <v>2.072024029125</v>
      </c>
      <c r="E7" s="42" t="n">
        <v>1.69496891675</v>
      </c>
      <c r="F7" s="42" t="n">
        <v>0.983472368875</v>
      </c>
      <c r="G7" s="43" t="n">
        <v>0.717794650375</v>
      </c>
      <c r="H7" s="34" t="n">
        <f aca="false" t="array" ref="H7:K7">TRANSPOSE(U34:U37)</f>
        <v>0.0386204991923992</v>
      </c>
      <c r="I7" s="34" t="n">
        <v>0.0273196319178605</v>
      </c>
      <c r="J7" s="35" t="n">
        <v>0.0106134282284506</v>
      </c>
      <c r="K7" s="36" t="n">
        <v>0.00532423372395969</v>
      </c>
      <c r="N7" s="37"/>
      <c r="P7" s="38"/>
      <c r="Q7" s="9"/>
      <c r="R7" s="39"/>
      <c r="S7" s="39"/>
      <c r="T7" s="7"/>
      <c r="U7" s="40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15.75" hidden="false" customHeight="false" outlineLevel="0" collapsed="false">
      <c r="A8" s="28"/>
      <c r="B8" s="47"/>
      <c r="C8" s="48" t="n">
        <v>1500000</v>
      </c>
      <c r="D8" s="49" t="n">
        <f aca="false" t="array" ref="D8:G8">TRANSPOSE(T38:T41)</f>
        <v>3.10817922625</v>
      </c>
      <c r="E8" s="49" t="n">
        <v>2.522480114625</v>
      </c>
      <c r="F8" s="49" t="n">
        <v>1.445008746375</v>
      </c>
      <c r="G8" s="50" t="n">
        <v>1.07429165225</v>
      </c>
      <c r="H8" s="51" t="n">
        <f aca="false" t="array" ref="H8:K8">TRANSPOSE(U38:U41)</f>
        <v>0.0388017822021616</v>
      </c>
      <c r="I8" s="51" t="n">
        <v>0.0269237154306298</v>
      </c>
      <c r="J8" s="52" t="n">
        <v>0.0187053491535791</v>
      </c>
      <c r="K8" s="53" t="n">
        <v>0.0189198780445394</v>
      </c>
      <c r="N8" s="37"/>
      <c r="P8" s="38"/>
      <c r="Q8" s="9"/>
      <c r="R8" s="39"/>
      <c r="S8" s="39"/>
      <c r="T8" s="7"/>
      <c r="U8" s="40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customFormat="false" ht="15.75" hidden="false" customHeight="false" outlineLevel="0" collapsed="false">
      <c r="A9" s="28"/>
      <c r="B9" s="57" t="s">
        <v>12</v>
      </c>
      <c r="C9" s="30" t="n">
        <v>10000</v>
      </c>
      <c r="D9" s="42" t="n">
        <f aca="false" t="array" ref="D9:G9">TRANSPOSE(T42:T45)</f>
        <v>0.073026600875</v>
      </c>
      <c r="E9" s="42" t="n">
        <v>0.072817742625</v>
      </c>
      <c r="F9" s="42" t="n">
        <v>0.07410191125</v>
      </c>
      <c r="G9" s="43" t="n">
        <v>0.073638528</v>
      </c>
      <c r="H9" s="34" t="n">
        <f aca="false" t="array" ref="H9:K9">TRANSPOSE(U42:U45)</f>
        <v>0.00390326539159585</v>
      </c>
      <c r="I9" s="34" t="n">
        <v>0.0275961285124822</v>
      </c>
      <c r="J9" s="35" t="n">
        <v>0.013543376673856</v>
      </c>
      <c r="K9" s="36" t="n">
        <v>0.00326843887741373</v>
      </c>
      <c r="N9" s="37"/>
      <c r="P9" s="58"/>
      <c r="Q9" s="59"/>
      <c r="R9" s="39"/>
      <c r="S9" s="39"/>
      <c r="T9" s="7"/>
      <c r="U9" s="40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customFormat="false" ht="15.75" hidden="false" customHeight="false" outlineLevel="0" collapsed="false">
      <c r="A10" s="28"/>
      <c r="B10" s="60"/>
      <c r="C10" s="30" t="n">
        <v>20000</v>
      </c>
      <c r="D10" s="42" t="n">
        <f aca="false" t="array" ref="D10:G10">TRANSPOSE(T46:T49)</f>
        <v>0.273052517625</v>
      </c>
      <c r="E10" s="42" t="n">
        <v>0.272983524875</v>
      </c>
      <c r="F10" s="42" t="n">
        <v>0.278746938625</v>
      </c>
      <c r="G10" s="43" t="n">
        <v>0.271215095125</v>
      </c>
      <c r="H10" s="34" t="n">
        <f aca="false" t="array" ref="H10:K10">TRANSPOSE(U46:U49)</f>
        <v>0.0170110257277749</v>
      </c>
      <c r="I10" s="34" t="n">
        <v>0.0196034028781462</v>
      </c>
      <c r="J10" s="35" t="n">
        <v>0.0232331539203008</v>
      </c>
      <c r="K10" s="36" t="n">
        <v>0.00237675346165435</v>
      </c>
      <c r="N10" s="37"/>
      <c r="P10" s="58"/>
      <c r="Q10" s="59"/>
      <c r="R10" s="39"/>
      <c r="S10" s="39"/>
      <c r="T10" s="7"/>
      <c r="U10" s="40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customFormat="false" ht="15.75" hidden="false" customHeight="false" outlineLevel="0" collapsed="false">
      <c r="A11" s="28"/>
      <c r="B11" s="61"/>
      <c r="C11" s="48" t="n">
        <v>30000</v>
      </c>
      <c r="D11" s="49" t="n">
        <f aca="false" t="array" ref="D11:G11">TRANSPOSE(T50:T53)</f>
        <v>0.601631206125</v>
      </c>
      <c r="E11" s="49" t="n">
        <v>0.600870463</v>
      </c>
      <c r="F11" s="49" t="n">
        <v>0.600843050875</v>
      </c>
      <c r="G11" s="50" t="n">
        <v>0.600357569125</v>
      </c>
      <c r="H11" s="51" t="n">
        <f aca="false" t="array" ref="H11:K11">TRANSPOSE(U50:U53)</f>
        <v>0.00878924689883396</v>
      </c>
      <c r="I11" s="51" t="n">
        <v>0.00246182344470172</v>
      </c>
      <c r="J11" s="52" t="n">
        <v>0.0147501712450101</v>
      </c>
      <c r="K11" s="53" t="n">
        <v>0.00216804728835609</v>
      </c>
      <c r="N11" s="37"/>
      <c r="P11" s="58"/>
      <c r="Q11" s="59"/>
      <c r="R11" s="39"/>
      <c r="S11" s="39"/>
      <c r="T11" s="7"/>
      <c r="U11" s="40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customFormat="false" ht="15.75" hidden="false" customHeight="false" outlineLevel="0" collapsed="false">
      <c r="A12" s="28"/>
      <c r="B12" s="62" t="s">
        <v>13</v>
      </c>
      <c r="C12" s="30" t="n">
        <v>500</v>
      </c>
      <c r="D12" s="42" t="n">
        <f aca="false" t="array" ref="D12:G12">TRANSPOSE(T54:T57)</f>
        <v>0.160336028625</v>
      </c>
      <c r="E12" s="42" t="n">
        <v>0.15444047625</v>
      </c>
      <c r="F12" s="42" t="n">
        <v>0.156820590125</v>
      </c>
      <c r="G12" s="43" t="n">
        <v>0.1661903665</v>
      </c>
      <c r="H12" s="34" t="n">
        <f aca="false" t="array" ref="H12:K12">TRANSPOSE(U54:U57)</f>
        <v>0.012711326446299</v>
      </c>
      <c r="I12" s="34" t="n">
        <v>0.0029355262519349</v>
      </c>
      <c r="J12" s="35" t="n">
        <v>0.0103808766915531</v>
      </c>
      <c r="K12" s="36" t="n">
        <v>0.0336730610003303</v>
      </c>
      <c r="N12" s="37"/>
      <c r="P12" s="38"/>
      <c r="Q12" s="9"/>
      <c r="R12" s="39"/>
      <c r="S12" s="39"/>
      <c r="T12" s="7"/>
      <c r="U12" s="40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customFormat="false" ht="15.75" hidden="false" customHeight="false" outlineLevel="0" collapsed="false">
      <c r="A13" s="28"/>
      <c r="B13" s="63"/>
      <c r="C13" s="30" t="n">
        <v>1000</v>
      </c>
      <c r="D13" s="42" t="n">
        <f aca="false" t="array" ref="D13:G13">TRANSPOSE(T58:T61)</f>
        <v>1.295556578875</v>
      </c>
      <c r="E13" s="42" t="n">
        <v>1.314233074125</v>
      </c>
      <c r="F13" s="42" t="n">
        <v>1.310909089375</v>
      </c>
      <c r="G13" s="43" t="n">
        <v>1.254681687</v>
      </c>
      <c r="H13" s="34" t="n">
        <f aca="false" t="array" ref="H13:K13">TRANSPOSE(U58:U61)</f>
        <v>0.0908910366483206</v>
      </c>
      <c r="I13" s="34" t="n">
        <v>0.0611299778480342</v>
      </c>
      <c r="J13" s="35" t="n">
        <v>0.0779699315541324</v>
      </c>
      <c r="K13" s="36" t="n">
        <v>0.0461259809337787</v>
      </c>
      <c r="N13" s="37"/>
      <c r="P13" s="38"/>
      <c r="Q13" s="9"/>
      <c r="R13" s="39"/>
      <c r="S13" s="39"/>
      <c r="T13" s="7"/>
      <c r="U13" s="40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customFormat="false" ht="15.75" hidden="false" customHeight="false" outlineLevel="0" collapsed="false">
      <c r="A14" s="28"/>
      <c r="B14" s="64"/>
      <c r="C14" s="48" t="n">
        <v>1500</v>
      </c>
      <c r="D14" s="49" t="n">
        <f aca="false" t="array" ref="D14:G14">TRANSPOSE(T62:T65)</f>
        <v>7.2386582255</v>
      </c>
      <c r="E14" s="49" t="n">
        <v>7.693690174375</v>
      </c>
      <c r="F14" s="49" t="n">
        <v>7.347607218</v>
      </c>
      <c r="G14" s="50" t="n">
        <v>7.78787609375</v>
      </c>
      <c r="H14" s="51" t="n">
        <f aca="false" t="array" ref="H14:K14">TRANSPOSE(U62:U65)</f>
        <v>0.312043732187029</v>
      </c>
      <c r="I14" s="51" t="n">
        <v>0.575650012178322</v>
      </c>
      <c r="J14" s="52" t="n">
        <v>0.471558499995747</v>
      </c>
      <c r="K14" s="53" t="n">
        <v>0.637747436030098</v>
      </c>
      <c r="N14" s="37"/>
      <c r="P14" s="38"/>
      <c r="Q14" s="9"/>
      <c r="R14" s="39"/>
      <c r="S14" s="54"/>
      <c r="T14" s="65"/>
      <c r="U14" s="66"/>
      <c r="V14" s="65"/>
      <c r="W14" s="65"/>
      <c r="X14" s="9"/>
      <c r="Y14" s="9"/>
      <c r="Z14" s="9"/>
      <c r="AA14" s="9"/>
      <c r="AB14" s="9"/>
      <c r="AC14" s="9"/>
      <c r="AD14" s="9"/>
      <c r="AE14" s="9"/>
      <c r="AF14" s="9"/>
    </row>
    <row r="15" customFormat="false" ht="15.75" hidden="false" customHeight="false" outlineLevel="0" collapsed="false">
      <c r="A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8"/>
      <c r="U15" s="69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</row>
    <row r="16" customFormat="false" ht="15.75" hidden="false" customHeight="false" outlineLevel="0" collapsed="false">
      <c r="A16" s="67" t="s">
        <v>14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8" t="s">
        <v>15</v>
      </c>
      <c r="U16" s="69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</row>
    <row r="17" customFormat="false" ht="15.75" hidden="false" customHeight="false" outlineLevel="0" collapsed="false">
      <c r="A17" s="67" t="s">
        <v>2</v>
      </c>
      <c r="B17" s="67" t="s">
        <v>16</v>
      </c>
      <c r="C17" s="67" t="s">
        <v>17</v>
      </c>
      <c r="D17" s="67" t="s">
        <v>18</v>
      </c>
      <c r="E17" s="67" t="s">
        <v>19</v>
      </c>
      <c r="F17" s="67" t="s">
        <v>20</v>
      </c>
      <c r="G17" s="67" t="s">
        <v>21</v>
      </c>
      <c r="H17" s="67" t="s">
        <v>22</v>
      </c>
      <c r="I17" s="67" t="s">
        <v>23</v>
      </c>
      <c r="J17" s="67" t="s">
        <v>24</v>
      </c>
      <c r="K17" s="67" t="s">
        <v>25</v>
      </c>
      <c r="L17" s="67" t="s">
        <v>26</v>
      </c>
      <c r="M17" s="67" t="s">
        <v>27</v>
      </c>
      <c r="N17" s="67" t="s">
        <v>28</v>
      </c>
      <c r="O17" s="67" t="s">
        <v>29</v>
      </c>
      <c r="P17" s="67" t="s">
        <v>30</v>
      </c>
      <c r="Q17" s="67" t="s">
        <v>31</v>
      </c>
      <c r="R17" s="67" t="s">
        <v>32</v>
      </c>
      <c r="S17" s="67" t="s">
        <v>33</v>
      </c>
      <c r="T17" s="68" t="s">
        <v>34</v>
      </c>
      <c r="U17" s="71" t="s">
        <v>35</v>
      </c>
      <c r="V17" s="72" t="s">
        <v>36</v>
      </c>
      <c r="W17" s="70"/>
      <c r="X17" s="70"/>
      <c r="Y17" s="70"/>
      <c r="Z17" s="70"/>
      <c r="AA17" s="70"/>
      <c r="AB17" s="70"/>
      <c r="AC17" s="70"/>
      <c r="AD17" s="70"/>
      <c r="AE17" s="70"/>
      <c r="AF17" s="70"/>
    </row>
    <row r="18" customFormat="false" ht="15.75" hidden="false" customHeight="false" outlineLevel="0" collapsed="false">
      <c r="A18" s="73" t="s">
        <v>37</v>
      </c>
      <c r="B18" s="73" t="s">
        <v>10</v>
      </c>
      <c r="C18" s="73" t="s">
        <v>38</v>
      </c>
      <c r="D18" s="73" t="s">
        <v>39</v>
      </c>
      <c r="E18" s="73" t="s">
        <v>40</v>
      </c>
      <c r="F18" s="30" t="n">
        <v>500000</v>
      </c>
      <c r="G18" s="73" t="s">
        <v>41</v>
      </c>
      <c r="H18" s="73" t="s">
        <v>42</v>
      </c>
      <c r="I18" s="74" t="n">
        <v>1</v>
      </c>
      <c r="J18" s="30" t="n">
        <v>14859815</v>
      </c>
      <c r="K18" s="30" t="n">
        <v>18959357</v>
      </c>
      <c r="L18" s="30" t="n">
        <v>37236398</v>
      </c>
      <c r="M18" s="30" t="n">
        <v>14513626</v>
      </c>
      <c r="N18" s="30" t="n">
        <v>19953787</v>
      </c>
      <c r="O18" s="30" t="n">
        <v>16674210</v>
      </c>
      <c r="P18" s="30" t="n">
        <v>23095189</v>
      </c>
      <c r="Q18" s="30" t="n">
        <v>23576426</v>
      </c>
      <c r="R18" s="30" t="n">
        <v>24118632</v>
      </c>
      <c r="S18" s="30" t="n">
        <v>14203010</v>
      </c>
      <c r="T18" s="7" t="n">
        <f aca="false">(SUM(J18:S18)-MAX(J18:S18)-MIN(J18:S18))/(8*1000*1000*1000)</f>
        <v>0.01946888025</v>
      </c>
      <c r="U18" s="75" t="n">
        <f aca="false">IFERROR(__xludf.dummyfunction("STDEV(Filter(J18:S18, J18:S18&lt;MAX(J18:S18) + J18:S18&gt;MIN(J18:S18)))/(1000*1000*1000)"),0.00694046230853612)</f>
        <v>0.00694046230853612</v>
      </c>
      <c r="V18" s="9" t="n">
        <f aca="false">U18/T18</f>
        <v>0.356490061031431</v>
      </c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customFormat="false" ht="15.75" hidden="false" customHeight="false" outlineLevel="0" collapsed="false">
      <c r="A19" s="73" t="s">
        <v>37</v>
      </c>
      <c r="B19" s="73" t="s">
        <v>10</v>
      </c>
      <c r="C19" s="73" t="s">
        <v>38</v>
      </c>
      <c r="D19" s="73" t="s">
        <v>39</v>
      </c>
      <c r="E19" s="73" t="s">
        <v>40</v>
      </c>
      <c r="F19" s="30" t="n">
        <v>500000</v>
      </c>
      <c r="G19" s="73" t="s">
        <v>43</v>
      </c>
      <c r="H19" s="73" t="s">
        <v>42</v>
      </c>
      <c r="I19" s="74" t="n">
        <v>1</v>
      </c>
      <c r="J19" s="30" t="n">
        <v>13417514</v>
      </c>
      <c r="K19" s="30" t="n">
        <v>30820999</v>
      </c>
      <c r="L19" s="30" t="n">
        <v>12882214</v>
      </c>
      <c r="M19" s="30" t="n">
        <v>19995465</v>
      </c>
      <c r="N19" s="30" t="n">
        <v>10994927</v>
      </c>
      <c r="O19" s="30" t="n">
        <v>11368949</v>
      </c>
      <c r="P19" s="30" t="n">
        <v>30138931</v>
      </c>
      <c r="Q19" s="30" t="n">
        <v>11569804</v>
      </c>
      <c r="R19" s="30" t="n">
        <v>11130938</v>
      </c>
      <c r="S19" s="30" t="n">
        <v>13177664</v>
      </c>
      <c r="T19" s="7" t="n">
        <f aca="false">(SUM(J19:S19)-MAX(J19:S19)-MIN(J19:S19))/(8*1000*1000*1000)</f>
        <v>0.015460184875</v>
      </c>
      <c r="U19" s="75" t="n">
        <f aca="false">IFERROR(__xludf.dummyfunction("STDEV(Filter(J19:S19, J19:S19&lt;MAX(J19:S19) + J19:S19&gt;MIN(J19:S19)))/(1000*1000*1000)"),0.00779387344871073)</f>
        <v>0.00779387344871073</v>
      </c>
      <c r="V19" s="9" t="n">
        <f aca="false">U19/T19</f>
        <v>0.504125501197199</v>
      </c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customFormat="false" ht="15.75" hidden="false" customHeight="false" outlineLevel="0" collapsed="false">
      <c r="A20" s="73" t="s">
        <v>37</v>
      </c>
      <c r="B20" s="73" t="s">
        <v>10</v>
      </c>
      <c r="C20" s="73" t="s">
        <v>38</v>
      </c>
      <c r="D20" s="73" t="s">
        <v>39</v>
      </c>
      <c r="E20" s="73" t="s">
        <v>40</v>
      </c>
      <c r="F20" s="30" t="n">
        <v>500000</v>
      </c>
      <c r="G20" s="73" t="s">
        <v>44</v>
      </c>
      <c r="H20" s="73" t="s">
        <v>42</v>
      </c>
      <c r="I20" s="74" t="n">
        <v>1</v>
      </c>
      <c r="J20" s="30" t="n">
        <v>8097831</v>
      </c>
      <c r="K20" s="30" t="n">
        <v>15699051</v>
      </c>
      <c r="L20" s="30" t="n">
        <v>25565197</v>
      </c>
      <c r="M20" s="30" t="n">
        <v>8340180</v>
      </c>
      <c r="N20" s="30" t="n">
        <v>7284834</v>
      </c>
      <c r="O20" s="30" t="n">
        <v>8389865</v>
      </c>
      <c r="P20" s="30" t="n">
        <v>11514437</v>
      </c>
      <c r="Q20" s="30" t="n">
        <v>7585846</v>
      </c>
      <c r="R20" s="30" t="n">
        <v>11563496</v>
      </c>
      <c r="S20" s="30" t="n">
        <v>13376582</v>
      </c>
      <c r="T20" s="7" t="n">
        <f aca="false">(SUM(J20:S20)-MAX(J20:S20)-MIN(J20:S20))/(8*1000*1000*1000)</f>
        <v>0.010570911</v>
      </c>
      <c r="U20" s="75" t="n">
        <f aca="false">IFERROR(__xludf.dummyfunction("STDEV(Filter(J20:S20, J20:S20&lt;MAX(J20:S20) + J20:S20&gt;MIN(J20:S20)))/(1000*1000*1000)"),0.00560479591267654)</f>
        <v>0.00560479591267654</v>
      </c>
      <c r="V20" s="9" t="n">
        <f aca="false">U20/T20</f>
        <v>0.530209355908544</v>
      </c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customFormat="false" ht="15.75" hidden="false" customHeight="false" outlineLevel="0" collapsed="false">
      <c r="A21" s="73" t="s">
        <v>37</v>
      </c>
      <c r="B21" s="73" t="s">
        <v>10</v>
      </c>
      <c r="C21" s="73" t="s">
        <v>38</v>
      </c>
      <c r="D21" s="73" t="s">
        <v>39</v>
      </c>
      <c r="E21" s="73" t="s">
        <v>40</v>
      </c>
      <c r="F21" s="30" t="n">
        <v>500000</v>
      </c>
      <c r="G21" s="73" t="s">
        <v>45</v>
      </c>
      <c r="H21" s="73" t="s">
        <v>42</v>
      </c>
      <c r="I21" s="74" t="n">
        <v>1</v>
      </c>
      <c r="J21" s="30" t="n">
        <v>7732692</v>
      </c>
      <c r="K21" s="30" t="n">
        <v>13541433</v>
      </c>
      <c r="L21" s="30" t="n">
        <v>7048976</v>
      </c>
      <c r="M21" s="30" t="n">
        <v>7753962</v>
      </c>
      <c r="N21" s="30" t="n">
        <v>7238367</v>
      </c>
      <c r="O21" s="30" t="n">
        <v>8439196</v>
      </c>
      <c r="P21" s="30" t="n">
        <v>26544213</v>
      </c>
      <c r="Q21" s="30" t="n">
        <v>10166122</v>
      </c>
      <c r="R21" s="30" t="n">
        <v>8599062</v>
      </c>
      <c r="S21" s="30" t="n">
        <v>11671724</v>
      </c>
      <c r="T21" s="7" t="n">
        <f aca="false">(SUM(J21:S21)-MAX(J21:S21)-MIN(J21:S21))/(8*1000*1000*1000)</f>
        <v>0.00939281975</v>
      </c>
      <c r="U21" s="75" t="n">
        <f aca="false">IFERROR(__xludf.dummyfunction("STDEV(Filter(J21:S21, J21:S21&lt;MAX(J21:S21) + J21:S21&gt;MIN(J21:S21)))/(1000*1000*1000)"),0.00589126405710608)</f>
        <v>0.00589126405710608</v>
      </c>
      <c r="V21" s="9" t="n">
        <f aca="false">U21/T21</f>
        <v>0.627209316681083</v>
      </c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customFormat="false" ht="15.75" hidden="false" customHeight="false" outlineLevel="0" collapsed="false">
      <c r="A22" s="73" t="s">
        <v>37</v>
      </c>
      <c r="B22" s="73" t="s">
        <v>10</v>
      </c>
      <c r="C22" s="73" t="s">
        <v>38</v>
      </c>
      <c r="D22" s="73" t="s">
        <v>39</v>
      </c>
      <c r="E22" s="73" t="s">
        <v>40</v>
      </c>
      <c r="F22" s="30" t="n">
        <v>1000000</v>
      </c>
      <c r="G22" s="73" t="s">
        <v>41</v>
      </c>
      <c r="H22" s="73" t="s">
        <v>42</v>
      </c>
      <c r="I22" s="74" t="n">
        <v>1</v>
      </c>
      <c r="J22" s="30" t="n">
        <v>40668760</v>
      </c>
      <c r="K22" s="30" t="n">
        <v>31105391</v>
      </c>
      <c r="L22" s="30" t="n">
        <v>29113031</v>
      </c>
      <c r="M22" s="30" t="n">
        <v>28173549</v>
      </c>
      <c r="N22" s="30" t="n">
        <v>31079835</v>
      </c>
      <c r="O22" s="30" t="n">
        <v>28436220</v>
      </c>
      <c r="P22" s="30" t="n">
        <v>34503883</v>
      </c>
      <c r="Q22" s="30" t="n">
        <v>28808337</v>
      </c>
      <c r="R22" s="30" t="n">
        <v>25163400</v>
      </c>
      <c r="S22" s="30" t="n">
        <v>32531161</v>
      </c>
      <c r="T22" s="7" t="n">
        <f aca="false">(SUM(J22:S22)-MAX(J22:S22)-MIN(J22:S22))/(8*1000*1000*1000)</f>
        <v>0.030468925875</v>
      </c>
      <c r="U22" s="75" t="n">
        <f aca="false">IFERROR(__xludf.dummyfunction("STDEV(Filter(J22:S22, J22:S22&lt;MAX(J22:S22) + J22:S22&gt;MIN(J22:S22)))/(1000*1000*1000)"),0.00428302126859713)</f>
        <v>0.00428302126859713</v>
      </c>
      <c r="V22" s="9" t="n">
        <f aca="false">U22/T22</f>
        <v>0.140570143042403</v>
      </c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customFormat="false" ht="15.75" hidden="false" customHeight="false" outlineLevel="0" collapsed="false">
      <c r="A23" s="73" t="s">
        <v>37</v>
      </c>
      <c r="B23" s="73" t="s">
        <v>10</v>
      </c>
      <c r="C23" s="73" t="s">
        <v>38</v>
      </c>
      <c r="D23" s="73" t="s">
        <v>39</v>
      </c>
      <c r="E23" s="73" t="s">
        <v>40</v>
      </c>
      <c r="F23" s="30" t="n">
        <v>1000000</v>
      </c>
      <c r="G23" s="73" t="s">
        <v>43</v>
      </c>
      <c r="H23" s="73" t="s">
        <v>42</v>
      </c>
      <c r="I23" s="74" t="n">
        <v>1</v>
      </c>
      <c r="J23" s="30" t="n">
        <v>19316741</v>
      </c>
      <c r="K23" s="30" t="n">
        <v>19588957</v>
      </c>
      <c r="L23" s="30" t="n">
        <v>17607267</v>
      </c>
      <c r="M23" s="30" t="n">
        <v>16050948</v>
      </c>
      <c r="N23" s="30" t="n">
        <v>24443639</v>
      </c>
      <c r="O23" s="30" t="n">
        <v>19941626</v>
      </c>
      <c r="P23" s="30" t="n">
        <v>16289781</v>
      </c>
      <c r="Q23" s="30" t="n">
        <v>17379057</v>
      </c>
      <c r="R23" s="30" t="n">
        <v>17721470</v>
      </c>
      <c r="S23" s="30" t="n">
        <v>16333871</v>
      </c>
      <c r="T23" s="7" t="n">
        <f aca="false">(SUM(J23:S23)-MAX(J23:S23)-MIN(J23:S23))/(8*1000*1000*1000)</f>
        <v>0.01802234625</v>
      </c>
      <c r="U23" s="75" t="n">
        <f aca="false">IFERROR(__xludf.dummyfunction("STDEV(Filter(J23:S23, J23:S23&lt;MAX(J23:S23) + J23:S23&gt;MIN(J23:S23)))/(1000*1000*1000)"),0.00252722919597566)</f>
        <v>0.00252722919597566</v>
      </c>
      <c r="V23" s="9" t="n">
        <f aca="false">U23/T23</f>
        <v>0.140227535356317</v>
      </c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customFormat="false" ht="15.75" hidden="false" customHeight="false" outlineLevel="0" collapsed="false">
      <c r="A24" s="73" t="s">
        <v>37</v>
      </c>
      <c r="B24" s="73" t="s">
        <v>10</v>
      </c>
      <c r="C24" s="73" t="s">
        <v>38</v>
      </c>
      <c r="D24" s="73" t="s">
        <v>39</v>
      </c>
      <c r="E24" s="73" t="s">
        <v>40</v>
      </c>
      <c r="F24" s="30" t="n">
        <v>1000000</v>
      </c>
      <c r="G24" s="73" t="s">
        <v>44</v>
      </c>
      <c r="H24" s="73" t="s">
        <v>42</v>
      </c>
      <c r="I24" s="74" t="n">
        <v>1</v>
      </c>
      <c r="J24" s="30" t="n">
        <v>11337038</v>
      </c>
      <c r="K24" s="30" t="n">
        <v>10049836</v>
      </c>
      <c r="L24" s="30" t="n">
        <v>11902904</v>
      </c>
      <c r="M24" s="30" t="n">
        <v>8924699</v>
      </c>
      <c r="N24" s="30" t="n">
        <v>9227023</v>
      </c>
      <c r="O24" s="30" t="n">
        <v>8963755</v>
      </c>
      <c r="P24" s="30" t="n">
        <v>12600388</v>
      </c>
      <c r="Q24" s="30" t="n">
        <v>11323441</v>
      </c>
      <c r="R24" s="30" t="n">
        <v>10558499</v>
      </c>
      <c r="S24" s="30" t="n">
        <v>8986293</v>
      </c>
      <c r="T24" s="7" t="n">
        <f aca="false">(SUM(J24:S24)-MAX(J24:S24)-MIN(J24:S24))/(8*1000*1000*1000)</f>
        <v>0.010293598625</v>
      </c>
      <c r="U24" s="75" t="n">
        <f aca="false">IFERROR(__xludf.dummyfunction("STDEV(Filter(J24:S24, J24:S24&lt;MAX(J24:S24) + J24:S24&gt;MIN(J24:S24)))/(1000*1000*1000)"),0.00135773964842914)</f>
        <v>0.00135773964842914</v>
      </c>
      <c r="V24" s="9" t="n">
        <f aca="false">U24/T24</f>
        <v>0.131901359076855</v>
      </c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customFormat="false" ht="15.75" hidden="false" customHeight="false" outlineLevel="0" collapsed="false">
      <c r="A25" s="73" t="s">
        <v>37</v>
      </c>
      <c r="B25" s="73" t="s">
        <v>10</v>
      </c>
      <c r="C25" s="73" t="s">
        <v>38</v>
      </c>
      <c r="D25" s="73" t="s">
        <v>39</v>
      </c>
      <c r="E25" s="73" t="s">
        <v>40</v>
      </c>
      <c r="F25" s="30" t="n">
        <v>1000000</v>
      </c>
      <c r="G25" s="73" t="s">
        <v>45</v>
      </c>
      <c r="H25" s="73" t="s">
        <v>42</v>
      </c>
      <c r="I25" s="74" t="n">
        <v>1</v>
      </c>
      <c r="J25" s="30" t="n">
        <v>12490893</v>
      </c>
      <c r="K25" s="30" t="n">
        <v>11543907</v>
      </c>
      <c r="L25" s="30" t="n">
        <v>8768120</v>
      </c>
      <c r="M25" s="30" t="n">
        <v>9925808</v>
      </c>
      <c r="N25" s="30" t="n">
        <v>14884102</v>
      </c>
      <c r="O25" s="30" t="n">
        <v>8291269</v>
      </c>
      <c r="P25" s="30" t="n">
        <v>9830816</v>
      </c>
      <c r="Q25" s="30" t="n">
        <v>12464125</v>
      </c>
      <c r="R25" s="30" t="n">
        <v>10790362</v>
      </c>
      <c r="S25" s="30" t="n">
        <v>79099582</v>
      </c>
      <c r="T25" s="7" t="n">
        <f aca="false">(SUM(J25:S25)-MAX(J25:S25)-MIN(J25:S25))/(8*1000*1000*1000)</f>
        <v>0.011337266625</v>
      </c>
      <c r="U25" s="75" t="n">
        <f aca="false">IFERROR(__xludf.dummyfunction("STDEV(Filter(J25:S25, J25:S25&lt;MAX(J25:S25) + J25:S25&gt;MIN(J25:S25)))/(1000*1000*1000)"),0.0216245075505089)</f>
        <v>0.0216245075505089</v>
      </c>
      <c r="V25" s="9" t="n">
        <f aca="false">U25/T25</f>
        <v>1.90738281684444</v>
      </c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customFormat="false" ht="15.75" hidden="false" customHeight="false" outlineLevel="0" collapsed="false">
      <c r="A26" s="73" t="s">
        <v>37</v>
      </c>
      <c r="B26" s="73" t="s">
        <v>10</v>
      </c>
      <c r="C26" s="73" t="s">
        <v>38</v>
      </c>
      <c r="D26" s="73" t="s">
        <v>39</v>
      </c>
      <c r="E26" s="73" t="s">
        <v>40</v>
      </c>
      <c r="F26" s="30" t="n">
        <v>1500000</v>
      </c>
      <c r="G26" s="73" t="s">
        <v>41</v>
      </c>
      <c r="H26" s="73" t="s">
        <v>42</v>
      </c>
      <c r="I26" s="74" t="n">
        <v>1</v>
      </c>
      <c r="J26" s="30" t="n">
        <v>35777845</v>
      </c>
      <c r="K26" s="30" t="n">
        <v>43355990</v>
      </c>
      <c r="L26" s="30" t="n">
        <v>20515414</v>
      </c>
      <c r="M26" s="30" t="n">
        <v>24667698</v>
      </c>
      <c r="N26" s="30" t="n">
        <v>21206711</v>
      </c>
      <c r="O26" s="30" t="n">
        <v>22598731</v>
      </c>
      <c r="P26" s="30" t="n">
        <v>22608357</v>
      </c>
      <c r="Q26" s="30" t="n">
        <v>21880391</v>
      </c>
      <c r="R26" s="30" t="n">
        <v>24150279</v>
      </c>
      <c r="S26" s="30" t="n">
        <v>22332670</v>
      </c>
      <c r="T26" s="7" t="n">
        <f aca="false">(SUM(J26:S26)-MAX(J26:S26)-MIN(J26:S26))/(8*1000*1000*1000)</f>
        <v>0.02440283525</v>
      </c>
      <c r="U26" s="75" t="n">
        <f aca="false">IFERROR(__xludf.dummyfunction("STDEV(Filter(J26:S26, J26:S26&lt;MAX(J26:S26) + J26:S26&gt;MIN(J26:S26)))/(1000*1000*1000)"),0.00751664622188009)</f>
        <v>0.00751664622188009</v>
      </c>
      <c r="V26" s="9" t="n">
        <f aca="false">U26/T26</f>
        <v>0.308023479438935</v>
      </c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customFormat="false" ht="15.75" hidden="false" customHeight="false" outlineLevel="0" collapsed="false">
      <c r="A27" s="73" t="s">
        <v>37</v>
      </c>
      <c r="B27" s="73" t="s">
        <v>10</v>
      </c>
      <c r="C27" s="73" t="s">
        <v>38</v>
      </c>
      <c r="D27" s="73" t="s">
        <v>39</v>
      </c>
      <c r="E27" s="73" t="s">
        <v>40</v>
      </c>
      <c r="F27" s="30" t="n">
        <v>1500000</v>
      </c>
      <c r="G27" s="73" t="s">
        <v>43</v>
      </c>
      <c r="H27" s="73" t="s">
        <v>42</v>
      </c>
      <c r="I27" s="74" t="n">
        <v>1</v>
      </c>
      <c r="J27" s="30" t="n">
        <v>25053468</v>
      </c>
      <c r="K27" s="30" t="n">
        <v>22301040</v>
      </c>
      <c r="L27" s="30" t="n">
        <v>22239722</v>
      </c>
      <c r="M27" s="30" t="n">
        <v>35258600</v>
      </c>
      <c r="N27" s="30" t="n">
        <v>22047081</v>
      </c>
      <c r="O27" s="30" t="n">
        <v>24230642</v>
      </c>
      <c r="P27" s="30" t="n">
        <v>92556525</v>
      </c>
      <c r="Q27" s="30" t="n">
        <v>21215437</v>
      </c>
      <c r="R27" s="30" t="n">
        <v>47401295</v>
      </c>
      <c r="S27" s="30" t="n">
        <v>25821849</v>
      </c>
      <c r="T27" s="7" t="n">
        <f aca="false">(SUM(J27:S27)-MAX(J27:S27)-MIN(J27:S27))/(8*1000*1000*1000)</f>
        <v>0.028044212125</v>
      </c>
      <c r="U27" s="75" t="n">
        <f aca="false">IFERROR(__xludf.dummyfunction("STDEV(Filter(J27:S27, J27:S27&lt;MAX(J27:S27) + J27:S27&gt;MIN(J27:S27)))/(1000*1000*1000)"),0.0221949547772377)</f>
        <v>0.0221949547772377</v>
      </c>
      <c r="V27" s="9" t="n">
        <f aca="false">U27/T27</f>
        <v>0.791427289107259</v>
      </c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customFormat="false" ht="15.75" hidden="false" customHeight="false" outlineLevel="0" collapsed="false">
      <c r="A28" s="73" t="s">
        <v>37</v>
      </c>
      <c r="B28" s="73" t="s">
        <v>10</v>
      </c>
      <c r="C28" s="73" t="s">
        <v>38</v>
      </c>
      <c r="D28" s="73" t="s">
        <v>39</v>
      </c>
      <c r="E28" s="73" t="s">
        <v>40</v>
      </c>
      <c r="F28" s="30" t="n">
        <v>1500000</v>
      </c>
      <c r="G28" s="73" t="s">
        <v>44</v>
      </c>
      <c r="H28" s="73" t="s">
        <v>42</v>
      </c>
      <c r="I28" s="74" t="n">
        <v>1</v>
      </c>
      <c r="J28" s="30" t="n">
        <v>10532887</v>
      </c>
      <c r="K28" s="30" t="n">
        <v>10647721</v>
      </c>
      <c r="L28" s="30" t="n">
        <v>10982090</v>
      </c>
      <c r="M28" s="30" t="n">
        <v>12469893</v>
      </c>
      <c r="N28" s="30" t="n">
        <v>26512857</v>
      </c>
      <c r="O28" s="30" t="n">
        <v>10652155</v>
      </c>
      <c r="P28" s="30" t="n">
        <v>21307396</v>
      </c>
      <c r="Q28" s="30" t="n">
        <v>11472172</v>
      </c>
      <c r="R28" s="30" t="n">
        <v>12976049</v>
      </c>
      <c r="S28" s="30" t="n">
        <v>10819918</v>
      </c>
      <c r="T28" s="7" t="n">
        <f aca="false">(SUM(J28:S28)-MAX(J28:S28)-MIN(J28:S28))/(8*1000*1000*1000)</f>
        <v>0.01266592425</v>
      </c>
      <c r="U28" s="75" t="n">
        <f aca="false">IFERROR(__xludf.dummyfunction("STDEV(Filter(J28:S28, J28:S28&lt;MAX(J28:S28) + J28:S28&gt;MIN(J28:S28)))/(1000*1000*1000)"),0.00550930517471682)</f>
        <v>0.00550930517471682</v>
      </c>
      <c r="V28" s="9" t="n">
        <f aca="false">U28/T28</f>
        <v>0.434970639802841</v>
      </c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customFormat="false" ht="15.75" hidden="false" customHeight="false" outlineLevel="0" collapsed="false">
      <c r="A29" s="73" t="s">
        <v>37</v>
      </c>
      <c r="B29" s="73" t="s">
        <v>10</v>
      </c>
      <c r="C29" s="73" t="s">
        <v>38</v>
      </c>
      <c r="D29" s="73" t="s">
        <v>39</v>
      </c>
      <c r="E29" s="73" t="s">
        <v>40</v>
      </c>
      <c r="F29" s="30" t="n">
        <v>1500000</v>
      </c>
      <c r="G29" s="73" t="s">
        <v>45</v>
      </c>
      <c r="H29" s="73" t="s">
        <v>42</v>
      </c>
      <c r="I29" s="74" t="n">
        <v>1</v>
      </c>
      <c r="J29" s="30" t="n">
        <v>12015929</v>
      </c>
      <c r="K29" s="30" t="n">
        <v>10930931</v>
      </c>
      <c r="L29" s="30" t="n">
        <v>12332748</v>
      </c>
      <c r="M29" s="30" t="n">
        <v>12206659</v>
      </c>
      <c r="N29" s="30" t="n">
        <v>10291944</v>
      </c>
      <c r="O29" s="30" t="n">
        <v>13123646</v>
      </c>
      <c r="P29" s="30" t="n">
        <v>13314861</v>
      </c>
      <c r="Q29" s="30" t="n">
        <v>12215003</v>
      </c>
      <c r="R29" s="30" t="n">
        <v>22112350</v>
      </c>
      <c r="S29" s="30" t="n">
        <v>15106234</v>
      </c>
      <c r="T29" s="7" t="n">
        <f aca="false">(SUM(J29:S29)-MAX(J29:S29)-MIN(J29:S29))/(8*1000*1000*1000)</f>
        <v>0.012655751375</v>
      </c>
      <c r="U29" s="75" t="n">
        <f aca="false">IFERROR(__xludf.dummyfunction("STDEV(Filter(J29:S29, J29:S29&lt;MAX(J29:S29) + J29:S29&gt;MIN(J29:S29)))/(1000*1000*1000)"),0.00334210416639515)</f>
        <v>0.00334210416639515</v>
      </c>
      <c r="V29" s="9" t="n">
        <f aca="false">U29/T29</f>
        <v>0.264077893707449</v>
      </c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customFormat="false" ht="15.75" hidden="false" customHeight="false" outlineLevel="0" collapsed="false">
      <c r="A30" s="73" t="s">
        <v>37</v>
      </c>
      <c r="B30" s="73" t="s">
        <v>46</v>
      </c>
      <c r="C30" s="73" t="s">
        <v>47</v>
      </c>
      <c r="D30" s="73" t="s">
        <v>39</v>
      </c>
      <c r="E30" s="73" t="s">
        <v>40</v>
      </c>
      <c r="F30" s="30" t="n">
        <v>500000</v>
      </c>
      <c r="G30" s="73" t="s">
        <v>41</v>
      </c>
      <c r="H30" s="73" t="s">
        <v>42</v>
      </c>
      <c r="I30" s="74" t="n">
        <v>1</v>
      </c>
      <c r="J30" s="30" t="n">
        <v>1064523369</v>
      </c>
      <c r="K30" s="30" t="n">
        <v>1040360484</v>
      </c>
      <c r="L30" s="30" t="n">
        <v>1051596202</v>
      </c>
      <c r="M30" s="30" t="n">
        <v>1205415405</v>
      </c>
      <c r="N30" s="30" t="n">
        <v>1047233710</v>
      </c>
      <c r="O30" s="30" t="n">
        <v>1051667847</v>
      </c>
      <c r="P30" s="30" t="n">
        <v>1097477214</v>
      </c>
      <c r="Q30" s="30" t="n">
        <v>1062864362</v>
      </c>
      <c r="R30" s="30" t="n">
        <v>1042970558</v>
      </c>
      <c r="S30" s="30" t="n">
        <v>1100159685</v>
      </c>
      <c r="T30" s="7" t="n">
        <f aca="false">(SUM(J30:S30)-MAX(J30:S30)-MIN(J30:S30))/(8*1000*1000*1000)</f>
        <v>1.064811618375</v>
      </c>
      <c r="U30" s="75" t="n">
        <f aca="false">IFERROR(__xludf.dummyfunction("STDEV(Filter(J30:S30, J30:S30&lt;MAX(J30:S30) + J30:S30&gt;MIN(J30:S30)))/(1000*1000*1000)"),0.0499688364070411)</f>
        <v>0.0499688364070411</v>
      </c>
      <c r="V30" s="9" t="n">
        <f aca="false">U30/T30</f>
        <v>0.0469273959306512</v>
      </c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customFormat="false" ht="15.75" hidden="false" customHeight="false" outlineLevel="0" collapsed="false">
      <c r="A31" s="73" t="s">
        <v>37</v>
      </c>
      <c r="B31" s="73" t="s">
        <v>46</v>
      </c>
      <c r="C31" s="73" t="s">
        <v>47</v>
      </c>
      <c r="D31" s="73" t="s">
        <v>39</v>
      </c>
      <c r="E31" s="73" t="s">
        <v>40</v>
      </c>
      <c r="F31" s="30" t="n">
        <v>500000</v>
      </c>
      <c r="G31" s="73" t="s">
        <v>43</v>
      </c>
      <c r="H31" s="73" t="s">
        <v>42</v>
      </c>
      <c r="I31" s="74" t="n">
        <v>1</v>
      </c>
      <c r="J31" s="30" t="n">
        <v>849616142</v>
      </c>
      <c r="K31" s="30" t="n">
        <v>859904052</v>
      </c>
      <c r="L31" s="30" t="n">
        <v>860400780</v>
      </c>
      <c r="M31" s="30" t="n">
        <v>854547974</v>
      </c>
      <c r="N31" s="30" t="n">
        <v>891074992</v>
      </c>
      <c r="O31" s="30" t="n">
        <v>844882446</v>
      </c>
      <c r="P31" s="30" t="n">
        <v>863265226</v>
      </c>
      <c r="Q31" s="30" t="n">
        <v>850293579</v>
      </c>
      <c r="R31" s="30" t="n">
        <v>854368564</v>
      </c>
      <c r="S31" s="30" t="n">
        <v>853879890</v>
      </c>
      <c r="T31" s="7" t="n">
        <f aca="false">(SUM(J31:S31)-MAX(J31:S31)-MIN(J31:S31))/(8*1000*1000*1000)</f>
        <v>0.855784525875</v>
      </c>
      <c r="U31" s="75" t="n">
        <f aca="false">IFERROR(__xludf.dummyfunction("STDEV(Filter(J31:S31, J31:S31&lt;MAX(J31:S31) + J31:S31&gt;MIN(J31:S31)))/(1000*1000*1000)"),0.0127992850587438)</f>
        <v>0.0127992850587438</v>
      </c>
      <c r="V31" s="9" t="n">
        <f aca="false">U31/T31</f>
        <v>0.0149562006226475</v>
      </c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customFormat="false" ht="15.75" hidden="false" customHeight="false" outlineLevel="0" collapsed="false">
      <c r="A32" s="73" t="s">
        <v>37</v>
      </c>
      <c r="B32" s="73" t="s">
        <v>46</v>
      </c>
      <c r="C32" s="73" t="s">
        <v>47</v>
      </c>
      <c r="D32" s="73" t="s">
        <v>39</v>
      </c>
      <c r="E32" s="73" t="s">
        <v>40</v>
      </c>
      <c r="F32" s="30" t="n">
        <v>500000</v>
      </c>
      <c r="G32" s="73" t="s">
        <v>44</v>
      </c>
      <c r="H32" s="73" t="s">
        <v>42</v>
      </c>
      <c r="I32" s="74" t="n">
        <v>1</v>
      </c>
      <c r="J32" s="30" t="n">
        <v>547950195</v>
      </c>
      <c r="K32" s="30" t="n">
        <v>494370726</v>
      </c>
      <c r="L32" s="30" t="n">
        <v>497090747</v>
      </c>
      <c r="M32" s="30" t="n">
        <v>489263335</v>
      </c>
      <c r="N32" s="30" t="n">
        <v>548046940</v>
      </c>
      <c r="O32" s="30" t="n">
        <v>489838996</v>
      </c>
      <c r="P32" s="30" t="n">
        <v>486096587</v>
      </c>
      <c r="Q32" s="30" t="n">
        <v>497983062</v>
      </c>
      <c r="R32" s="30" t="n">
        <v>520760074</v>
      </c>
      <c r="S32" s="30" t="n">
        <v>490266455</v>
      </c>
      <c r="T32" s="7" t="n">
        <f aca="false">(SUM(J32:S32)-MAX(J32:S32)-MIN(J32:S32))/(8*1000*1000*1000)</f>
        <v>0.50344044875</v>
      </c>
      <c r="U32" s="75" t="n">
        <f aca="false">IFERROR(__xludf.dummyfunction("STDEV(Filter(J32:S32, J32:S32&lt;MAX(J32:S32) + J32:S32&gt;MIN(J32:S32)))/(1000*1000*1000)"),0.0240583001872181)</f>
        <v>0.0240583001872181</v>
      </c>
      <c r="V32" s="9" t="n">
        <f aca="false">U32/T32</f>
        <v>0.0477877775751886</v>
      </c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customFormat="false" ht="15.75" hidden="false" customHeight="false" outlineLevel="0" collapsed="false">
      <c r="A33" s="73" t="s">
        <v>37</v>
      </c>
      <c r="B33" s="73" t="s">
        <v>46</v>
      </c>
      <c r="C33" s="73" t="s">
        <v>47</v>
      </c>
      <c r="D33" s="73" t="s">
        <v>39</v>
      </c>
      <c r="E33" s="73" t="s">
        <v>40</v>
      </c>
      <c r="F33" s="30" t="n">
        <v>500000</v>
      </c>
      <c r="G33" s="73" t="s">
        <v>45</v>
      </c>
      <c r="H33" s="73" t="s">
        <v>42</v>
      </c>
      <c r="I33" s="74" t="n">
        <v>1</v>
      </c>
      <c r="J33" s="30" t="n">
        <v>359619190</v>
      </c>
      <c r="K33" s="30" t="n">
        <v>369610735</v>
      </c>
      <c r="L33" s="30" t="n">
        <v>363079780</v>
      </c>
      <c r="M33" s="30" t="n">
        <v>366628648</v>
      </c>
      <c r="N33" s="30" t="n">
        <v>437814619</v>
      </c>
      <c r="O33" s="30" t="n">
        <v>360926618</v>
      </c>
      <c r="P33" s="30" t="n">
        <v>361006901</v>
      </c>
      <c r="Q33" s="30" t="n">
        <v>364800373</v>
      </c>
      <c r="R33" s="30" t="n">
        <v>422315631</v>
      </c>
      <c r="S33" s="30" t="n">
        <v>404414276</v>
      </c>
      <c r="T33" s="7" t="n">
        <f aca="false">(SUM(J33:S33)-MAX(J33:S33)-MIN(J33:S33))/(8*1000*1000*1000)</f>
        <v>0.37659787025</v>
      </c>
      <c r="U33" s="75" t="n">
        <f aca="false">IFERROR(__xludf.dummyfunction("STDEV(Filter(J33:S33, J33:S33&lt;MAX(J33:S33) + J33:S33&gt;MIN(J33:S33)))/(1000*1000*1000)"),0.0291789934766898)</f>
        <v>0.0291789934766898</v>
      </c>
      <c r="V33" s="9" t="n">
        <f aca="false">U33/T33</f>
        <v>0.0774805058173049</v>
      </c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customFormat="false" ht="15.75" hidden="false" customHeight="false" outlineLevel="0" collapsed="false">
      <c r="A34" s="73" t="s">
        <v>37</v>
      </c>
      <c r="B34" s="73" t="s">
        <v>46</v>
      </c>
      <c r="C34" s="73" t="s">
        <v>47</v>
      </c>
      <c r="D34" s="73" t="s">
        <v>39</v>
      </c>
      <c r="E34" s="73" t="s">
        <v>40</v>
      </c>
      <c r="F34" s="30" t="n">
        <v>1000000</v>
      </c>
      <c r="G34" s="73" t="s">
        <v>41</v>
      </c>
      <c r="H34" s="73" t="s">
        <v>42</v>
      </c>
      <c r="I34" s="74" t="n">
        <v>1</v>
      </c>
      <c r="J34" s="30" t="n">
        <v>2063102444</v>
      </c>
      <c r="K34" s="30" t="n">
        <v>2065999442</v>
      </c>
      <c r="L34" s="30" t="n">
        <v>2072575070</v>
      </c>
      <c r="M34" s="30" t="n">
        <v>2072261998</v>
      </c>
      <c r="N34" s="30" t="n">
        <v>2185889111</v>
      </c>
      <c r="O34" s="30" t="n">
        <v>2062097705</v>
      </c>
      <c r="P34" s="30" t="n">
        <v>2103636781</v>
      </c>
      <c r="Q34" s="30" t="n">
        <v>2064970336</v>
      </c>
      <c r="R34" s="30" t="n">
        <v>2058111642</v>
      </c>
      <c r="S34" s="30" t="n">
        <v>2071548457</v>
      </c>
      <c r="T34" s="7" t="n">
        <f aca="false">(SUM(J34:S34)-MAX(J34:S34)-MIN(J34:S34))/(8*1000*1000*1000)</f>
        <v>2.072024029125</v>
      </c>
      <c r="U34" s="75" t="n">
        <f aca="false">IFERROR(__xludf.dummyfunction("STDEV(Filter(J34:S34, J34:S34&lt;MAX(J34:S34) + J34:S34&gt;MIN(J34:S34)))/(1000*1000*1000)"),0.0386204991923992)</f>
        <v>0.0386204991923992</v>
      </c>
      <c r="V34" s="9" t="n">
        <f aca="false">U34/T34</f>
        <v>0.0186390209039749</v>
      </c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customFormat="false" ht="15.75" hidden="false" customHeight="false" outlineLevel="0" collapsed="false">
      <c r="A35" s="73" t="s">
        <v>37</v>
      </c>
      <c r="B35" s="73" t="s">
        <v>46</v>
      </c>
      <c r="C35" s="73" t="s">
        <v>47</v>
      </c>
      <c r="D35" s="73" t="s">
        <v>39</v>
      </c>
      <c r="E35" s="73" t="s">
        <v>40</v>
      </c>
      <c r="F35" s="30" t="n">
        <v>1000000</v>
      </c>
      <c r="G35" s="73" t="s">
        <v>43</v>
      </c>
      <c r="H35" s="73" t="s">
        <v>42</v>
      </c>
      <c r="I35" s="74" t="n">
        <v>1</v>
      </c>
      <c r="J35" s="30" t="n">
        <v>1751734993</v>
      </c>
      <c r="K35" s="30" t="n">
        <v>1678483073</v>
      </c>
      <c r="L35" s="30" t="n">
        <v>1703743704</v>
      </c>
      <c r="M35" s="30" t="n">
        <v>1739915586</v>
      </c>
      <c r="N35" s="30" t="n">
        <v>1678948153</v>
      </c>
      <c r="O35" s="30" t="n">
        <v>1694407019</v>
      </c>
      <c r="P35" s="30" t="n">
        <v>1680893622</v>
      </c>
      <c r="Q35" s="30" t="n">
        <v>1676001059</v>
      </c>
      <c r="R35" s="30" t="n">
        <v>1676978834</v>
      </c>
      <c r="S35" s="30" t="n">
        <v>1706381343</v>
      </c>
      <c r="T35" s="7" t="n">
        <f aca="false">(SUM(J35:S35)-MAX(J35:S35)-MIN(J35:S35))/(8*1000*1000*1000)</f>
        <v>1.69496891675</v>
      </c>
      <c r="U35" s="75" t="n">
        <f aca="false">IFERROR(__xludf.dummyfunction("STDEV(Filter(J35:S35, J35:S35&lt;MAX(J35:S35) + J35:S35&gt;MIN(J35:S35)))/(1000*1000*1000)"),0.0273196319178605)</f>
        <v>0.0273196319178605</v>
      </c>
      <c r="V35" s="9" t="n">
        <f aca="false">U35/T35</f>
        <v>0.0161180725191375</v>
      </c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customFormat="false" ht="15.75" hidden="false" customHeight="false" outlineLevel="0" collapsed="false">
      <c r="A36" s="73" t="s">
        <v>37</v>
      </c>
      <c r="B36" s="73" t="s">
        <v>46</v>
      </c>
      <c r="C36" s="73" t="s">
        <v>47</v>
      </c>
      <c r="D36" s="73" t="s">
        <v>39</v>
      </c>
      <c r="E36" s="73" t="s">
        <v>40</v>
      </c>
      <c r="F36" s="30" t="n">
        <v>1000000</v>
      </c>
      <c r="G36" s="73" t="s">
        <v>44</v>
      </c>
      <c r="H36" s="73" t="s">
        <v>42</v>
      </c>
      <c r="I36" s="74" t="n">
        <v>1</v>
      </c>
      <c r="J36" s="30" t="n">
        <v>983502119</v>
      </c>
      <c r="K36" s="30" t="n">
        <v>977673038</v>
      </c>
      <c r="L36" s="30" t="n">
        <v>974794102</v>
      </c>
      <c r="M36" s="30" t="n">
        <v>994427137</v>
      </c>
      <c r="N36" s="30" t="n">
        <v>994912856</v>
      </c>
      <c r="O36" s="30" t="n">
        <v>986087329</v>
      </c>
      <c r="P36" s="30" t="n">
        <v>987692457</v>
      </c>
      <c r="Q36" s="30" t="n">
        <v>973140763</v>
      </c>
      <c r="R36" s="30" t="n">
        <v>990462006</v>
      </c>
      <c r="S36" s="30" t="n">
        <v>961451545</v>
      </c>
      <c r="T36" s="7" t="n">
        <f aca="false">(SUM(J36:S36)-MAX(J36:S36)-MIN(J36:S36))/(8*1000*1000*1000)</f>
        <v>0.983472368875</v>
      </c>
      <c r="U36" s="75" t="n">
        <f aca="false">IFERROR(__xludf.dummyfunction("STDEV(Filter(J36:S36, J36:S36&lt;MAX(J36:S36) + J36:S36&gt;MIN(J36:S36)))/(1000*1000*1000)"),0.0106134282284506)</f>
        <v>0.0106134282284506</v>
      </c>
      <c r="V36" s="9" t="n">
        <f aca="false">U36/T36</f>
        <v>0.0107917909687604</v>
      </c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customFormat="false" ht="15.75" hidden="false" customHeight="false" outlineLevel="0" collapsed="false">
      <c r="A37" s="73" t="s">
        <v>37</v>
      </c>
      <c r="B37" s="73" t="s">
        <v>46</v>
      </c>
      <c r="C37" s="73" t="s">
        <v>47</v>
      </c>
      <c r="D37" s="73" t="s">
        <v>39</v>
      </c>
      <c r="E37" s="73" t="s">
        <v>40</v>
      </c>
      <c r="F37" s="30" t="n">
        <v>1000000</v>
      </c>
      <c r="G37" s="73" t="s">
        <v>45</v>
      </c>
      <c r="H37" s="73" t="s">
        <v>42</v>
      </c>
      <c r="I37" s="74" t="n">
        <v>1</v>
      </c>
      <c r="J37" s="30" t="n">
        <v>711420803</v>
      </c>
      <c r="K37" s="30" t="n">
        <v>729719175</v>
      </c>
      <c r="L37" s="30" t="n">
        <v>719238005</v>
      </c>
      <c r="M37" s="30" t="n">
        <v>714972730</v>
      </c>
      <c r="N37" s="30" t="n">
        <v>725122782</v>
      </c>
      <c r="O37" s="30" t="n">
        <v>716303576</v>
      </c>
      <c r="P37" s="30" t="n">
        <v>716597274</v>
      </c>
      <c r="Q37" s="30" t="n">
        <v>717378210</v>
      </c>
      <c r="R37" s="30" t="n">
        <v>717744068</v>
      </c>
      <c r="S37" s="30" t="n">
        <v>715000558</v>
      </c>
      <c r="T37" s="7" t="n">
        <f aca="false">(SUM(J37:S37)-MAX(J37:S37)-MIN(J37:S37))/(8*1000*1000*1000)</f>
        <v>0.717794650375</v>
      </c>
      <c r="U37" s="75" t="n">
        <f aca="false">IFERROR(__xludf.dummyfunction("STDEV(Filter(J37:S37, J37:S37&lt;MAX(J37:S37) + J37:S37&gt;MIN(J37:S37)))/(1000*1000*1000)"),0.00532423372395969)</f>
        <v>0.00532423372395969</v>
      </c>
      <c r="V37" s="9" t="n">
        <f aca="false">U37/T37</f>
        <v>0.00741748872212705</v>
      </c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customFormat="false" ht="15.75" hidden="false" customHeight="false" outlineLevel="0" collapsed="false">
      <c r="A38" s="73" t="s">
        <v>37</v>
      </c>
      <c r="B38" s="73" t="s">
        <v>46</v>
      </c>
      <c r="C38" s="73" t="s">
        <v>47</v>
      </c>
      <c r="D38" s="73" t="s">
        <v>39</v>
      </c>
      <c r="E38" s="73" t="s">
        <v>40</v>
      </c>
      <c r="F38" s="30" t="n">
        <v>1500000</v>
      </c>
      <c r="G38" s="73" t="s">
        <v>41</v>
      </c>
      <c r="H38" s="73" t="s">
        <v>42</v>
      </c>
      <c r="I38" s="74" t="n">
        <v>1</v>
      </c>
      <c r="J38" s="30" t="n">
        <v>3092777895</v>
      </c>
      <c r="K38" s="30" t="n">
        <v>3085989952</v>
      </c>
      <c r="L38" s="30" t="n">
        <v>3109213864</v>
      </c>
      <c r="M38" s="30" t="n">
        <v>3129619496</v>
      </c>
      <c r="N38" s="30" t="n">
        <v>3145210978</v>
      </c>
      <c r="O38" s="30" t="n">
        <v>3084806349</v>
      </c>
      <c r="P38" s="30" t="n">
        <v>3083936778</v>
      </c>
      <c r="Q38" s="30" t="n">
        <v>3128918441</v>
      </c>
      <c r="R38" s="30" t="n">
        <v>3088896835</v>
      </c>
      <c r="S38" s="30" t="n">
        <v>3206138599</v>
      </c>
      <c r="T38" s="7" t="n">
        <f aca="false">(SUM(J38:S38)-MAX(J38:S38)-MIN(J38:S38))/(8*1000*1000*1000)</f>
        <v>3.10817922625</v>
      </c>
      <c r="U38" s="75" t="n">
        <f aca="false">IFERROR(__xludf.dummyfunction("STDEV(Filter(J38:S38, J38:S38&lt;MAX(J38:S38) + J38:S38&gt;MIN(J38:S38)))/(1000*1000*1000)"),0.0388017822021616)</f>
        <v>0.0388017822021616</v>
      </c>
      <c r="V38" s="9" t="n">
        <f aca="false">U38/T38</f>
        <v>0.0124837660178869</v>
      </c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customFormat="false" ht="15.75" hidden="false" customHeight="false" outlineLevel="0" collapsed="false">
      <c r="A39" s="73" t="s">
        <v>37</v>
      </c>
      <c r="B39" s="73" t="s">
        <v>46</v>
      </c>
      <c r="C39" s="73" t="s">
        <v>47</v>
      </c>
      <c r="D39" s="73" t="s">
        <v>39</v>
      </c>
      <c r="E39" s="73" t="s">
        <v>40</v>
      </c>
      <c r="F39" s="30" t="n">
        <v>1500000</v>
      </c>
      <c r="G39" s="73" t="s">
        <v>43</v>
      </c>
      <c r="H39" s="73" t="s">
        <v>42</v>
      </c>
      <c r="I39" s="74" t="n">
        <v>1</v>
      </c>
      <c r="J39" s="30" t="n">
        <v>2528265287</v>
      </c>
      <c r="K39" s="30" t="n">
        <v>2508005048</v>
      </c>
      <c r="L39" s="30" t="n">
        <v>2511781334</v>
      </c>
      <c r="M39" s="30" t="n">
        <v>2504729652</v>
      </c>
      <c r="N39" s="30" t="n">
        <v>2586750119</v>
      </c>
      <c r="O39" s="30" t="n">
        <v>2509233673</v>
      </c>
      <c r="P39" s="30" t="n">
        <v>2521275997</v>
      </c>
      <c r="Q39" s="30" t="n">
        <v>2531039570</v>
      </c>
      <c r="R39" s="30" t="n">
        <v>2561268587</v>
      </c>
      <c r="S39" s="30" t="n">
        <v>2508971421</v>
      </c>
      <c r="T39" s="7" t="n">
        <f aca="false">(SUM(J39:S39)-MAX(J39:S39)-MIN(J39:S39))/(8*1000*1000*1000)</f>
        <v>2.522480114625</v>
      </c>
      <c r="U39" s="75" t="n">
        <f aca="false">IFERROR(__xludf.dummyfunction("STDEV(Filter(J39:S39, J39:S39&lt;MAX(J39:S39) + J39:S39&gt;MIN(J39:S39)))/(1000*1000*1000)"),0.0269237154306298)</f>
        <v>0.0269237154306298</v>
      </c>
      <c r="V39" s="9" t="n">
        <f aca="false">U39/T39</f>
        <v>0.0106735094855772</v>
      </c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customFormat="false" ht="15.75" hidden="false" customHeight="false" outlineLevel="0" collapsed="false">
      <c r="A40" s="73" t="s">
        <v>37</v>
      </c>
      <c r="B40" s="73" t="s">
        <v>46</v>
      </c>
      <c r="C40" s="73" t="s">
        <v>47</v>
      </c>
      <c r="D40" s="73" t="s">
        <v>39</v>
      </c>
      <c r="E40" s="73" t="s">
        <v>40</v>
      </c>
      <c r="F40" s="30" t="n">
        <v>1500000</v>
      </c>
      <c r="G40" s="73" t="s">
        <v>44</v>
      </c>
      <c r="H40" s="73" t="s">
        <v>42</v>
      </c>
      <c r="I40" s="74" t="n">
        <v>1</v>
      </c>
      <c r="J40" s="30" t="n">
        <v>1431818558</v>
      </c>
      <c r="K40" s="30" t="n">
        <v>1439484818</v>
      </c>
      <c r="L40" s="30" t="n">
        <v>1436471848</v>
      </c>
      <c r="M40" s="30" t="n">
        <v>1436560004</v>
      </c>
      <c r="N40" s="30" t="n">
        <v>1495155456</v>
      </c>
      <c r="O40" s="30" t="n">
        <v>1446677311</v>
      </c>
      <c r="P40" s="30" t="n">
        <v>1440798561</v>
      </c>
      <c r="Q40" s="30" t="n">
        <v>1442271992</v>
      </c>
      <c r="R40" s="30" t="n">
        <v>1460909892</v>
      </c>
      <c r="S40" s="30" t="n">
        <v>1456895545</v>
      </c>
      <c r="T40" s="7" t="n">
        <f aca="false">(SUM(J40:S40)-MAX(J40:S40)-MIN(J40:S40))/(8*1000*1000*1000)</f>
        <v>1.445008746375</v>
      </c>
      <c r="U40" s="75" t="n">
        <f aca="false">IFERROR(__xludf.dummyfunction("STDEV(Filter(J40:S40, J40:S40&lt;MAX(J40:S40) + J40:S40&gt;MIN(J40:S40)))/(1000*1000*1000)"),0.0187053491535791)</f>
        <v>0.0187053491535791</v>
      </c>
      <c r="V40" s="9" t="n">
        <f aca="false">U40/T40</f>
        <v>0.0129447999539823</v>
      </c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customFormat="false" ht="15.75" hidden="false" customHeight="false" outlineLevel="0" collapsed="false">
      <c r="A41" s="73" t="s">
        <v>37</v>
      </c>
      <c r="B41" s="73" t="s">
        <v>46</v>
      </c>
      <c r="C41" s="73" t="s">
        <v>47</v>
      </c>
      <c r="D41" s="73" t="s">
        <v>39</v>
      </c>
      <c r="E41" s="73" t="s">
        <v>40</v>
      </c>
      <c r="F41" s="30" t="n">
        <v>1500000</v>
      </c>
      <c r="G41" s="73" t="s">
        <v>45</v>
      </c>
      <c r="H41" s="73" t="s">
        <v>42</v>
      </c>
      <c r="I41" s="74" t="n">
        <v>1</v>
      </c>
      <c r="J41" s="30" t="n">
        <v>1074669255</v>
      </c>
      <c r="K41" s="30" t="n">
        <v>1061931871</v>
      </c>
      <c r="L41" s="30" t="n">
        <v>1063881035</v>
      </c>
      <c r="M41" s="30" t="n">
        <v>1079292427</v>
      </c>
      <c r="N41" s="30" t="n">
        <v>1062709335</v>
      </c>
      <c r="O41" s="30" t="n">
        <v>1106652878</v>
      </c>
      <c r="P41" s="30" t="n">
        <v>1078453703</v>
      </c>
      <c r="Q41" s="30" t="n">
        <v>1065661807</v>
      </c>
      <c r="R41" s="30" t="n">
        <v>1114443777</v>
      </c>
      <c r="S41" s="30" t="n">
        <v>1063012778</v>
      </c>
      <c r="T41" s="7" t="n">
        <f aca="false">(SUM(J41:S41)-MAX(J41:S41)-MIN(J41:S41))/(8*1000*1000*1000)</f>
        <v>1.07429165225</v>
      </c>
      <c r="U41" s="75" t="n">
        <f aca="false">IFERROR(__xludf.dummyfunction("STDEV(Filter(J41:S41, J41:S41&lt;MAX(J41:S41) + J41:S41&gt;MIN(J41:S41)))/(1000*1000*1000)"),0.0189198780445394)</f>
        <v>0.0189198780445394</v>
      </c>
      <c r="V41" s="9" t="n">
        <f aca="false">U41/T41</f>
        <v>0.0176114912602305</v>
      </c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customFormat="false" ht="15.75" hidden="false" customHeight="false" outlineLevel="0" collapsed="false">
      <c r="A42" s="73" t="s">
        <v>37</v>
      </c>
      <c r="B42" s="73" t="s">
        <v>12</v>
      </c>
      <c r="C42" s="73" t="s">
        <v>38</v>
      </c>
      <c r="D42" s="73" t="s">
        <v>39</v>
      </c>
      <c r="E42" s="73" t="s">
        <v>40</v>
      </c>
      <c r="F42" s="30" t="n">
        <v>10000</v>
      </c>
      <c r="G42" s="73" t="s">
        <v>41</v>
      </c>
      <c r="H42" s="73" t="s">
        <v>42</v>
      </c>
      <c r="I42" s="74" t="n">
        <v>1</v>
      </c>
      <c r="J42" s="30" t="n">
        <v>74382480</v>
      </c>
      <c r="K42" s="30" t="n">
        <v>72204966</v>
      </c>
      <c r="L42" s="30" t="n">
        <v>72169492</v>
      </c>
      <c r="M42" s="30" t="n">
        <v>72429371</v>
      </c>
      <c r="N42" s="30" t="n">
        <v>71948857</v>
      </c>
      <c r="O42" s="30" t="n">
        <v>73280291</v>
      </c>
      <c r="P42" s="30" t="n">
        <v>71493964</v>
      </c>
      <c r="Q42" s="30" t="n">
        <v>74343548</v>
      </c>
      <c r="R42" s="30" t="n">
        <v>73453802</v>
      </c>
      <c r="S42" s="30" t="n">
        <v>84795217</v>
      </c>
      <c r="T42" s="7" t="n">
        <f aca="false">(SUM(J42:S42)-MAX(J42:S42)-MIN(J42:S42))/(8*1000*1000*1000)</f>
        <v>0.073026600875</v>
      </c>
      <c r="U42" s="75" t="n">
        <f aca="false">IFERROR(__xludf.dummyfunction("STDEV(Filter(J42:S42, J42:S42&lt;MAX(J42:S42) + J42:S42&gt;MIN(J42:S42)))/(1000*1000*1000)"),0.00390326539159585)</f>
        <v>0.00390326539159585</v>
      </c>
      <c r="V42" s="9" t="n">
        <f aca="false">U42/T42</f>
        <v>0.0534499120159939</v>
      </c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customFormat="false" ht="15.75" hidden="false" customHeight="false" outlineLevel="0" collapsed="false">
      <c r="A43" s="73" t="s">
        <v>37</v>
      </c>
      <c r="B43" s="73" t="s">
        <v>12</v>
      </c>
      <c r="C43" s="73" t="s">
        <v>38</v>
      </c>
      <c r="D43" s="73" t="s">
        <v>39</v>
      </c>
      <c r="E43" s="73" t="s">
        <v>40</v>
      </c>
      <c r="F43" s="30" t="n">
        <v>10000</v>
      </c>
      <c r="G43" s="73" t="s">
        <v>43</v>
      </c>
      <c r="H43" s="73" t="s">
        <v>42</v>
      </c>
      <c r="I43" s="74" t="n">
        <v>1</v>
      </c>
      <c r="J43" s="30" t="n">
        <v>73617043</v>
      </c>
      <c r="K43" s="30" t="n">
        <v>71583726</v>
      </c>
      <c r="L43" s="30" t="n">
        <v>71359659</v>
      </c>
      <c r="M43" s="30" t="n">
        <v>72465669</v>
      </c>
      <c r="N43" s="30" t="n">
        <v>74805784</v>
      </c>
      <c r="O43" s="30" t="n">
        <v>72790419</v>
      </c>
      <c r="P43" s="30" t="n">
        <v>72181622</v>
      </c>
      <c r="Q43" s="30" t="n">
        <v>159866489</v>
      </c>
      <c r="R43" s="30" t="n">
        <v>72331210</v>
      </c>
      <c r="S43" s="30" t="n">
        <v>72766468</v>
      </c>
      <c r="T43" s="7" t="n">
        <f aca="false">(SUM(J43:S43)-MAX(J43:S43)-MIN(J43:S43))/(8*1000*1000*1000)</f>
        <v>0.072817742625</v>
      </c>
      <c r="U43" s="75" t="n">
        <f aca="false">IFERROR(__xludf.dummyfunction("STDEV(Filter(J43:S43, J43:S43&lt;MAX(J43:S43) + J43:S43&gt;MIN(J43:S43)))/(1000*1000*1000)"),0.0275961285124822)</f>
        <v>0.0275961285124822</v>
      </c>
      <c r="V43" s="9" t="n">
        <f aca="false">U43/T43</f>
        <v>0.378975336472568</v>
      </c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customFormat="false" ht="15.75" hidden="false" customHeight="false" outlineLevel="0" collapsed="false">
      <c r="A44" s="73" t="s">
        <v>37</v>
      </c>
      <c r="B44" s="73" t="s">
        <v>12</v>
      </c>
      <c r="C44" s="73" t="s">
        <v>38</v>
      </c>
      <c r="D44" s="73" t="s">
        <v>39</v>
      </c>
      <c r="E44" s="73" t="s">
        <v>40</v>
      </c>
      <c r="F44" s="30" t="n">
        <v>10000</v>
      </c>
      <c r="G44" s="73" t="s">
        <v>44</v>
      </c>
      <c r="H44" s="73" t="s">
        <v>42</v>
      </c>
      <c r="I44" s="74" t="n">
        <v>1</v>
      </c>
      <c r="J44" s="30" t="n">
        <v>75075860</v>
      </c>
      <c r="K44" s="30" t="n">
        <v>71978340</v>
      </c>
      <c r="L44" s="30" t="n">
        <v>72281203</v>
      </c>
      <c r="M44" s="30" t="n">
        <v>116455693</v>
      </c>
      <c r="N44" s="30" t="n">
        <v>72003283</v>
      </c>
      <c r="O44" s="30" t="n">
        <v>73105424</v>
      </c>
      <c r="P44" s="30" t="n">
        <v>74791694</v>
      </c>
      <c r="Q44" s="30" t="n">
        <v>75759835</v>
      </c>
      <c r="R44" s="30" t="n">
        <v>75169260</v>
      </c>
      <c r="S44" s="30" t="n">
        <v>74628731</v>
      </c>
      <c r="T44" s="7" t="n">
        <f aca="false">(SUM(J44:S44)-MAX(J44:S44)-MIN(J44:S44))/(8*1000*1000*1000)</f>
        <v>0.07410191125</v>
      </c>
      <c r="U44" s="75" t="n">
        <f aca="false">IFERROR(__xludf.dummyfunction("STDEV(Filter(J44:S44, J44:S44&lt;MAX(J44:S44) + J44:S44&gt;MIN(J44:S44)))/(1000*1000*1000)"),0.013543376673856)</f>
        <v>0.013543376673856</v>
      </c>
      <c r="V44" s="9" t="n">
        <f aca="false">U44/T44</f>
        <v>0.182766900952989</v>
      </c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customFormat="false" ht="15.75" hidden="false" customHeight="false" outlineLevel="0" collapsed="false">
      <c r="A45" s="73" t="s">
        <v>37</v>
      </c>
      <c r="B45" s="73" t="s">
        <v>12</v>
      </c>
      <c r="C45" s="73" t="s">
        <v>38</v>
      </c>
      <c r="D45" s="73" t="s">
        <v>39</v>
      </c>
      <c r="E45" s="73" t="s">
        <v>40</v>
      </c>
      <c r="F45" s="30" t="n">
        <v>10000</v>
      </c>
      <c r="G45" s="73" t="s">
        <v>45</v>
      </c>
      <c r="H45" s="73" t="s">
        <v>42</v>
      </c>
      <c r="I45" s="74" t="n">
        <v>1</v>
      </c>
      <c r="J45" s="30" t="n">
        <v>73763158</v>
      </c>
      <c r="K45" s="30" t="n">
        <v>83090615</v>
      </c>
      <c r="L45" s="30" t="n">
        <v>74486780</v>
      </c>
      <c r="M45" s="30" t="n">
        <v>74216994</v>
      </c>
      <c r="N45" s="30" t="n">
        <v>73489412</v>
      </c>
      <c r="O45" s="30" t="n">
        <v>71868406</v>
      </c>
      <c r="P45" s="30" t="n">
        <v>71633849</v>
      </c>
      <c r="Q45" s="30" t="n">
        <v>73716277</v>
      </c>
      <c r="R45" s="30" t="n">
        <v>72359424</v>
      </c>
      <c r="S45" s="30" t="n">
        <v>75207773</v>
      </c>
      <c r="T45" s="7" t="n">
        <f aca="false">(SUM(J45:S45)-MAX(J45:S45)-MIN(J45:S45))/(8*1000*1000*1000)</f>
        <v>0.073638528</v>
      </c>
      <c r="U45" s="75" t="n">
        <f aca="false">IFERROR(__xludf.dummyfunction("STDEV(Filter(J45:S45, J45:S45&lt;MAX(J45:S45) + J45:S45&gt;MIN(J45:S45)))/(1000*1000*1000)"),0.00326843887741373)</f>
        <v>0.00326843887741373</v>
      </c>
      <c r="V45" s="9" t="n">
        <f aca="false">U45/T45</f>
        <v>0.0443849023898703</v>
      </c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customFormat="false" ht="15.75" hidden="false" customHeight="false" outlineLevel="0" collapsed="false">
      <c r="A46" s="73" t="s">
        <v>37</v>
      </c>
      <c r="B46" s="73" t="s">
        <v>12</v>
      </c>
      <c r="C46" s="73" t="s">
        <v>38</v>
      </c>
      <c r="D46" s="73" t="s">
        <v>39</v>
      </c>
      <c r="E46" s="73" t="s">
        <v>40</v>
      </c>
      <c r="F46" s="30" t="n">
        <v>20000</v>
      </c>
      <c r="G46" s="73" t="s">
        <v>41</v>
      </c>
      <c r="H46" s="73" t="s">
        <v>42</v>
      </c>
      <c r="I46" s="74" t="n">
        <v>1</v>
      </c>
      <c r="J46" s="30" t="n">
        <v>273365274</v>
      </c>
      <c r="K46" s="30" t="n">
        <v>269923662</v>
      </c>
      <c r="L46" s="30" t="n">
        <v>268982088</v>
      </c>
      <c r="M46" s="30" t="n">
        <v>270469809</v>
      </c>
      <c r="N46" s="30" t="n">
        <v>272817881</v>
      </c>
      <c r="O46" s="30" t="n">
        <v>270294636</v>
      </c>
      <c r="P46" s="30" t="n">
        <v>322712748</v>
      </c>
      <c r="Q46" s="30" t="n">
        <v>268826168</v>
      </c>
      <c r="R46" s="30" t="n">
        <v>269076456</v>
      </c>
      <c r="S46" s="30" t="n">
        <v>289490335</v>
      </c>
      <c r="T46" s="7" t="n">
        <f aca="false">(SUM(J46:S46)-MAX(J46:S46)-MIN(J46:S46))/(8*1000*1000*1000)</f>
        <v>0.273052517625</v>
      </c>
      <c r="U46" s="75" t="n">
        <f aca="false">IFERROR(__xludf.dummyfunction("STDEV(Filter(J46:S46, J46:S46&lt;MAX(J46:S46) + J46:S46&gt;MIN(J46:S46)))/(1000*1000*1000)"),0.0170110257277749)</f>
        <v>0.0170110257277749</v>
      </c>
      <c r="V46" s="9" t="n">
        <f aca="false">U46/T46</f>
        <v>0.062299464863888</v>
      </c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customFormat="false" ht="15.75" hidden="false" customHeight="false" outlineLevel="0" collapsed="false">
      <c r="A47" s="73" t="s">
        <v>37</v>
      </c>
      <c r="B47" s="73" t="s">
        <v>12</v>
      </c>
      <c r="C47" s="73" t="s">
        <v>38</v>
      </c>
      <c r="D47" s="73" t="s">
        <v>39</v>
      </c>
      <c r="E47" s="73" t="s">
        <v>40</v>
      </c>
      <c r="F47" s="30" t="n">
        <v>20000</v>
      </c>
      <c r="G47" s="73" t="s">
        <v>43</v>
      </c>
      <c r="H47" s="73" t="s">
        <v>42</v>
      </c>
      <c r="I47" s="74" t="n">
        <v>1</v>
      </c>
      <c r="J47" s="30" t="n">
        <v>276155552</v>
      </c>
      <c r="K47" s="30" t="n">
        <v>269889523</v>
      </c>
      <c r="L47" s="30" t="n">
        <v>273797639</v>
      </c>
      <c r="M47" s="30" t="n">
        <v>269004881</v>
      </c>
      <c r="N47" s="30" t="n">
        <v>269382633</v>
      </c>
      <c r="O47" s="30" t="n">
        <v>271873829</v>
      </c>
      <c r="P47" s="30" t="n">
        <v>333540040</v>
      </c>
      <c r="Q47" s="30" t="n">
        <v>277881814</v>
      </c>
      <c r="R47" s="30" t="n">
        <v>275882328</v>
      </c>
      <c r="S47" s="30" t="n">
        <v>268345282</v>
      </c>
      <c r="T47" s="7" t="n">
        <f aca="false">(SUM(J47:S47)-MAX(J47:S47)-MIN(J47:S47))/(8*1000*1000*1000)</f>
        <v>0.272983524875</v>
      </c>
      <c r="U47" s="75" t="n">
        <f aca="false">IFERROR(__xludf.dummyfunction("STDEV(Filter(J47:S47, J47:S47&lt;MAX(J47:S47) + J47:S47&gt;MIN(J47:S47)))/(1000*1000*1000)"),0.0196034028781462)</f>
        <v>0.0196034028781462</v>
      </c>
      <c r="V47" s="9" t="n">
        <f aca="false">U47/T47</f>
        <v>0.0718116702724924</v>
      </c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customFormat="false" ht="15.75" hidden="false" customHeight="false" outlineLevel="0" collapsed="false">
      <c r="A48" s="73" t="s">
        <v>37</v>
      </c>
      <c r="B48" s="73" t="s">
        <v>12</v>
      </c>
      <c r="C48" s="73" t="s">
        <v>38</v>
      </c>
      <c r="D48" s="73" t="s">
        <v>39</v>
      </c>
      <c r="E48" s="73" t="s">
        <v>40</v>
      </c>
      <c r="F48" s="30" t="n">
        <v>20000</v>
      </c>
      <c r="G48" s="73" t="s">
        <v>44</v>
      </c>
      <c r="H48" s="73" t="s">
        <v>42</v>
      </c>
      <c r="I48" s="74" t="n">
        <v>1</v>
      </c>
      <c r="J48" s="30" t="n">
        <v>331435908</v>
      </c>
      <c r="K48" s="30" t="n">
        <v>275256623</v>
      </c>
      <c r="L48" s="30" t="n">
        <v>270608301</v>
      </c>
      <c r="M48" s="30" t="n">
        <v>275306628</v>
      </c>
      <c r="N48" s="30" t="n">
        <v>270102684</v>
      </c>
      <c r="O48" s="30" t="n">
        <v>269127158</v>
      </c>
      <c r="P48" s="30" t="n">
        <v>273833393</v>
      </c>
      <c r="Q48" s="30" t="n">
        <v>322073072</v>
      </c>
      <c r="R48" s="30" t="n">
        <v>270879661</v>
      </c>
      <c r="S48" s="30" t="n">
        <v>271915147</v>
      </c>
      <c r="T48" s="7" t="n">
        <f aca="false">(SUM(J48:S48)-MAX(J48:S48)-MIN(J48:S48))/(8*1000*1000*1000)</f>
        <v>0.278746938625</v>
      </c>
      <c r="U48" s="75" t="n">
        <f aca="false">IFERROR(__xludf.dummyfunction("STDEV(Filter(J48:S48, J48:S48&lt;MAX(J48:S48) + J48:S48&gt;MIN(J48:S48)))/(1000*1000*1000)"),0.0232331539203008)</f>
        <v>0.0232331539203008</v>
      </c>
      <c r="V48" s="9" t="n">
        <f aca="false">U48/T48</f>
        <v>0.0833485527586601</v>
      </c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customFormat="false" ht="15.75" hidden="false" customHeight="false" outlineLevel="0" collapsed="false">
      <c r="A49" s="73" t="s">
        <v>37</v>
      </c>
      <c r="B49" s="73" t="s">
        <v>12</v>
      </c>
      <c r="C49" s="73" t="s">
        <v>38</v>
      </c>
      <c r="D49" s="73" t="s">
        <v>39</v>
      </c>
      <c r="E49" s="73" t="s">
        <v>40</v>
      </c>
      <c r="F49" s="30" t="n">
        <v>20000</v>
      </c>
      <c r="G49" s="73" t="s">
        <v>45</v>
      </c>
      <c r="H49" s="73" t="s">
        <v>42</v>
      </c>
      <c r="I49" s="74" t="n">
        <v>1</v>
      </c>
      <c r="J49" s="30" t="n">
        <v>269736842</v>
      </c>
      <c r="K49" s="30" t="n">
        <v>275841154</v>
      </c>
      <c r="L49" s="30" t="n">
        <v>270175261</v>
      </c>
      <c r="M49" s="30" t="n">
        <v>269981768</v>
      </c>
      <c r="N49" s="30" t="n">
        <v>271043928</v>
      </c>
      <c r="O49" s="30" t="n">
        <v>271339042</v>
      </c>
      <c r="P49" s="30" t="n">
        <v>275932122</v>
      </c>
      <c r="Q49" s="30" t="n">
        <v>269558799</v>
      </c>
      <c r="R49" s="30" t="n">
        <v>270478288</v>
      </c>
      <c r="S49" s="30" t="n">
        <v>271124478</v>
      </c>
      <c r="T49" s="7" t="n">
        <f aca="false">(SUM(J49:S49)-MAX(J49:S49)-MIN(J49:S49))/(8*1000*1000*1000)</f>
        <v>0.271215095125</v>
      </c>
      <c r="U49" s="75" t="n">
        <f aca="false">IFERROR(__xludf.dummyfunction("STDEV(Filter(J49:S49, J49:S49&lt;MAX(J49:S49) + J49:S49&gt;MIN(J49:S49)))/(1000*1000*1000)"),0.00237675346165435)</f>
        <v>0.00237675346165435</v>
      </c>
      <c r="V49" s="9" t="n">
        <f aca="false">U49/T49</f>
        <v>0.00876335242534687</v>
      </c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customFormat="false" ht="15.75" hidden="false" customHeight="false" outlineLevel="0" collapsed="false">
      <c r="A50" s="73" t="s">
        <v>37</v>
      </c>
      <c r="B50" s="73" t="s">
        <v>12</v>
      </c>
      <c r="C50" s="73" t="s">
        <v>38</v>
      </c>
      <c r="D50" s="73" t="s">
        <v>39</v>
      </c>
      <c r="E50" s="73" t="s">
        <v>40</v>
      </c>
      <c r="F50" s="30" t="n">
        <v>30000</v>
      </c>
      <c r="G50" s="73" t="s">
        <v>41</v>
      </c>
      <c r="H50" s="73" t="s">
        <v>42</v>
      </c>
      <c r="I50" s="74" t="n">
        <v>1</v>
      </c>
      <c r="J50" s="30" t="n">
        <v>602798345</v>
      </c>
      <c r="K50" s="30" t="n">
        <v>599870783</v>
      </c>
      <c r="L50" s="30" t="n">
        <v>627467626</v>
      </c>
      <c r="M50" s="30" t="n">
        <v>599772633</v>
      </c>
      <c r="N50" s="30" t="n">
        <v>598871752</v>
      </c>
      <c r="O50" s="30" t="n">
        <v>598941442</v>
      </c>
      <c r="P50" s="30" t="n">
        <v>604585300</v>
      </c>
      <c r="Q50" s="30" t="n">
        <v>607719509</v>
      </c>
      <c r="R50" s="30" t="n">
        <v>598534938</v>
      </c>
      <c r="S50" s="30" t="n">
        <v>600489885</v>
      </c>
      <c r="T50" s="7" t="n">
        <f aca="false">(SUM(J50:S50)-MAX(J50:S50)-MIN(J50:S50))/(8*1000*1000*1000)</f>
        <v>0.601631206125</v>
      </c>
      <c r="U50" s="75" t="n">
        <f aca="false">IFERROR(__xludf.dummyfunction("STDEV(Filter(J50:S50, J50:S50&lt;MAX(J50:S50) + J50:S50&gt;MIN(J50:S50)))/(1000*1000*1000)"),0.00878924689883396)</f>
        <v>0.00878924689883396</v>
      </c>
      <c r="V50" s="9" t="n">
        <f aca="false">U50/T50</f>
        <v>0.0146090276058716</v>
      </c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customFormat="false" ht="15.75" hidden="false" customHeight="false" outlineLevel="0" collapsed="false">
      <c r="A51" s="73" t="s">
        <v>37</v>
      </c>
      <c r="B51" s="73" t="s">
        <v>12</v>
      </c>
      <c r="C51" s="73" t="s">
        <v>38</v>
      </c>
      <c r="D51" s="73" t="s">
        <v>39</v>
      </c>
      <c r="E51" s="73" t="s">
        <v>40</v>
      </c>
      <c r="F51" s="30" t="n">
        <v>30000</v>
      </c>
      <c r="G51" s="73" t="s">
        <v>43</v>
      </c>
      <c r="H51" s="73" t="s">
        <v>42</v>
      </c>
      <c r="I51" s="74" t="n">
        <v>1</v>
      </c>
      <c r="J51" s="30" t="n">
        <v>604824833</v>
      </c>
      <c r="K51" s="30" t="n">
        <v>599351958</v>
      </c>
      <c r="L51" s="30" t="n">
        <v>600862788</v>
      </c>
      <c r="M51" s="30" t="n">
        <v>598446930</v>
      </c>
      <c r="N51" s="30" t="n">
        <v>598302541</v>
      </c>
      <c r="O51" s="30" t="n">
        <v>598993401</v>
      </c>
      <c r="P51" s="30" t="n">
        <v>603430038</v>
      </c>
      <c r="Q51" s="30" t="n">
        <v>599441391</v>
      </c>
      <c r="R51" s="30" t="n">
        <v>602449774</v>
      </c>
      <c r="S51" s="30" t="n">
        <v>603987424</v>
      </c>
      <c r="T51" s="7" t="n">
        <f aca="false">(SUM(J51:S51)-MAX(J51:S51)-MIN(J51:S51))/(8*1000*1000*1000)</f>
        <v>0.600870463</v>
      </c>
      <c r="U51" s="75" t="n">
        <f aca="false">IFERROR(__xludf.dummyfunction("STDEV(Filter(J51:S51, J51:S51&lt;MAX(J51:S51) + J51:S51&gt;MIN(J51:S51)))/(1000*1000*1000)"),0.00246182344470172)</f>
        <v>0.00246182344470172</v>
      </c>
      <c r="V51" s="9" t="n">
        <f aca="false">U51/T51</f>
        <v>0.00409709512497991</v>
      </c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customFormat="false" ht="15.75" hidden="false" customHeight="false" outlineLevel="0" collapsed="false">
      <c r="A52" s="73" t="s">
        <v>37</v>
      </c>
      <c r="B52" s="73" t="s">
        <v>12</v>
      </c>
      <c r="C52" s="73" t="s">
        <v>38</v>
      </c>
      <c r="D52" s="73" t="s">
        <v>39</v>
      </c>
      <c r="E52" s="73" t="s">
        <v>40</v>
      </c>
      <c r="F52" s="30" t="n">
        <v>30000</v>
      </c>
      <c r="G52" s="73" t="s">
        <v>44</v>
      </c>
      <c r="H52" s="73" t="s">
        <v>42</v>
      </c>
      <c r="I52" s="74" t="n">
        <v>1</v>
      </c>
      <c r="J52" s="30" t="n">
        <v>601747401</v>
      </c>
      <c r="K52" s="30" t="n">
        <v>601219995</v>
      </c>
      <c r="L52" s="30" t="n">
        <v>646136038</v>
      </c>
      <c r="M52" s="30" t="n">
        <v>598442256</v>
      </c>
      <c r="N52" s="30" t="n">
        <v>599182202</v>
      </c>
      <c r="O52" s="30" t="n">
        <v>597647426</v>
      </c>
      <c r="P52" s="30" t="n">
        <v>600159887</v>
      </c>
      <c r="Q52" s="30" t="n">
        <v>607737763</v>
      </c>
      <c r="R52" s="30" t="n">
        <v>597257843</v>
      </c>
      <c r="S52" s="30" t="n">
        <v>600607477</v>
      </c>
      <c r="T52" s="7" t="n">
        <f aca="false">(SUM(J52:S52)-MAX(J52:S52)-MIN(J52:S52))/(8*1000*1000*1000)</f>
        <v>0.600843050875</v>
      </c>
      <c r="U52" s="75" t="n">
        <f aca="false">IFERROR(__xludf.dummyfunction("STDEV(Filter(J52:S52, J52:S52&lt;MAX(J52:S52) + J52:S52&gt;MIN(J52:S52)))/(1000*1000*1000)"),0.0147501712450101)</f>
        <v>0.0147501712450101</v>
      </c>
      <c r="V52" s="9" t="n">
        <f aca="false">U52/T52</f>
        <v>0.0245491251393015</v>
      </c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customFormat="false" ht="15.75" hidden="false" customHeight="false" outlineLevel="0" collapsed="false">
      <c r="A53" s="73" t="s">
        <v>37</v>
      </c>
      <c r="B53" s="73" t="s">
        <v>12</v>
      </c>
      <c r="C53" s="73" t="s">
        <v>38</v>
      </c>
      <c r="D53" s="73" t="s">
        <v>39</v>
      </c>
      <c r="E53" s="73" t="s">
        <v>40</v>
      </c>
      <c r="F53" s="30" t="n">
        <v>30000</v>
      </c>
      <c r="G53" s="73" t="s">
        <v>45</v>
      </c>
      <c r="H53" s="73" t="s">
        <v>42</v>
      </c>
      <c r="I53" s="74" t="n">
        <v>1</v>
      </c>
      <c r="J53" s="30" t="n">
        <v>602421386</v>
      </c>
      <c r="K53" s="30" t="n">
        <v>597278566</v>
      </c>
      <c r="L53" s="30" t="n">
        <v>600342099</v>
      </c>
      <c r="M53" s="30" t="n">
        <v>603438873</v>
      </c>
      <c r="N53" s="30" t="n">
        <v>601312549</v>
      </c>
      <c r="O53" s="30" t="n">
        <v>598675684</v>
      </c>
      <c r="P53" s="30" t="n">
        <v>602356474</v>
      </c>
      <c r="Q53" s="30" t="n">
        <v>598358022</v>
      </c>
      <c r="R53" s="30" t="n">
        <v>597899560</v>
      </c>
      <c r="S53" s="30" t="n">
        <v>601494779</v>
      </c>
      <c r="T53" s="7" t="n">
        <f aca="false">(SUM(J53:S53)-MAX(J53:S53)-MIN(J53:S53))/(8*1000*1000*1000)</f>
        <v>0.600357569125</v>
      </c>
      <c r="U53" s="75" t="n">
        <f aca="false">IFERROR(__xludf.dummyfunction("STDEV(Filter(J53:S53, J53:S53&lt;MAX(J53:S53) + J53:S53&gt;MIN(J53:S53)))/(1000*1000*1000)"),0.00216804728835609)</f>
        <v>0.00216804728835609</v>
      </c>
      <c r="V53" s="9" t="n">
        <f aca="false">U53/T53</f>
        <v>0.00361126002211639</v>
      </c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customFormat="false" ht="15.75" hidden="false" customHeight="false" outlineLevel="0" collapsed="false">
      <c r="A54" s="73" t="s">
        <v>37</v>
      </c>
      <c r="B54" s="73" t="s">
        <v>13</v>
      </c>
      <c r="C54" s="73" t="s">
        <v>38</v>
      </c>
      <c r="D54" s="73" t="s">
        <v>39</v>
      </c>
      <c r="E54" s="73" t="s">
        <v>40</v>
      </c>
      <c r="F54" s="30" t="n">
        <v>500</v>
      </c>
      <c r="G54" s="73" t="s">
        <v>41</v>
      </c>
      <c r="H54" s="73" t="s">
        <v>42</v>
      </c>
      <c r="I54" s="74" t="n">
        <v>1</v>
      </c>
      <c r="J54" s="30" t="n">
        <v>182499298</v>
      </c>
      <c r="K54" s="30" t="n">
        <v>149871659</v>
      </c>
      <c r="L54" s="30" t="n">
        <v>152483829</v>
      </c>
      <c r="M54" s="30" t="n">
        <v>154370372</v>
      </c>
      <c r="N54" s="30" t="n">
        <v>159149233</v>
      </c>
      <c r="O54" s="30" t="n">
        <v>187428202</v>
      </c>
      <c r="P54" s="30" t="n">
        <v>161477438</v>
      </c>
      <c r="Q54" s="30" t="n">
        <v>157686928</v>
      </c>
      <c r="R54" s="30" t="n">
        <v>154031503</v>
      </c>
      <c r="S54" s="30" t="n">
        <v>160989628</v>
      </c>
      <c r="T54" s="7" t="n">
        <f aca="false">(SUM(J54:S54)-MAX(J54:S54)-MIN(J54:S54))/(8*1000*1000*1000)</f>
        <v>0.160336028625</v>
      </c>
      <c r="U54" s="75" t="n">
        <f aca="false">IFERROR(__xludf.dummyfunction("STDEV(Filter(J54:S54, J54:S54&lt;MAX(J54:S54) + J54:S54&gt;MIN(J54:S54)))/(1000*1000*1000)"),0.012711326446299)</f>
        <v>0.012711326446299</v>
      </c>
      <c r="V54" s="9" t="n">
        <f aca="false">U54/T54</f>
        <v>0.079279289597653</v>
      </c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customFormat="false" ht="15.75" hidden="false" customHeight="false" outlineLevel="0" collapsed="false">
      <c r="A55" s="73" t="s">
        <v>37</v>
      </c>
      <c r="B55" s="73" t="s">
        <v>13</v>
      </c>
      <c r="C55" s="73" t="s">
        <v>38</v>
      </c>
      <c r="D55" s="73" t="s">
        <v>39</v>
      </c>
      <c r="E55" s="73" t="s">
        <v>40</v>
      </c>
      <c r="F55" s="30" t="n">
        <v>500</v>
      </c>
      <c r="G55" s="73" t="s">
        <v>43</v>
      </c>
      <c r="H55" s="73" t="s">
        <v>42</v>
      </c>
      <c r="I55" s="74" t="n">
        <v>1</v>
      </c>
      <c r="J55" s="30" t="n">
        <v>157068522</v>
      </c>
      <c r="K55" s="30" t="n">
        <v>152145532</v>
      </c>
      <c r="L55" s="30" t="n">
        <v>154417531</v>
      </c>
      <c r="M55" s="30" t="n">
        <v>153892041</v>
      </c>
      <c r="N55" s="30" t="n">
        <v>150501722</v>
      </c>
      <c r="O55" s="30" t="n">
        <v>151906887</v>
      </c>
      <c r="P55" s="30" t="n">
        <v>160847152</v>
      </c>
      <c r="Q55" s="30" t="n">
        <v>155442578</v>
      </c>
      <c r="R55" s="30" t="n">
        <v>155591436</v>
      </c>
      <c r="S55" s="30" t="n">
        <v>155059283</v>
      </c>
      <c r="T55" s="7" t="n">
        <f aca="false">(SUM(J55:S55)-MAX(J55:S55)-MIN(J55:S55))/(8*1000*1000*1000)</f>
        <v>0.15444047625</v>
      </c>
      <c r="U55" s="75" t="n">
        <f aca="false">IFERROR(__xludf.dummyfunction("STDEV(Filter(J55:S55, J55:S55&lt;MAX(J55:S55) + J55:S55&gt;MIN(J55:S55)))/(1000*1000*1000)"),0.0029355262519349)</f>
        <v>0.0029355262519349</v>
      </c>
      <c r="V55" s="9" t="n">
        <f aca="false">U55/T55</f>
        <v>0.0190074928750092</v>
      </c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customFormat="false" ht="15.75" hidden="false" customHeight="false" outlineLevel="0" collapsed="false">
      <c r="A56" s="73" t="s">
        <v>37</v>
      </c>
      <c r="B56" s="73" t="s">
        <v>13</v>
      </c>
      <c r="C56" s="73" t="s">
        <v>38</v>
      </c>
      <c r="D56" s="73" t="s">
        <v>39</v>
      </c>
      <c r="E56" s="73" t="s">
        <v>40</v>
      </c>
      <c r="F56" s="30" t="n">
        <v>500</v>
      </c>
      <c r="G56" s="73" t="s">
        <v>44</v>
      </c>
      <c r="H56" s="73" t="s">
        <v>42</v>
      </c>
      <c r="I56" s="74" t="n">
        <v>1</v>
      </c>
      <c r="J56" s="30" t="n">
        <v>156173326</v>
      </c>
      <c r="K56" s="30" t="n">
        <v>185191685</v>
      </c>
      <c r="L56" s="30" t="n">
        <v>155259416</v>
      </c>
      <c r="M56" s="30" t="n">
        <v>150090616</v>
      </c>
      <c r="N56" s="30" t="n">
        <v>163081898</v>
      </c>
      <c r="O56" s="30" t="n">
        <v>152941873</v>
      </c>
      <c r="P56" s="30" t="n">
        <v>161127700</v>
      </c>
      <c r="Q56" s="30" t="n">
        <v>161340544</v>
      </c>
      <c r="R56" s="30" t="n">
        <v>154549348</v>
      </c>
      <c r="S56" s="30" t="n">
        <v>149026452</v>
      </c>
      <c r="T56" s="7" t="n">
        <f aca="false">(SUM(J56:S56)-MAX(J56:S56)-MIN(J56:S56))/(8*1000*1000*1000)</f>
        <v>0.156820590125</v>
      </c>
      <c r="U56" s="75" t="n">
        <f aca="false">IFERROR(__xludf.dummyfunction("STDEV(Filter(J56:S56, J56:S56&lt;MAX(J56:S56) + J56:S56&gt;MIN(J56:S56)))/(1000*1000*1000)"),0.0103808766915531)</f>
        <v>0.0103808766915531</v>
      </c>
      <c r="V56" s="9" t="n">
        <f aca="false">U56/T56</f>
        <v>0.0661958782534781</v>
      </c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customFormat="false" ht="15.75" hidden="false" customHeight="false" outlineLevel="0" collapsed="false">
      <c r="A57" s="73" t="s">
        <v>37</v>
      </c>
      <c r="B57" s="73" t="s">
        <v>13</v>
      </c>
      <c r="C57" s="73" t="s">
        <v>38</v>
      </c>
      <c r="D57" s="73" t="s">
        <v>39</v>
      </c>
      <c r="E57" s="73" t="s">
        <v>40</v>
      </c>
      <c r="F57" s="30" t="n">
        <v>500</v>
      </c>
      <c r="G57" s="73" t="s">
        <v>45</v>
      </c>
      <c r="H57" s="73" t="s">
        <v>42</v>
      </c>
      <c r="I57" s="74" t="n">
        <v>1</v>
      </c>
      <c r="J57" s="30" t="n">
        <v>148156344</v>
      </c>
      <c r="K57" s="30" t="n">
        <v>227287997</v>
      </c>
      <c r="L57" s="30" t="n">
        <v>219942574</v>
      </c>
      <c r="M57" s="30" t="n">
        <v>144326923</v>
      </c>
      <c r="N57" s="30" t="n">
        <v>144737027</v>
      </c>
      <c r="O57" s="30" t="n">
        <v>203003511</v>
      </c>
      <c r="P57" s="30" t="n">
        <v>152308707</v>
      </c>
      <c r="Q57" s="30" t="n">
        <v>171115228</v>
      </c>
      <c r="R57" s="30" t="n">
        <v>144084483</v>
      </c>
      <c r="S57" s="30" t="n">
        <v>145932618</v>
      </c>
      <c r="T57" s="7" t="n">
        <f aca="false">(SUM(J57:S57)-MAX(J57:S57)-MIN(J57:S57))/(8*1000*1000*1000)</f>
        <v>0.1661903665</v>
      </c>
      <c r="U57" s="75" t="n">
        <f aca="false">IFERROR(__xludf.dummyfunction("STDEV(Filter(J57:S57, J57:S57&lt;MAX(J57:S57) + J57:S57&gt;MIN(J57:S57)))/(1000*1000*1000)"),0.0336730610003303)</f>
        <v>0.0336730610003303</v>
      </c>
      <c r="V57" s="9" t="n">
        <f aca="false">U57/T57</f>
        <v>0.202617406228118</v>
      </c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customFormat="false" ht="15.75" hidden="false" customHeight="false" outlineLevel="0" collapsed="false">
      <c r="A58" s="73" t="s">
        <v>37</v>
      </c>
      <c r="B58" s="73" t="s">
        <v>13</v>
      </c>
      <c r="C58" s="73" t="s">
        <v>38</v>
      </c>
      <c r="D58" s="73" t="s">
        <v>39</v>
      </c>
      <c r="E58" s="73" t="s">
        <v>40</v>
      </c>
      <c r="F58" s="30" t="n">
        <v>1000</v>
      </c>
      <c r="G58" s="73" t="s">
        <v>41</v>
      </c>
      <c r="H58" s="73" t="s">
        <v>42</v>
      </c>
      <c r="I58" s="74" t="n">
        <v>1</v>
      </c>
      <c r="J58" s="30" t="n">
        <v>1356981062</v>
      </c>
      <c r="K58" s="30" t="n">
        <v>1344862950</v>
      </c>
      <c r="L58" s="30" t="n">
        <v>1263570361</v>
      </c>
      <c r="M58" s="30" t="n">
        <v>1547803088</v>
      </c>
      <c r="N58" s="30" t="n">
        <v>1336544633</v>
      </c>
      <c r="O58" s="30" t="n">
        <v>1267797901</v>
      </c>
      <c r="P58" s="30" t="n">
        <v>1248779021</v>
      </c>
      <c r="Q58" s="30" t="n">
        <v>1264328134</v>
      </c>
      <c r="R58" s="30" t="n">
        <v>1253827375</v>
      </c>
      <c r="S58" s="30" t="n">
        <v>1276540215</v>
      </c>
      <c r="T58" s="7" t="n">
        <f aca="false">(SUM(J58:S58)-MAX(J58:S58)-MIN(J58:S58))/(8*1000*1000*1000)</f>
        <v>1.295556578875</v>
      </c>
      <c r="U58" s="75" t="n">
        <f aca="false">IFERROR(__xludf.dummyfunction("STDEV(Filter(J58:S58, J58:S58&lt;MAX(J58:S58) + J58:S58&gt;MIN(J58:S58)))/(1000*1000*1000)"),0.0908910366483206)</f>
        <v>0.0908910366483206</v>
      </c>
      <c r="V58" s="9" t="n">
        <f aca="false">U58/T58</f>
        <v>0.0701559763042121</v>
      </c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customFormat="false" ht="15.75" hidden="false" customHeight="false" outlineLevel="0" collapsed="false">
      <c r="A59" s="73" t="s">
        <v>37</v>
      </c>
      <c r="B59" s="73" t="s">
        <v>13</v>
      </c>
      <c r="C59" s="73" t="s">
        <v>38</v>
      </c>
      <c r="D59" s="73" t="s">
        <v>39</v>
      </c>
      <c r="E59" s="73" t="s">
        <v>40</v>
      </c>
      <c r="F59" s="30" t="n">
        <v>1000</v>
      </c>
      <c r="G59" s="73" t="s">
        <v>43</v>
      </c>
      <c r="H59" s="73" t="s">
        <v>42</v>
      </c>
      <c r="I59" s="74" t="n">
        <v>1</v>
      </c>
      <c r="J59" s="30" t="n">
        <v>1256400202</v>
      </c>
      <c r="K59" s="30" t="n">
        <v>1332378786</v>
      </c>
      <c r="L59" s="30" t="n">
        <v>1258051010</v>
      </c>
      <c r="M59" s="30" t="n">
        <v>1393040223</v>
      </c>
      <c r="N59" s="30" t="n">
        <v>1244114383</v>
      </c>
      <c r="O59" s="30" t="n">
        <v>1285397829</v>
      </c>
      <c r="P59" s="30" t="n">
        <v>1314172722</v>
      </c>
      <c r="Q59" s="30" t="n">
        <v>1408617789</v>
      </c>
      <c r="R59" s="30" t="n">
        <v>1386897012</v>
      </c>
      <c r="S59" s="30" t="n">
        <v>1287526809</v>
      </c>
      <c r="T59" s="7" t="n">
        <f aca="false">(SUM(J59:S59)-MAX(J59:S59)-MIN(J59:S59))/(8*1000*1000*1000)</f>
        <v>1.314233074125</v>
      </c>
      <c r="U59" s="75" t="n">
        <f aca="false">IFERROR(__xludf.dummyfunction("STDEV(Filter(J59:S59, J59:S59&lt;MAX(J59:S59) + J59:S59&gt;MIN(J59:S59)))/(1000*1000*1000)"),0.0611299778480342)</f>
        <v>0.0611299778480342</v>
      </c>
      <c r="V59" s="9" t="n">
        <f aca="false">U59/T59</f>
        <v>0.0465138026515835</v>
      </c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customFormat="false" ht="15.75" hidden="false" customHeight="false" outlineLevel="0" collapsed="false">
      <c r="A60" s="73" t="s">
        <v>37</v>
      </c>
      <c r="B60" s="73" t="s">
        <v>13</v>
      </c>
      <c r="C60" s="73" t="s">
        <v>38</v>
      </c>
      <c r="D60" s="73" t="s">
        <v>39</v>
      </c>
      <c r="E60" s="73" t="s">
        <v>40</v>
      </c>
      <c r="F60" s="30" t="n">
        <v>1000</v>
      </c>
      <c r="G60" s="73" t="s">
        <v>44</v>
      </c>
      <c r="H60" s="73" t="s">
        <v>42</v>
      </c>
      <c r="I60" s="74" t="n">
        <v>1</v>
      </c>
      <c r="J60" s="30" t="n">
        <v>1326133573</v>
      </c>
      <c r="K60" s="30" t="n">
        <v>1314810166</v>
      </c>
      <c r="L60" s="30" t="n">
        <v>1514893041</v>
      </c>
      <c r="M60" s="30" t="n">
        <v>1290993979</v>
      </c>
      <c r="N60" s="30" t="n">
        <v>1328883179</v>
      </c>
      <c r="O60" s="30" t="n">
        <v>1375991028</v>
      </c>
      <c r="P60" s="30" t="n">
        <v>1304085037</v>
      </c>
      <c r="Q60" s="30" t="n">
        <v>1290386203</v>
      </c>
      <c r="R60" s="30" t="n">
        <v>1233344469</v>
      </c>
      <c r="S60" s="30" t="n">
        <v>1255989550</v>
      </c>
      <c r="T60" s="7" t="n">
        <f aca="false">(SUM(J60:S60)-MAX(J60:S60)-MIN(J60:S60))/(8*1000*1000*1000)</f>
        <v>1.310909089375</v>
      </c>
      <c r="U60" s="75" t="n">
        <f aca="false">IFERROR(__xludf.dummyfunction("STDEV(Filter(J60:S60, J60:S60&lt;MAX(J60:S60) + J60:S60&gt;MIN(J60:S60)))/(1000*1000*1000)"),0.0779699315541324)</f>
        <v>0.0779699315541324</v>
      </c>
      <c r="V60" s="9" t="n">
        <f aca="false">U60/T60</f>
        <v>0.0594777564562513</v>
      </c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customFormat="false" ht="15.75" hidden="false" customHeight="false" outlineLevel="0" collapsed="false">
      <c r="A61" s="73" t="s">
        <v>37</v>
      </c>
      <c r="B61" s="73" t="s">
        <v>13</v>
      </c>
      <c r="C61" s="73" t="s">
        <v>38</v>
      </c>
      <c r="D61" s="73" t="s">
        <v>39</v>
      </c>
      <c r="E61" s="73" t="s">
        <v>40</v>
      </c>
      <c r="F61" s="30" t="n">
        <v>1000</v>
      </c>
      <c r="G61" s="73" t="s">
        <v>45</v>
      </c>
      <c r="H61" s="73" t="s">
        <v>42</v>
      </c>
      <c r="I61" s="74" t="n">
        <v>1</v>
      </c>
      <c r="J61" s="30" t="n">
        <v>1259348935</v>
      </c>
      <c r="K61" s="30" t="n">
        <v>1253723180</v>
      </c>
      <c r="L61" s="30" t="n">
        <v>1196142592</v>
      </c>
      <c r="M61" s="30" t="n">
        <v>1239419108</v>
      </c>
      <c r="N61" s="30" t="n">
        <v>1279969622</v>
      </c>
      <c r="O61" s="30" t="n">
        <v>1252352878</v>
      </c>
      <c r="P61" s="30" t="n">
        <v>1216181706</v>
      </c>
      <c r="Q61" s="30" t="n">
        <v>1353130445</v>
      </c>
      <c r="R61" s="30" t="n">
        <v>1309695216</v>
      </c>
      <c r="S61" s="30" t="n">
        <v>1226762851</v>
      </c>
      <c r="T61" s="7" t="n">
        <f aca="false">(SUM(J61:S61)-MAX(J61:S61)-MIN(J61:S61))/(8*1000*1000*1000)</f>
        <v>1.254681687</v>
      </c>
      <c r="U61" s="75" t="n">
        <f aca="false">IFERROR(__xludf.dummyfunction("STDEV(Filter(J61:S61, J61:S61&lt;MAX(J61:S61) + J61:S61&gt;MIN(J61:S61)))/(1000*1000*1000)"),0.0461259809337787)</f>
        <v>0.0461259809337787</v>
      </c>
      <c r="V61" s="9" t="n">
        <f aca="false">U61/T61</f>
        <v>0.0367630941072137</v>
      </c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customFormat="false" ht="15.75" hidden="false" customHeight="false" outlineLevel="0" collapsed="false">
      <c r="A62" s="73" t="s">
        <v>37</v>
      </c>
      <c r="B62" s="73" t="s">
        <v>13</v>
      </c>
      <c r="C62" s="73" t="s">
        <v>38</v>
      </c>
      <c r="D62" s="73" t="s">
        <v>39</v>
      </c>
      <c r="E62" s="73" t="s">
        <v>40</v>
      </c>
      <c r="F62" s="30" t="n">
        <v>1500</v>
      </c>
      <c r="G62" s="73" t="s">
        <v>41</v>
      </c>
      <c r="H62" s="73" t="s">
        <v>42</v>
      </c>
      <c r="I62" s="74" t="n">
        <v>1</v>
      </c>
      <c r="J62" s="30" t="n">
        <v>7184231400</v>
      </c>
      <c r="K62" s="30" t="n">
        <v>7259868888</v>
      </c>
      <c r="L62" s="30" t="n">
        <v>7212066642</v>
      </c>
      <c r="M62" s="30" t="n">
        <v>7229291494</v>
      </c>
      <c r="N62" s="30" t="n">
        <v>7278979019</v>
      </c>
      <c r="O62" s="30" t="n">
        <v>7160174313</v>
      </c>
      <c r="P62" s="30" t="n">
        <v>7308899527</v>
      </c>
      <c r="Q62" s="30" t="n">
        <v>7183666896</v>
      </c>
      <c r="R62" s="30" t="n">
        <v>8205694234</v>
      </c>
      <c r="S62" s="30" t="n">
        <v>7252261938</v>
      </c>
      <c r="T62" s="7" t="n">
        <f aca="false">(SUM(J62:S62)-MAX(J62:S62)-MIN(J62:S62))/(8*1000*1000*1000)</f>
        <v>7.2386582255</v>
      </c>
      <c r="U62" s="75" t="n">
        <f aca="false">IFERROR(__xludf.dummyfunction("STDEV(Filter(J62:S62, J62:S62&lt;MAX(J62:S62) + J62:S62&gt;MIN(J62:S62)))/(1000*1000*1000)"),0.312043732187029)</f>
        <v>0.312043732187029</v>
      </c>
      <c r="V62" s="9" t="n">
        <f aca="false">U62/T62</f>
        <v>0.0431079521184984</v>
      </c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customFormat="false" ht="15.75" hidden="false" customHeight="false" outlineLevel="0" collapsed="false">
      <c r="A63" s="73" t="s">
        <v>37</v>
      </c>
      <c r="B63" s="73" t="s">
        <v>13</v>
      </c>
      <c r="C63" s="73" t="s">
        <v>38</v>
      </c>
      <c r="D63" s="73" t="s">
        <v>39</v>
      </c>
      <c r="E63" s="73" t="s">
        <v>40</v>
      </c>
      <c r="F63" s="30" t="n">
        <v>1500</v>
      </c>
      <c r="G63" s="73" t="s">
        <v>43</v>
      </c>
      <c r="H63" s="73" t="s">
        <v>42</v>
      </c>
      <c r="I63" s="74" t="n">
        <v>1</v>
      </c>
      <c r="J63" s="30" t="n">
        <v>7205919527</v>
      </c>
      <c r="K63" s="30" t="n">
        <v>7165986573</v>
      </c>
      <c r="L63" s="30" t="n">
        <v>8507153855</v>
      </c>
      <c r="M63" s="30" t="n">
        <v>7248673722</v>
      </c>
      <c r="N63" s="30" t="n">
        <v>8185629716</v>
      </c>
      <c r="O63" s="30" t="n">
        <v>7730940502</v>
      </c>
      <c r="P63" s="30" t="n">
        <v>8337140941</v>
      </c>
      <c r="Q63" s="30" t="n">
        <v>7191803568</v>
      </c>
      <c r="R63" s="30" t="n">
        <v>7245601195</v>
      </c>
      <c r="S63" s="30" t="n">
        <v>8403812224</v>
      </c>
      <c r="T63" s="7" t="n">
        <f aca="false">(SUM(J63:S63)-MAX(J63:S63)-MIN(J63:S63))/(8*1000*1000*1000)</f>
        <v>7.693690174375</v>
      </c>
      <c r="U63" s="75" t="n">
        <f aca="false">IFERROR(__xludf.dummyfunction("STDEV(Filter(J63:S63, J63:S63&lt;MAX(J63:S63) + J63:S63&gt;MIN(J63:S63)))/(1000*1000*1000)"),0.575650012178322)</f>
        <v>0.575650012178322</v>
      </c>
      <c r="V63" s="9" t="n">
        <f aca="false">U63/T63</f>
        <v>0.0748210545435806</v>
      </c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customFormat="false" ht="15.75" hidden="false" customHeight="false" outlineLevel="0" collapsed="false">
      <c r="A64" s="73" t="s">
        <v>37</v>
      </c>
      <c r="B64" s="73" t="s">
        <v>13</v>
      </c>
      <c r="C64" s="73" t="s">
        <v>38</v>
      </c>
      <c r="D64" s="73" t="s">
        <v>39</v>
      </c>
      <c r="E64" s="73" t="s">
        <v>40</v>
      </c>
      <c r="F64" s="30" t="n">
        <v>1500</v>
      </c>
      <c r="G64" s="73" t="s">
        <v>44</v>
      </c>
      <c r="H64" s="73" t="s">
        <v>42</v>
      </c>
      <c r="I64" s="74" t="n">
        <v>1</v>
      </c>
      <c r="J64" s="30" t="n">
        <v>7202574516</v>
      </c>
      <c r="K64" s="30" t="n">
        <v>7210951002</v>
      </c>
      <c r="L64" s="30" t="n">
        <v>7262781946</v>
      </c>
      <c r="M64" s="30" t="n">
        <v>7107307636</v>
      </c>
      <c r="N64" s="30" t="n">
        <v>7156836940</v>
      </c>
      <c r="O64" s="30" t="n">
        <v>7281095832</v>
      </c>
      <c r="P64" s="30" t="n">
        <v>7156039341</v>
      </c>
      <c r="Q64" s="30" t="n">
        <v>7277711594</v>
      </c>
      <c r="R64" s="30" t="n">
        <v>8394317871</v>
      </c>
      <c r="S64" s="30" t="n">
        <v>8232866573</v>
      </c>
      <c r="T64" s="7" t="n">
        <f aca="false">(SUM(J64:S64)-MAX(J64:S64)-MIN(J64:S64))/(8*1000*1000*1000)</f>
        <v>7.347607218</v>
      </c>
      <c r="U64" s="75" t="n">
        <f aca="false">IFERROR(__xludf.dummyfunction("STDEV(Filter(J64:S64, J64:S64&lt;MAX(J64:S64) + J64:S64&gt;MIN(J64:S64)))/(1000*1000*1000)"),0.471558499995747)</f>
        <v>0.471558499995747</v>
      </c>
      <c r="V64" s="9" t="n">
        <f aca="false">U64/T64</f>
        <v>0.0641785122700263</v>
      </c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customFormat="false" ht="15.75" hidden="false" customHeight="false" outlineLevel="0" collapsed="false">
      <c r="A65" s="73" t="s">
        <v>37</v>
      </c>
      <c r="B65" s="73" t="s">
        <v>13</v>
      </c>
      <c r="C65" s="73" t="s">
        <v>38</v>
      </c>
      <c r="D65" s="73" t="s">
        <v>39</v>
      </c>
      <c r="E65" s="73" t="s">
        <v>40</v>
      </c>
      <c r="F65" s="30" t="n">
        <v>1500</v>
      </c>
      <c r="G65" s="73" t="s">
        <v>45</v>
      </c>
      <c r="H65" s="73" t="s">
        <v>42</v>
      </c>
      <c r="I65" s="74" t="n">
        <v>1</v>
      </c>
      <c r="J65" s="30" t="n">
        <v>7112186906</v>
      </c>
      <c r="K65" s="30" t="n">
        <v>8378102318</v>
      </c>
      <c r="L65" s="30" t="n">
        <v>8372073339</v>
      </c>
      <c r="M65" s="30" t="n">
        <v>8301102294</v>
      </c>
      <c r="N65" s="30" t="n">
        <v>7183006360</v>
      </c>
      <c r="O65" s="30" t="n">
        <v>7089336703</v>
      </c>
      <c r="P65" s="30" t="n">
        <v>8432995006</v>
      </c>
      <c r="Q65" s="30" t="n">
        <v>7283619717</v>
      </c>
      <c r="R65" s="30" t="n">
        <v>8440992960</v>
      </c>
      <c r="S65" s="30" t="n">
        <v>7239922810</v>
      </c>
      <c r="T65" s="7" t="n">
        <f aca="false">(SUM(J65:S65)-MAX(J65:S65)-MIN(J65:S65))/(8*1000*1000*1000)</f>
        <v>7.78787609375</v>
      </c>
      <c r="U65" s="75" t="n">
        <f aca="false">IFERROR(__xludf.dummyfunction("STDEV(Filter(J65:S65, J65:S65&lt;MAX(J65:S65) + J65:S65&gt;MIN(J65:S65)))/(1000*1000*1000)"),0.637747436030098)</f>
        <v>0.637747436030098</v>
      </c>
      <c r="V65" s="9" t="n">
        <f aca="false">U65/T65</f>
        <v>0.0818897769241487</v>
      </c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1048576" customFormat="false" ht="15.75" hidden="false" customHeight="true" outlineLevel="0" collapsed="false"/>
  </sheetData>
  <mergeCells count="6">
    <mergeCell ref="D1:G1"/>
    <mergeCell ref="H1:K1"/>
    <mergeCell ref="R1:S1"/>
    <mergeCell ref="X1:Z1"/>
    <mergeCell ref="AA1:AB1"/>
    <mergeCell ref="A3:A14"/>
  </mergeCells>
  <conditionalFormatting sqref="R2:S3 S6:S14 R7:R14">
    <cfRule type="cellIs" priority="2" operator="greaterThan" aboveAverage="0" equalAverage="0" bottom="0" percent="0" rank="0" text="" dxfId="0">
      <formula>1</formula>
    </cfRule>
  </conditionalFormatting>
  <conditionalFormatting sqref="R2:S3 S6:S14 R7:R14">
    <cfRule type="cellIs" priority="3" operator="lessThanOr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1:1048576"/>
    </sheetView>
  </sheetViews>
  <sheetFormatPr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8.71"/>
    <col collapsed="false" customWidth="true" hidden="false" outlineLevel="0" max="3" min="3" style="0" width="20.3"/>
    <col collapsed="false" customWidth="true" hidden="false" outlineLevel="0" max="4" min="4" style="0" width="37.57"/>
    <col collapsed="false" customWidth="true" hidden="false" outlineLevel="0" max="5" min="5" style="0" width="13.57"/>
    <col collapsed="false" customWidth="true" hidden="false" outlineLevel="0" max="7" min="6" style="0" width="15.42"/>
    <col collapsed="false" customWidth="true" hidden="false" outlineLevel="0" max="8" min="8" style="0" width="15"/>
    <col collapsed="false" customWidth="true" hidden="false" outlineLevel="0" max="9" min="9" style="0" width="12.14"/>
    <col collapsed="false" customWidth="true" hidden="false" outlineLevel="0" max="10" min="10" style="0" width="16.14"/>
    <col collapsed="false" customWidth="true" hidden="false" outlineLevel="0" max="11" min="11" style="0" width="20.43"/>
    <col collapsed="false" customWidth="true" hidden="false" outlineLevel="0" max="13" min="12" style="0" width="9.29"/>
    <col collapsed="false" customWidth="true" hidden="false" outlineLevel="0" max="14" min="14" style="0" width="10.12"/>
    <col collapsed="false" customWidth="true" hidden="false" outlineLevel="0" max="15" min="15" style="0" width="15.42"/>
    <col collapsed="false" customWidth="true" hidden="false" outlineLevel="0" max="16" min="16" style="0" width="14.14"/>
    <col collapsed="false" customWidth="true" hidden="false" outlineLevel="0" max="17" min="17" style="0" width="17.29"/>
    <col collapsed="false" customWidth="true" hidden="false" outlineLevel="0" max="18" min="18" style="0" width="11.3"/>
    <col collapsed="false" customWidth="true" hidden="false" outlineLevel="0" max="1025" min="19" style="0" width="14.43"/>
  </cols>
  <sheetData>
    <row r="1" customFormat="false" ht="15.75" hidden="false" customHeight="true" outlineLevel="0" collapsed="false">
      <c r="A1" s="76" t="s">
        <v>3</v>
      </c>
      <c r="B1" s="76" t="s">
        <v>2</v>
      </c>
      <c r="C1" s="76" t="s">
        <v>18</v>
      </c>
      <c r="D1" s="77" t="s">
        <v>48</v>
      </c>
      <c r="E1" s="78" t="s">
        <v>49</v>
      </c>
      <c r="G1" s="79"/>
      <c r="H1" s="1" t="s">
        <v>0</v>
      </c>
      <c r="I1" s="80"/>
      <c r="J1" s="80"/>
      <c r="K1" s="80"/>
      <c r="L1" s="81"/>
      <c r="M1" s="82" t="s">
        <v>1</v>
      </c>
      <c r="N1" s="82"/>
      <c r="O1" s="82"/>
      <c r="P1" s="82"/>
      <c r="Q1" s="83"/>
      <c r="R1" s="83"/>
      <c r="U1" s="21"/>
      <c r="V1" s="84"/>
      <c r="W1" s="84"/>
      <c r="AF1" s="70"/>
      <c r="AG1" s="70"/>
      <c r="AH1" s="70"/>
      <c r="AI1" s="70"/>
      <c r="AJ1" s="70"/>
    </row>
    <row r="2" customFormat="false" ht="15.75" hidden="false" customHeight="false" outlineLevel="0" collapsed="false">
      <c r="A2" s="76"/>
      <c r="B2" s="76"/>
      <c r="C2" s="76"/>
      <c r="D2" s="76"/>
      <c r="E2" s="76"/>
      <c r="F2" s="85" t="s">
        <v>50</v>
      </c>
      <c r="G2" s="14" t="s">
        <v>51</v>
      </c>
      <c r="H2" s="85" t="s">
        <v>52</v>
      </c>
      <c r="I2" s="86" t="s">
        <v>53</v>
      </c>
      <c r="J2" s="85" t="s">
        <v>54</v>
      </c>
      <c r="K2" s="86" t="s">
        <v>55</v>
      </c>
      <c r="L2" s="87" t="s">
        <v>56</v>
      </c>
      <c r="M2" s="88" t="s">
        <v>5</v>
      </c>
      <c r="N2" s="89" t="s">
        <v>6</v>
      </c>
      <c r="O2" s="89" t="s">
        <v>7</v>
      </c>
      <c r="P2" s="90" t="s">
        <v>8</v>
      </c>
      <c r="Q2" s="83"/>
      <c r="R2" s="83"/>
      <c r="S2" s="21"/>
      <c r="T2" s="21"/>
      <c r="U2" s="21"/>
      <c r="V2" s="84"/>
      <c r="W2" s="84"/>
      <c r="AF2" s="70"/>
      <c r="AG2" s="70"/>
      <c r="AH2" s="70"/>
      <c r="AI2" s="70"/>
      <c r="AJ2" s="70"/>
    </row>
    <row r="3" customFormat="false" ht="15.75" hidden="false" customHeight="true" outlineLevel="0" collapsed="false">
      <c r="A3" s="91" t="s">
        <v>57</v>
      </c>
      <c r="B3" s="92" t="s">
        <v>58</v>
      </c>
      <c r="C3" s="93" t="s">
        <v>59</v>
      </c>
      <c r="D3" s="94" t="s">
        <v>60</v>
      </c>
      <c r="E3" s="57" t="s">
        <v>61</v>
      </c>
      <c r="F3" s="95" t="n">
        <v>1.6</v>
      </c>
      <c r="G3" s="96" t="n">
        <f aca="false">F3/1024</f>
        <v>0.0015625</v>
      </c>
      <c r="H3" s="97" t="n">
        <f aca="false" t="array" ref="H3:K3">TRANSPOSE(W95:W98)</f>
        <v>0.0160012968</v>
      </c>
      <c r="I3" s="98" t="n">
        <v>0.0103699992</v>
      </c>
      <c r="J3" s="98" t="n">
        <v>0.0110050699</v>
      </c>
      <c r="K3" s="98" t="n">
        <v>0.0105497813</v>
      </c>
      <c r="L3" s="99" t="n">
        <f aca="false">W203</f>
        <v>0.1039379708</v>
      </c>
      <c r="M3" s="100" t="n">
        <f aca="false" t="array" ref="M3:P3">TRANSPOSE(X95:X98)</f>
        <v>0.0183153657742163</v>
      </c>
      <c r="N3" s="101" t="n">
        <v>0.00242183799875369</v>
      </c>
      <c r="O3" s="101" t="n">
        <v>0.00357704827971519</v>
      </c>
      <c r="P3" s="102" t="n">
        <v>0.00205612200542272</v>
      </c>
      <c r="Q3" s="83"/>
      <c r="R3" s="83"/>
      <c r="S3" s="103"/>
      <c r="U3" s="21"/>
      <c r="V3" s="84"/>
      <c r="W3" s="84"/>
      <c r="AF3" s="70"/>
      <c r="AG3" s="70"/>
      <c r="AH3" s="70"/>
      <c r="AI3" s="70"/>
      <c r="AJ3" s="70"/>
    </row>
    <row r="4" customFormat="false" ht="15.75" hidden="false" customHeight="false" outlineLevel="0" collapsed="false">
      <c r="A4" s="91"/>
      <c r="B4" s="92"/>
      <c r="C4" s="92"/>
      <c r="D4" s="94"/>
      <c r="E4" s="62" t="s">
        <v>62</v>
      </c>
      <c r="F4" s="104" t="n">
        <v>7.5</v>
      </c>
      <c r="G4" s="105" t="n">
        <f aca="false">F4/1024</f>
        <v>0.00732421875</v>
      </c>
      <c r="H4" s="106" t="n">
        <f aca="false" t="array" ref="H4:K4">TRANSPOSE(W99:W102)</f>
        <v>0.0526189435</v>
      </c>
      <c r="I4" s="103" t="n">
        <v>0.0223272536</v>
      </c>
      <c r="J4" s="103" t="n">
        <v>0.0189254883</v>
      </c>
      <c r="K4" s="103" t="n">
        <v>0.0146965628</v>
      </c>
      <c r="L4" s="107" t="n">
        <f aca="false">W204</f>
        <v>0.1758257368</v>
      </c>
      <c r="M4" s="108" t="n">
        <f aca="false" t="array" ref="M4:P4">TRANSPOSE(X99:X102)</f>
        <v>0.0275699402265927</v>
      </c>
      <c r="N4" s="109" t="n">
        <v>0.0126139819971847</v>
      </c>
      <c r="O4" s="109" t="n">
        <v>0.0252339783248911</v>
      </c>
      <c r="P4" s="110" t="n">
        <v>0.00857350011899707</v>
      </c>
      <c r="Q4" s="83"/>
      <c r="R4" s="83"/>
      <c r="S4" s="103"/>
      <c r="U4" s="21"/>
      <c r="V4" s="84"/>
      <c r="W4" s="84"/>
      <c r="AF4" s="70"/>
      <c r="AG4" s="70"/>
      <c r="AH4" s="70"/>
      <c r="AI4" s="70"/>
      <c r="AJ4" s="70"/>
    </row>
    <row r="5" customFormat="false" ht="15.75" hidden="false" customHeight="false" outlineLevel="0" collapsed="false">
      <c r="A5" s="91"/>
      <c r="B5" s="92"/>
      <c r="C5" s="92"/>
      <c r="D5" s="94"/>
      <c r="E5" s="62" t="s">
        <v>63</v>
      </c>
      <c r="F5" s="111" t="n">
        <v>15</v>
      </c>
      <c r="G5" s="105" t="n">
        <f aca="false">F5/1024</f>
        <v>0.0146484375</v>
      </c>
      <c r="H5" s="106" t="n">
        <f aca="false" t="array" ref="H5:K5">TRANSPOSE(W103:W106)</f>
        <v>0.1114433018</v>
      </c>
      <c r="I5" s="103" t="n">
        <v>0.034301815</v>
      </c>
      <c r="J5" s="103" t="n">
        <v>0.0188243001</v>
      </c>
      <c r="K5" s="103" t="n">
        <v>0.0178254462</v>
      </c>
      <c r="L5" s="107" t="n">
        <f aca="false">W205</f>
        <v>0.3834154434</v>
      </c>
      <c r="M5" s="108" t="n">
        <f aca="false" t="array" ref="M5:P5">TRANSPOSE(X103:X106)</f>
        <v>0.0152427694637703</v>
      </c>
      <c r="N5" s="109" t="n">
        <v>0.0211950452277177</v>
      </c>
      <c r="O5" s="109" t="n">
        <v>0.0250998658405202</v>
      </c>
      <c r="P5" s="110" t="n">
        <v>0.0164150047086818</v>
      </c>
      <c r="Q5" s="83"/>
      <c r="R5" s="83"/>
      <c r="S5" s="103"/>
      <c r="U5" s="21"/>
      <c r="V5" s="84"/>
      <c r="W5" s="84"/>
      <c r="AF5" s="70"/>
      <c r="AG5" s="70"/>
      <c r="AH5" s="70"/>
      <c r="AI5" s="70"/>
      <c r="AJ5" s="70"/>
    </row>
    <row r="6" customFormat="false" ht="15.75" hidden="false" customHeight="false" outlineLevel="0" collapsed="false">
      <c r="A6" s="91"/>
      <c r="B6" s="92"/>
      <c r="C6" s="92"/>
      <c r="D6" s="94"/>
      <c r="E6" s="62" t="s">
        <v>64</v>
      </c>
      <c r="F6" s="111" t="n">
        <v>38</v>
      </c>
      <c r="G6" s="105" t="n">
        <f aca="false">F6/1024</f>
        <v>0.037109375</v>
      </c>
      <c r="H6" s="106" t="n">
        <f aca="false" t="array" ref="H6:K6">TRANSPOSE(W107:W110)</f>
        <v>0.6507143175</v>
      </c>
      <c r="I6" s="103" t="n">
        <v>0.1160622405</v>
      </c>
      <c r="J6" s="103" t="n">
        <v>0.0113433534</v>
      </c>
      <c r="K6" s="103" t="n">
        <v>0.0308981161</v>
      </c>
      <c r="L6" s="107" t="n">
        <f aca="false">W206</f>
        <v>2.5791182757</v>
      </c>
      <c r="M6" s="108" t="n">
        <f aca="false" t="array" ref="M6:P6">TRANSPOSE(X107:X110)</f>
        <v>0.0281328924275219</v>
      </c>
      <c r="N6" s="109" t="n">
        <v>0.0563631127051092</v>
      </c>
      <c r="O6" s="109" t="n">
        <v>0.0034656447925062</v>
      </c>
      <c r="P6" s="110" t="n">
        <v>0.0319763216255155</v>
      </c>
      <c r="Q6" s="83"/>
      <c r="R6" s="83"/>
      <c r="S6" s="103"/>
      <c r="U6" s="21"/>
      <c r="V6" s="84"/>
      <c r="W6" s="84"/>
      <c r="AF6" s="70"/>
      <c r="AG6" s="70"/>
      <c r="AH6" s="70"/>
      <c r="AI6" s="70"/>
      <c r="AJ6" s="70"/>
    </row>
    <row r="7" customFormat="false" ht="15.75" hidden="false" customHeight="false" outlineLevel="0" collapsed="false">
      <c r="A7" s="91"/>
      <c r="B7" s="92"/>
      <c r="C7" s="92"/>
      <c r="D7" s="94"/>
      <c r="E7" s="62" t="s">
        <v>65</v>
      </c>
      <c r="F7" s="111" t="n">
        <v>75</v>
      </c>
      <c r="G7" s="105" t="n">
        <f aca="false">F7/1024</f>
        <v>0.0732421875</v>
      </c>
      <c r="H7" s="106" t="n">
        <f aca="false" t="array" ref="H7:K7">TRANSPOSE(W111:W114)</f>
        <v>2.4887003238</v>
      </c>
      <c r="I7" s="103" t="n">
        <v>0.3760865686</v>
      </c>
      <c r="J7" s="103" t="n">
        <v>0.0145157142</v>
      </c>
      <c r="K7" s="103" t="n">
        <v>0.0144556219</v>
      </c>
      <c r="L7" s="112" t="n">
        <f aca="false">W207</f>
        <v>10.4472978523</v>
      </c>
      <c r="M7" s="108" t="n">
        <f aca="false" t="array" ref="M7:P7">TRANSPOSE(X111:X114)</f>
        <v>0.0408508445992912</v>
      </c>
      <c r="N7" s="109" t="n">
        <v>0.00997532784801886</v>
      </c>
      <c r="O7" s="109" t="n">
        <v>0.00835686307789415</v>
      </c>
      <c r="P7" s="110" t="n">
        <v>0.0134377725367488</v>
      </c>
      <c r="Q7" s="83"/>
      <c r="R7" s="83"/>
      <c r="S7" s="103"/>
      <c r="U7" s="21"/>
      <c r="V7" s="84"/>
      <c r="W7" s="84"/>
      <c r="AF7" s="70"/>
      <c r="AG7" s="70"/>
      <c r="AH7" s="70"/>
      <c r="AI7" s="70"/>
      <c r="AJ7" s="70"/>
    </row>
    <row r="8" customFormat="false" ht="15.75" hidden="false" customHeight="false" outlineLevel="0" collapsed="false">
      <c r="A8" s="91"/>
      <c r="B8" s="92"/>
      <c r="C8" s="92"/>
      <c r="D8" s="94"/>
      <c r="E8" s="62" t="s">
        <v>66</v>
      </c>
      <c r="F8" s="111" t="n">
        <v>93</v>
      </c>
      <c r="G8" s="105" t="n">
        <f aca="false">F8/1024</f>
        <v>0.0908203125</v>
      </c>
      <c r="H8" s="106" t="n">
        <f aca="false" t="array" ref="H8:K8">TRANSPOSE(W115:W118)</f>
        <v>3.5537931196</v>
      </c>
      <c r="I8" s="103" t="n">
        <v>0.542926851</v>
      </c>
      <c r="J8" s="103" t="n">
        <v>0.0088428688</v>
      </c>
      <c r="K8" s="103" t="n">
        <v>0.0101638067</v>
      </c>
      <c r="L8" s="112" t="n">
        <f aca="false">W208</f>
        <v>12.7016934366</v>
      </c>
      <c r="M8" s="108" t="n">
        <f aca="false" t="array" ref="M8:P8">TRANSPOSE(X115:X118)</f>
        <v>0.0227182161185139</v>
      </c>
      <c r="N8" s="109" t="n">
        <v>0.0135646000815919</v>
      </c>
      <c r="O8" s="109" t="n">
        <v>0.000694054144710435</v>
      </c>
      <c r="P8" s="110" t="n">
        <v>0.00250649638376205</v>
      </c>
      <c r="Q8" s="83"/>
      <c r="R8" s="83"/>
      <c r="S8" s="103"/>
      <c r="U8" s="21"/>
      <c r="V8" s="84"/>
      <c r="W8" s="84"/>
      <c r="AF8" s="70"/>
      <c r="AG8" s="70"/>
      <c r="AH8" s="70"/>
      <c r="AI8" s="70"/>
      <c r="AJ8" s="70"/>
    </row>
    <row r="9" customFormat="false" ht="15.75" hidden="false" customHeight="false" outlineLevel="0" collapsed="false">
      <c r="A9" s="91"/>
      <c r="B9" s="92"/>
      <c r="C9" s="92"/>
      <c r="D9" s="94"/>
      <c r="E9" s="62" t="s">
        <v>67</v>
      </c>
      <c r="F9" s="111" t="n">
        <v>101</v>
      </c>
      <c r="G9" s="105" t="n">
        <f aca="false">F9/1024</f>
        <v>0.0986328125</v>
      </c>
      <c r="H9" s="106" t="n">
        <f aca="false" t="array" ref="H9:K9">TRANSPOSE(W119:W122)</f>
        <v>4.125265414</v>
      </c>
      <c r="I9" s="103" t="n">
        <v>0.6560209323</v>
      </c>
      <c r="J9" s="103" t="n">
        <v>0.0096762755</v>
      </c>
      <c r="K9" s="103" t="n">
        <v>0.0119454895</v>
      </c>
      <c r="L9" s="112" t="n">
        <f aca="false">W209</f>
        <v>14.010094091</v>
      </c>
      <c r="M9" s="108" t="n">
        <f aca="false" t="array" ref="M9:P9">TRANSPOSE(X119:X122)</f>
        <v>0.0857343316557025</v>
      </c>
      <c r="N9" s="109" t="n">
        <v>0.0390081425755925</v>
      </c>
      <c r="O9" s="109" t="n">
        <v>0.00232303235470228</v>
      </c>
      <c r="P9" s="110" t="n">
        <v>0.00343816785508581</v>
      </c>
      <c r="Q9" s="83"/>
      <c r="R9" s="83"/>
      <c r="S9" s="103"/>
      <c r="U9" s="21"/>
      <c r="V9" s="84"/>
      <c r="W9" s="84"/>
      <c r="AF9" s="70"/>
      <c r="AG9" s="70"/>
      <c r="AH9" s="70"/>
      <c r="AI9" s="70"/>
      <c r="AJ9" s="70"/>
    </row>
    <row r="10" customFormat="false" ht="15.75" hidden="false" customHeight="false" outlineLevel="0" collapsed="false">
      <c r="A10" s="91"/>
      <c r="B10" s="92"/>
      <c r="C10" s="92"/>
      <c r="D10" s="94"/>
      <c r="E10" s="62" t="s">
        <v>68</v>
      </c>
      <c r="F10" s="111" t="n">
        <v>102</v>
      </c>
      <c r="G10" s="105" t="n">
        <f aca="false">F10/1024</f>
        <v>0.099609375</v>
      </c>
      <c r="H10" s="106" t="n">
        <f aca="false" t="array" ref="H10:K10">TRANSPOSE(W123:W126)</f>
        <v>34.3856343135</v>
      </c>
      <c r="I10" s="103" t="n">
        <v>0.6919046616</v>
      </c>
      <c r="J10" s="103" t="n">
        <v>0.0121418799</v>
      </c>
      <c r="K10" s="103" t="n">
        <v>0.0111631314</v>
      </c>
      <c r="L10" s="112" t="n">
        <f aca="false">W210</f>
        <v>14.7096178</v>
      </c>
      <c r="M10" s="108" t="n">
        <f aca="false" t="array" ref="M10:P10">TRANSPOSE(X123:X126)</f>
        <v>3.22782206934514</v>
      </c>
      <c r="N10" s="109" t="n">
        <v>0.0191033623530904</v>
      </c>
      <c r="O10" s="109" t="n">
        <v>0.00256490894643492</v>
      </c>
      <c r="P10" s="110" t="n">
        <v>0.002327912618677</v>
      </c>
      <c r="Q10" s="83"/>
      <c r="R10" s="83"/>
      <c r="S10" s="103"/>
      <c r="U10" s="21"/>
      <c r="V10" s="84"/>
      <c r="W10" s="84"/>
      <c r="AF10" s="70"/>
      <c r="AG10" s="70"/>
      <c r="AH10" s="70"/>
      <c r="AI10" s="70"/>
      <c r="AJ10" s="70"/>
    </row>
    <row r="11" customFormat="false" ht="15.75" hidden="false" customHeight="false" outlineLevel="0" collapsed="false">
      <c r="A11" s="91"/>
      <c r="B11" s="92"/>
      <c r="C11" s="92"/>
      <c r="D11" s="94"/>
      <c r="E11" s="62" t="s">
        <v>69</v>
      </c>
      <c r="F11" s="111" t="n">
        <v>104</v>
      </c>
      <c r="G11" s="105" t="n">
        <f aca="false">F11/1024</f>
        <v>0.1015625</v>
      </c>
      <c r="H11" s="106" t="n">
        <f aca="false" t="array" ref="H11:K11">TRANSPOSE(W127:W130)</f>
        <v>45.4123315594</v>
      </c>
      <c r="I11" s="103" t="n">
        <v>0.7192761729</v>
      </c>
      <c r="J11" s="103" t="n">
        <v>0.0128468478</v>
      </c>
      <c r="K11" s="103" t="n">
        <v>0.0213863642</v>
      </c>
      <c r="L11" s="112" t="n">
        <f aca="false">W211</f>
        <v>15.0108035027</v>
      </c>
      <c r="M11" s="108" t="n">
        <f aca="false" t="array" ref="M11:P11">TRANSPOSE(X127:X130)</f>
        <v>3.75578695018642</v>
      </c>
      <c r="N11" s="109" t="n">
        <v>0.0297913112715499</v>
      </c>
      <c r="O11" s="109" t="n">
        <v>0.00582703920238013</v>
      </c>
      <c r="P11" s="110" t="n">
        <v>0.03148084117716</v>
      </c>
      <c r="Q11" s="83"/>
      <c r="R11" s="83"/>
      <c r="S11" s="103"/>
      <c r="U11" s="21"/>
      <c r="V11" s="84"/>
      <c r="W11" s="84"/>
      <c r="AF11" s="70"/>
      <c r="AG11" s="70"/>
      <c r="AH11" s="70"/>
      <c r="AI11" s="70"/>
      <c r="AJ11" s="70"/>
    </row>
    <row r="12" customFormat="false" ht="15.75" hidden="false" customHeight="false" outlineLevel="0" collapsed="false">
      <c r="A12" s="91"/>
      <c r="B12" s="92"/>
      <c r="C12" s="92"/>
      <c r="D12" s="94"/>
      <c r="E12" s="62" t="s">
        <v>70</v>
      </c>
      <c r="F12" s="111" t="n">
        <v>105</v>
      </c>
      <c r="G12" s="105" t="n">
        <f aca="false">F12/1024</f>
        <v>0.1025390625</v>
      </c>
      <c r="H12" s="106" t="n">
        <f aca="false" t="array" ref="H12:K12">TRANSPOSE(W131:W134)</f>
        <v>61.7691488634</v>
      </c>
      <c r="I12" s="103" t="n">
        <v>0.7207384866</v>
      </c>
      <c r="J12" s="103" t="n">
        <v>0.0152125939</v>
      </c>
      <c r="K12" s="103" t="n">
        <v>0.0130376119</v>
      </c>
      <c r="L12" s="112" t="n">
        <f aca="false">W212</f>
        <v>15.2390767976</v>
      </c>
      <c r="M12" s="108" t="n">
        <f aca="false" t="array" ref="M12:P12">TRANSPOSE(X131:X134)</f>
        <v>8.75851785909672</v>
      </c>
      <c r="N12" s="109" t="n">
        <v>0.0141021032026312</v>
      </c>
      <c r="O12" s="109" t="n">
        <v>0.0126383642916043</v>
      </c>
      <c r="P12" s="110" t="n">
        <v>0.00300752470044448</v>
      </c>
      <c r="Q12" s="83"/>
      <c r="R12" s="83"/>
      <c r="S12" s="103"/>
      <c r="U12" s="21"/>
      <c r="V12" s="84"/>
      <c r="W12" s="84"/>
      <c r="AF12" s="70"/>
      <c r="AG12" s="70"/>
      <c r="AH12" s="70"/>
      <c r="AI12" s="70"/>
      <c r="AJ12" s="70"/>
    </row>
    <row r="13" customFormat="false" ht="15.75" hidden="false" customHeight="false" outlineLevel="0" collapsed="false">
      <c r="A13" s="91"/>
      <c r="B13" s="92"/>
      <c r="C13" s="92"/>
      <c r="D13" s="94"/>
      <c r="E13" s="62" t="s">
        <v>71</v>
      </c>
      <c r="F13" s="111" t="n">
        <v>107</v>
      </c>
      <c r="G13" s="105" t="n">
        <f aca="false">F13/1024</f>
        <v>0.1044921875</v>
      </c>
      <c r="H13" s="106" t="str">
        <f aca="false" t="array" ref="H13:K13">TRANSPOSE(W135:W138)</f>
        <v>OOM</v>
      </c>
      <c r="I13" s="103" t="n">
        <v>0.7718277502</v>
      </c>
      <c r="J13" s="103" t="n">
        <v>0.0134130606</v>
      </c>
      <c r="K13" s="103" t="n">
        <v>0.0163867804</v>
      </c>
      <c r="L13" s="112" t="n">
        <f aca="false">W213</f>
        <v>15.5580175396</v>
      </c>
      <c r="M13" s="108" t="n">
        <f aca="false" t="array" ref="M13:P13">TRANSPOSE(X135:X138)</f>
        <v>0</v>
      </c>
      <c r="N13" s="109" t="n">
        <v>0.0429363132659969</v>
      </c>
      <c r="O13" s="109" t="n">
        <v>0.00373715102383484</v>
      </c>
      <c r="P13" s="110" t="n">
        <v>0.0106048880479431</v>
      </c>
      <c r="Q13" s="83"/>
      <c r="R13" s="83"/>
      <c r="S13" s="103"/>
      <c r="U13" s="21"/>
      <c r="V13" s="84"/>
      <c r="W13" s="84"/>
      <c r="AF13" s="70"/>
      <c r="AG13" s="70"/>
      <c r="AH13" s="70"/>
      <c r="AI13" s="70"/>
      <c r="AJ13" s="70"/>
    </row>
    <row r="14" customFormat="false" ht="15.75" hidden="false" customHeight="false" outlineLevel="0" collapsed="false">
      <c r="A14" s="91"/>
      <c r="B14" s="92"/>
      <c r="C14" s="92"/>
      <c r="D14" s="94"/>
      <c r="E14" s="62" t="s">
        <v>72</v>
      </c>
      <c r="F14" s="111" t="n">
        <v>113</v>
      </c>
      <c r="G14" s="105" t="n">
        <f aca="false">F14/1024</f>
        <v>0.1103515625</v>
      </c>
      <c r="H14" s="106" t="str">
        <f aca="false" t="array" ref="H14:K14">TRANSPOSE(W139:W142)</f>
        <v>OOM</v>
      </c>
      <c r="I14" s="103" t="n">
        <v>0.8127740472</v>
      </c>
      <c r="J14" s="103" t="n">
        <v>0.0124862821</v>
      </c>
      <c r="K14" s="103" t="n">
        <v>0.0181236514</v>
      </c>
      <c r="L14" s="112" t="n">
        <f aca="false">W214</f>
        <v>16.9470327507</v>
      </c>
      <c r="M14" s="108" t="n">
        <f aca="false" t="array" ref="M14:P14">TRANSPOSE(X139:X142)</f>
        <v>0</v>
      </c>
      <c r="N14" s="109" t="n">
        <v>0.0298685327267314</v>
      </c>
      <c r="O14" s="109" t="n">
        <v>0.0053103121312771</v>
      </c>
      <c r="P14" s="110" t="n">
        <v>0.015175276314266</v>
      </c>
      <c r="Q14" s="83"/>
      <c r="R14" s="83"/>
      <c r="S14" s="103"/>
      <c r="U14" s="21"/>
      <c r="V14" s="84"/>
      <c r="W14" s="84"/>
      <c r="AF14" s="70"/>
      <c r="AG14" s="70"/>
      <c r="AH14" s="70"/>
      <c r="AI14" s="70"/>
      <c r="AJ14" s="70"/>
    </row>
    <row r="15" customFormat="false" ht="15.75" hidden="false" customHeight="false" outlineLevel="0" collapsed="false">
      <c r="A15" s="91"/>
      <c r="B15" s="92"/>
      <c r="C15" s="92"/>
      <c r="D15" s="94"/>
      <c r="E15" s="62" t="s">
        <v>73</v>
      </c>
      <c r="F15" s="111" t="n">
        <v>150</v>
      </c>
      <c r="G15" s="105" t="n">
        <f aca="false">F15/1024</f>
        <v>0.146484375</v>
      </c>
      <c r="H15" s="106" t="str">
        <f aca="false" t="array" ref="H15:K15">TRANSPOSE(W143:W146)</f>
        <v>OOM</v>
      </c>
      <c r="I15" s="103" t="n">
        <v>1.6029311074</v>
      </c>
      <c r="J15" s="103" t="n">
        <v>0.0169762131</v>
      </c>
      <c r="K15" s="103" t="n">
        <v>0.0232852974</v>
      </c>
      <c r="L15" s="112" t="n">
        <f aca="false">W215</f>
        <v>55.8207970277</v>
      </c>
      <c r="M15" s="108" t="n">
        <f aca="false" t="array" ref="M15:P15">TRANSPOSE(X143:X146)</f>
        <v>0</v>
      </c>
      <c r="N15" s="109" t="n">
        <v>0.0323447559525505</v>
      </c>
      <c r="O15" s="109" t="n">
        <v>0.00503808986090669</v>
      </c>
      <c r="P15" s="110" t="n">
        <v>0.0243034836148246</v>
      </c>
      <c r="Q15" s="83"/>
      <c r="R15" s="83"/>
      <c r="S15" s="103"/>
      <c r="U15" s="21"/>
      <c r="V15" s="84"/>
      <c r="W15" s="84"/>
      <c r="AF15" s="70"/>
      <c r="AG15" s="70"/>
      <c r="AH15" s="70"/>
      <c r="AI15" s="70"/>
      <c r="AJ15" s="70"/>
    </row>
    <row r="16" customFormat="false" ht="15.75" hidden="false" customHeight="false" outlineLevel="0" collapsed="false">
      <c r="A16" s="91"/>
      <c r="B16" s="92"/>
      <c r="C16" s="92"/>
      <c r="D16" s="94"/>
      <c r="E16" s="62" t="s">
        <v>74</v>
      </c>
      <c r="F16" s="111" t="n">
        <v>188</v>
      </c>
      <c r="G16" s="105" t="n">
        <f aca="false">F16/1024</f>
        <v>0.18359375</v>
      </c>
      <c r="H16" s="106" t="str">
        <f aca="false" t="array" ref="H16:K16">TRANSPOSE(W147:W150)</f>
        <v>OOM</v>
      </c>
      <c r="I16" s="103" t="n">
        <v>2.5340511098</v>
      </c>
      <c r="J16" s="103" t="n">
        <v>0.0143559543</v>
      </c>
      <c r="K16" s="103" t="n">
        <v>0.0236622717</v>
      </c>
      <c r="L16" s="112" t="n">
        <f aca="false">W216</f>
        <v>70.7149566867</v>
      </c>
      <c r="M16" s="108" t="n">
        <f aca="false" t="array" ref="M16:P16">TRANSPOSE(X147:X150)</f>
        <v>0</v>
      </c>
      <c r="N16" s="109" t="n">
        <v>0.0356981586353057</v>
      </c>
      <c r="O16" s="109" t="n">
        <v>0.00419038978648309</v>
      </c>
      <c r="P16" s="110" t="n">
        <v>0.0249185604781381</v>
      </c>
      <c r="Q16" s="83"/>
      <c r="R16" s="83"/>
      <c r="S16" s="103"/>
      <c r="U16" s="21"/>
      <c r="V16" s="84"/>
      <c r="W16" s="84"/>
      <c r="AF16" s="70"/>
      <c r="AG16" s="70"/>
      <c r="AH16" s="70"/>
      <c r="AI16" s="70"/>
      <c r="AJ16" s="70"/>
    </row>
    <row r="17" customFormat="false" ht="15.75" hidden="false" customHeight="false" outlineLevel="0" collapsed="false">
      <c r="A17" s="91"/>
      <c r="B17" s="92"/>
      <c r="C17" s="92"/>
      <c r="D17" s="94"/>
      <c r="E17" s="62" t="s">
        <v>75</v>
      </c>
      <c r="F17" s="111" t="n">
        <v>225</v>
      </c>
      <c r="G17" s="105" t="n">
        <f aca="false">F17/1024</f>
        <v>0.2197265625</v>
      </c>
      <c r="H17" s="106" t="str">
        <f aca="false" t="array" ref="H17:K17">TRANSPOSE(W151:W154)</f>
        <v>OOM</v>
      </c>
      <c r="I17" s="103" t="n">
        <v>3.4700418172</v>
      </c>
      <c r="J17" s="103" t="n">
        <v>0.0144709549</v>
      </c>
      <c r="K17" s="103" t="n">
        <v>0.0199216079</v>
      </c>
      <c r="L17" s="112" t="n">
        <f aca="false">W217</f>
        <v>83.5388946875</v>
      </c>
      <c r="M17" s="108" t="n">
        <f aca="false" t="array" ref="M17:P17">TRANSPOSE(X151:X154)</f>
        <v>0</v>
      </c>
      <c r="N17" s="109" t="n">
        <v>0.0314603468739096</v>
      </c>
      <c r="O17" s="109" t="n">
        <v>0.00647253176320389</v>
      </c>
      <c r="P17" s="110" t="n">
        <v>0.0214700419606455</v>
      </c>
      <c r="Q17" s="113"/>
      <c r="R17" s="83"/>
      <c r="S17" s="103"/>
      <c r="U17" s="21"/>
      <c r="V17" s="84"/>
      <c r="W17" s="84"/>
      <c r="AF17" s="70"/>
      <c r="AG17" s="70"/>
      <c r="AH17" s="70"/>
      <c r="AI17" s="70"/>
      <c r="AJ17" s="70"/>
    </row>
    <row r="18" customFormat="false" ht="15.75" hidden="false" customHeight="false" outlineLevel="0" collapsed="false">
      <c r="A18" s="91"/>
      <c r="B18" s="92"/>
      <c r="C18" s="92"/>
      <c r="D18" s="94"/>
      <c r="E18" s="62" t="s">
        <v>76</v>
      </c>
      <c r="F18" s="111" t="n">
        <v>262</v>
      </c>
      <c r="G18" s="105" t="n">
        <f aca="false">F18/1024</f>
        <v>0.255859375</v>
      </c>
      <c r="H18" s="106" t="str">
        <f aca="false" t="array" ref="H18:K18">TRANSPOSE(W155:W158)</f>
        <v>OOM</v>
      </c>
      <c r="I18" s="103" t="n">
        <v>4.7336460289</v>
      </c>
      <c r="J18" s="103" t="n">
        <v>0.0161283667</v>
      </c>
      <c r="K18" s="103" t="n">
        <v>0.0217453918</v>
      </c>
      <c r="L18" s="112" t="n">
        <f aca="false">W218</f>
        <v>202.125463288</v>
      </c>
      <c r="M18" s="108" t="n">
        <f aca="false" t="array" ref="M18:P18">TRANSPOSE(X155:X158)</f>
        <v>0</v>
      </c>
      <c r="N18" s="109" t="n">
        <v>0.0395409750703414</v>
      </c>
      <c r="O18" s="109" t="n">
        <v>0.00486667029269509</v>
      </c>
      <c r="P18" s="110" t="n">
        <v>0.0242491126990684</v>
      </c>
      <c r="Q18" s="83"/>
      <c r="R18" s="83"/>
      <c r="S18" s="103"/>
      <c r="U18" s="21"/>
      <c r="V18" s="84"/>
      <c r="W18" s="84"/>
      <c r="AF18" s="70"/>
      <c r="AG18" s="70"/>
      <c r="AH18" s="70"/>
      <c r="AI18" s="70"/>
      <c r="AJ18" s="70"/>
    </row>
    <row r="19" customFormat="false" ht="15.75" hidden="false" customHeight="false" outlineLevel="0" collapsed="false">
      <c r="A19" s="91"/>
      <c r="B19" s="92"/>
      <c r="C19" s="92"/>
      <c r="D19" s="94"/>
      <c r="E19" s="114" t="s">
        <v>77</v>
      </c>
      <c r="F19" s="115" t="n">
        <v>300</v>
      </c>
      <c r="G19" s="116" t="n">
        <f aca="false">F19/1024</f>
        <v>0.29296875</v>
      </c>
      <c r="H19" s="117" t="str">
        <f aca="false" t="array" ref="H19:K19">TRANSPOSE(W159:W162)</f>
        <v>OOM</v>
      </c>
      <c r="I19" s="118" t="n">
        <v>6.608795459</v>
      </c>
      <c r="J19" s="118" t="n">
        <v>0.0149475484</v>
      </c>
      <c r="K19" s="118" t="n">
        <v>0.0143744149</v>
      </c>
      <c r="L19" s="112" t="n">
        <f aca="false">W219</f>
        <v>231.1088713007</v>
      </c>
      <c r="M19" s="119" t="n">
        <f aca="false" t="array" ref="M19:P19">TRANSPOSE(X159:X162)</f>
        <v>0</v>
      </c>
      <c r="N19" s="120" t="n">
        <v>0.0508052741247919</v>
      </c>
      <c r="O19" s="120" t="n">
        <v>0.00396012977881557</v>
      </c>
      <c r="P19" s="121" t="n">
        <v>0.00481579243626523</v>
      </c>
      <c r="Q19" s="83"/>
      <c r="R19" s="83"/>
      <c r="S19" s="103"/>
      <c r="U19" s="21"/>
      <c r="V19" s="84"/>
      <c r="W19" s="84"/>
      <c r="AF19" s="70"/>
      <c r="AG19" s="70"/>
      <c r="AH19" s="70"/>
      <c r="AI19" s="70"/>
      <c r="AJ19" s="70"/>
    </row>
    <row r="20" customFormat="false" ht="15.75" hidden="false" customHeight="false" outlineLevel="0" collapsed="false">
      <c r="A20" s="91"/>
      <c r="B20" s="92"/>
      <c r="C20" s="92"/>
      <c r="D20" s="94"/>
      <c r="E20" s="122" t="s">
        <v>4</v>
      </c>
      <c r="F20" s="123" t="s">
        <v>50</v>
      </c>
      <c r="G20" s="124" t="s">
        <v>51</v>
      </c>
      <c r="H20" s="123" t="s">
        <v>78</v>
      </c>
      <c r="I20" s="125" t="s">
        <v>79</v>
      </c>
      <c r="J20" s="126" t="s">
        <v>80</v>
      </c>
      <c r="K20" s="126" t="s">
        <v>81</v>
      </c>
      <c r="L20" s="127"/>
      <c r="M20" s="128"/>
      <c r="N20" s="129"/>
      <c r="O20" s="130"/>
      <c r="P20" s="130"/>
      <c r="Q20" s="131"/>
      <c r="R20" s="132"/>
      <c r="S20" s="103"/>
      <c r="U20" s="21"/>
      <c r="V20" s="84"/>
      <c r="W20" s="84"/>
      <c r="AF20" s="70"/>
      <c r="AG20" s="70"/>
      <c r="AH20" s="70"/>
      <c r="AI20" s="70"/>
      <c r="AJ20" s="70"/>
    </row>
    <row r="21" customFormat="false" ht="15.75" hidden="false" customHeight="false" outlineLevel="0" collapsed="false">
      <c r="A21" s="91"/>
      <c r="B21" s="92"/>
      <c r="C21" s="92"/>
      <c r="D21" s="94"/>
      <c r="E21" s="133" t="s">
        <v>82</v>
      </c>
      <c r="F21" s="134" t="n">
        <v>14961</v>
      </c>
      <c r="G21" s="135" t="n">
        <f aca="false">F21/1024</f>
        <v>14.6103515625</v>
      </c>
      <c r="H21" s="136" t="str">
        <f aca="false" t="array" ref="H21:K21">TRANSPOSE(W163:W166)</f>
        <v>OOT</v>
      </c>
      <c r="I21" s="136" t="str">
        <v>OOT</v>
      </c>
      <c r="J21" s="137" t="n">
        <v>0.1949716948</v>
      </c>
      <c r="K21" s="137" t="n">
        <v>0.1388055736</v>
      </c>
      <c r="L21" s="138"/>
      <c r="M21" s="139"/>
      <c r="N21" s="140"/>
      <c r="O21" s="130"/>
      <c r="P21" s="130"/>
      <c r="Q21" s="131"/>
      <c r="R21" s="132"/>
      <c r="S21" s="98"/>
      <c r="U21" s="21"/>
      <c r="V21" s="84"/>
      <c r="W21" s="84"/>
      <c r="AF21" s="70"/>
      <c r="AG21" s="70"/>
      <c r="AH21" s="70"/>
      <c r="AI21" s="70"/>
      <c r="AJ21" s="70"/>
    </row>
    <row r="22" customFormat="false" ht="15.75" hidden="false" customHeight="false" outlineLevel="0" collapsed="false">
      <c r="A22" s="91"/>
      <c r="B22" s="92"/>
      <c r="C22" s="92"/>
      <c r="D22" s="94"/>
      <c r="E22" s="133" t="s">
        <v>83</v>
      </c>
      <c r="F22" s="134" t="n">
        <v>29922</v>
      </c>
      <c r="G22" s="141" t="n">
        <f aca="false">F22/1024</f>
        <v>29.220703125</v>
      </c>
      <c r="H22" s="142" t="str">
        <f aca="false" t="array" ref="H22:K22">TRANSPOSE(W167:W170)</f>
        <v>OOT</v>
      </c>
      <c r="I22" s="142" t="str">
        <v>OOT</v>
      </c>
      <c r="J22" s="143" t="n">
        <v>0.433044078</v>
      </c>
      <c r="K22" s="143" t="n">
        <v>0.2756152624</v>
      </c>
      <c r="L22" s="144"/>
      <c r="M22" s="139"/>
      <c r="N22" s="140"/>
      <c r="O22" s="130"/>
      <c r="P22" s="130"/>
      <c r="Q22" s="131"/>
      <c r="R22" s="132"/>
      <c r="S22" s="103"/>
      <c r="U22" s="21"/>
      <c r="V22" s="84"/>
      <c r="W22" s="84"/>
      <c r="AF22" s="70"/>
      <c r="AG22" s="70"/>
      <c r="AH22" s="70"/>
      <c r="AI22" s="70"/>
      <c r="AJ22" s="70"/>
    </row>
    <row r="23" customFormat="false" ht="15.75" hidden="false" customHeight="false" outlineLevel="0" collapsed="false">
      <c r="A23" s="91"/>
      <c r="B23" s="92"/>
      <c r="C23" s="92"/>
      <c r="D23" s="94"/>
      <c r="E23" s="133" t="s">
        <v>84</v>
      </c>
      <c r="F23" s="134" t="n">
        <v>44883</v>
      </c>
      <c r="G23" s="141" t="n">
        <f aca="false">F23/1024</f>
        <v>43.8310546875</v>
      </c>
      <c r="H23" s="142" t="str">
        <f aca="false" t="array" ref="H23:K23">TRANSPOSE(W171:W174)</f>
        <v>OOT</v>
      </c>
      <c r="I23" s="142" t="str">
        <v>OOT</v>
      </c>
      <c r="J23" s="143" t="n">
        <v>0.4916267206</v>
      </c>
      <c r="K23" s="143" t="n">
        <v>0.3995033323</v>
      </c>
      <c r="L23" s="144"/>
      <c r="M23" s="139"/>
      <c r="N23" s="140"/>
      <c r="O23" s="130"/>
      <c r="P23" s="130"/>
      <c r="Q23" s="131"/>
      <c r="R23" s="132"/>
      <c r="S23" s="103"/>
      <c r="U23" s="21"/>
      <c r="V23" s="84"/>
      <c r="W23" s="84"/>
      <c r="AF23" s="70"/>
      <c r="AG23" s="70"/>
      <c r="AH23" s="70"/>
      <c r="AI23" s="70"/>
      <c r="AJ23" s="70"/>
    </row>
    <row r="24" customFormat="false" ht="15.75" hidden="false" customHeight="false" outlineLevel="0" collapsed="false">
      <c r="A24" s="91"/>
      <c r="B24" s="92"/>
      <c r="C24" s="92"/>
      <c r="D24" s="94"/>
      <c r="E24" s="133" t="s">
        <v>85</v>
      </c>
      <c r="F24" s="134" t="n">
        <v>59844</v>
      </c>
      <c r="G24" s="141" t="n">
        <f aca="false">F24/1024</f>
        <v>58.44140625</v>
      </c>
      <c r="H24" s="142" t="str">
        <f aca="false" t="array" ref="H24:K24">TRANSPOSE(W175:W178)</f>
        <v>OOT</v>
      </c>
      <c r="I24" s="142" t="str">
        <v>OOT</v>
      </c>
      <c r="J24" s="143" t="n">
        <v>0.6305218235</v>
      </c>
      <c r="K24" s="143" t="n">
        <v>0.519249166</v>
      </c>
      <c r="L24" s="144"/>
      <c r="M24" s="139"/>
      <c r="N24" s="140"/>
      <c r="O24" s="130"/>
      <c r="P24" s="130"/>
      <c r="Q24" s="131"/>
      <c r="R24" s="132"/>
      <c r="S24" s="103"/>
      <c r="U24" s="21"/>
      <c r="V24" s="84"/>
      <c r="W24" s="84"/>
      <c r="AF24" s="70"/>
      <c r="AG24" s="70"/>
      <c r="AH24" s="70"/>
      <c r="AI24" s="70"/>
      <c r="AJ24" s="70"/>
    </row>
    <row r="25" customFormat="false" ht="15.75" hidden="false" customHeight="false" outlineLevel="0" collapsed="false">
      <c r="A25" s="91"/>
      <c r="B25" s="92"/>
      <c r="C25" s="92"/>
      <c r="D25" s="94"/>
      <c r="E25" s="133" t="s">
        <v>86</v>
      </c>
      <c r="F25" s="134" t="n">
        <v>74805</v>
      </c>
      <c r="G25" s="141" t="n">
        <f aca="false">F25/1024</f>
        <v>73.0517578125</v>
      </c>
      <c r="H25" s="142" t="str">
        <f aca="false" t="array" ref="H25:K25">TRANSPOSE(W179:W182)</f>
        <v>OOT</v>
      </c>
      <c r="I25" s="83" t="str">
        <v>OOT</v>
      </c>
      <c r="J25" s="143" t="n">
        <v>0.790684816</v>
      </c>
      <c r="K25" s="143" t="n">
        <v>0.6537124821</v>
      </c>
      <c r="L25" s="144"/>
      <c r="M25" s="139"/>
      <c r="N25" s="140"/>
      <c r="O25" s="145"/>
      <c r="P25" s="130"/>
      <c r="Q25" s="131"/>
      <c r="R25" s="132"/>
      <c r="S25" s="103"/>
      <c r="T25" s="67"/>
      <c r="U25" s="67"/>
      <c r="V25" s="67"/>
      <c r="W25" s="67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</row>
    <row r="26" customFormat="false" ht="15.75" hidden="false" customHeight="false" outlineLevel="0" collapsed="false">
      <c r="A26" s="91"/>
      <c r="B26" s="92"/>
      <c r="C26" s="92"/>
      <c r="D26" s="94"/>
      <c r="E26" s="133" t="s">
        <v>87</v>
      </c>
      <c r="F26" s="134" t="n">
        <v>89766</v>
      </c>
      <c r="G26" s="141" t="n">
        <f aca="false">F26/1024</f>
        <v>87.662109375</v>
      </c>
      <c r="H26" s="142" t="str">
        <f aca="false" t="array" ref="H26:K26">TRANSPOSE(W183:W186)</f>
        <v>OOT</v>
      </c>
      <c r="I26" s="83" t="str">
        <v>OOT</v>
      </c>
      <c r="J26" s="143" t="n">
        <v>0.955608603</v>
      </c>
      <c r="K26" s="143" t="n">
        <v>0.8011766064</v>
      </c>
      <c r="L26" s="144"/>
      <c r="M26" s="139"/>
      <c r="N26" s="140"/>
      <c r="O26" s="146"/>
      <c r="P26" s="130"/>
      <c r="Q26" s="131"/>
      <c r="R26" s="132"/>
      <c r="S26" s="103"/>
      <c r="T26" s="67"/>
      <c r="U26" s="67"/>
      <c r="V26" s="67"/>
      <c r="W26" s="67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</row>
    <row r="27" customFormat="false" ht="15.75" hidden="false" customHeight="false" outlineLevel="0" collapsed="false">
      <c r="A27" s="91"/>
      <c r="B27" s="92"/>
      <c r="C27" s="92"/>
      <c r="D27" s="94"/>
      <c r="E27" s="133" t="s">
        <v>88</v>
      </c>
      <c r="F27" s="134" t="n">
        <v>104727</v>
      </c>
      <c r="G27" s="141" t="n">
        <f aca="false">F27/1024</f>
        <v>102.2724609375</v>
      </c>
      <c r="H27" s="142" t="str">
        <f aca="false" t="array" ref="H27:K27">TRANSPOSE(W187:W190)</f>
        <v>OOT</v>
      </c>
      <c r="I27" s="83" t="str">
        <v>OOT</v>
      </c>
      <c r="J27" s="143" t="n">
        <v>1.1092478791</v>
      </c>
      <c r="K27" s="143" t="n">
        <v>0.8945841205</v>
      </c>
      <c r="L27" s="144"/>
      <c r="M27" s="139"/>
      <c r="N27" s="140"/>
      <c r="O27" s="146"/>
      <c r="P27" s="130"/>
      <c r="Q27" s="131"/>
      <c r="R27" s="132"/>
      <c r="S27" s="103"/>
      <c r="T27" s="67"/>
      <c r="U27" s="67"/>
      <c r="V27" s="67"/>
      <c r="W27" s="67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</row>
    <row r="28" customFormat="false" ht="15.75" hidden="false" customHeight="false" outlineLevel="0" collapsed="false">
      <c r="A28" s="91"/>
      <c r="B28" s="92"/>
      <c r="C28" s="92"/>
      <c r="D28" s="94"/>
      <c r="E28" s="133" t="s">
        <v>89</v>
      </c>
      <c r="F28" s="134" t="n">
        <v>119688</v>
      </c>
      <c r="G28" s="141" t="n">
        <f aca="false">F28/1024</f>
        <v>116.8828125</v>
      </c>
      <c r="H28" s="142" t="str">
        <f aca="false" t="array" ref="H28:K28">TRANSPOSE(W191:W194)</f>
        <v>OOT</v>
      </c>
      <c r="I28" s="83" t="str">
        <v>OOT</v>
      </c>
      <c r="J28" s="143" t="n">
        <v>1.270609422</v>
      </c>
      <c r="K28" s="143" t="n">
        <v>1.0385537011</v>
      </c>
      <c r="L28" s="144"/>
      <c r="M28" s="139"/>
      <c r="N28" s="140"/>
      <c r="O28" s="146"/>
      <c r="P28" s="130"/>
      <c r="Q28" s="131"/>
      <c r="R28" s="132"/>
      <c r="S28" s="103"/>
      <c r="T28" s="67"/>
      <c r="U28" s="67"/>
      <c r="V28" s="67"/>
      <c r="W28" s="67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</row>
    <row r="29" customFormat="false" ht="15.75" hidden="false" customHeight="false" outlineLevel="0" collapsed="false">
      <c r="A29" s="91"/>
      <c r="B29" s="92"/>
      <c r="C29" s="92"/>
      <c r="D29" s="94"/>
      <c r="E29" s="133" t="s">
        <v>90</v>
      </c>
      <c r="F29" s="134" t="n">
        <v>134649</v>
      </c>
      <c r="G29" s="141" t="n">
        <f aca="false">F29/1024</f>
        <v>131.4931640625</v>
      </c>
      <c r="H29" s="142" t="str">
        <f aca="false" t="array" ref="H29:K29">TRANSPOSE(W195:W198)</f>
        <v>OOT</v>
      </c>
      <c r="I29" s="83" t="str">
        <v>OOT</v>
      </c>
      <c r="J29" s="143" t="n">
        <v>1.4274222385</v>
      </c>
      <c r="K29" s="143" t="n">
        <v>1.1663144367</v>
      </c>
      <c r="L29" s="144"/>
      <c r="M29" s="139"/>
      <c r="N29" s="140"/>
      <c r="O29" s="146"/>
      <c r="P29" s="130"/>
      <c r="Q29" s="131"/>
      <c r="R29" s="132"/>
      <c r="S29" s="103"/>
      <c r="T29" s="67"/>
      <c r="U29" s="67"/>
      <c r="V29" s="67"/>
      <c r="W29" s="67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</row>
    <row r="30" customFormat="false" ht="15.75" hidden="false" customHeight="false" outlineLevel="0" collapsed="false">
      <c r="A30" s="91"/>
      <c r="B30" s="92"/>
      <c r="C30" s="92"/>
      <c r="D30" s="94"/>
      <c r="E30" s="122" t="s">
        <v>91</v>
      </c>
      <c r="F30" s="147" t="n">
        <v>149610</v>
      </c>
      <c r="G30" s="148" t="n">
        <f aca="false">F30/1024</f>
        <v>146.103515625</v>
      </c>
      <c r="H30" s="125" t="str">
        <f aca="false" t="array" ref="H30:K30">TRANSPOSE(W199:W202)</f>
        <v>OOT</v>
      </c>
      <c r="I30" s="149" t="str">
        <v>OOT</v>
      </c>
      <c r="J30" s="126" t="n">
        <v>1.5659845583</v>
      </c>
      <c r="K30" s="126" t="n">
        <v>1.2834605264</v>
      </c>
      <c r="L30" s="150"/>
      <c r="M30" s="128"/>
      <c r="N30" s="129"/>
      <c r="O30" s="146"/>
      <c r="P30" s="130"/>
      <c r="Q30" s="131"/>
      <c r="R30" s="132"/>
      <c r="S30" s="103"/>
      <c r="T30" s="67"/>
      <c r="U30" s="67"/>
      <c r="V30" s="67"/>
      <c r="W30" s="67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</row>
    <row r="31" customFormat="false" ht="15.75" hidden="false" customHeight="false" outlineLevel="0" collapsed="false">
      <c r="A31" s="67"/>
      <c r="B31" s="21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</row>
    <row r="32" customFormat="false" ht="15.75" hidden="false" customHeight="false" outlineLevel="0" collapsed="false">
      <c r="A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</row>
    <row r="33" customFormat="false" ht="15.75" hidden="false" customHeight="false" outlineLevel="0" collapsed="false">
      <c r="A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</row>
    <row r="34" customFormat="false" ht="15.75" hidden="false" customHeight="false" outlineLevel="0" collapsed="false">
      <c r="A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</row>
    <row r="35" customFormat="false" ht="15.75" hidden="false" customHeight="false" outlineLevel="0" collapsed="false">
      <c r="A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</row>
    <row r="36" customFormat="false" ht="15.75" hidden="false" customHeight="false" outlineLevel="0" collapsed="false">
      <c r="A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</row>
    <row r="37" customFormat="false" ht="15.75" hidden="false" customHeight="false" outlineLevel="0" collapsed="false">
      <c r="A37" s="67" t="s">
        <v>14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</row>
    <row r="38" customFormat="false" ht="15.75" hidden="false" customHeight="false" outlineLevel="0" collapsed="false">
      <c r="A38" s="67" t="s">
        <v>2</v>
      </c>
      <c r="B38" s="67" t="s">
        <v>16</v>
      </c>
      <c r="C38" s="67" t="s">
        <v>17</v>
      </c>
      <c r="D38" s="67" t="s">
        <v>18</v>
      </c>
      <c r="E38" s="67" t="s">
        <v>19</v>
      </c>
      <c r="F38" s="67"/>
      <c r="G38" s="67"/>
      <c r="H38" s="67" t="s">
        <v>20</v>
      </c>
      <c r="I38" s="67" t="s">
        <v>21</v>
      </c>
      <c r="J38" s="67" t="s">
        <v>22</v>
      </c>
      <c r="K38" s="67" t="s">
        <v>23</v>
      </c>
      <c r="L38" s="67"/>
      <c r="M38" s="67" t="s">
        <v>24</v>
      </c>
      <c r="N38" s="67" t="s">
        <v>25</v>
      </c>
      <c r="O38" s="67" t="s">
        <v>26</v>
      </c>
      <c r="P38" s="67" t="s">
        <v>27</v>
      </c>
      <c r="Q38" s="67" t="s">
        <v>28</v>
      </c>
      <c r="R38" s="67" t="s">
        <v>29</v>
      </c>
      <c r="S38" s="67" t="s">
        <v>30</v>
      </c>
      <c r="T38" s="67" t="s">
        <v>31</v>
      </c>
      <c r="U38" s="67" t="s">
        <v>32</v>
      </c>
      <c r="V38" s="67" t="s">
        <v>33</v>
      </c>
      <c r="W38" s="67" t="s">
        <v>92</v>
      </c>
      <c r="X38" s="151" t="s">
        <v>93</v>
      </c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</row>
    <row r="39" customFormat="false" ht="15.75" hidden="false" customHeight="false" outlineLevel="0" collapsed="false">
      <c r="A39" s="73" t="s">
        <v>94</v>
      </c>
      <c r="B39" s="73" t="s">
        <v>95</v>
      </c>
      <c r="C39" s="73" t="s">
        <v>96</v>
      </c>
      <c r="D39" s="73" t="s">
        <v>39</v>
      </c>
      <c r="E39" s="73" t="s">
        <v>40</v>
      </c>
      <c r="F39" s="73"/>
      <c r="G39" s="73"/>
      <c r="H39" s="73" t="s">
        <v>97</v>
      </c>
      <c r="I39" s="73" t="s">
        <v>41</v>
      </c>
      <c r="J39" s="73" t="s">
        <v>42</v>
      </c>
      <c r="K39" s="74" t="n">
        <v>1</v>
      </c>
      <c r="L39" s="74"/>
      <c r="M39" s="74" t="n">
        <v>8454784</v>
      </c>
      <c r="N39" s="74" t="n">
        <v>9674828</v>
      </c>
      <c r="O39" s="74" t="n">
        <v>16810956</v>
      </c>
      <c r="P39" s="74" t="n">
        <v>18809711</v>
      </c>
      <c r="Q39" s="74" t="n">
        <v>7595781</v>
      </c>
      <c r="R39" s="74" t="n">
        <v>9265884</v>
      </c>
      <c r="S39" s="74" t="n">
        <v>85136652</v>
      </c>
      <c r="T39" s="74" t="n">
        <v>9729042</v>
      </c>
      <c r="U39" s="74" t="n">
        <v>15310285</v>
      </c>
      <c r="V39" s="74" t="n">
        <v>9259484</v>
      </c>
      <c r="W39" s="73" t="n">
        <f aca="false">AVERAGE(M39:V39)/(1000*1000*1000)</f>
        <v>0.0190047407</v>
      </c>
      <c r="X39" s="40" t="n">
        <f aca="false">STDEV(M39:V39)/(1000*1000*1000)</f>
        <v>0.023561495392429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customFormat="false" ht="15.75" hidden="false" customHeight="false" outlineLevel="0" collapsed="false">
      <c r="A40" s="73" t="s">
        <v>94</v>
      </c>
      <c r="B40" s="73" t="s">
        <v>95</v>
      </c>
      <c r="C40" s="73" t="s">
        <v>96</v>
      </c>
      <c r="D40" s="73" t="s">
        <v>39</v>
      </c>
      <c r="E40" s="73" t="s">
        <v>40</v>
      </c>
      <c r="F40" s="73"/>
      <c r="G40" s="73"/>
      <c r="H40" s="73" t="s">
        <v>97</v>
      </c>
      <c r="I40" s="73" t="s">
        <v>43</v>
      </c>
      <c r="J40" s="73" t="s">
        <v>42</v>
      </c>
      <c r="K40" s="74" t="n">
        <v>1</v>
      </c>
      <c r="L40" s="74"/>
      <c r="M40" s="74" t="n">
        <v>7950773</v>
      </c>
      <c r="N40" s="74" t="n">
        <v>36278406</v>
      </c>
      <c r="O40" s="74" t="n">
        <v>14857609</v>
      </c>
      <c r="P40" s="74" t="n">
        <v>11627884</v>
      </c>
      <c r="Q40" s="74" t="n">
        <v>10789677</v>
      </c>
      <c r="R40" s="74" t="n">
        <v>29016342</v>
      </c>
      <c r="S40" s="74" t="n">
        <v>8990881</v>
      </c>
      <c r="T40" s="74" t="n">
        <v>16840535</v>
      </c>
      <c r="U40" s="74" t="n">
        <v>7955294</v>
      </c>
      <c r="V40" s="74" t="n">
        <v>8744887</v>
      </c>
      <c r="W40" s="73" t="n">
        <f aca="false">AVERAGE(M40:V40)/(1000*1000*1000)</f>
        <v>0.0153052288</v>
      </c>
      <c r="X40" s="40" t="n">
        <f aca="false">STDEV(M40:V40)/(1000*1000*1000)</f>
        <v>0.00974883481838893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customFormat="false" ht="15.75" hidden="false" customHeight="false" outlineLevel="0" collapsed="false">
      <c r="A41" s="73" t="s">
        <v>94</v>
      </c>
      <c r="B41" s="73" t="s">
        <v>95</v>
      </c>
      <c r="C41" s="73" t="s">
        <v>96</v>
      </c>
      <c r="D41" s="73" t="s">
        <v>39</v>
      </c>
      <c r="E41" s="73" t="s">
        <v>40</v>
      </c>
      <c r="F41" s="73"/>
      <c r="G41" s="73"/>
      <c r="H41" s="73" t="s">
        <v>97</v>
      </c>
      <c r="I41" s="73" t="s">
        <v>44</v>
      </c>
      <c r="J41" s="73" t="s">
        <v>42</v>
      </c>
      <c r="K41" s="74" t="n">
        <v>1</v>
      </c>
      <c r="L41" s="74"/>
      <c r="M41" s="74" t="n">
        <v>8935013</v>
      </c>
      <c r="N41" s="74" t="n">
        <v>17045844</v>
      </c>
      <c r="O41" s="74" t="n">
        <v>13404331</v>
      </c>
      <c r="P41" s="74" t="n">
        <v>8494208</v>
      </c>
      <c r="Q41" s="74" t="n">
        <v>7605004</v>
      </c>
      <c r="R41" s="74" t="n">
        <v>13138432</v>
      </c>
      <c r="S41" s="74" t="n">
        <v>12458247</v>
      </c>
      <c r="T41" s="74" t="n">
        <v>26514874</v>
      </c>
      <c r="U41" s="74" t="n">
        <v>14243221</v>
      </c>
      <c r="V41" s="74" t="n">
        <v>8129483</v>
      </c>
      <c r="W41" s="73" t="n">
        <f aca="false">AVERAGE(M41:V41)/(1000*1000*1000)</f>
        <v>0.0129968657</v>
      </c>
      <c r="X41" s="40" t="n">
        <f aca="false">STDEV(M41:V41)/(1000*1000*1000)</f>
        <v>0.00568327482822888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customFormat="false" ht="15.75" hidden="false" customHeight="false" outlineLevel="0" collapsed="false">
      <c r="A42" s="73" t="s">
        <v>94</v>
      </c>
      <c r="B42" s="73" t="s">
        <v>95</v>
      </c>
      <c r="C42" s="73" t="s">
        <v>96</v>
      </c>
      <c r="D42" s="73" t="s">
        <v>39</v>
      </c>
      <c r="E42" s="73" t="s">
        <v>40</v>
      </c>
      <c r="F42" s="73"/>
      <c r="G42" s="73"/>
      <c r="H42" s="73" t="s">
        <v>97</v>
      </c>
      <c r="I42" s="73" t="s">
        <v>45</v>
      </c>
      <c r="J42" s="73" t="s">
        <v>42</v>
      </c>
      <c r="K42" s="74" t="n">
        <v>1</v>
      </c>
      <c r="L42" s="74"/>
      <c r="M42" s="74" t="n">
        <v>9472295</v>
      </c>
      <c r="N42" s="74" t="n">
        <v>19127548</v>
      </c>
      <c r="O42" s="74" t="n">
        <v>13136890</v>
      </c>
      <c r="P42" s="74" t="n">
        <v>12145489</v>
      </c>
      <c r="Q42" s="74" t="n">
        <v>14070642</v>
      </c>
      <c r="R42" s="74" t="n">
        <v>8906995</v>
      </c>
      <c r="S42" s="74" t="n">
        <v>12785457</v>
      </c>
      <c r="T42" s="74" t="n">
        <v>15451337</v>
      </c>
      <c r="U42" s="74" t="n">
        <v>13718184</v>
      </c>
      <c r="V42" s="74" t="n">
        <v>11230639</v>
      </c>
      <c r="W42" s="73" t="n">
        <f aca="false">AVERAGE(M42:V42)/(1000*1000*1000)</f>
        <v>0.0130045476</v>
      </c>
      <c r="X42" s="40" t="n">
        <f aca="false">STDEV(M42:V42)/(1000*1000*1000)</f>
        <v>0.00295034349767911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customFormat="false" ht="15.75" hidden="false" customHeight="false" outlineLevel="0" collapsed="false">
      <c r="A43" s="73" t="s">
        <v>94</v>
      </c>
      <c r="B43" s="73" t="s">
        <v>95</v>
      </c>
      <c r="C43" s="73" t="s">
        <v>96</v>
      </c>
      <c r="D43" s="73" t="s">
        <v>39</v>
      </c>
      <c r="E43" s="73" t="s">
        <v>40</v>
      </c>
      <c r="F43" s="73"/>
      <c r="G43" s="73"/>
      <c r="H43" s="73" t="s">
        <v>98</v>
      </c>
      <c r="I43" s="73" t="s">
        <v>41</v>
      </c>
      <c r="J43" s="73" t="s">
        <v>42</v>
      </c>
      <c r="K43" s="74" t="n">
        <v>1</v>
      </c>
      <c r="L43" s="74"/>
      <c r="M43" s="74" t="n">
        <v>90276556</v>
      </c>
      <c r="N43" s="74" t="n">
        <v>39592625</v>
      </c>
      <c r="O43" s="74" t="n">
        <v>39499000</v>
      </c>
      <c r="P43" s="74" t="n">
        <v>38848477</v>
      </c>
      <c r="Q43" s="74" t="n">
        <v>75044077</v>
      </c>
      <c r="R43" s="74" t="n">
        <v>41004054</v>
      </c>
      <c r="S43" s="74" t="n">
        <v>79937718</v>
      </c>
      <c r="T43" s="74" t="n">
        <v>39989128</v>
      </c>
      <c r="U43" s="74" t="n">
        <v>38725180</v>
      </c>
      <c r="V43" s="74" t="n">
        <v>38910103</v>
      </c>
      <c r="W43" s="73" t="n">
        <f aca="false">AVERAGE(M43:V43)/(1000*1000*1000)</f>
        <v>0.0521826918</v>
      </c>
      <c r="X43" s="40" t="n">
        <f aca="false">STDEV(M43:V43)/(1000*1000*1000)</f>
        <v>0.0207424020489998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customFormat="false" ht="15.75" hidden="false" customHeight="false" outlineLevel="0" collapsed="false">
      <c r="A44" s="73" t="s">
        <v>94</v>
      </c>
      <c r="B44" s="73" t="s">
        <v>95</v>
      </c>
      <c r="C44" s="73" t="s">
        <v>96</v>
      </c>
      <c r="D44" s="73" t="s">
        <v>39</v>
      </c>
      <c r="E44" s="73" t="s">
        <v>40</v>
      </c>
      <c r="F44" s="73"/>
      <c r="G44" s="73"/>
      <c r="H44" s="73" t="s">
        <v>98</v>
      </c>
      <c r="I44" s="73" t="s">
        <v>43</v>
      </c>
      <c r="J44" s="73" t="s">
        <v>42</v>
      </c>
      <c r="K44" s="74" t="n">
        <v>1</v>
      </c>
      <c r="L44" s="74"/>
      <c r="M44" s="74" t="n">
        <v>57184378</v>
      </c>
      <c r="N44" s="74" t="n">
        <v>14999555</v>
      </c>
      <c r="O44" s="74" t="n">
        <v>29928518</v>
      </c>
      <c r="P44" s="74" t="n">
        <v>10840212</v>
      </c>
      <c r="Q44" s="74" t="n">
        <v>16311905</v>
      </c>
      <c r="R44" s="74" t="n">
        <v>10099501</v>
      </c>
      <c r="S44" s="74" t="n">
        <v>12055617</v>
      </c>
      <c r="T44" s="74" t="n">
        <v>12214753</v>
      </c>
      <c r="U44" s="74" t="n">
        <v>30025784</v>
      </c>
      <c r="V44" s="74" t="n">
        <v>12003838</v>
      </c>
      <c r="W44" s="73" t="n">
        <f aca="false">AVERAGE(M44:V44)/(1000*1000*1000)</f>
        <v>0.0205664061</v>
      </c>
      <c r="X44" s="40" t="n">
        <f aca="false">STDEV(M44:V44)/(1000*1000*1000)</f>
        <v>0.0148576639910916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customFormat="false" ht="15.75" hidden="false" customHeight="false" outlineLevel="0" collapsed="false">
      <c r="A45" s="73" t="s">
        <v>94</v>
      </c>
      <c r="B45" s="73" t="s">
        <v>95</v>
      </c>
      <c r="C45" s="73" t="s">
        <v>96</v>
      </c>
      <c r="D45" s="73" t="s">
        <v>39</v>
      </c>
      <c r="E45" s="73" t="s">
        <v>40</v>
      </c>
      <c r="F45" s="73"/>
      <c r="G45" s="73"/>
      <c r="H45" s="73" t="s">
        <v>98</v>
      </c>
      <c r="I45" s="73" t="s">
        <v>44</v>
      </c>
      <c r="J45" s="73" t="s">
        <v>42</v>
      </c>
      <c r="K45" s="74" t="n">
        <v>1</v>
      </c>
      <c r="L45" s="74"/>
      <c r="M45" s="74" t="n">
        <v>18383544</v>
      </c>
      <c r="N45" s="74" t="n">
        <v>15909770</v>
      </c>
      <c r="O45" s="74" t="n">
        <v>20341581</v>
      </c>
      <c r="P45" s="74" t="n">
        <v>19713455</v>
      </c>
      <c r="Q45" s="74" t="n">
        <v>17671569</v>
      </c>
      <c r="R45" s="74" t="n">
        <v>26351786</v>
      </c>
      <c r="S45" s="74" t="n">
        <v>16657231</v>
      </c>
      <c r="T45" s="74" t="n">
        <v>18726992</v>
      </c>
      <c r="U45" s="74" t="n">
        <v>20042771</v>
      </c>
      <c r="V45" s="74" t="n">
        <v>16103984</v>
      </c>
      <c r="W45" s="73" t="n">
        <f aca="false">AVERAGE(M45:V45)/(1000*1000*1000)</f>
        <v>0.0189902683</v>
      </c>
      <c r="X45" s="40" t="n">
        <f aca="false">STDEV(M45:V45)/(1000*1000*1000)</f>
        <v>0.00303842642584122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customFormat="false" ht="15.75" hidden="false" customHeight="false" outlineLevel="0" collapsed="false">
      <c r="A46" s="73" t="s">
        <v>94</v>
      </c>
      <c r="B46" s="73" t="s">
        <v>95</v>
      </c>
      <c r="C46" s="73" t="s">
        <v>96</v>
      </c>
      <c r="D46" s="73" t="s">
        <v>39</v>
      </c>
      <c r="E46" s="73" t="s">
        <v>40</v>
      </c>
      <c r="F46" s="73"/>
      <c r="G46" s="73"/>
      <c r="H46" s="73" t="s">
        <v>98</v>
      </c>
      <c r="I46" s="73" t="s">
        <v>45</v>
      </c>
      <c r="J46" s="73" t="s">
        <v>42</v>
      </c>
      <c r="K46" s="74" t="n">
        <v>1</v>
      </c>
      <c r="L46" s="74"/>
      <c r="M46" s="74" t="n">
        <v>487945324</v>
      </c>
      <c r="N46" s="74" t="n">
        <v>14584968</v>
      </c>
      <c r="O46" s="74" t="n">
        <v>8632179</v>
      </c>
      <c r="P46" s="74" t="n">
        <v>23409869</v>
      </c>
      <c r="Q46" s="74" t="n">
        <v>12167777</v>
      </c>
      <c r="R46" s="74" t="n">
        <v>10946404</v>
      </c>
      <c r="S46" s="74" t="n">
        <v>15554108</v>
      </c>
      <c r="T46" s="74" t="n">
        <v>10481679</v>
      </c>
      <c r="U46" s="74" t="n">
        <v>12918327</v>
      </c>
      <c r="V46" s="74" t="n">
        <v>10946275</v>
      </c>
      <c r="W46" s="73" t="n">
        <f aca="false">AVERAGE(M46:V46)/(1000*1000*1000)</f>
        <v>0.060758691</v>
      </c>
      <c r="X46" s="40" t="n">
        <f aca="false">STDEV(M46:V46)/(1000*1000*1000)</f>
        <v>0.150154028399884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customFormat="false" ht="15.75" hidden="false" customHeight="false" outlineLevel="0" collapsed="false">
      <c r="A47" s="73" t="s">
        <v>94</v>
      </c>
      <c r="B47" s="73" t="s">
        <v>95</v>
      </c>
      <c r="C47" s="73" t="s">
        <v>96</v>
      </c>
      <c r="D47" s="73" t="s">
        <v>39</v>
      </c>
      <c r="E47" s="73" t="s">
        <v>40</v>
      </c>
      <c r="F47" s="73"/>
      <c r="G47" s="73"/>
      <c r="H47" s="73" t="s">
        <v>99</v>
      </c>
      <c r="I47" s="73" t="s">
        <v>41</v>
      </c>
      <c r="J47" s="73" t="s">
        <v>42</v>
      </c>
      <c r="K47" s="74" t="n">
        <v>1</v>
      </c>
      <c r="L47" s="74"/>
      <c r="M47" s="74" t="n">
        <v>144545858</v>
      </c>
      <c r="N47" s="74" t="n">
        <v>214476458</v>
      </c>
      <c r="O47" s="74" t="n">
        <v>141870798</v>
      </c>
      <c r="P47" s="74" t="n">
        <v>140969142</v>
      </c>
      <c r="Q47" s="74" t="n">
        <v>142965655</v>
      </c>
      <c r="R47" s="74" t="n">
        <v>141802177</v>
      </c>
      <c r="S47" s="74" t="n">
        <v>148781484</v>
      </c>
      <c r="T47" s="74" t="n">
        <v>142383666</v>
      </c>
      <c r="U47" s="74" t="n">
        <v>144277474</v>
      </c>
      <c r="V47" s="74" t="n">
        <v>250010740</v>
      </c>
      <c r="W47" s="73" t="n">
        <f aca="false">AVERAGE(M47:V47)/(1000*1000*1000)</f>
        <v>0.1612083452</v>
      </c>
      <c r="X47" s="40" t="n">
        <f aca="false">STDEV(M47:V47)/(1000*1000*1000)</f>
        <v>0.038426562943504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customFormat="false" ht="15.75" hidden="false" customHeight="false" outlineLevel="0" collapsed="false">
      <c r="A48" s="73" t="s">
        <v>94</v>
      </c>
      <c r="B48" s="73" t="s">
        <v>95</v>
      </c>
      <c r="C48" s="73" t="s">
        <v>96</v>
      </c>
      <c r="D48" s="73" t="s">
        <v>39</v>
      </c>
      <c r="E48" s="73" t="s">
        <v>40</v>
      </c>
      <c r="F48" s="73"/>
      <c r="G48" s="73"/>
      <c r="H48" s="73" t="s">
        <v>99</v>
      </c>
      <c r="I48" s="73" t="s">
        <v>43</v>
      </c>
      <c r="J48" s="73" t="s">
        <v>42</v>
      </c>
      <c r="K48" s="74" t="n">
        <v>1</v>
      </c>
      <c r="L48" s="74"/>
      <c r="M48" s="74" t="n">
        <v>42373098</v>
      </c>
      <c r="N48" s="74" t="n">
        <v>63473972</v>
      </c>
      <c r="O48" s="74" t="n">
        <v>34605857</v>
      </c>
      <c r="P48" s="74" t="n">
        <v>24811784</v>
      </c>
      <c r="Q48" s="74" t="n">
        <v>24474557</v>
      </c>
      <c r="R48" s="74" t="n">
        <v>52781582</v>
      </c>
      <c r="S48" s="74" t="n">
        <v>32906623</v>
      </c>
      <c r="T48" s="74" t="n">
        <v>47905115</v>
      </c>
      <c r="U48" s="74" t="n">
        <v>24352737</v>
      </c>
      <c r="V48" s="74" t="n">
        <v>30833012</v>
      </c>
      <c r="W48" s="73" t="n">
        <f aca="false">AVERAGE(M48:V48)/(1000*1000*1000)</f>
        <v>0.0378518337</v>
      </c>
      <c r="X48" s="40" t="n">
        <f aca="false">STDEV(M48:V48)/(1000*1000*1000)</f>
        <v>0.0134013972016046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customFormat="false" ht="15.75" hidden="false" customHeight="false" outlineLevel="0" collapsed="false">
      <c r="A49" s="73" t="s">
        <v>94</v>
      </c>
      <c r="B49" s="73" t="s">
        <v>95</v>
      </c>
      <c r="C49" s="73" t="s">
        <v>96</v>
      </c>
      <c r="D49" s="73" t="s">
        <v>39</v>
      </c>
      <c r="E49" s="73" t="s">
        <v>40</v>
      </c>
      <c r="F49" s="73"/>
      <c r="G49" s="73"/>
      <c r="H49" s="73" t="s">
        <v>99</v>
      </c>
      <c r="I49" s="73" t="s">
        <v>44</v>
      </c>
      <c r="J49" s="73" t="s">
        <v>42</v>
      </c>
      <c r="K49" s="74" t="n">
        <v>1</v>
      </c>
      <c r="L49" s="74"/>
      <c r="M49" s="74" t="n">
        <v>44639235</v>
      </c>
      <c r="N49" s="74" t="n">
        <v>79344627</v>
      </c>
      <c r="O49" s="74" t="n">
        <v>46958880</v>
      </c>
      <c r="P49" s="74" t="n">
        <v>73102443</v>
      </c>
      <c r="Q49" s="74" t="n">
        <v>47737731</v>
      </c>
      <c r="R49" s="74" t="n">
        <v>43103687</v>
      </c>
      <c r="S49" s="74" t="n">
        <v>59609706</v>
      </c>
      <c r="T49" s="74" t="n">
        <v>50936300</v>
      </c>
      <c r="U49" s="74" t="n">
        <v>53153795</v>
      </c>
      <c r="V49" s="74" t="n">
        <v>61103051</v>
      </c>
      <c r="W49" s="73" t="n">
        <f aca="false">AVERAGE(M49:V49)/(1000*1000*1000)</f>
        <v>0.0559689455</v>
      </c>
      <c r="X49" s="40" t="n">
        <f aca="false">STDEV(M49:V49)/(1000*1000*1000)</f>
        <v>0.0122730842826745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customFormat="false" ht="15.75" hidden="false" customHeight="false" outlineLevel="0" collapsed="false">
      <c r="A50" s="73" t="s">
        <v>94</v>
      </c>
      <c r="B50" s="73" t="s">
        <v>95</v>
      </c>
      <c r="C50" s="73" t="s">
        <v>96</v>
      </c>
      <c r="D50" s="73" t="s">
        <v>39</v>
      </c>
      <c r="E50" s="73" t="s">
        <v>40</v>
      </c>
      <c r="F50" s="73"/>
      <c r="G50" s="73"/>
      <c r="H50" s="73" t="s">
        <v>99</v>
      </c>
      <c r="I50" s="73" t="s">
        <v>45</v>
      </c>
      <c r="J50" s="73" t="s">
        <v>42</v>
      </c>
      <c r="K50" s="74" t="n">
        <v>1</v>
      </c>
      <c r="L50" s="74"/>
      <c r="M50" s="74" t="n">
        <v>27938601</v>
      </c>
      <c r="N50" s="74" t="n">
        <v>12957654</v>
      </c>
      <c r="O50" s="74" t="n">
        <v>23340380</v>
      </c>
      <c r="P50" s="74" t="n">
        <v>13363877</v>
      </c>
      <c r="Q50" s="74" t="n">
        <v>12737034</v>
      </c>
      <c r="R50" s="74" t="n">
        <v>19950357</v>
      </c>
      <c r="S50" s="74" t="n">
        <v>13895982</v>
      </c>
      <c r="T50" s="74" t="n">
        <v>14919193</v>
      </c>
      <c r="U50" s="74" t="n">
        <v>16791698</v>
      </c>
      <c r="V50" s="74" t="n">
        <v>13641586</v>
      </c>
      <c r="W50" s="73" t="n">
        <f aca="false">AVERAGE(M50:V50)/(1000*1000*1000)</f>
        <v>0.0169536362</v>
      </c>
      <c r="X50" s="40" t="n">
        <f aca="false">STDEV(M50:V50)/(1000*1000*1000)</f>
        <v>0.00518071607444076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customFormat="false" ht="15.75" hidden="false" customHeight="false" outlineLevel="0" collapsed="false">
      <c r="A51" s="73" t="s">
        <v>94</v>
      </c>
      <c r="B51" s="73" t="s">
        <v>95</v>
      </c>
      <c r="C51" s="73" t="s">
        <v>96</v>
      </c>
      <c r="D51" s="73" t="s">
        <v>39</v>
      </c>
      <c r="E51" s="73" t="s">
        <v>40</v>
      </c>
      <c r="F51" s="73"/>
      <c r="G51" s="73"/>
      <c r="H51" s="73" t="s">
        <v>100</v>
      </c>
      <c r="I51" s="73" t="s">
        <v>41</v>
      </c>
      <c r="J51" s="73" t="s">
        <v>42</v>
      </c>
      <c r="K51" s="74" t="n">
        <v>1</v>
      </c>
      <c r="L51" s="74"/>
      <c r="M51" s="74" t="n">
        <v>858179241</v>
      </c>
      <c r="N51" s="74" t="n">
        <v>843025926</v>
      </c>
      <c r="O51" s="74" t="n">
        <v>901758375</v>
      </c>
      <c r="P51" s="74" t="n">
        <v>840033500</v>
      </c>
      <c r="Q51" s="74" t="n">
        <v>844306604</v>
      </c>
      <c r="R51" s="74" t="n">
        <v>845751403</v>
      </c>
      <c r="S51" s="74" t="n">
        <v>942278053</v>
      </c>
      <c r="T51" s="74" t="n">
        <v>850502675</v>
      </c>
      <c r="U51" s="74" t="n">
        <v>932989894</v>
      </c>
      <c r="V51" s="74" t="n">
        <v>839199246</v>
      </c>
      <c r="W51" s="73" t="n">
        <f aca="false">AVERAGE(M51:V51)/(1000*1000*1000)</f>
        <v>0.8698024917</v>
      </c>
      <c r="X51" s="40" t="n">
        <f aca="false">STDEV(M51:V51)/(1000*1000*1000)</f>
        <v>0.040197218389538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customFormat="false" ht="15.75" hidden="false" customHeight="false" outlineLevel="0" collapsed="false">
      <c r="A52" s="73" t="s">
        <v>94</v>
      </c>
      <c r="B52" s="73" t="s">
        <v>95</v>
      </c>
      <c r="C52" s="73" t="s">
        <v>96</v>
      </c>
      <c r="D52" s="73" t="s">
        <v>39</v>
      </c>
      <c r="E52" s="73" t="s">
        <v>40</v>
      </c>
      <c r="F52" s="73"/>
      <c r="G52" s="73"/>
      <c r="H52" s="73" t="s">
        <v>100</v>
      </c>
      <c r="I52" s="73" t="s">
        <v>43</v>
      </c>
      <c r="J52" s="73" t="s">
        <v>42</v>
      </c>
      <c r="K52" s="74" t="n">
        <v>1</v>
      </c>
      <c r="L52" s="74"/>
      <c r="M52" s="74" t="n">
        <v>207489355</v>
      </c>
      <c r="N52" s="74" t="n">
        <v>276950289</v>
      </c>
      <c r="O52" s="74" t="n">
        <v>136090841</v>
      </c>
      <c r="P52" s="74" t="n">
        <v>137070980</v>
      </c>
      <c r="Q52" s="74" t="n">
        <v>134737661</v>
      </c>
      <c r="R52" s="74" t="n">
        <v>135731787</v>
      </c>
      <c r="S52" s="74" t="n">
        <v>134855300</v>
      </c>
      <c r="T52" s="74" t="n">
        <v>138299240</v>
      </c>
      <c r="U52" s="74" t="n">
        <v>146551914</v>
      </c>
      <c r="V52" s="74" t="n">
        <v>219766670</v>
      </c>
      <c r="W52" s="73" t="n">
        <f aca="false">AVERAGE(M52:V52)/(1000*1000*1000)</f>
        <v>0.1667544037</v>
      </c>
      <c r="X52" s="40" t="n">
        <f aca="false">STDEV(M52:V52)/(1000*1000*1000)</f>
        <v>0.0501741343289168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customFormat="false" ht="15.75" hidden="false" customHeight="false" outlineLevel="0" collapsed="false">
      <c r="A53" s="73" t="s">
        <v>94</v>
      </c>
      <c r="B53" s="73" t="s">
        <v>95</v>
      </c>
      <c r="C53" s="73" t="s">
        <v>96</v>
      </c>
      <c r="D53" s="73" t="s">
        <v>39</v>
      </c>
      <c r="E53" s="73" t="s">
        <v>40</v>
      </c>
      <c r="F53" s="73"/>
      <c r="G53" s="73"/>
      <c r="H53" s="73" t="s">
        <v>100</v>
      </c>
      <c r="I53" s="73" t="s">
        <v>44</v>
      </c>
      <c r="J53" s="73" t="s">
        <v>42</v>
      </c>
      <c r="K53" s="74" t="n">
        <v>1</v>
      </c>
      <c r="L53" s="74"/>
      <c r="M53" s="74" t="n">
        <v>249290010</v>
      </c>
      <c r="N53" s="74" t="n">
        <v>317694183</v>
      </c>
      <c r="O53" s="74" t="n">
        <v>255289266</v>
      </c>
      <c r="P53" s="74" t="n">
        <v>254454161</v>
      </c>
      <c r="Q53" s="74" t="n">
        <v>280566932</v>
      </c>
      <c r="R53" s="74" t="n">
        <v>249014421</v>
      </c>
      <c r="S53" s="74" t="n">
        <v>254006285</v>
      </c>
      <c r="T53" s="74" t="n">
        <v>255904594</v>
      </c>
      <c r="U53" s="74" t="n">
        <v>255626399</v>
      </c>
      <c r="V53" s="74" t="n">
        <v>257933276</v>
      </c>
      <c r="W53" s="73" t="n">
        <f aca="false">AVERAGE(M53:V53)/(1000*1000*1000)</f>
        <v>0.2629779527</v>
      </c>
      <c r="X53" s="40" t="n">
        <f aca="false">STDEV(M53:V53)/(1000*1000*1000)</f>
        <v>0.0211538446768199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customFormat="false" ht="15.75" hidden="false" customHeight="false" outlineLevel="0" collapsed="false">
      <c r="A54" s="73" t="s">
        <v>94</v>
      </c>
      <c r="B54" s="73" t="s">
        <v>95</v>
      </c>
      <c r="C54" s="73" t="s">
        <v>96</v>
      </c>
      <c r="D54" s="73" t="s">
        <v>39</v>
      </c>
      <c r="E54" s="73" t="s">
        <v>40</v>
      </c>
      <c r="F54" s="73"/>
      <c r="G54" s="73"/>
      <c r="H54" s="73" t="s">
        <v>100</v>
      </c>
      <c r="I54" s="73" t="s">
        <v>45</v>
      </c>
      <c r="J54" s="73" t="s">
        <v>42</v>
      </c>
      <c r="K54" s="74" t="n">
        <v>1</v>
      </c>
      <c r="L54" s="74"/>
      <c r="M54" s="74" t="n">
        <v>53226109</v>
      </c>
      <c r="N54" s="74" t="n">
        <v>50709226</v>
      </c>
      <c r="O54" s="74" t="n">
        <v>48383910</v>
      </c>
      <c r="P54" s="74" t="n">
        <v>94349742</v>
      </c>
      <c r="Q54" s="74" t="n">
        <v>49414321</v>
      </c>
      <c r="R54" s="74" t="n">
        <v>114697182</v>
      </c>
      <c r="S54" s="74" t="n">
        <v>94969124</v>
      </c>
      <c r="T54" s="74" t="n">
        <v>66261484</v>
      </c>
      <c r="U54" s="74" t="n">
        <v>77401347</v>
      </c>
      <c r="V54" s="74" t="n">
        <v>50224433</v>
      </c>
      <c r="W54" s="73" t="n">
        <f aca="false">AVERAGE(M54:V54)/(1000*1000*1000)</f>
        <v>0.0699636878</v>
      </c>
      <c r="X54" s="40" t="n">
        <f aca="false">STDEV(M54:V54)/(1000*1000*1000)</f>
        <v>0.0240798310690425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customFormat="false" ht="15.75" hidden="false" customHeight="false" outlineLevel="0" collapsed="false">
      <c r="A55" s="73" t="s">
        <v>94</v>
      </c>
      <c r="B55" s="73" t="s">
        <v>95</v>
      </c>
      <c r="C55" s="73" t="s">
        <v>96</v>
      </c>
      <c r="D55" s="73" t="s">
        <v>39</v>
      </c>
      <c r="E55" s="73" t="s">
        <v>40</v>
      </c>
      <c r="F55" s="73"/>
      <c r="G55" s="73"/>
      <c r="H55" s="73" t="s">
        <v>101</v>
      </c>
      <c r="I55" s="73" t="s">
        <v>41</v>
      </c>
      <c r="J55" s="73" t="s">
        <v>42</v>
      </c>
      <c r="K55" s="74" t="n">
        <v>1</v>
      </c>
      <c r="L55" s="74"/>
      <c r="M55" s="74" t="n">
        <v>3328830528</v>
      </c>
      <c r="N55" s="74" t="n">
        <v>3313043865</v>
      </c>
      <c r="O55" s="74" t="n">
        <v>3292737592</v>
      </c>
      <c r="P55" s="74" t="n">
        <v>3286518365</v>
      </c>
      <c r="Q55" s="74" t="n">
        <v>3271966212</v>
      </c>
      <c r="R55" s="74" t="n">
        <v>3271755994</v>
      </c>
      <c r="S55" s="74" t="n">
        <v>3278434338</v>
      </c>
      <c r="T55" s="74" t="n">
        <v>3300152833</v>
      </c>
      <c r="U55" s="74" t="n">
        <v>3287718361</v>
      </c>
      <c r="V55" s="74" t="n">
        <v>3281132429</v>
      </c>
      <c r="W55" s="73" t="n">
        <f aca="false">AVERAGE(M55:V55)/(1000*1000*1000)</f>
        <v>3.2912290517</v>
      </c>
      <c r="X55" s="40" t="n">
        <f aca="false">STDEV(M55:V55)/(1000*1000*1000)</f>
        <v>0.0183244998181349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customFormat="false" ht="15.75" hidden="false" customHeight="false" outlineLevel="0" collapsed="false">
      <c r="A56" s="73" t="s">
        <v>94</v>
      </c>
      <c r="B56" s="73" t="s">
        <v>95</v>
      </c>
      <c r="C56" s="73" t="s">
        <v>96</v>
      </c>
      <c r="D56" s="73" t="s">
        <v>39</v>
      </c>
      <c r="E56" s="73" t="s">
        <v>40</v>
      </c>
      <c r="F56" s="73"/>
      <c r="G56" s="73"/>
      <c r="H56" s="73" t="s">
        <v>101</v>
      </c>
      <c r="I56" s="73" t="s">
        <v>43</v>
      </c>
      <c r="J56" s="73" t="s">
        <v>42</v>
      </c>
      <c r="K56" s="74" t="n">
        <v>1</v>
      </c>
      <c r="L56" s="74"/>
      <c r="M56" s="74" t="n">
        <v>585499155</v>
      </c>
      <c r="N56" s="74" t="n">
        <v>591696092</v>
      </c>
      <c r="O56" s="74" t="n">
        <v>576497651</v>
      </c>
      <c r="P56" s="74" t="n">
        <v>593084906</v>
      </c>
      <c r="Q56" s="74" t="n">
        <v>562445299</v>
      </c>
      <c r="R56" s="74" t="n">
        <v>572029817</v>
      </c>
      <c r="S56" s="74" t="n">
        <v>570174008</v>
      </c>
      <c r="T56" s="74" t="n">
        <v>585198326</v>
      </c>
      <c r="U56" s="74" t="n">
        <v>562915390</v>
      </c>
      <c r="V56" s="74" t="n">
        <v>571956196</v>
      </c>
      <c r="W56" s="73" t="n">
        <f aca="false">AVERAGE(M56:V56)/(1000*1000*1000)</f>
        <v>0.577149684</v>
      </c>
      <c r="X56" s="40" t="n">
        <f aca="false">STDEV(M56:V56)/(1000*1000*1000)</f>
        <v>0.0111610842375357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customFormat="false" ht="15.75" hidden="false" customHeight="false" outlineLevel="0" collapsed="false">
      <c r="A57" s="73" t="s">
        <v>94</v>
      </c>
      <c r="B57" s="73" t="s">
        <v>95</v>
      </c>
      <c r="C57" s="73" t="s">
        <v>96</v>
      </c>
      <c r="D57" s="73" t="s">
        <v>39</v>
      </c>
      <c r="E57" s="73" t="s">
        <v>40</v>
      </c>
      <c r="F57" s="73"/>
      <c r="G57" s="73"/>
      <c r="H57" s="73" t="s">
        <v>101</v>
      </c>
      <c r="I57" s="73" t="s">
        <v>44</v>
      </c>
      <c r="J57" s="73" t="s">
        <v>42</v>
      </c>
      <c r="K57" s="74" t="n">
        <v>1</v>
      </c>
      <c r="L57" s="74"/>
      <c r="M57" s="74" t="n">
        <v>962625143</v>
      </c>
      <c r="N57" s="74" t="n">
        <v>993397412</v>
      </c>
      <c r="O57" s="74" t="n">
        <v>956095620</v>
      </c>
      <c r="P57" s="74" t="n">
        <v>964500514</v>
      </c>
      <c r="Q57" s="74" t="n">
        <v>957342421</v>
      </c>
      <c r="R57" s="74" t="n">
        <v>956297786</v>
      </c>
      <c r="S57" s="74" t="n">
        <v>1001333745</v>
      </c>
      <c r="T57" s="74" t="n">
        <v>956524358</v>
      </c>
      <c r="U57" s="74" t="n">
        <v>959716373</v>
      </c>
      <c r="V57" s="74" t="n">
        <v>967904125</v>
      </c>
      <c r="W57" s="73" t="n">
        <f aca="false">AVERAGE(M57:V57)/(1000*1000*1000)</f>
        <v>0.9675737497</v>
      </c>
      <c r="X57" s="40" t="n">
        <f aca="false">STDEV(M57:V57)/(1000*1000*1000)</f>
        <v>0.0162892049540153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customFormat="false" ht="15.75" hidden="false" customHeight="false" outlineLevel="0" collapsed="false">
      <c r="A58" s="73" t="s">
        <v>94</v>
      </c>
      <c r="B58" s="73" t="s">
        <v>95</v>
      </c>
      <c r="C58" s="73" t="s">
        <v>96</v>
      </c>
      <c r="D58" s="73" t="s">
        <v>39</v>
      </c>
      <c r="E58" s="73" t="s">
        <v>40</v>
      </c>
      <c r="F58" s="73"/>
      <c r="G58" s="73"/>
      <c r="H58" s="73" t="s">
        <v>101</v>
      </c>
      <c r="I58" s="73" t="s">
        <v>45</v>
      </c>
      <c r="J58" s="73" t="s">
        <v>42</v>
      </c>
      <c r="K58" s="74" t="n">
        <v>1</v>
      </c>
      <c r="L58" s="74"/>
      <c r="M58" s="74" t="n">
        <v>203309997</v>
      </c>
      <c r="N58" s="74" t="n">
        <v>196088805</v>
      </c>
      <c r="O58" s="74" t="n">
        <v>194997128</v>
      </c>
      <c r="P58" s="74" t="n">
        <v>259995907</v>
      </c>
      <c r="Q58" s="74" t="n">
        <v>255865182</v>
      </c>
      <c r="R58" s="74" t="n">
        <v>197188349</v>
      </c>
      <c r="S58" s="74" t="n">
        <v>193952110</v>
      </c>
      <c r="T58" s="74" t="n">
        <v>214551440</v>
      </c>
      <c r="U58" s="74" t="n">
        <v>198577237</v>
      </c>
      <c r="V58" s="74" t="n">
        <v>227230071</v>
      </c>
      <c r="W58" s="73" t="n">
        <f aca="false">AVERAGE(M58:V58)/(1000*1000*1000)</f>
        <v>0.2141756226</v>
      </c>
      <c r="X58" s="40" t="n">
        <f aca="false">STDEV(M58:V58)/(1000*1000*1000)</f>
        <v>0.0253025134730318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customFormat="false" ht="15.75" hidden="false" customHeight="false" outlineLevel="0" collapsed="false">
      <c r="A59" s="73" t="s">
        <v>94</v>
      </c>
      <c r="B59" s="73" t="s">
        <v>95</v>
      </c>
      <c r="C59" s="73" t="s">
        <v>96</v>
      </c>
      <c r="D59" s="73" t="s">
        <v>39</v>
      </c>
      <c r="E59" s="73" t="s">
        <v>40</v>
      </c>
      <c r="F59" s="73"/>
      <c r="G59" s="73"/>
      <c r="H59" s="73" t="s">
        <v>102</v>
      </c>
      <c r="I59" s="73" t="s">
        <v>41</v>
      </c>
      <c r="J59" s="73" t="s">
        <v>42</v>
      </c>
      <c r="K59" s="74" t="n">
        <v>1</v>
      </c>
      <c r="L59" s="74"/>
      <c r="M59" s="74" t="n">
        <v>57440793953</v>
      </c>
      <c r="N59" s="74" t="n">
        <v>62402597296</v>
      </c>
      <c r="O59" s="74" t="n">
        <v>65062060085</v>
      </c>
      <c r="P59" s="74" t="n">
        <v>50062348038</v>
      </c>
      <c r="Q59" s="74" t="n">
        <v>81024664929</v>
      </c>
      <c r="R59" s="74" t="n">
        <v>70560320472</v>
      </c>
      <c r="S59" s="74" t="n">
        <v>84832615309</v>
      </c>
      <c r="T59" s="74" t="n">
        <v>90062317949</v>
      </c>
      <c r="U59" s="74" t="n">
        <v>69133844703</v>
      </c>
      <c r="V59" s="74" t="n">
        <v>80144117906</v>
      </c>
      <c r="W59" s="73" t="n">
        <f aca="false">AVERAGE(M59:V59)/(1000*1000*1000)</f>
        <v>71.072568064</v>
      </c>
      <c r="X59" s="40" t="n">
        <f aca="false">STDEV(M59:V59)/(1000*1000*1000)</f>
        <v>12.7969484449726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customFormat="false" ht="15.75" hidden="false" customHeight="false" outlineLevel="0" collapsed="false">
      <c r="A60" s="73" t="s">
        <v>94</v>
      </c>
      <c r="B60" s="73" t="s">
        <v>95</v>
      </c>
      <c r="C60" s="73" t="s">
        <v>96</v>
      </c>
      <c r="D60" s="73" t="s">
        <v>39</v>
      </c>
      <c r="E60" s="73" t="s">
        <v>40</v>
      </c>
      <c r="F60" s="73"/>
      <c r="G60" s="73"/>
      <c r="H60" s="73" t="s">
        <v>102</v>
      </c>
      <c r="I60" s="73" t="s">
        <v>43</v>
      </c>
      <c r="J60" s="73" t="s">
        <v>42</v>
      </c>
      <c r="K60" s="74" t="n">
        <v>1</v>
      </c>
      <c r="L60" s="74"/>
      <c r="M60" s="74" t="n">
        <v>823599163</v>
      </c>
      <c r="N60" s="74" t="n">
        <v>835483255</v>
      </c>
      <c r="O60" s="74" t="n">
        <v>827648237</v>
      </c>
      <c r="P60" s="74" t="n">
        <v>817656453</v>
      </c>
      <c r="Q60" s="74" t="n">
        <v>858796721</v>
      </c>
      <c r="R60" s="74" t="n">
        <v>815452245</v>
      </c>
      <c r="S60" s="74" t="n">
        <v>823726951</v>
      </c>
      <c r="T60" s="74" t="n">
        <v>817165757</v>
      </c>
      <c r="U60" s="74" t="n">
        <v>818287294</v>
      </c>
      <c r="V60" s="74" t="n">
        <v>818626416</v>
      </c>
      <c r="W60" s="73" t="n">
        <f aca="false">AVERAGE(M60:V60)/(1000*1000*1000)</f>
        <v>0.8256442492</v>
      </c>
      <c r="X60" s="40" t="n">
        <f aca="false">STDEV(M60:V60)/(1000*1000*1000)</f>
        <v>0.0131263443290658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customFormat="false" ht="15.75" hidden="false" customHeight="false" outlineLevel="0" collapsed="false">
      <c r="A61" s="73" t="s">
        <v>94</v>
      </c>
      <c r="B61" s="73" t="s">
        <v>95</v>
      </c>
      <c r="C61" s="73" t="s">
        <v>96</v>
      </c>
      <c r="D61" s="73" t="s">
        <v>39</v>
      </c>
      <c r="E61" s="73" t="s">
        <v>40</v>
      </c>
      <c r="F61" s="73"/>
      <c r="G61" s="73"/>
      <c r="H61" s="73" t="s">
        <v>102</v>
      </c>
      <c r="I61" s="73" t="s">
        <v>44</v>
      </c>
      <c r="J61" s="73" t="s">
        <v>42</v>
      </c>
      <c r="K61" s="74" t="n">
        <v>1</v>
      </c>
      <c r="L61" s="74"/>
      <c r="M61" s="74" t="n">
        <v>1239882744</v>
      </c>
      <c r="N61" s="74" t="n">
        <v>1216508102</v>
      </c>
      <c r="O61" s="74" t="n">
        <v>1209254424</v>
      </c>
      <c r="P61" s="74" t="n">
        <v>1215182820</v>
      </c>
      <c r="Q61" s="74" t="n">
        <v>1251915123</v>
      </c>
      <c r="R61" s="74" t="n">
        <v>1265299847</v>
      </c>
      <c r="S61" s="74" t="n">
        <v>1218281645</v>
      </c>
      <c r="T61" s="74" t="n">
        <v>1220487350</v>
      </c>
      <c r="U61" s="74" t="n">
        <v>1227080158</v>
      </c>
      <c r="V61" s="74" t="n">
        <v>1288810444</v>
      </c>
      <c r="W61" s="73" t="n">
        <f aca="false">AVERAGE(M61:V61)/(1000*1000*1000)</f>
        <v>1.2352702657</v>
      </c>
      <c r="X61" s="40" t="n">
        <f aca="false">STDEV(M61:V61)/(1000*1000*1000)</f>
        <v>0.0259769698234787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customFormat="false" ht="15.75" hidden="false" customHeight="false" outlineLevel="0" collapsed="false">
      <c r="A62" s="73" t="s">
        <v>94</v>
      </c>
      <c r="B62" s="73" t="s">
        <v>95</v>
      </c>
      <c r="C62" s="73" t="s">
        <v>96</v>
      </c>
      <c r="D62" s="73" t="s">
        <v>39</v>
      </c>
      <c r="E62" s="73" t="s">
        <v>40</v>
      </c>
      <c r="F62" s="73"/>
      <c r="G62" s="73"/>
      <c r="H62" s="73" t="s">
        <v>102</v>
      </c>
      <c r="I62" s="73" t="s">
        <v>45</v>
      </c>
      <c r="J62" s="73" t="s">
        <v>42</v>
      </c>
      <c r="K62" s="74" t="n">
        <v>1</v>
      </c>
      <c r="L62" s="74"/>
      <c r="M62" s="74" t="n">
        <v>327450711</v>
      </c>
      <c r="N62" s="74" t="n">
        <v>334563615</v>
      </c>
      <c r="O62" s="74" t="n">
        <v>279128043</v>
      </c>
      <c r="P62" s="74" t="n">
        <v>268648696</v>
      </c>
      <c r="Q62" s="74" t="n">
        <v>310373153</v>
      </c>
      <c r="R62" s="74" t="n">
        <v>315910010</v>
      </c>
      <c r="S62" s="74" t="n">
        <v>269836414</v>
      </c>
      <c r="T62" s="74" t="n">
        <v>274398184</v>
      </c>
      <c r="U62" s="74" t="n">
        <v>271147301</v>
      </c>
      <c r="V62" s="74" t="n">
        <v>294861108</v>
      </c>
      <c r="W62" s="73" t="n">
        <f aca="false">AVERAGE(M62:V62)/(1000*1000*1000)</f>
        <v>0.2946317235</v>
      </c>
      <c r="X62" s="40" t="n">
        <f aca="false">STDEV(M62:V62)/(1000*1000*1000)</f>
        <v>0.0255244023040055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customFormat="false" ht="15.75" hidden="false" customHeight="false" outlineLevel="0" collapsed="false">
      <c r="A63" s="73" t="s">
        <v>94</v>
      </c>
      <c r="B63" s="73" t="s">
        <v>95</v>
      </c>
      <c r="C63" s="73" t="s">
        <v>96</v>
      </c>
      <c r="D63" s="73" t="s">
        <v>39</v>
      </c>
      <c r="E63" s="73" t="s">
        <v>40</v>
      </c>
      <c r="F63" s="73"/>
      <c r="G63" s="73"/>
      <c r="H63" s="73" t="s">
        <v>103</v>
      </c>
      <c r="I63" s="73" t="s">
        <v>41</v>
      </c>
      <c r="J63" s="73" t="s">
        <v>42</v>
      </c>
      <c r="K63" s="74" t="n">
        <v>1</v>
      </c>
      <c r="L63" s="73"/>
      <c r="M63" s="73" t="s">
        <v>104</v>
      </c>
      <c r="N63" s="73"/>
      <c r="O63" s="73"/>
      <c r="P63" s="73"/>
      <c r="Q63" s="73"/>
      <c r="R63" s="73"/>
      <c r="S63" s="73"/>
      <c r="T63" s="73"/>
      <c r="U63" s="73"/>
      <c r="V63" s="73"/>
      <c r="W63" s="73" t="s">
        <v>104</v>
      </c>
      <c r="X63" s="73" t="s">
        <v>104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customFormat="false" ht="15.75" hidden="false" customHeight="false" outlineLevel="0" collapsed="false">
      <c r="A64" s="73" t="s">
        <v>94</v>
      </c>
      <c r="B64" s="73" t="s">
        <v>95</v>
      </c>
      <c r="C64" s="73" t="s">
        <v>96</v>
      </c>
      <c r="D64" s="73" t="s">
        <v>39</v>
      </c>
      <c r="E64" s="73" t="s">
        <v>40</v>
      </c>
      <c r="F64" s="73"/>
      <c r="G64" s="73"/>
      <c r="H64" s="73" t="s">
        <v>103</v>
      </c>
      <c r="I64" s="73" t="s">
        <v>43</v>
      </c>
      <c r="J64" s="73" t="s">
        <v>42</v>
      </c>
      <c r="K64" s="74" t="n">
        <v>1</v>
      </c>
      <c r="L64" s="74"/>
      <c r="M64" s="74" t="n">
        <v>863272085</v>
      </c>
      <c r="N64" s="74" t="n">
        <v>901849622</v>
      </c>
      <c r="O64" s="74" t="n">
        <v>847212360</v>
      </c>
      <c r="P64" s="74" t="n">
        <v>836798822</v>
      </c>
      <c r="Q64" s="74" t="n">
        <v>842084604</v>
      </c>
      <c r="R64" s="74" t="n">
        <v>914603628</v>
      </c>
      <c r="S64" s="74" t="n">
        <v>833149344</v>
      </c>
      <c r="T64" s="74" t="n">
        <v>844217856</v>
      </c>
      <c r="U64" s="74" t="n">
        <v>847629689</v>
      </c>
      <c r="V64" s="74" t="n">
        <v>838897056</v>
      </c>
      <c r="W64" s="73" t="n">
        <f aca="false">AVERAGE(M64:V64)/(1000*1000*1000)</f>
        <v>0.8569715066</v>
      </c>
      <c r="X64" s="40" t="n">
        <f aca="false">STDEV(M64:V64)/(1000*1000*1000)</f>
        <v>0.02836881761837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customFormat="false" ht="15.75" hidden="false" customHeight="false" outlineLevel="0" collapsed="false">
      <c r="A65" s="73" t="s">
        <v>94</v>
      </c>
      <c r="B65" s="73" t="s">
        <v>95</v>
      </c>
      <c r="C65" s="73" t="s">
        <v>96</v>
      </c>
      <c r="D65" s="73" t="s">
        <v>39</v>
      </c>
      <c r="E65" s="73" t="s">
        <v>40</v>
      </c>
      <c r="F65" s="73"/>
      <c r="G65" s="73"/>
      <c r="H65" s="73" t="s">
        <v>103</v>
      </c>
      <c r="I65" s="73" t="s">
        <v>44</v>
      </c>
      <c r="J65" s="73" t="s">
        <v>42</v>
      </c>
      <c r="K65" s="74" t="n">
        <v>1</v>
      </c>
      <c r="L65" s="74"/>
      <c r="M65" s="74" t="n">
        <v>1271346224</v>
      </c>
      <c r="N65" s="74" t="n">
        <v>1273938724</v>
      </c>
      <c r="O65" s="74" t="n">
        <v>1267831896</v>
      </c>
      <c r="P65" s="74" t="n">
        <v>1270690714</v>
      </c>
      <c r="Q65" s="74" t="n">
        <v>1261191343</v>
      </c>
      <c r="R65" s="74" t="n">
        <v>1256405921</v>
      </c>
      <c r="S65" s="74" t="n">
        <v>1263291957</v>
      </c>
      <c r="T65" s="74" t="n">
        <v>1264338005</v>
      </c>
      <c r="U65" s="74" t="n">
        <v>1263832224</v>
      </c>
      <c r="V65" s="74" t="n">
        <v>1256193691</v>
      </c>
      <c r="W65" s="73" t="n">
        <f aca="false">AVERAGE(M65:V65)/(1000*1000*1000)</f>
        <v>1.2649060699</v>
      </c>
      <c r="X65" s="40" t="n">
        <f aca="false">STDEV(M65:V65)/(1000*1000*1000)</f>
        <v>0.00606561774096445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customFormat="false" ht="15.75" hidden="false" customHeight="false" outlineLevel="0" collapsed="false">
      <c r="A66" s="73" t="s">
        <v>94</v>
      </c>
      <c r="B66" s="73" t="s">
        <v>95</v>
      </c>
      <c r="C66" s="73" t="s">
        <v>96</v>
      </c>
      <c r="D66" s="73" t="s">
        <v>39</v>
      </c>
      <c r="E66" s="73" t="s">
        <v>40</v>
      </c>
      <c r="F66" s="73"/>
      <c r="G66" s="73"/>
      <c r="H66" s="73" t="s">
        <v>103</v>
      </c>
      <c r="I66" s="73" t="s">
        <v>45</v>
      </c>
      <c r="J66" s="73" t="s">
        <v>42</v>
      </c>
      <c r="K66" s="74" t="n">
        <v>1</v>
      </c>
      <c r="L66" s="74"/>
      <c r="M66" s="74" t="n">
        <v>319157458</v>
      </c>
      <c r="N66" s="74" t="n">
        <v>285561547</v>
      </c>
      <c r="O66" s="74" t="n">
        <v>277309193</v>
      </c>
      <c r="P66" s="74" t="n">
        <v>278493622</v>
      </c>
      <c r="Q66" s="74" t="n">
        <v>339351210</v>
      </c>
      <c r="R66" s="74" t="n">
        <v>276931717</v>
      </c>
      <c r="S66" s="74" t="n">
        <v>306067231</v>
      </c>
      <c r="T66" s="74" t="n">
        <v>278362156</v>
      </c>
      <c r="U66" s="74" t="n">
        <v>278712510</v>
      </c>
      <c r="V66" s="74" t="n">
        <v>291512700</v>
      </c>
      <c r="W66" s="73" t="n">
        <f aca="false">AVERAGE(M66:V66)/(1000*1000*1000)</f>
        <v>0.2931459344</v>
      </c>
      <c r="X66" s="40" t="n">
        <f aca="false">STDEV(M66:V66)/(1000*1000*1000)</f>
        <v>0.0215869159764069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customFormat="false" ht="15.75" hidden="false" customHeight="false" outlineLevel="0" collapsed="false">
      <c r="A67" s="73" t="s">
        <v>94</v>
      </c>
      <c r="B67" s="73" t="s">
        <v>95</v>
      </c>
      <c r="C67" s="73" t="s">
        <v>96</v>
      </c>
      <c r="D67" s="73" t="s">
        <v>39</v>
      </c>
      <c r="E67" s="73" t="s">
        <v>40</v>
      </c>
      <c r="F67" s="73"/>
      <c r="G67" s="73"/>
      <c r="H67" s="73" t="s">
        <v>105</v>
      </c>
      <c r="I67" s="73" t="s">
        <v>41</v>
      </c>
      <c r="J67" s="73" t="s">
        <v>42</v>
      </c>
      <c r="K67" s="74" t="n">
        <v>1</v>
      </c>
      <c r="L67" s="73"/>
      <c r="M67" s="73" t="s">
        <v>104</v>
      </c>
      <c r="N67" s="73"/>
      <c r="O67" s="73"/>
      <c r="P67" s="73"/>
      <c r="Q67" s="73"/>
      <c r="R67" s="73"/>
      <c r="S67" s="73"/>
      <c r="T67" s="73"/>
      <c r="U67" s="73"/>
      <c r="V67" s="73"/>
      <c r="W67" s="73" t="s">
        <v>104</v>
      </c>
      <c r="X67" s="73" t="s">
        <v>104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customFormat="false" ht="15.75" hidden="false" customHeight="false" outlineLevel="0" collapsed="false">
      <c r="A68" s="73" t="s">
        <v>94</v>
      </c>
      <c r="B68" s="73" t="s">
        <v>95</v>
      </c>
      <c r="C68" s="73" t="s">
        <v>96</v>
      </c>
      <c r="D68" s="73" t="s">
        <v>39</v>
      </c>
      <c r="E68" s="73" t="s">
        <v>40</v>
      </c>
      <c r="F68" s="73"/>
      <c r="G68" s="73"/>
      <c r="H68" s="73" t="s">
        <v>105</v>
      </c>
      <c r="I68" s="73" t="s">
        <v>43</v>
      </c>
      <c r="J68" s="73" t="s">
        <v>42</v>
      </c>
      <c r="K68" s="74" t="n">
        <v>1</v>
      </c>
      <c r="L68" s="74"/>
      <c r="M68" s="74" t="n">
        <v>4723131954</v>
      </c>
      <c r="N68" s="74" t="n">
        <v>4721334125</v>
      </c>
      <c r="O68" s="74" t="n">
        <v>4696580372</v>
      </c>
      <c r="P68" s="74" t="n">
        <v>4740135998</v>
      </c>
      <c r="Q68" s="74" t="n">
        <v>4706936345</v>
      </c>
      <c r="R68" s="74" t="n">
        <v>4698674133</v>
      </c>
      <c r="S68" s="74" t="n">
        <v>4795179821</v>
      </c>
      <c r="T68" s="74" t="n">
        <v>4737803042</v>
      </c>
      <c r="U68" s="74" t="n">
        <v>4715604503</v>
      </c>
      <c r="V68" s="74" t="n">
        <v>4739942902</v>
      </c>
      <c r="W68" s="73" t="n">
        <f aca="false">AVERAGE(M68:V68)/(1000*1000*1000)</f>
        <v>4.7275323195</v>
      </c>
      <c r="X68" s="40" t="n">
        <f aca="false">STDEV(M68:V68)/(1000*1000*1000)</f>
        <v>0.0286930368156776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customFormat="false" ht="15.75" hidden="false" customHeight="false" outlineLevel="0" collapsed="false">
      <c r="A69" s="73" t="s">
        <v>94</v>
      </c>
      <c r="B69" s="73" t="s">
        <v>95</v>
      </c>
      <c r="C69" s="73" t="s">
        <v>96</v>
      </c>
      <c r="D69" s="73" t="s">
        <v>39</v>
      </c>
      <c r="E69" s="73" t="s">
        <v>40</v>
      </c>
      <c r="F69" s="73"/>
      <c r="G69" s="73"/>
      <c r="H69" s="73" t="s">
        <v>105</v>
      </c>
      <c r="I69" s="73" t="s">
        <v>44</v>
      </c>
      <c r="J69" s="73" t="s">
        <v>42</v>
      </c>
      <c r="K69" s="74" t="n">
        <v>1</v>
      </c>
      <c r="L69" s="73"/>
      <c r="M69" s="73" t="s">
        <v>104</v>
      </c>
      <c r="N69" s="73"/>
      <c r="O69" s="73"/>
      <c r="P69" s="73"/>
      <c r="Q69" s="73"/>
      <c r="R69" s="73"/>
      <c r="S69" s="73"/>
      <c r="T69" s="73"/>
      <c r="U69" s="73"/>
      <c r="V69" s="73"/>
      <c r="W69" s="73" t="s">
        <v>104</v>
      </c>
      <c r="X69" s="40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customFormat="false" ht="15.75" hidden="false" customHeight="false" outlineLevel="0" collapsed="false">
      <c r="A70" s="73" t="s">
        <v>94</v>
      </c>
      <c r="B70" s="73" t="s">
        <v>95</v>
      </c>
      <c r="C70" s="73" t="s">
        <v>96</v>
      </c>
      <c r="D70" s="73" t="s">
        <v>39</v>
      </c>
      <c r="E70" s="73" t="s">
        <v>40</v>
      </c>
      <c r="F70" s="73"/>
      <c r="G70" s="73"/>
      <c r="H70" s="73" t="s">
        <v>105</v>
      </c>
      <c r="I70" s="73" t="s">
        <v>45</v>
      </c>
      <c r="J70" s="73" t="s">
        <v>42</v>
      </c>
      <c r="K70" s="74" t="n">
        <v>1</v>
      </c>
      <c r="L70" s="74"/>
      <c r="M70" s="74" t="n">
        <v>1437147756</v>
      </c>
      <c r="N70" s="74" t="n">
        <v>1492045048</v>
      </c>
      <c r="O70" s="74" t="n">
        <v>1423529690</v>
      </c>
      <c r="P70" s="74" t="n">
        <v>1447732280</v>
      </c>
      <c r="Q70" s="74" t="n">
        <v>1429749286</v>
      </c>
      <c r="R70" s="74" t="n">
        <v>1450613667</v>
      </c>
      <c r="S70" s="74" t="n">
        <v>1457508607</v>
      </c>
      <c r="T70" s="74" t="n">
        <v>1445333867</v>
      </c>
      <c r="U70" s="74" t="n">
        <v>1432885869</v>
      </c>
      <c r="V70" s="74" t="n">
        <v>1428922915</v>
      </c>
      <c r="W70" s="73" t="n">
        <f aca="false">AVERAGE(M70:V70)/(1000*1000*1000)</f>
        <v>1.4445468985</v>
      </c>
      <c r="X70" s="40" t="n">
        <f aca="false">STDEV(M70:V70)/(1000*1000*1000)</f>
        <v>0.019908624362021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customFormat="false" ht="15.75" hidden="false" customHeight="false" outlineLevel="0" collapsed="false">
      <c r="A71" s="73" t="s">
        <v>94</v>
      </c>
      <c r="B71" s="73" t="s">
        <v>95</v>
      </c>
      <c r="C71" s="73" t="s">
        <v>96</v>
      </c>
      <c r="D71" s="73" t="s">
        <v>39</v>
      </c>
      <c r="E71" s="73" t="s">
        <v>40</v>
      </c>
      <c r="F71" s="73"/>
      <c r="G71" s="73"/>
      <c r="H71" s="73" t="s">
        <v>106</v>
      </c>
      <c r="I71" s="73" t="s">
        <v>41</v>
      </c>
      <c r="J71" s="73" t="s">
        <v>42</v>
      </c>
      <c r="K71" s="74" t="n">
        <v>1</v>
      </c>
      <c r="L71" s="73"/>
      <c r="M71" s="73" t="s">
        <v>104</v>
      </c>
      <c r="N71" s="73"/>
      <c r="O71" s="73"/>
      <c r="P71" s="73"/>
      <c r="Q71" s="73"/>
      <c r="R71" s="73"/>
      <c r="S71" s="73"/>
      <c r="T71" s="73"/>
      <c r="U71" s="73"/>
      <c r="V71" s="73"/>
      <c r="W71" s="73" t="s">
        <v>104</v>
      </c>
      <c r="X71" s="40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customFormat="false" ht="15.75" hidden="false" customHeight="false" outlineLevel="0" collapsed="false">
      <c r="A72" s="73" t="s">
        <v>94</v>
      </c>
      <c r="B72" s="73" t="s">
        <v>95</v>
      </c>
      <c r="C72" s="73" t="s">
        <v>96</v>
      </c>
      <c r="D72" s="73" t="s">
        <v>39</v>
      </c>
      <c r="E72" s="73" t="s">
        <v>40</v>
      </c>
      <c r="F72" s="73"/>
      <c r="G72" s="73"/>
      <c r="H72" s="73" t="s">
        <v>106</v>
      </c>
      <c r="I72" s="73" t="s">
        <v>43</v>
      </c>
      <c r="J72" s="73" t="s">
        <v>42</v>
      </c>
      <c r="K72" s="74" t="n">
        <v>1</v>
      </c>
      <c r="L72" s="74"/>
      <c r="M72" s="74" t="n">
        <v>1553002282</v>
      </c>
      <c r="N72" s="74" t="n">
        <v>1523153140</v>
      </c>
      <c r="O72" s="74" t="n">
        <v>1551711786</v>
      </c>
      <c r="P72" s="74" t="n">
        <v>1582174428</v>
      </c>
      <c r="Q72" s="74" t="n">
        <v>1544932527</v>
      </c>
      <c r="R72" s="74" t="n">
        <v>1572962903</v>
      </c>
      <c r="S72" s="74" t="n">
        <v>1571122693</v>
      </c>
      <c r="T72" s="74" t="n">
        <v>1537956512</v>
      </c>
      <c r="U72" s="74" t="n">
        <v>1519429003</v>
      </c>
      <c r="V72" s="74" t="n">
        <v>1524390039</v>
      </c>
      <c r="W72" s="73" t="n">
        <f aca="false">AVERAGE(M72:V72)/(1000*1000*1000)</f>
        <v>1.5480835313</v>
      </c>
      <c r="X72" s="40" t="n">
        <f aca="false">STDEV(M72:V72)/(1000*1000*1000)</f>
        <v>0.0222755646250683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customFormat="false" ht="15.75" hidden="false" customHeight="false" outlineLevel="0" collapsed="false">
      <c r="A73" s="73" t="s">
        <v>94</v>
      </c>
      <c r="B73" s="73" t="s">
        <v>95</v>
      </c>
      <c r="C73" s="73" t="s">
        <v>96</v>
      </c>
      <c r="D73" s="73" t="s">
        <v>39</v>
      </c>
      <c r="E73" s="73" t="s">
        <v>40</v>
      </c>
      <c r="F73" s="73"/>
      <c r="G73" s="73"/>
      <c r="H73" s="73" t="s">
        <v>106</v>
      </c>
      <c r="I73" s="73" t="s">
        <v>44</v>
      </c>
      <c r="J73" s="73" t="s">
        <v>42</v>
      </c>
      <c r="K73" s="74" t="n">
        <v>1</v>
      </c>
      <c r="L73" s="74"/>
      <c r="M73" s="74" t="n">
        <v>2164641468</v>
      </c>
      <c r="N73" s="74" t="n">
        <v>2145664326</v>
      </c>
      <c r="O73" s="74" t="n">
        <v>2113401479</v>
      </c>
      <c r="P73" s="74" t="n">
        <v>2090076298</v>
      </c>
      <c r="Q73" s="74" t="n">
        <v>2114061407</v>
      </c>
      <c r="R73" s="74" t="n">
        <v>2095960759</v>
      </c>
      <c r="S73" s="74" t="n">
        <v>2106496843</v>
      </c>
      <c r="T73" s="74" t="n">
        <v>2131491161</v>
      </c>
      <c r="U73" s="74" t="n">
        <v>2089795414</v>
      </c>
      <c r="V73" s="74" t="n">
        <v>2089995586</v>
      </c>
      <c r="W73" s="73" t="n">
        <f aca="false">AVERAGE(M73:V73)/(1000*1000*1000)</f>
        <v>2.1141584741</v>
      </c>
      <c r="X73" s="40" t="n">
        <f aca="false">STDEV(M73:V73)/(1000*1000*1000)</f>
        <v>0.0257970031986553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customFormat="false" ht="15.75" hidden="false" customHeight="false" outlineLevel="0" collapsed="false">
      <c r="A74" s="73" t="s">
        <v>94</v>
      </c>
      <c r="B74" s="73" t="s">
        <v>95</v>
      </c>
      <c r="C74" s="73" t="s">
        <v>96</v>
      </c>
      <c r="D74" s="73" t="s">
        <v>39</v>
      </c>
      <c r="E74" s="73" t="s">
        <v>40</v>
      </c>
      <c r="F74" s="73"/>
      <c r="G74" s="73"/>
      <c r="H74" s="73" t="s">
        <v>106</v>
      </c>
      <c r="I74" s="73" t="s">
        <v>45</v>
      </c>
      <c r="J74" s="73" t="s">
        <v>42</v>
      </c>
      <c r="K74" s="74" t="n">
        <v>1</v>
      </c>
      <c r="L74" s="74"/>
      <c r="M74" s="74" t="n">
        <v>492808975</v>
      </c>
      <c r="N74" s="74" t="n">
        <v>489484778</v>
      </c>
      <c r="O74" s="74" t="n">
        <v>518384410</v>
      </c>
      <c r="P74" s="74" t="n">
        <v>481039173</v>
      </c>
      <c r="Q74" s="74" t="n">
        <v>483259671</v>
      </c>
      <c r="R74" s="74" t="n">
        <v>523503097</v>
      </c>
      <c r="S74" s="74" t="n">
        <v>482746855</v>
      </c>
      <c r="T74" s="74" t="n">
        <v>518046811</v>
      </c>
      <c r="U74" s="74" t="n">
        <v>491111272</v>
      </c>
      <c r="V74" s="74" t="n">
        <v>473073993</v>
      </c>
      <c r="W74" s="73" t="n">
        <f aca="false">AVERAGE(M74:V74)/(1000*1000*1000)</f>
        <v>0.4953459035</v>
      </c>
      <c r="X74" s="40" t="n">
        <f aca="false">STDEV(M74:V74)/(1000*1000*1000)</f>
        <v>0.0179604070889933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customFormat="false" ht="15.75" hidden="false" customHeight="false" outlineLevel="0" collapsed="false">
      <c r="A75" s="73" t="s">
        <v>94</v>
      </c>
      <c r="B75" s="73" t="s">
        <v>95</v>
      </c>
      <c r="C75" s="73" t="s">
        <v>96</v>
      </c>
      <c r="D75" s="73" t="s">
        <v>39</v>
      </c>
      <c r="E75" s="73" t="s">
        <v>40</v>
      </c>
      <c r="F75" s="73"/>
      <c r="G75" s="73"/>
      <c r="H75" s="73" t="s">
        <v>107</v>
      </c>
      <c r="I75" s="73" t="s">
        <v>41</v>
      </c>
      <c r="J75" s="73" t="s">
        <v>42</v>
      </c>
      <c r="K75" s="74" t="n">
        <v>1</v>
      </c>
      <c r="L75" s="73"/>
      <c r="M75" s="73" t="s">
        <v>104</v>
      </c>
      <c r="N75" s="73"/>
      <c r="O75" s="73"/>
      <c r="P75" s="73"/>
      <c r="Q75" s="73"/>
      <c r="R75" s="73"/>
      <c r="S75" s="73"/>
      <c r="T75" s="73"/>
      <c r="U75" s="73"/>
      <c r="V75" s="73"/>
      <c r="W75" s="73" t="s">
        <v>104</v>
      </c>
      <c r="X75" s="40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customFormat="false" ht="15.75" hidden="false" customHeight="false" outlineLevel="0" collapsed="false">
      <c r="A76" s="73" t="s">
        <v>94</v>
      </c>
      <c r="B76" s="73" t="s">
        <v>95</v>
      </c>
      <c r="C76" s="73" t="s">
        <v>96</v>
      </c>
      <c r="D76" s="73" t="s">
        <v>39</v>
      </c>
      <c r="E76" s="73" t="s">
        <v>40</v>
      </c>
      <c r="F76" s="73"/>
      <c r="G76" s="73"/>
      <c r="H76" s="73" t="s">
        <v>107</v>
      </c>
      <c r="I76" s="73" t="s">
        <v>43</v>
      </c>
      <c r="J76" s="73" t="s">
        <v>42</v>
      </c>
      <c r="K76" s="74" t="n">
        <v>1</v>
      </c>
      <c r="L76" s="74"/>
      <c r="M76" s="74" t="n">
        <v>3051797961</v>
      </c>
      <c r="N76" s="74" t="n">
        <v>3102227339</v>
      </c>
      <c r="O76" s="74" t="n">
        <v>3089337618</v>
      </c>
      <c r="P76" s="74" t="n">
        <v>3093139139</v>
      </c>
      <c r="Q76" s="74" t="n">
        <v>3036151105</v>
      </c>
      <c r="R76" s="74" t="n">
        <v>3039710686</v>
      </c>
      <c r="S76" s="74" t="n">
        <v>3056415251</v>
      </c>
      <c r="T76" s="74" t="n">
        <v>3032432705</v>
      </c>
      <c r="U76" s="74" t="n">
        <v>3041337659</v>
      </c>
      <c r="V76" s="74" t="n">
        <v>3032876025</v>
      </c>
      <c r="W76" s="73" t="n">
        <f aca="false">AVERAGE(M76:V76)/(1000*1000*1000)</f>
        <v>3.0575425488</v>
      </c>
      <c r="X76" s="40" t="n">
        <f aca="false">STDEV(M76:V76)/(1000*1000*1000)</f>
        <v>0.0270517087734509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customFormat="false" ht="15.75" hidden="false" customHeight="false" outlineLevel="0" collapsed="false">
      <c r="A77" s="73" t="s">
        <v>94</v>
      </c>
      <c r="B77" s="73" t="s">
        <v>95</v>
      </c>
      <c r="C77" s="73" t="s">
        <v>96</v>
      </c>
      <c r="D77" s="73" t="s">
        <v>39</v>
      </c>
      <c r="E77" s="73" t="s">
        <v>40</v>
      </c>
      <c r="F77" s="73"/>
      <c r="G77" s="73"/>
      <c r="H77" s="73" t="s">
        <v>107</v>
      </c>
      <c r="I77" s="73" t="s">
        <v>44</v>
      </c>
      <c r="J77" s="73" t="s">
        <v>42</v>
      </c>
      <c r="K77" s="74" t="n">
        <v>1</v>
      </c>
      <c r="L77" s="74"/>
      <c r="M77" s="74" t="n">
        <v>3892103592</v>
      </c>
      <c r="N77" s="74" t="n">
        <v>3716266527</v>
      </c>
      <c r="O77" s="74" t="n">
        <v>3669615578</v>
      </c>
      <c r="P77" s="74" t="n">
        <v>3707180351</v>
      </c>
      <c r="Q77" s="74" t="n">
        <v>3683167845</v>
      </c>
      <c r="R77" s="74" t="n">
        <v>3672570921</v>
      </c>
      <c r="S77" s="74" t="n">
        <v>3681008523</v>
      </c>
      <c r="T77" s="74" t="n">
        <v>3666783526</v>
      </c>
      <c r="U77" s="74" t="n">
        <v>3701531490</v>
      </c>
      <c r="V77" s="74" t="n">
        <v>3678173325</v>
      </c>
      <c r="W77" s="73" t="n">
        <f aca="false">AVERAGE(M77:V77)/(1000*1000*1000)</f>
        <v>3.7068401678</v>
      </c>
      <c r="X77" s="40" t="n">
        <f aca="false">STDEV(M77:V77)/(1000*1000*1000)</f>
        <v>0.0672092230021066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customFormat="false" ht="15.75" hidden="false" customHeight="false" outlineLevel="0" collapsed="false">
      <c r="A78" s="73" t="s">
        <v>94</v>
      </c>
      <c r="B78" s="73" t="s">
        <v>95</v>
      </c>
      <c r="C78" s="73" t="s">
        <v>96</v>
      </c>
      <c r="D78" s="73" t="s">
        <v>39</v>
      </c>
      <c r="E78" s="73" t="s">
        <v>40</v>
      </c>
      <c r="F78" s="73"/>
      <c r="G78" s="73"/>
      <c r="H78" s="73" t="s">
        <v>107</v>
      </c>
      <c r="I78" s="73" t="s">
        <v>45</v>
      </c>
      <c r="J78" s="73" t="s">
        <v>42</v>
      </c>
      <c r="K78" s="74" t="n">
        <v>1</v>
      </c>
      <c r="L78" s="74"/>
      <c r="M78" s="74" t="n">
        <v>926307983</v>
      </c>
      <c r="N78" s="74" t="n">
        <v>934807658</v>
      </c>
      <c r="O78" s="74" t="n">
        <v>919036728</v>
      </c>
      <c r="P78" s="74" t="n">
        <v>911817979</v>
      </c>
      <c r="Q78" s="74" t="n">
        <v>943993103</v>
      </c>
      <c r="R78" s="74" t="n">
        <v>928072582</v>
      </c>
      <c r="S78" s="74" t="n">
        <v>973449087</v>
      </c>
      <c r="T78" s="74" t="n">
        <v>930264521</v>
      </c>
      <c r="U78" s="74" t="n">
        <v>978485356</v>
      </c>
      <c r="V78" s="74" t="n">
        <v>925209574</v>
      </c>
      <c r="W78" s="73" t="n">
        <f aca="false">AVERAGE(M78:V78)/(1000*1000*1000)</f>
        <v>0.9371444571</v>
      </c>
      <c r="X78" s="40" t="n">
        <f aca="false">STDEV(M78:V78)/(1000*1000*1000)</f>
        <v>0.0222068158829742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customFormat="false" ht="15.75" hidden="false" customHeight="false" outlineLevel="0" collapsed="false">
      <c r="A79" s="73" t="s">
        <v>94</v>
      </c>
      <c r="B79" s="73" t="s">
        <v>95</v>
      </c>
      <c r="C79" s="73" t="s">
        <v>96</v>
      </c>
      <c r="D79" s="73" t="s">
        <v>39</v>
      </c>
      <c r="E79" s="73" t="s">
        <v>40</v>
      </c>
      <c r="F79" s="73"/>
      <c r="G79" s="73"/>
      <c r="H79" s="73" t="s">
        <v>108</v>
      </c>
      <c r="I79" s="73" t="s">
        <v>41</v>
      </c>
      <c r="J79" s="73" t="s">
        <v>42</v>
      </c>
      <c r="K79" s="74" t="n">
        <v>1</v>
      </c>
      <c r="L79" s="73"/>
      <c r="M79" s="73" t="s">
        <v>104</v>
      </c>
      <c r="N79" s="73"/>
      <c r="O79" s="73"/>
      <c r="P79" s="73"/>
      <c r="Q79" s="73"/>
      <c r="R79" s="73"/>
      <c r="S79" s="73"/>
      <c r="T79" s="73"/>
      <c r="U79" s="73"/>
      <c r="V79" s="73"/>
      <c r="W79" s="73" t="s">
        <v>104</v>
      </c>
      <c r="X79" s="40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customFormat="false" ht="15.75" hidden="false" customHeight="false" outlineLevel="0" collapsed="false">
      <c r="A80" s="73" t="s">
        <v>94</v>
      </c>
      <c r="B80" s="73" t="s">
        <v>95</v>
      </c>
      <c r="C80" s="73" t="s">
        <v>96</v>
      </c>
      <c r="D80" s="73" t="s">
        <v>39</v>
      </c>
      <c r="E80" s="73" t="s">
        <v>40</v>
      </c>
      <c r="F80" s="73"/>
      <c r="G80" s="73"/>
      <c r="H80" s="73" t="s">
        <v>108</v>
      </c>
      <c r="I80" s="73" t="s">
        <v>43</v>
      </c>
      <c r="J80" s="73" t="s">
        <v>42</v>
      </c>
      <c r="K80" s="74" t="n">
        <v>1</v>
      </c>
      <c r="L80" s="74"/>
      <c r="M80" s="74" t="n">
        <v>5158171918</v>
      </c>
      <c r="N80" s="74" t="n">
        <v>5095580735</v>
      </c>
      <c r="O80" s="74" t="n">
        <v>5088965267</v>
      </c>
      <c r="P80" s="74" t="n">
        <v>5132201659</v>
      </c>
      <c r="Q80" s="74" t="n">
        <v>5116936036</v>
      </c>
      <c r="R80" s="74" t="n">
        <v>5112350976</v>
      </c>
      <c r="S80" s="74" t="n">
        <v>5121369119</v>
      </c>
      <c r="T80" s="74" t="n">
        <v>5082959308</v>
      </c>
      <c r="U80" s="74" t="n">
        <v>5113303564</v>
      </c>
      <c r="V80" s="74" t="n">
        <v>5200114130</v>
      </c>
      <c r="W80" s="73" t="n">
        <f aca="false">AVERAGE(M80:V80)/(1000*1000*1000)</f>
        <v>5.1221952712</v>
      </c>
      <c r="X80" s="40" t="n">
        <f aca="false">STDEV(M80:V80)/(1000*1000*1000)</f>
        <v>0.0349954563403704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customFormat="false" ht="15.75" hidden="false" customHeight="false" outlineLevel="0" collapsed="false">
      <c r="A81" s="73" t="s">
        <v>94</v>
      </c>
      <c r="B81" s="73" t="s">
        <v>95</v>
      </c>
      <c r="C81" s="73" t="s">
        <v>96</v>
      </c>
      <c r="D81" s="73" t="s">
        <v>39</v>
      </c>
      <c r="E81" s="73" t="s">
        <v>40</v>
      </c>
      <c r="F81" s="73"/>
      <c r="G81" s="73"/>
      <c r="H81" s="73" t="s">
        <v>108</v>
      </c>
      <c r="I81" s="73" t="s">
        <v>44</v>
      </c>
      <c r="J81" s="73" t="s">
        <v>42</v>
      </c>
      <c r="K81" s="74" t="n">
        <v>1</v>
      </c>
      <c r="L81" s="73"/>
      <c r="M81" s="73" t="s">
        <v>104</v>
      </c>
      <c r="N81" s="73"/>
      <c r="O81" s="73"/>
      <c r="P81" s="73"/>
      <c r="Q81" s="73"/>
      <c r="R81" s="73"/>
      <c r="S81" s="73"/>
      <c r="T81" s="73"/>
      <c r="U81" s="73"/>
      <c r="V81" s="73"/>
      <c r="W81" s="73" t="s">
        <v>104</v>
      </c>
      <c r="X81" s="40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customFormat="false" ht="15.75" hidden="false" customHeight="false" outlineLevel="0" collapsed="false">
      <c r="A82" s="73" t="s">
        <v>94</v>
      </c>
      <c r="B82" s="73" t="s">
        <v>95</v>
      </c>
      <c r="C82" s="73" t="s">
        <v>96</v>
      </c>
      <c r="D82" s="73" t="s">
        <v>39</v>
      </c>
      <c r="E82" s="73" t="s">
        <v>40</v>
      </c>
      <c r="F82" s="73"/>
      <c r="G82" s="73"/>
      <c r="H82" s="73" t="s">
        <v>108</v>
      </c>
      <c r="I82" s="73" t="s">
        <v>45</v>
      </c>
      <c r="J82" s="73" t="s">
        <v>42</v>
      </c>
      <c r="K82" s="74" t="n">
        <v>1</v>
      </c>
      <c r="L82" s="74"/>
      <c r="M82" s="74" t="n">
        <v>1589246469</v>
      </c>
      <c r="N82" s="74" t="n">
        <v>1581508896</v>
      </c>
      <c r="O82" s="74" t="n">
        <v>1578506212</v>
      </c>
      <c r="P82" s="74" t="n">
        <v>1624296129</v>
      </c>
      <c r="Q82" s="74" t="n">
        <v>1575622911</v>
      </c>
      <c r="R82" s="74" t="n">
        <v>1574037460</v>
      </c>
      <c r="S82" s="74" t="n">
        <v>1559531917</v>
      </c>
      <c r="T82" s="74" t="n">
        <v>1605386572</v>
      </c>
      <c r="U82" s="74" t="n">
        <v>1612800607</v>
      </c>
      <c r="V82" s="74" t="n">
        <v>1572456922</v>
      </c>
      <c r="W82" s="73" t="n">
        <f aca="false">AVERAGE(M82:V82)/(1000*1000*1000)</f>
        <v>1.5873394095</v>
      </c>
      <c r="X82" s="40" t="n">
        <f aca="false">STDEV(M82:V82)/(1000*1000*1000)</f>
        <v>0.0204515475677612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customFormat="false" ht="15.75" hidden="false" customHeight="false" outlineLevel="0" collapsed="false">
      <c r="A83" s="73" t="s">
        <v>94</v>
      </c>
      <c r="B83" s="73" t="s">
        <v>95</v>
      </c>
      <c r="C83" s="73" t="s">
        <v>96</v>
      </c>
      <c r="D83" s="73" t="s">
        <v>39</v>
      </c>
      <c r="E83" s="73" t="s">
        <v>40</v>
      </c>
      <c r="F83" s="73"/>
      <c r="G83" s="73"/>
      <c r="H83" s="73" t="s">
        <v>109</v>
      </c>
      <c r="I83" s="73" t="s">
        <v>41</v>
      </c>
      <c r="J83" s="73" t="s">
        <v>42</v>
      </c>
      <c r="K83" s="74" t="n">
        <v>1</v>
      </c>
      <c r="L83" s="73"/>
      <c r="M83" s="73" t="s">
        <v>104</v>
      </c>
      <c r="N83" s="73"/>
      <c r="O83" s="73"/>
      <c r="P83" s="73"/>
      <c r="Q83" s="73"/>
      <c r="R83" s="73"/>
      <c r="S83" s="73"/>
      <c r="T83" s="73"/>
      <c r="U83" s="73"/>
      <c r="V83" s="73"/>
      <c r="W83" s="73" t="s">
        <v>104</v>
      </c>
      <c r="X83" s="40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customFormat="false" ht="15.75" hidden="false" customHeight="false" outlineLevel="0" collapsed="false">
      <c r="A84" s="73" t="s">
        <v>94</v>
      </c>
      <c r="B84" s="73" t="s">
        <v>95</v>
      </c>
      <c r="C84" s="73" t="s">
        <v>96</v>
      </c>
      <c r="D84" s="73" t="s">
        <v>39</v>
      </c>
      <c r="E84" s="73" t="s">
        <v>40</v>
      </c>
      <c r="F84" s="73"/>
      <c r="G84" s="73"/>
      <c r="H84" s="73" t="s">
        <v>109</v>
      </c>
      <c r="I84" s="73" t="s">
        <v>43</v>
      </c>
      <c r="J84" s="73" t="s">
        <v>42</v>
      </c>
      <c r="K84" s="74" t="n">
        <v>1</v>
      </c>
      <c r="L84" s="74"/>
      <c r="M84" s="74" t="n">
        <v>7793218694</v>
      </c>
      <c r="N84" s="74" t="n">
        <v>7737639788</v>
      </c>
      <c r="O84" s="74" t="n">
        <v>7705483829</v>
      </c>
      <c r="P84" s="74" t="n">
        <v>7687510294</v>
      </c>
      <c r="Q84" s="74" t="n">
        <v>7691582496</v>
      </c>
      <c r="R84" s="74" t="n">
        <v>7762543174</v>
      </c>
      <c r="S84" s="74" t="n">
        <v>7774745704</v>
      </c>
      <c r="T84" s="74" t="n">
        <v>7737644469</v>
      </c>
      <c r="U84" s="74" t="n">
        <v>7740333564</v>
      </c>
      <c r="V84" s="74" t="n">
        <v>7814248401</v>
      </c>
      <c r="W84" s="73" t="n">
        <f aca="false">AVERAGE(M84:V84)/(1000*1000*1000)</f>
        <v>7.7444950413</v>
      </c>
      <c r="X84" s="40" t="n">
        <f aca="false">STDEV(M84:V84)/(1000*1000*1000)</f>
        <v>0.042374624877608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customFormat="false" ht="15.75" hidden="false" customHeight="false" outlineLevel="0" collapsed="false">
      <c r="A85" s="73" t="s">
        <v>94</v>
      </c>
      <c r="B85" s="73" t="s">
        <v>95</v>
      </c>
      <c r="C85" s="73" t="s">
        <v>96</v>
      </c>
      <c r="D85" s="73" t="s">
        <v>39</v>
      </c>
      <c r="E85" s="73" t="s">
        <v>40</v>
      </c>
      <c r="F85" s="73"/>
      <c r="G85" s="73"/>
      <c r="H85" s="73" t="s">
        <v>109</v>
      </c>
      <c r="I85" s="73" t="s">
        <v>44</v>
      </c>
      <c r="J85" s="73" t="s">
        <v>42</v>
      </c>
      <c r="K85" s="74" t="n">
        <v>1</v>
      </c>
      <c r="L85" s="73"/>
      <c r="M85" s="73" t="s">
        <v>104</v>
      </c>
      <c r="N85" s="73"/>
      <c r="O85" s="73"/>
      <c r="P85" s="73"/>
      <c r="Q85" s="73"/>
      <c r="R85" s="73"/>
      <c r="S85" s="73"/>
      <c r="T85" s="73"/>
      <c r="U85" s="73"/>
      <c r="V85" s="73"/>
      <c r="W85" s="73" t="s">
        <v>104</v>
      </c>
      <c r="X85" s="40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customFormat="false" ht="15.75" hidden="false" customHeight="false" outlineLevel="0" collapsed="false">
      <c r="A86" s="73" t="s">
        <v>94</v>
      </c>
      <c r="B86" s="73" t="s">
        <v>95</v>
      </c>
      <c r="C86" s="73" t="s">
        <v>96</v>
      </c>
      <c r="D86" s="73" t="s">
        <v>39</v>
      </c>
      <c r="E86" s="73" t="s">
        <v>40</v>
      </c>
      <c r="F86" s="73"/>
      <c r="G86" s="73"/>
      <c r="H86" s="73" t="s">
        <v>109</v>
      </c>
      <c r="I86" s="73" t="s">
        <v>45</v>
      </c>
      <c r="J86" s="73" t="s">
        <v>42</v>
      </c>
      <c r="K86" s="74" t="n">
        <v>1</v>
      </c>
      <c r="L86" s="74"/>
      <c r="M86" s="74" t="n">
        <v>2425065085</v>
      </c>
      <c r="N86" s="74" t="n">
        <v>2418916283</v>
      </c>
      <c r="O86" s="74" t="n">
        <v>2518061595</v>
      </c>
      <c r="P86" s="74" t="n">
        <v>2412438079</v>
      </c>
      <c r="Q86" s="74" t="n">
        <v>2425104052</v>
      </c>
      <c r="R86" s="74" t="n">
        <v>2399272803</v>
      </c>
      <c r="S86" s="74" t="n">
        <v>2415211186</v>
      </c>
      <c r="T86" s="74" t="n">
        <v>2396940246</v>
      </c>
      <c r="U86" s="74" t="n">
        <v>2423506279</v>
      </c>
      <c r="V86" s="74" t="n">
        <v>2412675141</v>
      </c>
      <c r="W86" s="73" t="n">
        <f aca="false">AVERAGE(M86:V86)/(1000*1000*1000)</f>
        <v>2.4247190749</v>
      </c>
      <c r="X86" s="40" t="n">
        <f aca="false">STDEV(M86:V86)/(1000*1000*1000)</f>
        <v>0.0342437220536485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customFormat="false" ht="15.75" hidden="false" customHeight="false" outlineLevel="0" collapsed="false">
      <c r="A87" s="73" t="s">
        <v>94</v>
      </c>
      <c r="B87" s="73" t="s">
        <v>95</v>
      </c>
      <c r="C87" s="73" t="s">
        <v>96</v>
      </c>
      <c r="D87" s="73" t="s">
        <v>39</v>
      </c>
      <c r="E87" s="73" t="s">
        <v>40</v>
      </c>
      <c r="F87" s="73"/>
      <c r="G87" s="73"/>
      <c r="H87" s="73" t="s">
        <v>110</v>
      </c>
      <c r="I87" s="73" t="s">
        <v>41</v>
      </c>
      <c r="J87" s="73" t="s">
        <v>42</v>
      </c>
      <c r="K87" s="74" t="n">
        <v>1</v>
      </c>
      <c r="L87" s="73"/>
      <c r="M87" s="73" t="s">
        <v>104</v>
      </c>
      <c r="N87" s="73"/>
      <c r="O87" s="73"/>
      <c r="P87" s="73"/>
      <c r="Q87" s="73"/>
      <c r="R87" s="73"/>
      <c r="S87" s="73"/>
      <c r="T87" s="73"/>
      <c r="U87" s="73"/>
      <c r="V87" s="73"/>
      <c r="W87" s="73" t="s">
        <v>104</v>
      </c>
      <c r="X87" s="40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customFormat="false" ht="15.75" hidden="false" customHeight="false" outlineLevel="0" collapsed="false">
      <c r="A88" s="73" t="s">
        <v>94</v>
      </c>
      <c r="B88" s="73" t="s">
        <v>95</v>
      </c>
      <c r="C88" s="73" t="s">
        <v>96</v>
      </c>
      <c r="D88" s="73" t="s">
        <v>39</v>
      </c>
      <c r="E88" s="73" t="s">
        <v>40</v>
      </c>
      <c r="F88" s="73"/>
      <c r="G88" s="73"/>
      <c r="H88" s="73" t="s">
        <v>110</v>
      </c>
      <c r="I88" s="73" t="s">
        <v>43</v>
      </c>
      <c r="J88" s="73" t="s">
        <v>42</v>
      </c>
      <c r="K88" s="74" t="n">
        <v>1</v>
      </c>
      <c r="L88" s="74"/>
      <c r="M88" s="74" t="n">
        <v>10999229351</v>
      </c>
      <c r="N88" s="74" t="n">
        <v>10885067593</v>
      </c>
      <c r="O88" s="74" t="n">
        <v>10972418727</v>
      </c>
      <c r="P88" s="74" t="n">
        <v>10970853429</v>
      </c>
      <c r="Q88" s="74" t="n">
        <v>10938636343</v>
      </c>
      <c r="R88" s="74" t="n">
        <v>11019240128</v>
      </c>
      <c r="S88" s="74" t="n">
        <v>10956633574</v>
      </c>
      <c r="T88" s="74" t="n">
        <v>10953152294</v>
      </c>
      <c r="U88" s="74" t="n">
        <v>11061185970</v>
      </c>
      <c r="V88" s="74" t="n">
        <v>10953907450</v>
      </c>
      <c r="W88" s="73" t="n">
        <f aca="false">AVERAGE(M88:V88)/(1000*1000*1000)</f>
        <v>10.9710324859</v>
      </c>
      <c r="X88" s="40" t="n">
        <f aca="false">STDEV(M88:V88)/(1000*1000*1000)</f>
        <v>0.0477358635809899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customFormat="false" ht="15.75" hidden="false" customHeight="false" outlineLevel="0" collapsed="false">
      <c r="A89" s="73" t="s">
        <v>94</v>
      </c>
      <c r="B89" s="73" t="s">
        <v>95</v>
      </c>
      <c r="C89" s="73" t="s">
        <v>96</v>
      </c>
      <c r="D89" s="73" t="s">
        <v>39</v>
      </c>
      <c r="E89" s="73" t="s">
        <v>40</v>
      </c>
      <c r="F89" s="73"/>
      <c r="G89" s="73"/>
      <c r="H89" s="73" t="s">
        <v>110</v>
      </c>
      <c r="I89" s="73" t="s">
        <v>44</v>
      </c>
      <c r="J89" s="73" t="s">
        <v>42</v>
      </c>
      <c r="K89" s="74" t="n">
        <v>1</v>
      </c>
      <c r="L89" s="73"/>
      <c r="M89" s="73" t="s">
        <v>104</v>
      </c>
      <c r="N89" s="73"/>
      <c r="O89" s="73"/>
      <c r="P89" s="73"/>
      <c r="Q89" s="73"/>
      <c r="R89" s="73"/>
      <c r="S89" s="73"/>
      <c r="T89" s="73"/>
      <c r="U89" s="73"/>
      <c r="V89" s="73"/>
      <c r="W89" s="73" t="s">
        <v>104</v>
      </c>
      <c r="X89" s="40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customFormat="false" ht="15.75" hidden="false" customHeight="false" outlineLevel="0" collapsed="false">
      <c r="A90" s="73" t="s">
        <v>94</v>
      </c>
      <c r="B90" s="73" t="s">
        <v>95</v>
      </c>
      <c r="C90" s="73" t="s">
        <v>96</v>
      </c>
      <c r="D90" s="73" t="s">
        <v>39</v>
      </c>
      <c r="E90" s="73" t="s">
        <v>40</v>
      </c>
      <c r="F90" s="73"/>
      <c r="G90" s="73"/>
      <c r="H90" s="73" t="s">
        <v>110</v>
      </c>
      <c r="I90" s="73" t="s">
        <v>45</v>
      </c>
      <c r="J90" s="73" t="s">
        <v>42</v>
      </c>
      <c r="K90" s="74" t="n">
        <v>1</v>
      </c>
      <c r="L90" s="74"/>
      <c r="M90" s="74" t="n">
        <v>3446809442</v>
      </c>
      <c r="N90" s="74" t="n">
        <v>3377602411</v>
      </c>
      <c r="O90" s="74" t="n">
        <v>3444880749</v>
      </c>
      <c r="P90" s="74" t="n">
        <v>3449149342</v>
      </c>
      <c r="Q90" s="74" t="n">
        <v>3417636047</v>
      </c>
      <c r="R90" s="74" t="n">
        <v>3401705544</v>
      </c>
      <c r="S90" s="74" t="n">
        <v>3431510185</v>
      </c>
      <c r="T90" s="74" t="n">
        <v>3451898165</v>
      </c>
      <c r="U90" s="74" t="n">
        <v>3416679767</v>
      </c>
      <c r="V90" s="74" t="n">
        <v>3407836377</v>
      </c>
      <c r="W90" s="73" t="n">
        <f aca="false">AVERAGE(M90:V90)/(1000*1000*1000)</f>
        <v>3.4245708029</v>
      </c>
      <c r="X90" s="40" t="n">
        <f aca="false">STDEV(M90:V90)/(1000*1000*1000)</f>
        <v>0.0245523149091346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customFormat="false" ht="15.75" hidden="false" customHeight="false" outlineLevel="0" collapsed="false">
      <c r="A91" s="73" t="s">
        <v>94</v>
      </c>
      <c r="B91" s="73" t="s">
        <v>95</v>
      </c>
      <c r="C91" s="73" t="s">
        <v>96</v>
      </c>
      <c r="D91" s="73" t="s">
        <v>39</v>
      </c>
      <c r="E91" s="73" t="s">
        <v>40</v>
      </c>
      <c r="F91" s="73"/>
      <c r="G91" s="73"/>
      <c r="H91" s="73" t="s">
        <v>111</v>
      </c>
      <c r="I91" s="73" t="s">
        <v>41</v>
      </c>
      <c r="J91" s="73" t="s">
        <v>42</v>
      </c>
      <c r="K91" s="74" t="n">
        <v>1</v>
      </c>
      <c r="L91" s="73"/>
      <c r="M91" s="73" t="s">
        <v>104</v>
      </c>
      <c r="N91" s="73"/>
      <c r="O91" s="73"/>
      <c r="P91" s="73"/>
      <c r="Q91" s="73"/>
      <c r="R91" s="73"/>
      <c r="S91" s="73"/>
      <c r="T91" s="73"/>
      <c r="U91" s="73"/>
      <c r="V91" s="73"/>
      <c r="W91" s="73" t="s">
        <v>104</v>
      </c>
      <c r="X91" s="40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customFormat="false" ht="15.75" hidden="false" customHeight="false" outlineLevel="0" collapsed="false">
      <c r="A92" s="73" t="s">
        <v>94</v>
      </c>
      <c r="B92" s="73" t="s">
        <v>95</v>
      </c>
      <c r="C92" s="73" t="s">
        <v>96</v>
      </c>
      <c r="D92" s="73" t="s">
        <v>39</v>
      </c>
      <c r="E92" s="73" t="s">
        <v>40</v>
      </c>
      <c r="F92" s="73"/>
      <c r="G92" s="73"/>
      <c r="H92" s="73" t="s">
        <v>111</v>
      </c>
      <c r="I92" s="73" t="s">
        <v>43</v>
      </c>
      <c r="J92" s="73" t="s">
        <v>42</v>
      </c>
      <c r="K92" s="74" t="n">
        <v>1</v>
      </c>
      <c r="L92" s="74"/>
      <c r="M92" s="74" t="n">
        <v>14618387773</v>
      </c>
      <c r="N92" s="74" t="n">
        <v>14698677912</v>
      </c>
      <c r="O92" s="74" t="n">
        <v>14567116517</v>
      </c>
      <c r="P92" s="74" t="n">
        <v>14616999709</v>
      </c>
      <c r="Q92" s="74" t="n">
        <v>14669734772</v>
      </c>
      <c r="R92" s="74" t="n">
        <v>14665983453</v>
      </c>
      <c r="S92" s="74" t="n">
        <v>14590009955</v>
      </c>
      <c r="T92" s="74" t="n">
        <v>14681102231</v>
      </c>
      <c r="U92" s="74" t="n">
        <v>14595478278</v>
      </c>
      <c r="V92" s="74" t="n">
        <v>14596833769</v>
      </c>
      <c r="W92" s="73" t="n">
        <f aca="false">AVERAGE(M92:V92)/(1000*1000*1000)</f>
        <v>14.6300324369</v>
      </c>
      <c r="X92" s="40" t="n">
        <f aca="false">STDEV(M92:V92)/(1000*1000*1000)</f>
        <v>0.0451551396950503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customFormat="false" ht="15.75" hidden="false" customHeight="false" outlineLevel="0" collapsed="false">
      <c r="A93" s="73" t="s">
        <v>94</v>
      </c>
      <c r="B93" s="73" t="s">
        <v>95</v>
      </c>
      <c r="C93" s="73" t="s">
        <v>96</v>
      </c>
      <c r="D93" s="73" t="s">
        <v>39</v>
      </c>
      <c r="E93" s="73" t="s">
        <v>40</v>
      </c>
      <c r="F93" s="73"/>
      <c r="G93" s="73"/>
      <c r="H93" s="73" t="s">
        <v>111</v>
      </c>
      <c r="I93" s="73" t="s">
        <v>44</v>
      </c>
      <c r="J93" s="73" t="s">
        <v>42</v>
      </c>
      <c r="K93" s="74" t="n">
        <v>1</v>
      </c>
      <c r="L93" s="73"/>
      <c r="M93" s="73" t="s">
        <v>104</v>
      </c>
      <c r="N93" s="73"/>
      <c r="O93" s="73"/>
      <c r="P93" s="73"/>
      <c r="Q93" s="73"/>
      <c r="R93" s="73"/>
      <c r="S93" s="73"/>
      <c r="T93" s="73"/>
      <c r="U93" s="73"/>
      <c r="V93" s="73"/>
      <c r="W93" s="73" t="s">
        <v>104</v>
      </c>
      <c r="X93" s="40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customFormat="false" ht="15.75" hidden="false" customHeight="false" outlineLevel="0" collapsed="false">
      <c r="A94" s="73" t="s">
        <v>94</v>
      </c>
      <c r="B94" s="73" t="s">
        <v>95</v>
      </c>
      <c r="C94" s="73" t="s">
        <v>96</v>
      </c>
      <c r="D94" s="73" t="s">
        <v>39</v>
      </c>
      <c r="E94" s="73" t="s">
        <v>40</v>
      </c>
      <c r="F94" s="73"/>
      <c r="G94" s="73"/>
      <c r="H94" s="73" t="s">
        <v>111</v>
      </c>
      <c r="I94" s="73" t="s">
        <v>45</v>
      </c>
      <c r="J94" s="73" t="s">
        <v>42</v>
      </c>
      <c r="K94" s="74" t="n">
        <v>1</v>
      </c>
      <c r="L94" s="74"/>
      <c r="M94" s="74" t="n">
        <v>4640089457</v>
      </c>
      <c r="N94" s="74" t="n">
        <v>4670612163</v>
      </c>
      <c r="O94" s="74" t="n">
        <v>4605081796</v>
      </c>
      <c r="P94" s="74" t="n">
        <v>4646872958</v>
      </c>
      <c r="Q94" s="74" t="n">
        <v>4600966008</v>
      </c>
      <c r="R94" s="74" t="n">
        <v>4623476465</v>
      </c>
      <c r="S94" s="74" t="n">
        <v>4608621982</v>
      </c>
      <c r="T94" s="74" t="n">
        <v>4601263055</v>
      </c>
      <c r="U94" s="74" t="n">
        <v>4626561336</v>
      </c>
      <c r="V94" s="74" t="n">
        <v>4659243249</v>
      </c>
      <c r="W94" s="73" t="n">
        <f aca="false">AVERAGE(M94:V94)/(1000*1000*1000)</f>
        <v>4.6282788469</v>
      </c>
      <c r="X94" s="40" t="n">
        <f aca="false">STDEV(M94:V94)/(1000*1000*1000)</f>
        <v>0.0250831677347511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customFormat="false" ht="15.75" hidden="false" customHeight="false" outlineLevel="0" collapsed="false">
      <c r="A95" s="73" t="s">
        <v>94</v>
      </c>
      <c r="B95" s="73" t="s">
        <v>95</v>
      </c>
      <c r="C95" s="73" t="s">
        <v>112</v>
      </c>
      <c r="D95" s="73" t="s">
        <v>39</v>
      </c>
      <c r="E95" s="73" t="s">
        <v>40</v>
      </c>
      <c r="F95" s="73"/>
      <c r="G95" s="73"/>
      <c r="H95" s="73" t="s">
        <v>97</v>
      </c>
      <c r="I95" s="73" t="s">
        <v>41</v>
      </c>
      <c r="J95" s="73" t="s">
        <v>42</v>
      </c>
      <c r="K95" s="74" t="n">
        <v>1</v>
      </c>
      <c r="L95" s="74"/>
      <c r="M95" s="74" t="n">
        <v>67868826</v>
      </c>
      <c r="N95" s="74" t="n">
        <v>7876840</v>
      </c>
      <c r="O95" s="74" t="n">
        <v>8383258</v>
      </c>
      <c r="P95" s="74" t="n">
        <v>12363963</v>
      </c>
      <c r="Q95" s="74" t="n">
        <v>7472104</v>
      </c>
      <c r="R95" s="74" t="n">
        <v>10207702</v>
      </c>
      <c r="S95" s="74" t="n">
        <v>11547005</v>
      </c>
      <c r="T95" s="74" t="n">
        <v>11851155</v>
      </c>
      <c r="U95" s="74" t="n">
        <v>12335256</v>
      </c>
      <c r="V95" s="74" t="n">
        <v>10106859</v>
      </c>
      <c r="W95" s="73" t="n">
        <f aca="false">AVERAGE(M95:V95)/(1000*1000*1000)</f>
        <v>0.0160012968</v>
      </c>
      <c r="X95" s="40" t="n">
        <f aca="false">STDEV(M95:V95)/(1000*1000*1000)</f>
        <v>0.0183153657742163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customFormat="false" ht="15.75" hidden="false" customHeight="false" outlineLevel="0" collapsed="false">
      <c r="A96" s="73" t="s">
        <v>94</v>
      </c>
      <c r="B96" s="73" t="s">
        <v>95</v>
      </c>
      <c r="C96" s="73" t="s">
        <v>112</v>
      </c>
      <c r="D96" s="73" t="s">
        <v>39</v>
      </c>
      <c r="E96" s="73" t="s">
        <v>40</v>
      </c>
      <c r="F96" s="73"/>
      <c r="G96" s="73"/>
      <c r="H96" s="73" t="s">
        <v>97</v>
      </c>
      <c r="I96" s="73" t="s">
        <v>43</v>
      </c>
      <c r="J96" s="73" t="s">
        <v>42</v>
      </c>
      <c r="K96" s="74" t="n">
        <v>1</v>
      </c>
      <c r="L96" s="74"/>
      <c r="M96" s="74" t="n">
        <v>9716501</v>
      </c>
      <c r="N96" s="74" t="n">
        <v>12497454</v>
      </c>
      <c r="O96" s="74" t="n">
        <v>7408508</v>
      </c>
      <c r="P96" s="74" t="n">
        <v>10392208</v>
      </c>
      <c r="Q96" s="74" t="n">
        <v>11610604</v>
      </c>
      <c r="R96" s="74" t="n">
        <v>7824281</v>
      </c>
      <c r="S96" s="74" t="n">
        <v>8472958</v>
      </c>
      <c r="T96" s="74" t="n">
        <v>13670058</v>
      </c>
      <c r="U96" s="74" t="n">
        <v>8259091</v>
      </c>
      <c r="V96" s="74" t="n">
        <v>13848329</v>
      </c>
      <c r="W96" s="73" t="n">
        <f aca="false">AVERAGE(M96:V96)/(1000*1000*1000)</f>
        <v>0.0103699992</v>
      </c>
      <c r="X96" s="40" t="n">
        <f aca="false">STDEV(M96:V96)/(1000*1000*1000)</f>
        <v>0.00242183799875369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customFormat="false" ht="15.75" hidden="false" customHeight="false" outlineLevel="0" collapsed="false">
      <c r="A97" s="73" t="s">
        <v>94</v>
      </c>
      <c r="B97" s="73" t="s">
        <v>95</v>
      </c>
      <c r="C97" s="73" t="s">
        <v>112</v>
      </c>
      <c r="D97" s="73" t="s">
        <v>39</v>
      </c>
      <c r="E97" s="73" t="s">
        <v>40</v>
      </c>
      <c r="F97" s="73"/>
      <c r="G97" s="73"/>
      <c r="H97" s="73" t="s">
        <v>97</v>
      </c>
      <c r="I97" s="73" t="s">
        <v>44</v>
      </c>
      <c r="J97" s="73" t="s">
        <v>42</v>
      </c>
      <c r="K97" s="74" t="n">
        <v>1</v>
      </c>
      <c r="L97" s="74"/>
      <c r="M97" s="74" t="n">
        <v>7482132</v>
      </c>
      <c r="N97" s="74" t="n">
        <v>10953086</v>
      </c>
      <c r="O97" s="74" t="n">
        <v>16425377</v>
      </c>
      <c r="P97" s="74" t="n">
        <v>7495964</v>
      </c>
      <c r="Q97" s="74" t="n">
        <v>10347902</v>
      </c>
      <c r="R97" s="74" t="n">
        <v>9504024</v>
      </c>
      <c r="S97" s="74" t="n">
        <v>7600382</v>
      </c>
      <c r="T97" s="74" t="n">
        <v>17772448</v>
      </c>
      <c r="U97" s="74" t="n">
        <v>10575012</v>
      </c>
      <c r="V97" s="74" t="n">
        <v>11894372</v>
      </c>
      <c r="W97" s="73" t="n">
        <f aca="false">AVERAGE(M97:V97)/(1000*1000*1000)</f>
        <v>0.0110050699</v>
      </c>
      <c r="X97" s="40" t="n">
        <f aca="false">STDEV(M97:V97)/(1000*1000*1000)</f>
        <v>0.00357704827971519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customFormat="false" ht="15.75" hidden="false" customHeight="false" outlineLevel="0" collapsed="false">
      <c r="A98" s="73" t="s">
        <v>94</v>
      </c>
      <c r="B98" s="73" t="s">
        <v>95</v>
      </c>
      <c r="C98" s="73" t="s">
        <v>112</v>
      </c>
      <c r="D98" s="73" t="s">
        <v>39</v>
      </c>
      <c r="E98" s="73" t="s">
        <v>40</v>
      </c>
      <c r="F98" s="73"/>
      <c r="G98" s="73"/>
      <c r="H98" s="73" t="s">
        <v>97</v>
      </c>
      <c r="I98" s="73" t="s">
        <v>45</v>
      </c>
      <c r="J98" s="73" t="s">
        <v>42</v>
      </c>
      <c r="K98" s="74" t="n">
        <v>1</v>
      </c>
      <c r="L98" s="74"/>
      <c r="M98" s="74" t="n">
        <v>10234218</v>
      </c>
      <c r="N98" s="74" t="n">
        <v>14115680</v>
      </c>
      <c r="O98" s="74" t="n">
        <v>8827066</v>
      </c>
      <c r="P98" s="74" t="n">
        <v>12505929</v>
      </c>
      <c r="Q98" s="74" t="n">
        <v>9132391</v>
      </c>
      <c r="R98" s="74" t="n">
        <v>8998068</v>
      </c>
      <c r="S98" s="74" t="n">
        <v>13587311</v>
      </c>
      <c r="T98" s="74" t="n">
        <v>8898161</v>
      </c>
      <c r="U98" s="74" t="n">
        <v>9961384</v>
      </c>
      <c r="V98" s="74" t="n">
        <v>9237605</v>
      </c>
      <c r="W98" s="73" t="n">
        <f aca="false">AVERAGE(M98:V98)/(1000*1000*1000)</f>
        <v>0.0105497813</v>
      </c>
      <c r="X98" s="40" t="n">
        <f aca="false">STDEV(M98:V98)/(1000*1000*1000)</f>
        <v>0.00205612200542272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customFormat="false" ht="15.75" hidden="false" customHeight="false" outlineLevel="0" collapsed="false">
      <c r="A99" s="73" t="s">
        <v>94</v>
      </c>
      <c r="B99" s="73" t="s">
        <v>95</v>
      </c>
      <c r="C99" s="73" t="s">
        <v>112</v>
      </c>
      <c r="D99" s="73" t="s">
        <v>39</v>
      </c>
      <c r="E99" s="73" t="s">
        <v>40</v>
      </c>
      <c r="F99" s="73"/>
      <c r="G99" s="73"/>
      <c r="H99" s="73" t="s">
        <v>98</v>
      </c>
      <c r="I99" s="73" t="s">
        <v>41</v>
      </c>
      <c r="J99" s="73" t="s">
        <v>42</v>
      </c>
      <c r="K99" s="74" t="n">
        <v>1</v>
      </c>
      <c r="L99" s="74"/>
      <c r="M99" s="74" t="n">
        <v>46982918</v>
      </c>
      <c r="N99" s="74" t="n">
        <v>55743262</v>
      </c>
      <c r="O99" s="74" t="n">
        <v>122401296</v>
      </c>
      <c r="P99" s="74" t="n">
        <v>38504019</v>
      </c>
      <c r="Q99" s="74" t="n">
        <v>34263366</v>
      </c>
      <c r="R99" s="74" t="n">
        <v>37340585</v>
      </c>
      <c r="S99" s="74" t="n">
        <v>66792873</v>
      </c>
      <c r="T99" s="74" t="n">
        <v>33705876</v>
      </c>
      <c r="U99" s="74" t="n">
        <v>60917701</v>
      </c>
      <c r="V99" s="74" t="n">
        <v>29537539</v>
      </c>
      <c r="W99" s="73" t="n">
        <f aca="false">AVERAGE(M99:V99)/(1000*1000*1000)</f>
        <v>0.0526189435</v>
      </c>
      <c r="X99" s="40" t="n">
        <f aca="false">STDEV(M99:V99)/(1000*1000*1000)</f>
        <v>0.0275699402265927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customFormat="false" ht="15.75" hidden="false" customHeight="false" outlineLevel="0" collapsed="false">
      <c r="A100" s="73" t="s">
        <v>94</v>
      </c>
      <c r="B100" s="73" t="s">
        <v>95</v>
      </c>
      <c r="C100" s="73" t="s">
        <v>112</v>
      </c>
      <c r="D100" s="73" t="s">
        <v>39</v>
      </c>
      <c r="E100" s="73" t="s">
        <v>40</v>
      </c>
      <c r="F100" s="73"/>
      <c r="G100" s="73"/>
      <c r="H100" s="73" t="s">
        <v>98</v>
      </c>
      <c r="I100" s="73" t="s">
        <v>43</v>
      </c>
      <c r="J100" s="73" t="s">
        <v>42</v>
      </c>
      <c r="K100" s="74" t="n">
        <v>1</v>
      </c>
      <c r="L100" s="74"/>
      <c r="M100" s="74" t="n">
        <v>50554194</v>
      </c>
      <c r="N100" s="74" t="n">
        <v>18023882</v>
      </c>
      <c r="O100" s="74" t="n">
        <v>37270104</v>
      </c>
      <c r="P100" s="74" t="n">
        <v>18001844</v>
      </c>
      <c r="Q100" s="74" t="n">
        <v>21411205</v>
      </c>
      <c r="R100" s="74" t="n">
        <v>18059515</v>
      </c>
      <c r="S100" s="74" t="n">
        <v>10898740</v>
      </c>
      <c r="T100" s="74" t="n">
        <v>11882368</v>
      </c>
      <c r="U100" s="74" t="n">
        <v>25217561</v>
      </c>
      <c r="V100" s="74" t="n">
        <v>11953123</v>
      </c>
      <c r="W100" s="73" t="n">
        <f aca="false">AVERAGE(M100:V100)/(1000*1000*1000)</f>
        <v>0.0223272536</v>
      </c>
      <c r="X100" s="40" t="n">
        <f aca="false">STDEV(M100:V100)/(1000*1000*1000)</f>
        <v>0.0126139819971847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customFormat="false" ht="15.75" hidden="false" customHeight="false" outlineLevel="0" collapsed="false">
      <c r="A101" s="73" t="s">
        <v>94</v>
      </c>
      <c r="B101" s="73" t="s">
        <v>95</v>
      </c>
      <c r="C101" s="73" t="s">
        <v>112</v>
      </c>
      <c r="D101" s="73" t="s">
        <v>39</v>
      </c>
      <c r="E101" s="73" t="s">
        <v>40</v>
      </c>
      <c r="F101" s="73"/>
      <c r="G101" s="73"/>
      <c r="H101" s="73" t="s">
        <v>98</v>
      </c>
      <c r="I101" s="73" t="s">
        <v>44</v>
      </c>
      <c r="J101" s="73" t="s">
        <v>42</v>
      </c>
      <c r="K101" s="74" t="n">
        <v>1</v>
      </c>
      <c r="L101" s="74"/>
      <c r="M101" s="74" t="n">
        <v>12432351</v>
      </c>
      <c r="N101" s="74" t="n">
        <v>8015391</v>
      </c>
      <c r="O101" s="74" t="n">
        <v>9279300</v>
      </c>
      <c r="P101" s="74" t="n">
        <v>11191854</v>
      </c>
      <c r="Q101" s="74" t="n">
        <v>89839528</v>
      </c>
      <c r="R101" s="74" t="n">
        <v>8318747</v>
      </c>
      <c r="S101" s="74" t="n">
        <v>14765954</v>
      </c>
      <c r="T101" s="74" t="n">
        <v>7526159</v>
      </c>
      <c r="U101" s="74" t="n">
        <v>7676658</v>
      </c>
      <c r="V101" s="74" t="n">
        <v>20208941</v>
      </c>
      <c r="W101" s="73" t="n">
        <f aca="false">AVERAGE(M101:V101)/(1000*1000*1000)</f>
        <v>0.0189254883</v>
      </c>
      <c r="X101" s="40" t="n">
        <f aca="false">STDEV(M101:V101)/(1000*1000*1000)</f>
        <v>0.0252339783248911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customFormat="false" ht="15.75" hidden="false" customHeight="false" outlineLevel="0" collapsed="false">
      <c r="A102" s="73" t="s">
        <v>94</v>
      </c>
      <c r="B102" s="73" t="s">
        <v>95</v>
      </c>
      <c r="C102" s="73" t="s">
        <v>112</v>
      </c>
      <c r="D102" s="73" t="s">
        <v>39</v>
      </c>
      <c r="E102" s="73" t="s">
        <v>40</v>
      </c>
      <c r="F102" s="73"/>
      <c r="G102" s="73"/>
      <c r="H102" s="73" t="s">
        <v>98</v>
      </c>
      <c r="I102" s="73" t="s">
        <v>45</v>
      </c>
      <c r="J102" s="73" t="s">
        <v>42</v>
      </c>
      <c r="K102" s="74" t="n">
        <v>1</v>
      </c>
      <c r="L102" s="74"/>
      <c r="M102" s="74" t="n">
        <v>10130842</v>
      </c>
      <c r="N102" s="74" t="n">
        <v>35141211</v>
      </c>
      <c r="O102" s="74" t="n">
        <v>15494088</v>
      </c>
      <c r="P102" s="74" t="n">
        <v>7683924</v>
      </c>
      <c r="Q102" s="74" t="n">
        <v>23445305</v>
      </c>
      <c r="R102" s="74" t="n">
        <v>10002434</v>
      </c>
      <c r="S102" s="74" t="n">
        <v>12741345</v>
      </c>
      <c r="T102" s="74" t="n">
        <v>13220797</v>
      </c>
      <c r="U102" s="74" t="n">
        <v>6777080</v>
      </c>
      <c r="V102" s="74" t="n">
        <v>12328602</v>
      </c>
      <c r="W102" s="73" t="n">
        <f aca="false">AVERAGE(M102:V102)/(1000*1000*1000)</f>
        <v>0.0146965628</v>
      </c>
      <c r="X102" s="40" t="n">
        <f aca="false">STDEV(M102:V102)/(1000*1000*1000)</f>
        <v>0.00857350011899707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customFormat="false" ht="15.75" hidden="false" customHeight="false" outlineLevel="0" collapsed="false">
      <c r="A103" s="73" t="s">
        <v>94</v>
      </c>
      <c r="B103" s="73" t="s">
        <v>95</v>
      </c>
      <c r="C103" s="73" t="s">
        <v>112</v>
      </c>
      <c r="D103" s="73" t="s">
        <v>39</v>
      </c>
      <c r="E103" s="73" t="s">
        <v>40</v>
      </c>
      <c r="F103" s="73"/>
      <c r="G103" s="73"/>
      <c r="H103" s="73" t="s">
        <v>99</v>
      </c>
      <c r="I103" s="73" t="s">
        <v>41</v>
      </c>
      <c r="J103" s="73" t="s">
        <v>42</v>
      </c>
      <c r="K103" s="74" t="n">
        <v>1</v>
      </c>
      <c r="L103" s="74"/>
      <c r="M103" s="74" t="n">
        <v>114276301</v>
      </c>
      <c r="N103" s="74" t="n">
        <v>144883863</v>
      </c>
      <c r="O103" s="74" t="n">
        <v>106396206</v>
      </c>
      <c r="P103" s="74" t="n">
        <v>117221578</v>
      </c>
      <c r="Q103" s="74" t="n">
        <v>99572487</v>
      </c>
      <c r="R103" s="74" t="n">
        <v>128289620</v>
      </c>
      <c r="S103" s="74" t="n">
        <v>106080390</v>
      </c>
      <c r="T103" s="74" t="n">
        <v>99749465</v>
      </c>
      <c r="U103" s="74" t="n">
        <v>97383449</v>
      </c>
      <c r="V103" s="74" t="n">
        <v>100579659</v>
      </c>
      <c r="W103" s="73" t="n">
        <f aca="false">AVERAGE(M103:V103)/(1000*1000*1000)</f>
        <v>0.1114433018</v>
      </c>
      <c r="X103" s="40" t="n">
        <f aca="false">STDEV(M103:V103)/(1000*1000*1000)</f>
        <v>0.0152427694637703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customFormat="false" ht="15.75" hidden="false" customHeight="false" outlineLevel="0" collapsed="false">
      <c r="A104" s="73" t="s">
        <v>94</v>
      </c>
      <c r="B104" s="73" t="s">
        <v>95</v>
      </c>
      <c r="C104" s="73" t="s">
        <v>112</v>
      </c>
      <c r="D104" s="73" t="s">
        <v>39</v>
      </c>
      <c r="E104" s="73" t="s">
        <v>40</v>
      </c>
      <c r="F104" s="73"/>
      <c r="G104" s="73"/>
      <c r="H104" s="73" t="s">
        <v>99</v>
      </c>
      <c r="I104" s="73" t="s">
        <v>43</v>
      </c>
      <c r="J104" s="73" t="s">
        <v>42</v>
      </c>
      <c r="K104" s="74" t="n">
        <v>1</v>
      </c>
      <c r="L104" s="74"/>
      <c r="M104" s="74" t="n">
        <v>21201224</v>
      </c>
      <c r="N104" s="74" t="n">
        <v>21860619</v>
      </c>
      <c r="O104" s="74" t="n">
        <v>20825060</v>
      </c>
      <c r="P104" s="74" t="n">
        <v>19251735</v>
      </c>
      <c r="Q104" s="74" t="n">
        <v>85529821</v>
      </c>
      <c r="R104" s="74" t="n">
        <v>39889561</v>
      </c>
      <c r="S104" s="74" t="n">
        <v>55579876</v>
      </c>
      <c r="T104" s="74" t="n">
        <v>24577200</v>
      </c>
      <c r="U104" s="74" t="n">
        <v>28459970</v>
      </c>
      <c r="V104" s="74" t="n">
        <v>25843084</v>
      </c>
      <c r="W104" s="73" t="n">
        <f aca="false">AVERAGE(M104:V104)/(1000*1000*1000)</f>
        <v>0.034301815</v>
      </c>
      <c r="X104" s="40" t="n">
        <f aca="false">STDEV(M104:V104)/(1000*1000*1000)</f>
        <v>0.0211950452277177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customFormat="false" ht="15.75" hidden="false" customHeight="false" outlineLevel="0" collapsed="false">
      <c r="A105" s="73" t="s">
        <v>94</v>
      </c>
      <c r="B105" s="73" t="s">
        <v>95</v>
      </c>
      <c r="C105" s="73" t="s">
        <v>112</v>
      </c>
      <c r="D105" s="73" t="s">
        <v>39</v>
      </c>
      <c r="E105" s="73" t="s">
        <v>40</v>
      </c>
      <c r="F105" s="73"/>
      <c r="G105" s="73"/>
      <c r="H105" s="73" t="s">
        <v>99</v>
      </c>
      <c r="I105" s="73" t="s">
        <v>44</v>
      </c>
      <c r="J105" s="73" t="s">
        <v>42</v>
      </c>
      <c r="K105" s="74" t="n">
        <v>1</v>
      </c>
      <c r="L105" s="74"/>
      <c r="M105" s="74" t="n">
        <v>8000343</v>
      </c>
      <c r="N105" s="74" t="n">
        <v>7521010</v>
      </c>
      <c r="O105" s="74" t="n">
        <v>6759787</v>
      </c>
      <c r="P105" s="74" t="n">
        <v>12572474</v>
      </c>
      <c r="Q105" s="74" t="n">
        <v>10934696</v>
      </c>
      <c r="R105" s="74" t="n">
        <v>14207384</v>
      </c>
      <c r="S105" s="74" t="n">
        <v>89663929</v>
      </c>
      <c r="T105" s="74" t="n">
        <v>15912818</v>
      </c>
      <c r="U105" s="74" t="n">
        <v>14335847</v>
      </c>
      <c r="V105" s="74" t="n">
        <v>8334713</v>
      </c>
      <c r="W105" s="73" t="n">
        <f aca="false">AVERAGE(M105:V105)/(1000*1000*1000)</f>
        <v>0.0188243001</v>
      </c>
      <c r="X105" s="40" t="n">
        <f aca="false">STDEV(M105:V105)/(1000*1000*1000)</f>
        <v>0.0250998658405202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customFormat="false" ht="15.75" hidden="false" customHeight="false" outlineLevel="0" collapsed="false">
      <c r="A106" s="73" t="s">
        <v>94</v>
      </c>
      <c r="B106" s="73" t="s">
        <v>95</v>
      </c>
      <c r="C106" s="73" t="s">
        <v>112</v>
      </c>
      <c r="D106" s="73" t="s">
        <v>39</v>
      </c>
      <c r="E106" s="73" t="s">
        <v>40</v>
      </c>
      <c r="F106" s="73"/>
      <c r="G106" s="73"/>
      <c r="H106" s="73" t="s">
        <v>99</v>
      </c>
      <c r="I106" s="73" t="s">
        <v>45</v>
      </c>
      <c r="J106" s="73" t="s">
        <v>42</v>
      </c>
      <c r="K106" s="74" t="n">
        <v>1</v>
      </c>
      <c r="L106" s="74"/>
      <c r="M106" s="74" t="n">
        <v>9289848</v>
      </c>
      <c r="N106" s="74" t="n">
        <v>9675969</v>
      </c>
      <c r="O106" s="74" t="n">
        <v>14969748</v>
      </c>
      <c r="P106" s="74" t="n">
        <v>10749582</v>
      </c>
      <c r="Q106" s="74" t="n">
        <v>8468803</v>
      </c>
      <c r="R106" s="74" t="n">
        <v>60877823</v>
      </c>
      <c r="S106" s="74" t="n">
        <v>10394235</v>
      </c>
      <c r="T106" s="74" t="n">
        <v>12772055</v>
      </c>
      <c r="U106" s="74" t="n">
        <v>30304569</v>
      </c>
      <c r="V106" s="74" t="n">
        <v>10751830</v>
      </c>
      <c r="W106" s="73" t="n">
        <f aca="false">AVERAGE(M106:V106)/(1000*1000*1000)</f>
        <v>0.0178254462</v>
      </c>
      <c r="X106" s="40" t="n">
        <f aca="false">STDEV(M106:V106)/(1000*1000*1000)</f>
        <v>0.0164150047086818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customFormat="false" ht="15.75" hidden="false" customHeight="false" outlineLevel="0" collapsed="false">
      <c r="A107" s="73" t="s">
        <v>94</v>
      </c>
      <c r="B107" s="73" t="s">
        <v>95</v>
      </c>
      <c r="C107" s="73" t="s">
        <v>112</v>
      </c>
      <c r="D107" s="73" t="s">
        <v>39</v>
      </c>
      <c r="E107" s="73" t="s">
        <v>40</v>
      </c>
      <c r="F107" s="73"/>
      <c r="G107" s="73"/>
      <c r="H107" s="73" t="s">
        <v>100</v>
      </c>
      <c r="I107" s="73" t="s">
        <v>41</v>
      </c>
      <c r="J107" s="73" t="s">
        <v>42</v>
      </c>
      <c r="K107" s="74" t="n">
        <v>1</v>
      </c>
      <c r="L107" s="74"/>
      <c r="M107" s="74" t="n">
        <v>648990472</v>
      </c>
      <c r="N107" s="74" t="n">
        <v>633792415</v>
      </c>
      <c r="O107" s="74" t="n">
        <v>656155800</v>
      </c>
      <c r="P107" s="74" t="n">
        <v>637717629</v>
      </c>
      <c r="Q107" s="74" t="n">
        <v>637215993</v>
      </c>
      <c r="R107" s="74" t="n">
        <v>629671961</v>
      </c>
      <c r="S107" s="74" t="n">
        <v>664958201</v>
      </c>
      <c r="T107" s="74" t="n">
        <v>642105850</v>
      </c>
      <c r="U107" s="74" t="n">
        <v>724174744</v>
      </c>
      <c r="V107" s="74" t="n">
        <v>632360110</v>
      </c>
      <c r="W107" s="73" t="n">
        <f aca="false">AVERAGE(M107:V107)/(1000*1000*1000)</f>
        <v>0.6507143175</v>
      </c>
      <c r="X107" s="40" t="n">
        <f aca="false">STDEV(M107:V107)/(1000*1000*1000)</f>
        <v>0.0281328924275219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customFormat="false" ht="15.75" hidden="false" customHeight="false" outlineLevel="0" collapsed="false">
      <c r="A108" s="73" t="s">
        <v>94</v>
      </c>
      <c r="B108" s="73" t="s">
        <v>95</v>
      </c>
      <c r="C108" s="73" t="s">
        <v>112</v>
      </c>
      <c r="D108" s="73" t="s">
        <v>39</v>
      </c>
      <c r="E108" s="73" t="s">
        <v>40</v>
      </c>
      <c r="F108" s="73"/>
      <c r="G108" s="73"/>
      <c r="H108" s="73" t="s">
        <v>100</v>
      </c>
      <c r="I108" s="73" t="s">
        <v>43</v>
      </c>
      <c r="J108" s="73" t="s">
        <v>42</v>
      </c>
      <c r="K108" s="74" t="n">
        <v>1</v>
      </c>
      <c r="L108" s="74"/>
      <c r="M108" s="74" t="n">
        <v>96077683</v>
      </c>
      <c r="N108" s="74" t="n">
        <v>92260270</v>
      </c>
      <c r="O108" s="74" t="n">
        <v>90543833</v>
      </c>
      <c r="P108" s="74" t="n">
        <v>91309267</v>
      </c>
      <c r="Q108" s="74" t="n">
        <v>101709820</v>
      </c>
      <c r="R108" s="74" t="n">
        <v>106688179</v>
      </c>
      <c r="S108" s="74" t="n">
        <v>92638477</v>
      </c>
      <c r="T108" s="74" t="n">
        <v>114079353</v>
      </c>
      <c r="U108" s="74" t="n">
        <v>100299069</v>
      </c>
      <c r="V108" s="74" t="n">
        <v>275016454</v>
      </c>
      <c r="W108" s="73" t="n">
        <f aca="false">AVERAGE(M108:V108)/(1000*1000*1000)</f>
        <v>0.1160622405</v>
      </c>
      <c r="X108" s="40" t="n">
        <f aca="false">STDEV(M108:V108)/(1000*1000*1000)</f>
        <v>0.0563631127051092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customFormat="false" ht="15.75" hidden="false" customHeight="false" outlineLevel="0" collapsed="false">
      <c r="A109" s="73" t="s">
        <v>94</v>
      </c>
      <c r="B109" s="73" t="s">
        <v>95</v>
      </c>
      <c r="C109" s="73" t="s">
        <v>112</v>
      </c>
      <c r="D109" s="73" t="s">
        <v>39</v>
      </c>
      <c r="E109" s="73" t="s">
        <v>40</v>
      </c>
      <c r="F109" s="73"/>
      <c r="G109" s="73"/>
      <c r="H109" s="73" t="s">
        <v>100</v>
      </c>
      <c r="I109" s="73" t="s">
        <v>44</v>
      </c>
      <c r="J109" s="73" t="s">
        <v>42</v>
      </c>
      <c r="K109" s="74" t="n">
        <v>1</v>
      </c>
      <c r="L109" s="74"/>
      <c r="M109" s="74" t="n">
        <v>11261901</v>
      </c>
      <c r="N109" s="74" t="n">
        <v>13733269</v>
      </c>
      <c r="O109" s="74" t="n">
        <v>9059383</v>
      </c>
      <c r="P109" s="74" t="n">
        <v>14839635</v>
      </c>
      <c r="Q109" s="74" t="n">
        <v>8477349</v>
      </c>
      <c r="R109" s="74" t="n">
        <v>18143938</v>
      </c>
      <c r="S109" s="74" t="n">
        <v>8931170</v>
      </c>
      <c r="T109" s="74" t="n">
        <v>7547719</v>
      </c>
      <c r="U109" s="74" t="n">
        <v>12895801</v>
      </c>
      <c r="V109" s="74" t="n">
        <v>8543369</v>
      </c>
      <c r="W109" s="73" t="n">
        <f aca="false">AVERAGE(M109:V109)/(1000*1000*1000)</f>
        <v>0.0113433534</v>
      </c>
      <c r="X109" s="40" t="n">
        <f aca="false">STDEV(M109:V109)/(1000*1000*1000)</f>
        <v>0.0034656447925062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customFormat="false" ht="15.75" hidden="false" customHeight="false" outlineLevel="0" collapsed="false">
      <c r="A110" s="73" t="s">
        <v>94</v>
      </c>
      <c r="B110" s="73" t="s">
        <v>95</v>
      </c>
      <c r="C110" s="73" t="s">
        <v>112</v>
      </c>
      <c r="D110" s="73" t="s">
        <v>39</v>
      </c>
      <c r="E110" s="73" t="s">
        <v>40</v>
      </c>
      <c r="F110" s="73"/>
      <c r="G110" s="73"/>
      <c r="H110" s="73" t="s">
        <v>100</v>
      </c>
      <c r="I110" s="73" t="s">
        <v>45</v>
      </c>
      <c r="J110" s="73" t="s">
        <v>42</v>
      </c>
      <c r="K110" s="74" t="n">
        <v>1</v>
      </c>
      <c r="L110" s="74"/>
      <c r="M110" s="74" t="n">
        <v>8318623</v>
      </c>
      <c r="N110" s="74" t="n">
        <v>10816475</v>
      </c>
      <c r="O110" s="74" t="n">
        <v>13837449</v>
      </c>
      <c r="P110" s="74" t="n">
        <v>110576596</v>
      </c>
      <c r="Q110" s="74" t="n">
        <v>12056120</v>
      </c>
      <c r="R110" s="74" t="n">
        <v>24051688</v>
      </c>
      <c r="S110" s="74" t="n">
        <v>54330413</v>
      </c>
      <c r="T110" s="74" t="n">
        <v>44836406</v>
      </c>
      <c r="U110" s="74" t="n">
        <v>13703383</v>
      </c>
      <c r="V110" s="74" t="n">
        <v>16454008</v>
      </c>
      <c r="W110" s="73" t="n">
        <f aca="false">AVERAGE(M110:V110)/(1000*1000*1000)</f>
        <v>0.0308981161</v>
      </c>
      <c r="X110" s="40" t="n">
        <f aca="false">STDEV(M110:V110)/(1000*1000*1000)</f>
        <v>0.0319763216255155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customFormat="false" ht="15.75" hidden="false" customHeight="false" outlineLevel="0" collapsed="false">
      <c r="A111" s="73" t="s">
        <v>94</v>
      </c>
      <c r="B111" s="73" t="s">
        <v>95</v>
      </c>
      <c r="C111" s="73" t="s">
        <v>112</v>
      </c>
      <c r="D111" s="73" t="s">
        <v>39</v>
      </c>
      <c r="E111" s="73" t="s">
        <v>40</v>
      </c>
      <c r="F111" s="73"/>
      <c r="G111" s="73"/>
      <c r="H111" s="73" t="s">
        <v>101</v>
      </c>
      <c r="I111" s="73" t="s">
        <v>41</v>
      </c>
      <c r="J111" s="73" t="s">
        <v>42</v>
      </c>
      <c r="K111" s="74" t="n">
        <v>1</v>
      </c>
      <c r="L111" s="74"/>
      <c r="M111" s="74" t="n">
        <v>2525122085</v>
      </c>
      <c r="N111" s="74" t="n">
        <v>2460314485</v>
      </c>
      <c r="O111" s="74" t="n">
        <v>2476537911</v>
      </c>
      <c r="P111" s="74" t="n">
        <v>2482501757</v>
      </c>
      <c r="Q111" s="74" t="n">
        <v>2461453775</v>
      </c>
      <c r="R111" s="74" t="n">
        <v>2586223055</v>
      </c>
      <c r="S111" s="74" t="n">
        <v>2507750958</v>
      </c>
      <c r="T111" s="74" t="n">
        <v>2460786016</v>
      </c>
      <c r="U111" s="74" t="n">
        <v>2462756679</v>
      </c>
      <c r="V111" s="74" t="n">
        <v>2463556517</v>
      </c>
      <c r="W111" s="73" t="n">
        <f aca="false">AVERAGE(M111:V111)/(1000*1000*1000)</f>
        <v>2.4887003238</v>
      </c>
      <c r="X111" s="40" t="n">
        <f aca="false">STDEV(M111:V111)/(1000*1000*1000)</f>
        <v>0.0408508445992912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customFormat="false" ht="15.75" hidden="false" customHeight="false" outlineLevel="0" collapsed="false">
      <c r="A112" s="73" t="s">
        <v>94</v>
      </c>
      <c r="B112" s="73" t="s">
        <v>95</v>
      </c>
      <c r="C112" s="73" t="s">
        <v>112</v>
      </c>
      <c r="D112" s="73" t="s">
        <v>39</v>
      </c>
      <c r="E112" s="73" t="s">
        <v>40</v>
      </c>
      <c r="F112" s="73"/>
      <c r="G112" s="73"/>
      <c r="H112" s="73" t="s">
        <v>101</v>
      </c>
      <c r="I112" s="73" t="s">
        <v>43</v>
      </c>
      <c r="J112" s="73" t="s">
        <v>42</v>
      </c>
      <c r="K112" s="74" t="n">
        <v>1</v>
      </c>
      <c r="L112" s="74"/>
      <c r="M112" s="74" t="n">
        <v>379126258</v>
      </c>
      <c r="N112" s="74" t="n">
        <v>361005819</v>
      </c>
      <c r="O112" s="74" t="n">
        <v>381790703</v>
      </c>
      <c r="P112" s="74" t="n">
        <v>369828716</v>
      </c>
      <c r="Q112" s="74" t="n">
        <v>373399614</v>
      </c>
      <c r="R112" s="74" t="n">
        <v>375419965</v>
      </c>
      <c r="S112" s="74" t="n">
        <v>394658502</v>
      </c>
      <c r="T112" s="74" t="n">
        <v>377070314</v>
      </c>
      <c r="U112" s="74" t="n">
        <v>363625907</v>
      </c>
      <c r="V112" s="74" t="n">
        <v>384939888</v>
      </c>
      <c r="W112" s="73" t="n">
        <f aca="false">AVERAGE(M112:V112)/(1000*1000*1000)</f>
        <v>0.3760865686</v>
      </c>
      <c r="X112" s="40" t="n">
        <f aca="false">STDEV(M112:V112)/(1000*1000*1000)</f>
        <v>0.00997532784801886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customFormat="false" ht="15.75" hidden="false" customHeight="false" outlineLevel="0" collapsed="false">
      <c r="A113" s="73" t="s">
        <v>94</v>
      </c>
      <c r="B113" s="73" t="s">
        <v>95</v>
      </c>
      <c r="C113" s="73" t="s">
        <v>112</v>
      </c>
      <c r="D113" s="73" t="s">
        <v>39</v>
      </c>
      <c r="E113" s="73" t="s">
        <v>40</v>
      </c>
      <c r="F113" s="73"/>
      <c r="G113" s="73"/>
      <c r="H113" s="73" t="s">
        <v>101</v>
      </c>
      <c r="I113" s="73" t="s">
        <v>44</v>
      </c>
      <c r="J113" s="73" t="s">
        <v>42</v>
      </c>
      <c r="K113" s="74" t="n">
        <v>1</v>
      </c>
      <c r="L113" s="74"/>
      <c r="M113" s="74" t="n">
        <v>13144719</v>
      </c>
      <c r="N113" s="74" t="n">
        <v>13280115</v>
      </c>
      <c r="O113" s="74" t="n">
        <v>18605981</v>
      </c>
      <c r="P113" s="74" t="n">
        <v>36839593</v>
      </c>
      <c r="Q113" s="74" t="n">
        <v>13170102</v>
      </c>
      <c r="R113" s="74" t="n">
        <v>9328675</v>
      </c>
      <c r="S113" s="74" t="n">
        <v>11260700</v>
      </c>
      <c r="T113" s="74" t="n">
        <v>10667944</v>
      </c>
      <c r="U113" s="74" t="n">
        <v>10877033</v>
      </c>
      <c r="V113" s="74" t="n">
        <v>7982280</v>
      </c>
      <c r="W113" s="73" t="n">
        <f aca="false">AVERAGE(M113:V113)/(1000*1000*1000)</f>
        <v>0.0145157142</v>
      </c>
      <c r="X113" s="40" t="n">
        <f aca="false">STDEV(M113:V113)/(1000*1000*1000)</f>
        <v>0.00835686307789415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customFormat="false" ht="15.75" hidden="false" customHeight="false" outlineLevel="0" collapsed="false">
      <c r="A114" s="73" t="s">
        <v>94</v>
      </c>
      <c r="B114" s="73" t="s">
        <v>95</v>
      </c>
      <c r="C114" s="73" t="s">
        <v>112</v>
      </c>
      <c r="D114" s="73" t="s">
        <v>39</v>
      </c>
      <c r="E114" s="73" t="s">
        <v>40</v>
      </c>
      <c r="F114" s="73"/>
      <c r="G114" s="73"/>
      <c r="H114" s="73" t="s">
        <v>101</v>
      </c>
      <c r="I114" s="73" t="s">
        <v>45</v>
      </c>
      <c r="J114" s="73" t="s">
        <v>42</v>
      </c>
      <c r="K114" s="74" t="n">
        <v>1</v>
      </c>
      <c r="L114" s="74"/>
      <c r="M114" s="74" t="n">
        <v>22248607</v>
      </c>
      <c r="N114" s="74" t="n">
        <v>8125402</v>
      </c>
      <c r="O114" s="74" t="n">
        <v>50665776</v>
      </c>
      <c r="P114" s="74" t="n">
        <v>8341761</v>
      </c>
      <c r="Q114" s="74" t="n">
        <v>9450667</v>
      </c>
      <c r="R114" s="74" t="n">
        <v>7797521</v>
      </c>
      <c r="S114" s="74" t="n">
        <v>9105674</v>
      </c>
      <c r="T114" s="74" t="n">
        <v>8363926</v>
      </c>
      <c r="U114" s="74" t="n">
        <v>8653951</v>
      </c>
      <c r="V114" s="74" t="n">
        <v>11802934</v>
      </c>
      <c r="W114" s="73" t="n">
        <f aca="false">AVERAGE(M114:V114)/(1000*1000*1000)</f>
        <v>0.0144556219</v>
      </c>
      <c r="X114" s="40" t="n">
        <f aca="false">STDEV(M114:V114)/(1000*1000*1000)</f>
        <v>0.0134377725367488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customFormat="false" ht="15.75" hidden="false" customHeight="false" outlineLevel="0" collapsed="false">
      <c r="A115" s="73" t="s">
        <v>94</v>
      </c>
      <c r="B115" s="73" t="s">
        <v>95</v>
      </c>
      <c r="C115" s="73" t="s">
        <v>112</v>
      </c>
      <c r="D115" s="73" t="s">
        <v>39</v>
      </c>
      <c r="E115" s="73" t="s">
        <v>40</v>
      </c>
      <c r="F115" s="73"/>
      <c r="G115" s="73"/>
      <c r="H115" s="73" t="s">
        <v>105</v>
      </c>
      <c r="I115" s="73" t="s">
        <v>41</v>
      </c>
      <c r="J115" s="73" t="s">
        <v>42</v>
      </c>
      <c r="K115" s="74" t="n">
        <v>1</v>
      </c>
      <c r="L115" s="74"/>
      <c r="M115" s="74" t="n">
        <v>3554424025</v>
      </c>
      <c r="N115" s="74" t="n">
        <v>3545782558</v>
      </c>
      <c r="O115" s="74" t="n">
        <v>3534000507</v>
      </c>
      <c r="P115" s="74" t="n">
        <v>3587053176</v>
      </c>
      <c r="Q115" s="74" t="n">
        <v>3598933726</v>
      </c>
      <c r="R115" s="74" t="n">
        <v>3545662465</v>
      </c>
      <c r="S115" s="74" t="n">
        <v>3540317849</v>
      </c>
      <c r="T115" s="74" t="n">
        <v>3530027222</v>
      </c>
      <c r="U115" s="74" t="n">
        <v>3561237338</v>
      </c>
      <c r="V115" s="74" t="n">
        <v>3540492330</v>
      </c>
      <c r="W115" s="73" t="n">
        <f aca="false">AVERAGE(M115:V115)/(1000*1000*1000)</f>
        <v>3.5537931196</v>
      </c>
      <c r="X115" s="40" t="n">
        <f aca="false">STDEV(M115:V115)/(1000*1000*1000)</f>
        <v>0.0227182161185139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customFormat="false" ht="15.75" hidden="false" customHeight="false" outlineLevel="0" collapsed="false">
      <c r="A116" s="73" t="s">
        <v>94</v>
      </c>
      <c r="B116" s="73" t="s">
        <v>95</v>
      </c>
      <c r="C116" s="73" t="s">
        <v>112</v>
      </c>
      <c r="D116" s="73" t="s">
        <v>39</v>
      </c>
      <c r="E116" s="73" t="s">
        <v>40</v>
      </c>
      <c r="F116" s="73"/>
      <c r="G116" s="73"/>
      <c r="H116" s="73" t="s">
        <v>105</v>
      </c>
      <c r="I116" s="73" t="s">
        <v>43</v>
      </c>
      <c r="J116" s="73" t="s">
        <v>42</v>
      </c>
      <c r="K116" s="74" t="n">
        <v>1</v>
      </c>
      <c r="L116" s="74"/>
      <c r="M116" s="74" t="n">
        <v>539907707</v>
      </c>
      <c r="N116" s="74" t="n">
        <v>534637910</v>
      </c>
      <c r="O116" s="74" t="n">
        <v>542916038</v>
      </c>
      <c r="P116" s="74" t="n">
        <v>527403420</v>
      </c>
      <c r="Q116" s="74" t="n">
        <v>541539717</v>
      </c>
      <c r="R116" s="74" t="n">
        <v>538340094</v>
      </c>
      <c r="S116" s="74" t="n">
        <v>577338623</v>
      </c>
      <c r="T116" s="74" t="n">
        <v>534284141</v>
      </c>
      <c r="U116" s="74" t="n">
        <v>542543616</v>
      </c>
      <c r="V116" s="74" t="n">
        <v>550357244</v>
      </c>
      <c r="W116" s="73" t="n">
        <f aca="false">AVERAGE(M116:V116)/(1000*1000*1000)</f>
        <v>0.542926851</v>
      </c>
      <c r="X116" s="40" t="n">
        <f aca="false">STDEV(M116:V116)/(1000*1000*1000)</f>
        <v>0.0135646000815919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customFormat="false" ht="15.75" hidden="false" customHeight="false" outlineLevel="0" collapsed="false">
      <c r="A117" s="73" t="s">
        <v>94</v>
      </c>
      <c r="B117" s="73" t="s">
        <v>95</v>
      </c>
      <c r="C117" s="73" t="s">
        <v>112</v>
      </c>
      <c r="D117" s="73" t="s">
        <v>39</v>
      </c>
      <c r="E117" s="73" t="s">
        <v>40</v>
      </c>
      <c r="F117" s="73"/>
      <c r="G117" s="73"/>
      <c r="H117" s="73" t="s">
        <v>105</v>
      </c>
      <c r="I117" s="73" t="s">
        <v>44</v>
      </c>
      <c r="J117" s="73" t="s">
        <v>42</v>
      </c>
      <c r="K117" s="74" t="n">
        <v>1</v>
      </c>
      <c r="L117" s="74"/>
      <c r="M117" s="74" t="n">
        <v>8530158</v>
      </c>
      <c r="N117" s="74" t="n">
        <v>7742423</v>
      </c>
      <c r="O117" s="74" t="n">
        <v>10330748</v>
      </c>
      <c r="P117" s="74" t="n">
        <v>8920559</v>
      </c>
      <c r="Q117" s="74" t="n">
        <v>8162060</v>
      </c>
      <c r="R117" s="74" t="n">
        <v>9182137</v>
      </c>
      <c r="S117" s="74" t="n">
        <v>9098589</v>
      </c>
      <c r="T117" s="74" t="n">
        <v>8819399</v>
      </c>
      <c r="U117" s="74" t="n">
        <v>8537288</v>
      </c>
      <c r="V117" s="74" t="n">
        <v>9105327</v>
      </c>
      <c r="W117" s="73" t="n">
        <f aca="false">AVERAGE(M117:V117)/(1000*1000*1000)</f>
        <v>0.0088428688</v>
      </c>
      <c r="X117" s="40" t="n">
        <f aca="false">STDEV(M117:V117)/(1000*1000*1000)</f>
        <v>0.000694054144710435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customFormat="false" ht="15.75" hidden="false" customHeight="false" outlineLevel="0" collapsed="false">
      <c r="A118" s="73" t="s">
        <v>94</v>
      </c>
      <c r="B118" s="73" t="s">
        <v>95</v>
      </c>
      <c r="C118" s="73" t="s">
        <v>112</v>
      </c>
      <c r="D118" s="73" t="s">
        <v>39</v>
      </c>
      <c r="E118" s="73" t="s">
        <v>40</v>
      </c>
      <c r="F118" s="73"/>
      <c r="G118" s="73"/>
      <c r="H118" s="73" t="s">
        <v>105</v>
      </c>
      <c r="I118" s="73" t="s">
        <v>45</v>
      </c>
      <c r="J118" s="73" t="s">
        <v>42</v>
      </c>
      <c r="K118" s="74" t="n">
        <v>1</v>
      </c>
      <c r="L118" s="74"/>
      <c r="M118" s="74" t="n">
        <v>8923131</v>
      </c>
      <c r="N118" s="74" t="n">
        <v>9108611</v>
      </c>
      <c r="O118" s="74" t="n">
        <v>9128930</v>
      </c>
      <c r="P118" s="74" t="n">
        <v>8205812</v>
      </c>
      <c r="Q118" s="74" t="n">
        <v>14547995</v>
      </c>
      <c r="R118" s="74" t="n">
        <v>11301828</v>
      </c>
      <c r="S118" s="74" t="n">
        <v>9393530</v>
      </c>
      <c r="T118" s="74" t="n">
        <v>13509614</v>
      </c>
      <c r="U118" s="74" t="n">
        <v>6235808</v>
      </c>
      <c r="V118" s="74" t="n">
        <v>11282808</v>
      </c>
      <c r="W118" s="73" t="n">
        <f aca="false">AVERAGE(M118:V118)/(1000*1000*1000)</f>
        <v>0.0101638067</v>
      </c>
      <c r="X118" s="40" t="n">
        <f aca="false">STDEV(M118:V118)/(1000*1000*1000)</f>
        <v>0.00250649638376205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customFormat="false" ht="15.75" hidden="false" customHeight="false" outlineLevel="0" collapsed="false">
      <c r="A119" s="73" t="s">
        <v>94</v>
      </c>
      <c r="B119" s="73" t="s">
        <v>95</v>
      </c>
      <c r="C119" s="73" t="s">
        <v>112</v>
      </c>
      <c r="D119" s="73" t="s">
        <v>39</v>
      </c>
      <c r="E119" s="73" t="s">
        <v>40</v>
      </c>
      <c r="F119" s="73"/>
      <c r="G119" s="73"/>
      <c r="H119" s="73" t="s">
        <v>113</v>
      </c>
      <c r="I119" s="73" t="s">
        <v>41</v>
      </c>
      <c r="J119" s="73" t="s">
        <v>42</v>
      </c>
      <c r="K119" s="74" t="n">
        <v>1</v>
      </c>
      <c r="L119" s="74"/>
      <c r="M119" s="74" t="n">
        <v>4360409546</v>
      </c>
      <c r="N119" s="74" t="n">
        <v>4129302561</v>
      </c>
      <c r="O119" s="74" t="n">
        <v>4076514953</v>
      </c>
      <c r="P119" s="74" t="n">
        <v>4075958528</v>
      </c>
      <c r="Q119" s="74" t="n">
        <v>4140156299</v>
      </c>
      <c r="R119" s="74" t="n">
        <v>4077311611</v>
      </c>
      <c r="S119" s="74" t="n">
        <v>4109992942</v>
      </c>
      <c r="T119" s="74" t="n">
        <v>4104658917</v>
      </c>
      <c r="U119" s="74" t="n">
        <v>4077944138</v>
      </c>
      <c r="V119" s="74" t="n">
        <v>4100404645</v>
      </c>
      <c r="W119" s="73" t="n">
        <f aca="false">AVERAGE(M119:V119)/(1000*1000*1000)</f>
        <v>4.125265414</v>
      </c>
      <c r="X119" s="40" t="n">
        <f aca="false">STDEV(M119:V119)/(1000*1000*1000)</f>
        <v>0.0857343316557025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customFormat="false" ht="15.75" hidden="false" customHeight="false" outlineLevel="0" collapsed="false">
      <c r="A120" s="73" t="s">
        <v>94</v>
      </c>
      <c r="B120" s="73" t="s">
        <v>95</v>
      </c>
      <c r="C120" s="73" t="s">
        <v>112</v>
      </c>
      <c r="D120" s="73" t="s">
        <v>39</v>
      </c>
      <c r="E120" s="73" t="s">
        <v>40</v>
      </c>
      <c r="F120" s="73"/>
      <c r="G120" s="73"/>
      <c r="H120" s="73" t="s">
        <v>113</v>
      </c>
      <c r="I120" s="73" t="s">
        <v>43</v>
      </c>
      <c r="J120" s="73" t="s">
        <v>42</v>
      </c>
      <c r="K120" s="74" t="n">
        <v>1</v>
      </c>
      <c r="L120" s="74"/>
      <c r="M120" s="74" t="n">
        <v>629299615</v>
      </c>
      <c r="N120" s="74" t="n">
        <v>637158509</v>
      </c>
      <c r="O120" s="74" t="n">
        <v>642752883</v>
      </c>
      <c r="P120" s="74" t="n">
        <v>634500698</v>
      </c>
      <c r="Q120" s="74" t="n">
        <v>637477500</v>
      </c>
      <c r="R120" s="74" t="n">
        <v>637691354</v>
      </c>
      <c r="S120" s="74" t="n">
        <v>735408893</v>
      </c>
      <c r="T120" s="74" t="n">
        <v>636233689</v>
      </c>
      <c r="U120" s="74" t="n">
        <v>723251983</v>
      </c>
      <c r="V120" s="74" t="n">
        <v>646434199</v>
      </c>
      <c r="W120" s="73" t="n">
        <f aca="false">AVERAGE(M120:V120)/(1000*1000*1000)</f>
        <v>0.6560209323</v>
      </c>
      <c r="X120" s="40" t="n">
        <f aca="false">STDEV(M120:V120)/(1000*1000*1000)</f>
        <v>0.0390081425755925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customFormat="false" ht="15.75" hidden="false" customHeight="false" outlineLevel="0" collapsed="false">
      <c r="A121" s="73" t="s">
        <v>94</v>
      </c>
      <c r="B121" s="73" t="s">
        <v>95</v>
      </c>
      <c r="C121" s="73" t="s">
        <v>112</v>
      </c>
      <c r="D121" s="73" t="s">
        <v>39</v>
      </c>
      <c r="E121" s="73" t="s">
        <v>40</v>
      </c>
      <c r="F121" s="73"/>
      <c r="G121" s="73"/>
      <c r="H121" s="73" t="s">
        <v>113</v>
      </c>
      <c r="I121" s="73" t="s">
        <v>44</v>
      </c>
      <c r="J121" s="73" t="s">
        <v>42</v>
      </c>
      <c r="K121" s="74" t="n">
        <v>1</v>
      </c>
      <c r="L121" s="74"/>
      <c r="M121" s="74" t="n">
        <v>13838905</v>
      </c>
      <c r="N121" s="74" t="n">
        <v>9568708</v>
      </c>
      <c r="O121" s="74" t="n">
        <v>8001911</v>
      </c>
      <c r="P121" s="74" t="n">
        <v>8299745</v>
      </c>
      <c r="Q121" s="74" t="n">
        <v>13910833</v>
      </c>
      <c r="R121" s="74" t="n">
        <v>7639641</v>
      </c>
      <c r="S121" s="74" t="n">
        <v>9225473</v>
      </c>
      <c r="T121" s="74" t="n">
        <v>7870605</v>
      </c>
      <c r="U121" s="74" t="n">
        <v>8683465</v>
      </c>
      <c r="V121" s="74" t="n">
        <v>9723469</v>
      </c>
      <c r="W121" s="73" t="n">
        <f aca="false">AVERAGE(M121:V121)/(1000*1000*1000)</f>
        <v>0.0096762755</v>
      </c>
      <c r="X121" s="40" t="n">
        <f aca="false">STDEV(M121:V121)/(1000*1000*1000)</f>
        <v>0.00232303235470228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customFormat="false" ht="15.75" hidden="false" customHeight="false" outlineLevel="0" collapsed="false">
      <c r="A122" s="73" t="s">
        <v>94</v>
      </c>
      <c r="B122" s="73" t="s">
        <v>95</v>
      </c>
      <c r="C122" s="73" t="s">
        <v>112</v>
      </c>
      <c r="D122" s="73" t="s">
        <v>39</v>
      </c>
      <c r="E122" s="73" t="s">
        <v>40</v>
      </c>
      <c r="F122" s="73"/>
      <c r="G122" s="73"/>
      <c r="H122" s="73" t="s">
        <v>113</v>
      </c>
      <c r="I122" s="73" t="s">
        <v>45</v>
      </c>
      <c r="J122" s="73" t="s">
        <v>42</v>
      </c>
      <c r="K122" s="74" t="n">
        <v>1</v>
      </c>
      <c r="L122" s="74"/>
      <c r="M122" s="74" t="n">
        <v>8695301</v>
      </c>
      <c r="N122" s="74" t="n">
        <v>8282154</v>
      </c>
      <c r="O122" s="74" t="n">
        <v>13768545</v>
      </c>
      <c r="P122" s="74" t="n">
        <v>8806229</v>
      </c>
      <c r="Q122" s="74" t="n">
        <v>16243855</v>
      </c>
      <c r="R122" s="74" t="n">
        <v>14012267</v>
      </c>
      <c r="S122" s="74" t="n">
        <v>9342020</v>
      </c>
      <c r="T122" s="74" t="n">
        <v>15754228</v>
      </c>
      <c r="U122" s="74" t="n">
        <v>15809079</v>
      </c>
      <c r="V122" s="74" t="n">
        <v>8741217</v>
      </c>
      <c r="W122" s="73" t="n">
        <f aca="false">AVERAGE(M122:V122)/(1000*1000*1000)</f>
        <v>0.0119454895</v>
      </c>
      <c r="X122" s="40" t="n">
        <f aca="false">STDEV(M122:V122)/(1000*1000*1000)</f>
        <v>0.00343816785508581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customFormat="false" ht="15.75" hidden="false" customHeight="false" outlineLevel="0" collapsed="false">
      <c r="A123" s="73" t="s">
        <v>94</v>
      </c>
      <c r="B123" s="73" t="s">
        <v>95</v>
      </c>
      <c r="C123" s="73" t="s">
        <v>112</v>
      </c>
      <c r="D123" s="73" t="s">
        <v>39</v>
      </c>
      <c r="E123" s="73" t="s">
        <v>40</v>
      </c>
      <c r="F123" s="73"/>
      <c r="G123" s="73"/>
      <c r="H123" s="73" t="s">
        <v>114</v>
      </c>
      <c r="I123" s="73" t="s">
        <v>41</v>
      </c>
      <c r="J123" s="73" t="s">
        <v>42</v>
      </c>
      <c r="K123" s="74" t="n">
        <v>1</v>
      </c>
      <c r="L123" s="74"/>
      <c r="M123" s="74" t="n">
        <v>32229459938</v>
      </c>
      <c r="N123" s="74" t="n">
        <v>28995946387</v>
      </c>
      <c r="O123" s="74" t="n">
        <v>37639102838</v>
      </c>
      <c r="P123" s="74" t="n">
        <v>36555988150</v>
      </c>
      <c r="Q123" s="74" t="n">
        <v>31276209379</v>
      </c>
      <c r="R123" s="74" t="n">
        <v>35502342337</v>
      </c>
      <c r="S123" s="74" t="n">
        <v>40029798139</v>
      </c>
      <c r="T123" s="74" t="n">
        <v>34053212845</v>
      </c>
      <c r="U123" s="74" t="n">
        <v>33019950581</v>
      </c>
      <c r="V123" s="74" t="n">
        <v>34554332541</v>
      </c>
      <c r="W123" s="73" t="n">
        <f aca="false">AVERAGE(M123:V123)/(1000*1000*1000)</f>
        <v>34.3856343135</v>
      </c>
      <c r="X123" s="40" t="n">
        <f aca="false">STDEV(M123:V123)/(1000*1000*1000)</f>
        <v>3.22782206934514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customFormat="false" ht="15.75" hidden="false" customHeight="false" outlineLevel="0" collapsed="false">
      <c r="A124" s="73" t="s">
        <v>94</v>
      </c>
      <c r="B124" s="73" t="s">
        <v>95</v>
      </c>
      <c r="C124" s="73" t="s">
        <v>112</v>
      </c>
      <c r="D124" s="73" t="s">
        <v>39</v>
      </c>
      <c r="E124" s="73" t="s">
        <v>40</v>
      </c>
      <c r="F124" s="73"/>
      <c r="G124" s="73"/>
      <c r="H124" s="73" t="s">
        <v>114</v>
      </c>
      <c r="I124" s="73" t="s">
        <v>43</v>
      </c>
      <c r="J124" s="73" t="s">
        <v>42</v>
      </c>
      <c r="K124" s="74" t="n">
        <v>1</v>
      </c>
      <c r="L124" s="74"/>
      <c r="M124" s="74" t="n">
        <v>685379582</v>
      </c>
      <c r="N124" s="74" t="n">
        <v>709659236</v>
      </c>
      <c r="O124" s="74" t="n">
        <v>710281616</v>
      </c>
      <c r="P124" s="74" t="n">
        <v>721986323</v>
      </c>
      <c r="Q124" s="74" t="n">
        <v>674931909</v>
      </c>
      <c r="R124" s="74" t="n">
        <v>680047670</v>
      </c>
      <c r="S124" s="74" t="n">
        <v>669191764</v>
      </c>
      <c r="T124" s="74" t="n">
        <v>676487889</v>
      </c>
      <c r="U124" s="74" t="n">
        <v>680123203</v>
      </c>
      <c r="V124" s="74" t="n">
        <v>710957424</v>
      </c>
      <c r="W124" s="73" t="n">
        <f aca="false">AVERAGE(M124:V124)/(1000*1000*1000)</f>
        <v>0.6919046616</v>
      </c>
      <c r="X124" s="40" t="n">
        <f aca="false">STDEV(M124:V124)/(1000*1000*1000)</f>
        <v>0.0191033623530904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customFormat="false" ht="15.75" hidden="false" customHeight="false" outlineLevel="0" collapsed="false">
      <c r="A125" s="73" t="s">
        <v>94</v>
      </c>
      <c r="B125" s="73" t="s">
        <v>95</v>
      </c>
      <c r="C125" s="73" t="s">
        <v>112</v>
      </c>
      <c r="D125" s="73" t="s">
        <v>39</v>
      </c>
      <c r="E125" s="73" t="s">
        <v>40</v>
      </c>
      <c r="F125" s="73"/>
      <c r="G125" s="73"/>
      <c r="H125" s="73" t="s">
        <v>114</v>
      </c>
      <c r="I125" s="73" t="s">
        <v>44</v>
      </c>
      <c r="J125" s="73" t="s">
        <v>42</v>
      </c>
      <c r="K125" s="74" t="n">
        <v>1</v>
      </c>
      <c r="L125" s="74"/>
      <c r="M125" s="74" t="n">
        <v>14507917</v>
      </c>
      <c r="N125" s="74" t="n">
        <v>11949695</v>
      </c>
      <c r="O125" s="74" t="n">
        <v>10886435</v>
      </c>
      <c r="P125" s="74" t="n">
        <v>16152405</v>
      </c>
      <c r="Q125" s="74" t="n">
        <v>13403374</v>
      </c>
      <c r="R125" s="74" t="n">
        <v>12397971</v>
      </c>
      <c r="S125" s="74" t="n">
        <v>8825439</v>
      </c>
      <c r="T125" s="74" t="n">
        <v>14552965</v>
      </c>
      <c r="U125" s="74" t="n">
        <v>8348557</v>
      </c>
      <c r="V125" s="74" t="n">
        <v>10394041</v>
      </c>
      <c r="W125" s="73" t="n">
        <f aca="false">AVERAGE(M125:V125)/(1000*1000*1000)</f>
        <v>0.0121418799</v>
      </c>
      <c r="X125" s="40" t="n">
        <f aca="false">STDEV(M125:V125)/(1000*1000*1000)</f>
        <v>0.00256490894643492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customFormat="false" ht="15.75" hidden="false" customHeight="false" outlineLevel="0" collapsed="false">
      <c r="A126" s="73" t="s">
        <v>94</v>
      </c>
      <c r="B126" s="73" t="s">
        <v>95</v>
      </c>
      <c r="C126" s="73" t="s">
        <v>112</v>
      </c>
      <c r="D126" s="73" t="s">
        <v>39</v>
      </c>
      <c r="E126" s="73" t="s">
        <v>40</v>
      </c>
      <c r="F126" s="73"/>
      <c r="G126" s="73"/>
      <c r="H126" s="73" t="s">
        <v>114</v>
      </c>
      <c r="I126" s="73" t="s">
        <v>45</v>
      </c>
      <c r="J126" s="73" t="s">
        <v>42</v>
      </c>
      <c r="K126" s="74" t="n">
        <v>1</v>
      </c>
      <c r="L126" s="74"/>
      <c r="M126" s="74" t="n">
        <v>9298844</v>
      </c>
      <c r="N126" s="74" t="n">
        <v>15261471</v>
      </c>
      <c r="O126" s="74" t="n">
        <v>8191203</v>
      </c>
      <c r="P126" s="74" t="n">
        <v>9934717</v>
      </c>
      <c r="Q126" s="74" t="n">
        <v>12647253</v>
      </c>
      <c r="R126" s="74" t="n">
        <v>12062477</v>
      </c>
      <c r="S126" s="74" t="n">
        <v>13892563</v>
      </c>
      <c r="T126" s="74" t="n">
        <v>9402639</v>
      </c>
      <c r="U126" s="74" t="n">
        <v>11818786</v>
      </c>
      <c r="V126" s="74" t="n">
        <v>9121361</v>
      </c>
      <c r="W126" s="73" t="n">
        <f aca="false">AVERAGE(M126:V126)/(1000*1000*1000)</f>
        <v>0.0111631314</v>
      </c>
      <c r="X126" s="40" t="n">
        <f aca="false">STDEV(M126:V126)/(1000*1000*1000)</f>
        <v>0.002327912618677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customFormat="false" ht="15.75" hidden="false" customHeight="false" outlineLevel="0" collapsed="false">
      <c r="A127" s="73" t="s">
        <v>94</v>
      </c>
      <c r="B127" s="73" t="s">
        <v>95</v>
      </c>
      <c r="C127" s="73" t="s">
        <v>112</v>
      </c>
      <c r="D127" s="73" t="s">
        <v>39</v>
      </c>
      <c r="E127" s="73" t="s">
        <v>40</v>
      </c>
      <c r="F127" s="73"/>
      <c r="G127" s="73"/>
      <c r="H127" s="73" t="s">
        <v>115</v>
      </c>
      <c r="I127" s="73" t="s">
        <v>41</v>
      </c>
      <c r="J127" s="73" t="s">
        <v>42</v>
      </c>
      <c r="K127" s="74" t="n">
        <v>1</v>
      </c>
      <c r="L127" s="74"/>
      <c r="M127" s="74" t="n">
        <v>47681641957</v>
      </c>
      <c r="N127" s="74" t="n">
        <v>47447723151</v>
      </c>
      <c r="O127" s="74" t="n">
        <v>40822972239</v>
      </c>
      <c r="P127" s="74" t="n">
        <v>45038177800</v>
      </c>
      <c r="Q127" s="74" t="n">
        <v>44402412962</v>
      </c>
      <c r="R127" s="74" t="n">
        <v>42367561769</v>
      </c>
      <c r="S127" s="74" t="n">
        <v>47291261728</v>
      </c>
      <c r="T127" s="74" t="n">
        <v>53505910160</v>
      </c>
      <c r="U127" s="74" t="n">
        <v>44067949625</v>
      </c>
      <c r="V127" s="74" t="n">
        <v>41497704203</v>
      </c>
      <c r="W127" s="73" t="n">
        <f aca="false">AVERAGE(M127:V127)/(1000*1000*1000)</f>
        <v>45.4123315594</v>
      </c>
      <c r="X127" s="40" t="n">
        <f aca="false">STDEV(M127:V127)/(1000*1000*1000)</f>
        <v>3.75578695018642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customFormat="false" ht="15.75" hidden="false" customHeight="false" outlineLevel="0" collapsed="false">
      <c r="A128" s="73" t="s">
        <v>94</v>
      </c>
      <c r="B128" s="73" t="s">
        <v>95</v>
      </c>
      <c r="C128" s="73" t="s">
        <v>112</v>
      </c>
      <c r="D128" s="73" t="s">
        <v>39</v>
      </c>
      <c r="E128" s="73" t="s">
        <v>40</v>
      </c>
      <c r="F128" s="73"/>
      <c r="G128" s="73"/>
      <c r="H128" s="73" t="s">
        <v>115</v>
      </c>
      <c r="I128" s="73" t="s">
        <v>43</v>
      </c>
      <c r="J128" s="73" t="s">
        <v>42</v>
      </c>
      <c r="K128" s="74" t="n">
        <v>1</v>
      </c>
      <c r="L128" s="74"/>
      <c r="M128" s="74" t="n">
        <v>744603244</v>
      </c>
      <c r="N128" s="74" t="n">
        <v>760985043</v>
      </c>
      <c r="O128" s="74" t="n">
        <v>686652558</v>
      </c>
      <c r="P128" s="74" t="n">
        <v>753820635</v>
      </c>
      <c r="Q128" s="74" t="n">
        <v>749766763</v>
      </c>
      <c r="R128" s="74" t="n">
        <v>691262537</v>
      </c>
      <c r="S128" s="74" t="n">
        <v>717127576</v>
      </c>
      <c r="T128" s="74" t="n">
        <v>697091290</v>
      </c>
      <c r="U128" s="74" t="n">
        <v>691948026</v>
      </c>
      <c r="V128" s="74" t="n">
        <v>699504057</v>
      </c>
      <c r="W128" s="73" t="n">
        <f aca="false">AVERAGE(M128:V128)/(1000*1000*1000)</f>
        <v>0.7192761729</v>
      </c>
      <c r="X128" s="40" t="n">
        <f aca="false">STDEV(M128:V128)/(1000*1000*1000)</f>
        <v>0.0297913112715499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customFormat="false" ht="15.75" hidden="false" customHeight="false" outlineLevel="0" collapsed="false">
      <c r="A129" s="73" t="s">
        <v>94</v>
      </c>
      <c r="B129" s="73" t="s">
        <v>95</v>
      </c>
      <c r="C129" s="73" t="s">
        <v>112</v>
      </c>
      <c r="D129" s="73" t="s">
        <v>39</v>
      </c>
      <c r="E129" s="73" t="s">
        <v>40</v>
      </c>
      <c r="F129" s="73"/>
      <c r="G129" s="73"/>
      <c r="H129" s="73" t="s">
        <v>115</v>
      </c>
      <c r="I129" s="73" t="s">
        <v>44</v>
      </c>
      <c r="J129" s="73" t="s">
        <v>42</v>
      </c>
      <c r="K129" s="74" t="n">
        <v>1</v>
      </c>
      <c r="L129" s="74"/>
      <c r="M129" s="74" t="n">
        <v>26383137</v>
      </c>
      <c r="N129" s="74" t="n">
        <v>16066068</v>
      </c>
      <c r="O129" s="74" t="n">
        <v>10439966</v>
      </c>
      <c r="P129" s="74" t="n">
        <v>8754492</v>
      </c>
      <c r="Q129" s="74" t="n">
        <v>15807385</v>
      </c>
      <c r="R129" s="74" t="n">
        <v>8836801</v>
      </c>
      <c r="S129" s="74" t="n">
        <v>8382752</v>
      </c>
      <c r="T129" s="74" t="n">
        <v>7913273</v>
      </c>
      <c r="U129" s="74" t="n">
        <v>16129991</v>
      </c>
      <c r="V129" s="74" t="n">
        <v>9754613</v>
      </c>
      <c r="W129" s="73" t="n">
        <f aca="false">AVERAGE(M129:V129)/(1000*1000*1000)</f>
        <v>0.0128468478</v>
      </c>
      <c r="X129" s="40" t="n">
        <f aca="false">STDEV(M129:V129)/(1000*1000*1000)</f>
        <v>0.00582703920238013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customFormat="false" ht="15.75" hidden="false" customHeight="false" outlineLevel="0" collapsed="false">
      <c r="A130" s="73" t="s">
        <v>94</v>
      </c>
      <c r="B130" s="73" t="s">
        <v>95</v>
      </c>
      <c r="C130" s="73" t="s">
        <v>112</v>
      </c>
      <c r="D130" s="73" t="s">
        <v>39</v>
      </c>
      <c r="E130" s="73" t="s">
        <v>40</v>
      </c>
      <c r="F130" s="73"/>
      <c r="G130" s="73"/>
      <c r="H130" s="73" t="s">
        <v>115</v>
      </c>
      <c r="I130" s="73" t="s">
        <v>45</v>
      </c>
      <c r="J130" s="73" t="s">
        <v>42</v>
      </c>
      <c r="K130" s="74" t="n">
        <v>1</v>
      </c>
      <c r="L130" s="74"/>
      <c r="M130" s="74" t="n">
        <v>14237170</v>
      </c>
      <c r="N130" s="74" t="n">
        <v>7241319</v>
      </c>
      <c r="O130" s="74" t="n">
        <v>13073903</v>
      </c>
      <c r="P130" s="74" t="n">
        <v>110370647</v>
      </c>
      <c r="Q130" s="74" t="n">
        <v>8202817</v>
      </c>
      <c r="R130" s="74" t="n">
        <v>8046709</v>
      </c>
      <c r="S130" s="74" t="n">
        <v>9683068</v>
      </c>
      <c r="T130" s="74" t="n">
        <v>9037051</v>
      </c>
      <c r="U130" s="74" t="n">
        <v>17669875</v>
      </c>
      <c r="V130" s="74" t="n">
        <v>16301083</v>
      </c>
      <c r="W130" s="73" t="n">
        <f aca="false">AVERAGE(M130:V130)/(1000*1000*1000)</f>
        <v>0.0213863642</v>
      </c>
      <c r="X130" s="40" t="n">
        <f aca="false">STDEV(M130:V130)/(1000*1000*1000)</f>
        <v>0.03148084117716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customFormat="false" ht="15.75" hidden="false" customHeight="false" outlineLevel="0" collapsed="false">
      <c r="A131" s="73" t="s">
        <v>94</v>
      </c>
      <c r="B131" s="73" t="s">
        <v>95</v>
      </c>
      <c r="C131" s="73" t="s">
        <v>112</v>
      </c>
      <c r="D131" s="73" t="s">
        <v>39</v>
      </c>
      <c r="E131" s="73" t="s">
        <v>40</v>
      </c>
      <c r="F131" s="73"/>
      <c r="G131" s="73"/>
      <c r="H131" s="73" t="s">
        <v>116</v>
      </c>
      <c r="I131" s="73" t="s">
        <v>41</v>
      </c>
      <c r="J131" s="73" t="s">
        <v>42</v>
      </c>
      <c r="K131" s="74" t="n">
        <v>1</v>
      </c>
      <c r="L131" s="74"/>
      <c r="M131" s="74" t="n">
        <v>68363521182</v>
      </c>
      <c r="N131" s="74" t="n">
        <v>56547050293</v>
      </c>
      <c r="O131" s="74" t="n">
        <v>52435527732</v>
      </c>
      <c r="P131" s="74" t="n">
        <v>55446132867</v>
      </c>
      <c r="Q131" s="74" t="n">
        <v>50030423848</v>
      </c>
      <c r="R131" s="74" t="n">
        <v>64948689917</v>
      </c>
      <c r="S131" s="74" t="n">
        <v>69155152699</v>
      </c>
      <c r="T131" s="74" t="n">
        <v>56139082823</v>
      </c>
      <c r="U131" s="74" t="n">
        <v>76558549034</v>
      </c>
      <c r="V131" s="74" t="n">
        <v>68067358239</v>
      </c>
      <c r="W131" s="73" t="n">
        <f aca="false">AVERAGE(M131:V131)/(1000*1000*1000)</f>
        <v>61.7691488634</v>
      </c>
      <c r="X131" s="40" t="n">
        <f aca="false">STDEV(M131:V131)/(1000*1000*1000)</f>
        <v>8.75851785909672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customFormat="false" ht="15.75" hidden="false" customHeight="false" outlineLevel="0" collapsed="false">
      <c r="A132" s="73" t="s">
        <v>94</v>
      </c>
      <c r="B132" s="73" t="s">
        <v>95</v>
      </c>
      <c r="C132" s="73" t="s">
        <v>112</v>
      </c>
      <c r="D132" s="73" t="s">
        <v>39</v>
      </c>
      <c r="E132" s="73" t="s">
        <v>40</v>
      </c>
      <c r="F132" s="73"/>
      <c r="G132" s="73"/>
      <c r="H132" s="73" t="s">
        <v>116</v>
      </c>
      <c r="I132" s="73" t="s">
        <v>43</v>
      </c>
      <c r="J132" s="73" t="s">
        <v>42</v>
      </c>
      <c r="K132" s="74" t="n">
        <v>1</v>
      </c>
      <c r="L132" s="74"/>
      <c r="M132" s="74" t="n">
        <v>708192867</v>
      </c>
      <c r="N132" s="74" t="n">
        <v>704981723</v>
      </c>
      <c r="O132" s="74" t="n">
        <v>724685298</v>
      </c>
      <c r="P132" s="74" t="n">
        <v>713236183</v>
      </c>
      <c r="Q132" s="74" t="n">
        <v>715745268</v>
      </c>
      <c r="R132" s="74" t="n">
        <v>743783754</v>
      </c>
      <c r="S132" s="74" t="n">
        <v>711038172</v>
      </c>
      <c r="T132" s="74" t="n">
        <v>726203319</v>
      </c>
      <c r="U132" s="74" t="n">
        <v>745081874</v>
      </c>
      <c r="V132" s="74" t="n">
        <v>714436408</v>
      </c>
      <c r="W132" s="73" t="n">
        <f aca="false">AVERAGE(M132:V132)/(1000*1000*1000)</f>
        <v>0.7207384866</v>
      </c>
      <c r="X132" s="40" t="n">
        <f aca="false">STDEV(M132:V132)/(1000*1000*1000)</f>
        <v>0.0141021032026312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customFormat="false" ht="15.75" hidden="false" customHeight="false" outlineLevel="0" collapsed="false">
      <c r="A133" s="73" t="s">
        <v>94</v>
      </c>
      <c r="B133" s="73" t="s">
        <v>95</v>
      </c>
      <c r="C133" s="73" t="s">
        <v>112</v>
      </c>
      <c r="D133" s="73" t="s">
        <v>39</v>
      </c>
      <c r="E133" s="73" t="s">
        <v>40</v>
      </c>
      <c r="F133" s="73"/>
      <c r="G133" s="73"/>
      <c r="H133" s="73" t="s">
        <v>116</v>
      </c>
      <c r="I133" s="73" t="s">
        <v>44</v>
      </c>
      <c r="J133" s="73" t="s">
        <v>42</v>
      </c>
      <c r="K133" s="74" t="n">
        <v>1</v>
      </c>
      <c r="L133" s="74"/>
      <c r="M133" s="74" t="n">
        <v>13489130</v>
      </c>
      <c r="N133" s="74" t="n">
        <v>14800779</v>
      </c>
      <c r="O133" s="74" t="n">
        <v>15875815</v>
      </c>
      <c r="P133" s="74" t="n">
        <v>50272315</v>
      </c>
      <c r="Q133" s="74" t="n">
        <v>8656353</v>
      </c>
      <c r="R133" s="74" t="n">
        <v>9136059</v>
      </c>
      <c r="S133" s="74" t="n">
        <v>7601942</v>
      </c>
      <c r="T133" s="74" t="n">
        <v>8878659</v>
      </c>
      <c r="U133" s="74" t="n">
        <v>12772563</v>
      </c>
      <c r="V133" s="74" t="n">
        <v>10642324</v>
      </c>
      <c r="W133" s="73" t="n">
        <f aca="false">AVERAGE(M133:V133)/(1000*1000*1000)</f>
        <v>0.0152125939</v>
      </c>
      <c r="X133" s="40" t="n">
        <f aca="false">STDEV(M133:V133)/(1000*1000*1000)</f>
        <v>0.0126383642916043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customFormat="false" ht="15.75" hidden="false" customHeight="false" outlineLevel="0" collapsed="false">
      <c r="A134" s="73" t="s">
        <v>94</v>
      </c>
      <c r="B134" s="73" t="s">
        <v>95</v>
      </c>
      <c r="C134" s="73" t="s">
        <v>112</v>
      </c>
      <c r="D134" s="73" t="s">
        <v>39</v>
      </c>
      <c r="E134" s="73" t="s">
        <v>40</v>
      </c>
      <c r="F134" s="73"/>
      <c r="G134" s="73"/>
      <c r="H134" s="73" t="s">
        <v>116</v>
      </c>
      <c r="I134" s="73" t="s">
        <v>45</v>
      </c>
      <c r="J134" s="73" t="s">
        <v>42</v>
      </c>
      <c r="K134" s="74" t="n">
        <v>1</v>
      </c>
      <c r="L134" s="74"/>
      <c r="M134" s="74" t="n">
        <v>12848012</v>
      </c>
      <c r="N134" s="74" t="n">
        <v>9288219</v>
      </c>
      <c r="O134" s="74" t="n">
        <v>14911179</v>
      </c>
      <c r="P134" s="74" t="n">
        <v>7488522</v>
      </c>
      <c r="Q134" s="74" t="n">
        <v>18603217</v>
      </c>
      <c r="R134" s="74" t="n">
        <v>12941236</v>
      </c>
      <c r="S134" s="74" t="n">
        <v>12949960</v>
      </c>
      <c r="T134" s="74" t="n">
        <v>13800102</v>
      </c>
      <c r="U134" s="74" t="n">
        <v>14194063</v>
      </c>
      <c r="V134" s="74" t="n">
        <v>13351609</v>
      </c>
      <c r="W134" s="73" t="n">
        <f aca="false">AVERAGE(M134:V134)/(1000*1000*1000)</f>
        <v>0.0130376119</v>
      </c>
      <c r="X134" s="40" t="n">
        <f aca="false">STDEV(M134:V134)/(1000*1000*1000)</f>
        <v>0.00300752470044448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customFormat="false" ht="15.75" hidden="false" customHeight="false" outlineLevel="0" collapsed="false">
      <c r="A135" s="73" t="s">
        <v>94</v>
      </c>
      <c r="B135" s="73" t="s">
        <v>95</v>
      </c>
      <c r="C135" s="73" t="s">
        <v>112</v>
      </c>
      <c r="D135" s="73" t="s">
        <v>39</v>
      </c>
      <c r="E135" s="73" t="s">
        <v>40</v>
      </c>
      <c r="F135" s="73"/>
      <c r="G135" s="73"/>
      <c r="H135" s="73" t="s">
        <v>117</v>
      </c>
      <c r="I135" s="73" t="s">
        <v>41</v>
      </c>
      <c r="J135" s="73" t="s">
        <v>42</v>
      </c>
      <c r="K135" s="74" t="n">
        <v>1</v>
      </c>
      <c r="L135" s="73"/>
      <c r="M135" s="73" t="s">
        <v>104</v>
      </c>
      <c r="N135" s="73"/>
      <c r="O135" s="73"/>
      <c r="P135" s="73"/>
      <c r="Q135" s="73"/>
      <c r="R135" s="73"/>
      <c r="S135" s="73"/>
      <c r="T135" s="73"/>
      <c r="U135" s="73"/>
      <c r="V135" s="73"/>
      <c r="W135" s="73" t="s">
        <v>104</v>
      </c>
      <c r="X135" s="40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customFormat="false" ht="15.75" hidden="false" customHeight="false" outlineLevel="0" collapsed="false">
      <c r="A136" s="73" t="s">
        <v>94</v>
      </c>
      <c r="B136" s="73" t="s">
        <v>95</v>
      </c>
      <c r="C136" s="73" t="s">
        <v>112</v>
      </c>
      <c r="D136" s="73" t="s">
        <v>39</v>
      </c>
      <c r="E136" s="73" t="s">
        <v>40</v>
      </c>
      <c r="F136" s="73"/>
      <c r="G136" s="73"/>
      <c r="H136" s="73" t="s">
        <v>117</v>
      </c>
      <c r="I136" s="73" t="s">
        <v>43</v>
      </c>
      <c r="J136" s="73" t="s">
        <v>42</v>
      </c>
      <c r="K136" s="74" t="n">
        <v>1</v>
      </c>
      <c r="L136" s="74"/>
      <c r="M136" s="74" t="n">
        <v>763226879</v>
      </c>
      <c r="N136" s="74" t="n">
        <v>795639388</v>
      </c>
      <c r="O136" s="74" t="n">
        <v>755917446</v>
      </c>
      <c r="P136" s="74" t="n">
        <v>737840795</v>
      </c>
      <c r="Q136" s="74" t="n">
        <v>741675058</v>
      </c>
      <c r="R136" s="74" t="n">
        <v>744718168</v>
      </c>
      <c r="S136" s="74" t="n">
        <v>753665149</v>
      </c>
      <c r="T136" s="74" t="n">
        <v>733161436</v>
      </c>
      <c r="U136" s="74" t="n">
        <v>847955174</v>
      </c>
      <c r="V136" s="74" t="n">
        <v>844478009</v>
      </c>
      <c r="W136" s="73" t="n">
        <f aca="false">AVERAGE(M136:V136)/(1000*1000*1000)</f>
        <v>0.7718277502</v>
      </c>
      <c r="X136" s="40" t="n">
        <f aca="false">STDEV(M136:V136)/(1000*1000*1000)</f>
        <v>0.0429363132659969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customFormat="false" ht="15.75" hidden="false" customHeight="false" outlineLevel="0" collapsed="false">
      <c r="A137" s="73" t="s">
        <v>94</v>
      </c>
      <c r="B137" s="73" t="s">
        <v>95</v>
      </c>
      <c r="C137" s="73" t="s">
        <v>112</v>
      </c>
      <c r="D137" s="73" t="s">
        <v>39</v>
      </c>
      <c r="E137" s="73" t="s">
        <v>40</v>
      </c>
      <c r="F137" s="73"/>
      <c r="G137" s="73"/>
      <c r="H137" s="73" t="s">
        <v>117</v>
      </c>
      <c r="I137" s="73" t="s">
        <v>44</v>
      </c>
      <c r="J137" s="73" t="s">
        <v>42</v>
      </c>
      <c r="K137" s="74" t="n">
        <v>1</v>
      </c>
      <c r="L137" s="74"/>
      <c r="M137" s="74" t="n">
        <v>11494032</v>
      </c>
      <c r="N137" s="74" t="n">
        <v>18729059</v>
      </c>
      <c r="O137" s="74" t="n">
        <v>17435103</v>
      </c>
      <c r="P137" s="74" t="n">
        <v>9535302</v>
      </c>
      <c r="Q137" s="74" t="n">
        <v>10847358</v>
      </c>
      <c r="R137" s="74" t="n">
        <v>14162194</v>
      </c>
      <c r="S137" s="74" t="n">
        <v>13501784</v>
      </c>
      <c r="T137" s="74" t="n">
        <v>9361260</v>
      </c>
      <c r="U137" s="74" t="n">
        <v>10262237</v>
      </c>
      <c r="V137" s="74" t="n">
        <v>18802277</v>
      </c>
      <c r="W137" s="73" t="n">
        <f aca="false">AVERAGE(M137:V137)/(1000*1000*1000)</f>
        <v>0.0134130606</v>
      </c>
      <c r="X137" s="40" t="n">
        <f aca="false">STDEV(M137:V137)/(1000*1000*1000)</f>
        <v>0.00373715102383484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customFormat="false" ht="15.75" hidden="false" customHeight="false" outlineLevel="0" collapsed="false">
      <c r="A138" s="73" t="s">
        <v>94</v>
      </c>
      <c r="B138" s="73" t="s">
        <v>95</v>
      </c>
      <c r="C138" s="73" t="s">
        <v>112</v>
      </c>
      <c r="D138" s="73" t="s">
        <v>39</v>
      </c>
      <c r="E138" s="73" t="s">
        <v>40</v>
      </c>
      <c r="F138" s="73"/>
      <c r="G138" s="73"/>
      <c r="H138" s="73" t="s">
        <v>117</v>
      </c>
      <c r="I138" s="73" t="s">
        <v>45</v>
      </c>
      <c r="J138" s="73" t="s">
        <v>42</v>
      </c>
      <c r="K138" s="74" t="n">
        <v>1</v>
      </c>
      <c r="L138" s="74"/>
      <c r="M138" s="74" t="n">
        <v>12112798</v>
      </c>
      <c r="N138" s="74" t="n">
        <v>8323785</v>
      </c>
      <c r="O138" s="74" t="n">
        <v>9025521</v>
      </c>
      <c r="P138" s="74" t="n">
        <v>8993402</v>
      </c>
      <c r="Q138" s="74" t="n">
        <v>35871588</v>
      </c>
      <c r="R138" s="74" t="n">
        <v>12250530</v>
      </c>
      <c r="S138" s="74" t="n">
        <v>19372933</v>
      </c>
      <c r="T138" s="74" t="n">
        <v>35303832</v>
      </c>
      <c r="U138" s="74" t="n">
        <v>9742846</v>
      </c>
      <c r="V138" s="74" t="n">
        <v>12870569</v>
      </c>
      <c r="W138" s="73" t="n">
        <f aca="false">AVERAGE(M138:V138)/(1000*1000*1000)</f>
        <v>0.0163867804</v>
      </c>
      <c r="X138" s="40" t="n">
        <f aca="false">STDEV(M138:V138)/(1000*1000*1000)</f>
        <v>0.0106048880479431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customFormat="false" ht="15.75" hidden="false" customHeight="false" outlineLevel="0" collapsed="false">
      <c r="A139" s="73" t="s">
        <v>94</v>
      </c>
      <c r="B139" s="73" t="s">
        <v>95</v>
      </c>
      <c r="C139" s="73" t="s">
        <v>112</v>
      </c>
      <c r="D139" s="73" t="s">
        <v>39</v>
      </c>
      <c r="E139" s="73" t="s">
        <v>40</v>
      </c>
      <c r="F139" s="73"/>
      <c r="G139" s="73"/>
      <c r="H139" s="73" t="s">
        <v>106</v>
      </c>
      <c r="I139" s="73" t="s">
        <v>41</v>
      </c>
      <c r="J139" s="73" t="s">
        <v>42</v>
      </c>
      <c r="K139" s="74" t="n">
        <v>1</v>
      </c>
      <c r="L139" s="73"/>
      <c r="M139" s="73" t="s">
        <v>104</v>
      </c>
      <c r="N139" s="73"/>
      <c r="O139" s="73"/>
      <c r="P139" s="73"/>
      <c r="Q139" s="73"/>
      <c r="R139" s="73"/>
      <c r="S139" s="73"/>
      <c r="T139" s="73"/>
      <c r="U139" s="73"/>
      <c r="V139" s="73"/>
      <c r="W139" s="73" t="s">
        <v>104</v>
      </c>
      <c r="X139" s="40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customFormat="false" ht="15.75" hidden="false" customHeight="false" outlineLevel="0" collapsed="false">
      <c r="A140" s="73" t="s">
        <v>94</v>
      </c>
      <c r="B140" s="73" t="s">
        <v>95</v>
      </c>
      <c r="C140" s="73" t="s">
        <v>112</v>
      </c>
      <c r="D140" s="73" t="s">
        <v>39</v>
      </c>
      <c r="E140" s="73" t="s">
        <v>40</v>
      </c>
      <c r="F140" s="73"/>
      <c r="G140" s="73"/>
      <c r="H140" s="73" t="s">
        <v>106</v>
      </c>
      <c r="I140" s="73" t="s">
        <v>43</v>
      </c>
      <c r="J140" s="73" t="s">
        <v>42</v>
      </c>
      <c r="K140" s="74" t="n">
        <v>1</v>
      </c>
      <c r="L140" s="74"/>
      <c r="M140" s="74" t="n">
        <v>801766138</v>
      </c>
      <c r="N140" s="74" t="n">
        <v>811680847</v>
      </c>
      <c r="O140" s="74" t="n">
        <v>892857903</v>
      </c>
      <c r="P140" s="74" t="n">
        <v>803453208</v>
      </c>
      <c r="Q140" s="74" t="n">
        <v>820785756</v>
      </c>
      <c r="R140" s="74" t="n">
        <v>794118117</v>
      </c>
      <c r="S140" s="74" t="n">
        <v>807779415</v>
      </c>
      <c r="T140" s="74" t="n">
        <v>813501295</v>
      </c>
      <c r="U140" s="74" t="n">
        <v>793321827</v>
      </c>
      <c r="V140" s="74" t="n">
        <v>788475966</v>
      </c>
      <c r="W140" s="73" t="n">
        <f aca="false">AVERAGE(M140:V140)/(1000*1000*1000)</f>
        <v>0.8127740472</v>
      </c>
      <c r="X140" s="40" t="n">
        <f aca="false">STDEV(M140:V140)/(1000*1000*1000)</f>
        <v>0.0298685327267314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customFormat="false" ht="15.75" hidden="false" customHeight="false" outlineLevel="0" collapsed="false">
      <c r="A141" s="73" t="s">
        <v>94</v>
      </c>
      <c r="B141" s="73" t="s">
        <v>95</v>
      </c>
      <c r="C141" s="73" t="s">
        <v>112</v>
      </c>
      <c r="D141" s="73" t="s">
        <v>39</v>
      </c>
      <c r="E141" s="73" t="s">
        <v>40</v>
      </c>
      <c r="F141" s="73"/>
      <c r="G141" s="73"/>
      <c r="H141" s="73" t="s">
        <v>106</v>
      </c>
      <c r="I141" s="73" t="s">
        <v>44</v>
      </c>
      <c r="J141" s="73" t="s">
        <v>42</v>
      </c>
      <c r="K141" s="74" t="n">
        <v>1</v>
      </c>
      <c r="L141" s="74"/>
      <c r="M141" s="74" t="n">
        <v>9581865</v>
      </c>
      <c r="N141" s="74" t="n">
        <v>14849154</v>
      </c>
      <c r="O141" s="74" t="n">
        <v>10424456</v>
      </c>
      <c r="P141" s="74" t="n">
        <v>11010904</v>
      </c>
      <c r="Q141" s="74" t="n">
        <v>26920051</v>
      </c>
      <c r="R141" s="74" t="n">
        <v>9182636</v>
      </c>
      <c r="S141" s="74" t="n">
        <v>10318399</v>
      </c>
      <c r="T141" s="74" t="n">
        <v>10843372</v>
      </c>
      <c r="U141" s="74" t="n">
        <v>10014302</v>
      </c>
      <c r="V141" s="74" t="n">
        <v>11717682</v>
      </c>
      <c r="W141" s="73" t="n">
        <f aca="false">AVERAGE(M141:V141)/(1000*1000*1000)</f>
        <v>0.0124862821</v>
      </c>
      <c r="X141" s="40" t="n">
        <f aca="false">STDEV(M141:V141)/(1000*1000*1000)</f>
        <v>0.0053103121312771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customFormat="false" ht="15.75" hidden="false" customHeight="false" outlineLevel="0" collapsed="false">
      <c r="A142" s="73" t="s">
        <v>94</v>
      </c>
      <c r="B142" s="73" t="s">
        <v>95</v>
      </c>
      <c r="C142" s="73" t="s">
        <v>112</v>
      </c>
      <c r="D142" s="73" t="s">
        <v>39</v>
      </c>
      <c r="E142" s="73" t="s">
        <v>40</v>
      </c>
      <c r="F142" s="73"/>
      <c r="G142" s="73"/>
      <c r="H142" s="73" t="s">
        <v>106</v>
      </c>
      <c r="I142" s="73" t="s">
        <v>45</v>
      </c>
      <c r="J142" s="73" t="s">
        <v>42</v>
      </c>
      <c r="K142" s="74" t="n">
        <v>1</v>
      </c>
      <c r="L142" s="74"/>
      <c r="M142" s="74" t="n">
        <v>8419891</v>
      </c>
      <c r="N142" s="74" t="n">
        <v>10572755</v>
      </c>
      <c r="O142" s="74" t="n">
        <v>16728539</v>
      </c>
      <c r="P142" s="74" t="n">
        <v>10437877</v>
      </c>
      <c r="Q142" s="74" t="n">
        <v>9398966</v>
      </c>
      <c r="R142" s="74" t="n">
        <v>19467085</v>
      </c>
      <c r="S142" s="74" t="n">
        <v>15644887</v>
      </c>
      <c r="T142" s="74" t="n">
        <v>12057441</v>
      </c>
      <c r="U142" s="74" t="n">
        <v>18681400</v>
      </c>
      <c r="V142" s="74" t="n">
        <v>59827673</v>
      </c>
      <c r="W142" s="73" t="n">
        <f aca="false">AVERAGE(M142:V142)/(1000*1000*1000)</f>
        <v>0.0181236514</v>
      </c>
      <c r="X142" s="40" t="n">
        <f aca="false">STDEV(M142:V142)/(1000*1000*1000)</f>
        <v>0.015175276314266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customFormat="false" ht="15.75" hidden="false" customHeight="false" outlineLevel="0" collapsed="false">
      <c r="A143" s="73" t="s">
        <v>94</v>
      </c>
      <c r="B143" s="73" t="s">
        <v>95</v>
      </c>
      <c r="C143" s="73" t="s">
        <v>112</v>
      </c>
      <c r="D143" s="73" t="s">
        <v>39</v>
      </c>
      <c r="E143" s="73" t="s">
        <v>40</v>
      </c>
      <c r="F143" s="73"/>
      <c r="G143" s="73"/>
      <c r="H143" s="73" t="s">
        <v>107</v>
      </c>
      <c r="I143" s="73" t="s">
        <v>41</v>
      </c>
      <c r="J143" s="73" t="s">
        <v>42</v>
      </c>
      <c r="K143" s="74" t="n">
        <v>1</v>
      </c>
      <c r="L143" s="73"/>
      <c r="M143" s="73" t="s">
        <v>104</v>
      </c>
      <c r="N143" s="73"/>
      <c r="O143" s="73"/>
      <c r="P143" s="73"/>
      <c r="Q143" s="73"/>
      <c r="R143" s="73"/>
      <c r="S143" s="73"/>
      <c r="T143" s="73"/>
      <c r="U143" s="73"/>
      <c r="V143" s="73"/>
      <c r="W143" s="73" t="s">
        <v>104</v>
      </c>
      <c r="X143" s="40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customFormat="false" ht="15.75" hidden="false" customHeight="false" outlineLevel="0" collapsed="false">
      <c r="A144" s="73" t="s">
        <v>94</v>
      </c>
      <c r="B144" s="73" t="s">
        <v>95</v>
      </c>
      <c r="C144" s="73" t="s">
        <v>112</v>
      </c>
      <c r="D144" s="73" t="s">
        <v>39</v>
      </c>
      <c r="E144" s="73" t="s">
        <v>40</v>
      </c>
      <c r="F144" s="73"/>
      <c r="G144" s="73"/>
      <c r="H144" s="73" t="s">
        <v>107</v>
      </c>
      <c r="I144" s="73" t="s">
        <v>43</v>
      </c>
      <c r="J144" s="73" t="s">
        <v>42</v>
      </c>
      <c r="K144" s="74" t="n">
        <v>1</v>
      </c>
      <c r="L144" s="74"/>
      <c r="M144" s="74" t="n">
        <v>1601231764</v>
      </c>
      <c r="N144" s="74" t="n">
        <v>1612366177</v>
      </c>
      <c r="O144" s="74" t="n">
        <v>1600073201</v>
      </c>
      <c r="P144" s="74" t="n">
        <v>1581741362</v>
      </c>
      <c r="Q144" s="74" t="n">
        <v>1586792891</v>
      </c>
      <c r="R144" s="74" t="n">
        <v>1594997203</v>
      </c>
      <c r="S144" s="74" t="n">
        <v>1581094749</v>
      </c>
      <c r="T144" s="74" t="n">
        <v>1589662598</v>
      </c>
      <c r="U144" s="74" t="n">
        <v>1590470928</v>
      </c>
      <c r="V144" s="74" t="n">
        <v>1690880201</v>
      </c>
      <c r="W144" s="73" t="n">
        <f aca="false">AVERAGE(M144:V144)/(1000*1000*1000)</f>
        <v>1.6029311074</v>
      </c>
      <c r="X144" s="40" t="n">
        <f aca="false">STDEV(M144:V144)/(1000*1000*1000)</f>
        <v>0.0323447559525505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customFormat="false" ht="15.75" hidden="false" customHeight="false" outlineLevel="0" collapsed="false">
      <c r="A145" s="73" t="s">
        <v>94</v>
      </c>
      <c r="B145" s="73" t="s">
        <v>95</v>
      </c>
      <c r="C145" s="73" t="s">
        <v>112</v>
      </c>
      <c r="D145" s="73" t="s">
        <v>39</v>
      </c>
      <c r="E145" s="73" t="s">
        <v>40</v>
      </c>
      <c r="F145" s="73"/>
      <c r="G145" s="73"/>
      <c r="H145" s="73" t="s">
        <v>107</v>
      </c>
      <c r="I145" s="73" t="s">
        <v>44</v>
      </c>
      <c r="J145" s="73" t="s">
        <v>42</v>
      </c>
      <c r="K145" s="74" t="n">
        <v>1</v>
      </c>
      <c r="L145" s="74"/>
      <c r="M145" s="74" t="n">
        <v>11312287</v>
      </c>
      <c r="N145" s="74" t="n">
        <v>15137335</v>
      </c>
      <c r="O145" s="74" t="n">
        <v>14098533</v>
      </c>
      <c r="P145" s="74" t="n">
        <v>19867272</v>
      </c>
      <c r="Q145" s="74" t="n">
        <v>10896107</v>
      </c>
      <c r="R145" s="74" t="n">
        <v>22794600</v>
      </c>
      <c r="S145" s="74" t="n">
        <v>19153093</v>
      </c>
      <c r="T145" s="74" t="n">
        <v>26326706</v>
      </c>
      <c r="U145" s="74" t="n">
        <v>13324784</v>
      </c>
      <c r="V145" s="74" t="n">
        <v>16851414</v>
      </c>
      <c r="W145" s="73" t="n">
        <f aca="false">AVERAGE(M145:V145)/(1000*1000*1000)</f>
        <v>0.0169762131</v>
      </c>
      <c r="X145" s="40" t="n">
        <f aca="false">STDEV(M145:V145)/(1000*1000*1000)</f>
        <v>0.00503808986090669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customFormat="false" ht="15.75" hidden="false" customHeight="false" outlineLevel="0" collapsed="false">
      <c r="A146" s="73" t="s">
        <v>94</v>
      </c>
      <c r="B146" s="73" t="s">
        <v>95</v>
      </c>
      <c r="C146" s="73" t="s">
        <v>112</v>
      </c>
      <c r="D146" s="73" t="s">
        <v>39</v>
      </c>
      <c r="E146" s="73" t="s">
        <v>40</v>
      </c>
      <c r="F146" s="73"/>
      <c r="G146" s="73"/>
      <c r="H146" s="73" t="s">
        <v>107</v>
      </c>
      <c r="I146" s="73" t="s">
        <v>45</v>
      </c>
      <c r="J146" s="73" t="s">
        <v>42</v>
      </c>
      <c r="K146" s="74" t="n">
        <v>1</v>
      </c>
      <c r="L146" s="74"/>
      <c r="M146" s="74" t="n">
        <v>10869303</v>
      </c>
      <c r="N146" s="74" t="n">
        <v>20854788</v>
      </c>
      <c r="O146" s="74" t="n">
        <v>10026716</v>
      </c>
      <c r="P146" s="74" t="n">
        <v>16989356</v>
      </c>
      <c r="Q146" s="74" t="n">
        <v>11900026</v>
      </c>
      <c r="R146" s="74" t="n">
        <v>90269973</v>
      </c>
      <c r="S146" s="74" t="n">
        <v>24269850</v>
      </c>
      <c r="T146" s="74" t="n">
        <v>9633650</v>
      </c>
      <c r="U146" s="74" t="n">
        <v>11943594</v>
      </c>
      <c r="V146" s="74" t="n">
        <v>26095718</v>
      </c>
      <c r="W146" s="73" t="n">
        <f aca="false">AVERAGE(M146:V146)/(1000*1000*1000)</f>
        <v>0.0232852974</v>
      </c>
      <c r="X146" s="40" t="n">
        <f aca="false">STDEV(M146:V146)/(1000*1000*1000)</f>
        <v>0.0243034836148246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customFormat="false" ht="15.75" hidden="false" customHeight="false" outlineLevel="0" collapsed="false">
      <c r="A147" s="73" t="s">
        <v>94</v>
      </c>
      <c r="B147" s="73" t="s">
        <v>95</v>
      </c>
      <c r="C147" s="73" t="s">
        <v>112</v>
      </c>
      <c r="D147" s="73" t="s">
        <v>39</v>
      </c>
      <c r="E147" s="73" t="s">
        <v>40</v>
      </c>
      <c r="F147" s="73"/>
      <c r="G147" s="73"/>
      <c r="H147" s="73" t="s">
        <v>108</v>
      </c>
      <c r="I147" s="73" t="s">
        <v>41</v>
      </c>
      <c r="J147" s="73" t="s">
        <v>42</v>
      </c>
      <c r="K147" s="74" t="n">
        <v>1</v>
      </c>
      <c r="L147" s="73"/>
      <c r="M147" s="73" t="s">
        <v>104</v>
      </c>
      <c r="N147" s="73"/>
      <c r="O147" s="73"/>
      <c r="P147" s="73"/>
      <c r="Q147" s="73"/>
      <c r="R147" s="73"/>
      <c r="S147" s="73"/>
      <c r="T147" s="73"/>
      <c r="U147" s="73"/>
      <c r="V147" s="73"/>
      <c r="W147" s="73" t="s">
        <v>104</v>
      </c>
      <c r="X147" s="40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customFormat="false" ht="15.75" hidden="false" customHeight="false" outlineLevel="0" collapsed="false">
      <c r="A148" s="73" t="s">
        <v>94</v>
      </c>
      <c r="B148" s="73" t="s">
        <v>95</v>
      </c>
      <c r="C148" s="73" t="s">
        <v>112</v>
      </c>
      <c r="D148" s="73" t="s">
        <v>39</v>
      </c>
      <c r="E148" s="73" t="s">
        <v>40</v>
      </c>
      <c r="F148" s="73"/>
      <c r="G148" s="73"/>
      <c r="H148" s="73" t="s">
        <v>108</v>
      </c>
      <c r="I148" s="73" t="s">
        <v>43</v>
      </c>
      <c r="J148" s="73" t="s">
        <v>42</v>
      </c>
      <c r="K148" s="74" t="n">
        <v>1</v>
      </c>
      <c r="L148" s="74"/>
      <c r="M148" s="74" t="n">
        <v>2510471932</v>
      </c>
      <c r="N148" s="74" t="n">
        <v>2508727521</v>
      </c>
      <c r="O148" s="74" t="n">
        <v>2524059398</v>
      </c>
      <c r="P148" s="74" t="n">
        <v>2528729691</v>
      </c>
      <c r="Q148" s="74" t="n">
        <v>2512573947</v>
      </c>
      <c r="R148" s="74" t="n">
        <v>2522946665</v>
      </c>
      <c r="S148" s="74" t="n">
        <v>2542412849</v>
      </c>
      <c r="T148" s="74" t="n">
        <v>2627196721</v>
      </c>
      <c r="U148" s="74" t="n">
        <v>2511669691</v>
      </c>
      <c r="V148" s="74" t="n">
        <v>2551722683</v>
      </c>
      <c r="W148" s="73" t="n">
        <f aca="false">AVERAGE(M148:V148)/(1000*1000*1000)</f>
        <v>2.5340511098</v>
      </c>
      <c r="X148" s="40" t="n">
        <f aca="false">STDEV(M148:V148)/(1000*1000*1000)</f>
        <v>0.0356981586353057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customFormat="false" ht="15.75" hidden="false" customHeight="false" outlineLevel="0" collapsed="false">
      <c r="A149" s="73" t="s">
        <v>94</v>
      </c>
      <c r="B149" s="73" t="s">
        <v>95</v>
      </c>
      <c r="C149" s="73" t="s">
        <v>112</v>
      </c>
      <c r="D149" s="73" t="s">
        <v>39</v>
      </c>
      <c r="E149" s="73" t="s">
        <v>40</v>
      </c>
      <c r="F149" s="73"/>
      <c r="G149" s="73"/>
      <c r="H149" s="73" t="s">
        <v>108</v>
      </c>
      <c r="I149" s="73" t="s">
        <v>44</v>
      </c>
      <c r="J149" s="73" t="s">
        <v>42</v>
      </c>
      <c r="K149" s="74" t="n">
        <v>1</v>
      </c>
      <c r="L149" s="74"/>
      <c r="M149" s="74" t="n">
        <v>10593584</v>
      </c>
      <c r="N149" s="74" t="n">
        <v>18628476</v>
      </c>
      <c r="O149" s="74" t="n">
        <v>9387180</v>
      </c>
      <c r="P149" s="74" t="n">
        <v>16142541</v>
      </c>
      <c r="Q149" s="74" t="n">
        <v>20185565</v>
      </c>
      <c r="R149" s="74" t="n">
        <v>10852177</v>
      </c>
      <c r="S149" s="74" t="n">
        <v>15214230</v>
      </c>
      <c r="T149" s="74" t="n">
        <v>11571384</v>
      </c>
      <c r="U149" s="74" t="n">
        <v>10997183</v>
      </c>
      <c r="V149" s="74" t="n">
        <v>19987223</v>
      </c>
      <c r="W149" s="73" t="n">
        <f aca="false">AVERAGE(M149:V149)/(1000*1000*1000)</f>
        <v>0.0143559543</v>
      </c>
      <c r="X149" s="40" t="n">
        <f aca="false">STDEV(M149:V149)/(1000*1000*1000)</f>
        <v>0.00419038978648309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customFormat="false" ht="15.75" hidden="false" customHeight="false" outlineLevel="0" collapsed="false">
      <c r="A150" s="73" t="s">
        <v>94</v>
      </c>
      <c r="B150" s="73" t="s">
        <v>95</v>
      </c>
      <c r="C150" s="73" t="s">
        <v>112</v>
      </c>
      <c r="D150" s="73" t="s">
        <v>39</v>
      </c>
      <c r="E150" s="73" t="s">
        <v>40</v>
      </c>
      <c r="F150" s="152"/>
      <c r="G150" s="152"/>
      <c r="H150" s="152" t="s">
        <v>108</v>
      </c>
      <c r="I150" s="73" t="s">
        <v>45</v>
      </c>
      <c r="J150" s="73" t="s">
        <v>42</v>
      </c>
      <c r="K150" s="74" t="n">
        <v>1</v>
      </c>
      <c r="L150" s="74"/>
      <c r="M150" s="74" t="n">
        <v>10690936</v>
      </c>
      <c r="N150" s="74" t="n">
        <v>38416946</v>
      </c>
      <c r="O150" s="74" t="n">
        <v>9696597</v>
      </c>
      <c r="P150" s="74" t="n">
        <v>8487371</v>
      </c>
      <c r="Q150" s="74" t="n">
        <v>15015092</v>
      </c>
      <c r="R150" s="74" t="n">
        <v>18586442</v>
      </c>
      <c r="S150" s="74" t="n">
        <v>89148170</v>
      </c>
      <c r="T150" s="74" t="n">
        <v>26707385</v>
      </c>
      <c r="U150" s="74" t="n">
        <v>8899429</v>
      </c>
      <c r="V150" s="74" t="n">
        <v>10974349</v>
      </c>
      <c r="W150" s="73" t="n">
        <f aca="false">AVERAGE(M150:V150)/(1000*1000*1000)</f>
        <v>0.0236622717</v>
      </c>
      <c r="X150" s="40" t="n">
        <f aca="false">STDEV(M150:V150)/(1000*1000*1000)</f>
        <v>0.0249185604781381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customFormat="false" ht="15.75" hidden="false" customHeight="false" outlineLevel="0" collapsed="false">
      <c r="A151" s="73" t="s">
        <v>94</v>
      </c>
      <c r="B151" s="73" t="s">
        <v>95</v>
      </c>
      <c r="C151" s="73" t="s">
        <v>112</v>
      </c>
      <c r="D151" s="73" t="s">
        <v>39</v>
      </c>
      <c r="E151" s="73" t="s">
        <v>40</v>
      </c>
      <c r="F151" s="73"/>
      <c r="G151" s="73"/>
      <c r="H151" s="73" t="s">
        <v>109</v>
      </c>
      <c r="I151" s="73" t="s">
        <v>41</v>
      </c>
      <c r="J151" s="73" t="s">
        <v>42</v>
      </c>
      <c r="K151" s="74" t="n">
        <v>1</v>
      </c>
      <c r="L151" s="73"/>
      <c r="M151" s="73" t="s">
        <v>104</v>
      </c>
      <c r="N151" s="73"/>
      <c r="O151" s="73"/>
      <c r="P151" s="73"/>
      <c r="Q151" s="73"/>
      <c r="R151" s="73"/>
      <c r="S151" s="73"/>
      <c r="T151" s="73"/>
      <c r="U151" s="73"/>
      <c r="V151" s="73"/>
      <c r="W151" s="73" t="s">
        <v>104</v>
      </c>
      <c r="X151" s="40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customFormat="false" ht="15.75" hidden="false" customHeight="false" outlineLevel="0" collapsed="false">
      <c r="A152" s="73" t="s">
        <v>94</v>
      </c>
      <c r="B152" s="73" t="s">
        <v>95</v>
      </c>
      <c r="C152" s="73" t="s">
        <v>112</v>
      </c>
      <c r="D152" s="73" t="s">
        <v>39</v>
      </c>
      <c r="E152" s="73" t="s">
        <v>40</v>
      </c>
      <c r="F152" s="73"/>
      <c r="G152" s="73"/>
      <c r="H152" s="73" t="s">
        <v>109</v>
      </c>
      <c r="I152" s="73" t="s">
        <v>43</v>
      </c>
      <c r="J152" s="73" t="s">
        <v>42</v>
      </c>
      <c r="K152" s="74" t="n">
        <v>1</v>
      </c>
      <c r="L152" s="74"/>
      <c r="M152" s="74" t="n">
        <v>3476335951</v>
      </c>
      <c r="N152" s="74" t="n">
        <v>3454460657</v>
      </c>
      <c r="O152" s="74" t="n">
        <v>3450540235</v>
      </c>
      <c r="P152" s="74" t="n">
        <v>3502454289</v>
      </c>
      <c r="Q152" s="74" t="n">
        <v>3537549618</v>
      </c>
      <c r="R152" s="74" t="n">
        <v>3453914321</v>
      </c>
      <c r="S152" s="74" t="n">
        <v>3471101440</v>
      </c>
      <c r="T152" s="74" t="n">
        <v>3471232582</v>
      </c>
      <c r="U152" s="74" t="n">
        <v>3422237339</v>
      </c>
      <c r="V152" s="74" t="n">
        <v>3460591740</v>
      </c>
      <c r="W152" s="73" t="n">
        <f aca="false">AVERAGE(M152:V152)/(1000*1000*1000)</f>
        <v>3.4700418172</v>
      </c>
      <c r="X152" s="40" t="n">
        <f aca="false">STDEV(M152:V152)/(1000*1000*1000)</f>
        <v>0.0314603468739096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customFormat="false" ht="15.75" hidden="false" customHeight="false" outlineLevel="0" collapsed="false">
      <c r="A153" s="73" t="s">
        <v>94</v>
      </c>
      <c r="B153" s="73" t="s">
        <v>95</v>
      </c>
      <c r="C153" s="73" t="s">
        <v>112</v>
      </c>
      <c r="D153" s="73" t="s">
        <v>39</v>
      </c>
      <c r="E153" s="73" t="s">
        <v>40</v>
      </c>
      <c r="F153" s="73"/>
      <c r="G153" s="73"/>
      <c r="H153" s="73" t="s">
        <v>109</v>
      </c>
      <c r="I153" s="73" t="s">
        <v>44</v>
      </c>
      <c r="J153" s="73" t="s">
        <v>42</v>
      </c>
      <c r="K153" s="74" t="n">
        <v>1</v>
      </c>
      <c r="L153" s="74"/>
      <c r="M153" s="74" t="n">
        <v>14370257</v>
      </c>
      <c r="N153" s="74" t="n">
        <v>20923379</v>
      </c>
      <c r="O153" s="74" t="n">
        <v>13338673</v>
      </c>
      <c r="P153" s="74" t="n">
        <v>30424724</v>
      </c>
      <c r="Q153" s="74" t="n">
        <v>10298106</v>
      </c>
      <c r="R153" s="74" t="n">
        <v>9508360</v>
      </c>
      <c r="S153" s="74" t="n">
        <v>11387970</v>
      </c>
      <c r="T153" s="74" t="n">
        <v>11033170</v>
      </c>
      <c r="U153" s="74" t="n">
        <v>12423953</v>
      </c>
      <c r="V153" s="74" t="n">
        <v>11000957</v>
      </c>
      <c r="W153" s="73" t="n">
        <f aca="false">AVERAGE(M153:V153)/(1000*1000*1000)</f>
        <v>0.0144709549</v>
      </c>
      <c r="X153" s="40" t="n">
        <f aca="false">STDEV(M153:V153)/(1000*1000*1000)</f>
        <v>0.00647253176320389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customFormat="false" ht="15.75" hidden="false" customHeight="false" outlineLevel="0" collapsed="false">
      <c r="A154" s="73" t="s">
        <v>94</v>
      </c>
      <c r="B154" s="73" t="s">
        <v>95</v>
      </c>
      <c r="C154" s="73" t="s">
        <v>112</v>
      </c>
      <c r="D154" s="73" t="s">
        <v>39</v>
      </c>
      <c r="E154" s="73" t="s">
        <v>40</v>
      </c>
      <c r="F154" s="73"/>
      <c r="G154" s="73"/>
      <c r="H154" s="73" t="s">
        <v>109</v>
      </c>
      <c r="I154" s="73" t="s">
        <v>45</v>
      </c>
      <c r="J154" s="73" t="s">
        <v>42</v>
      </c>
      <c r="K154" s="74" t="n">
        <v>1</v>
      </c>
      <c r="L154" s="74"/>
      <c r="M154" s="74" t="n">
        <v>10159274</v>
      </c>
      <c r="N154" s="74" t="n">
        <v>16658257</v>
      </c>
      <c r="O154" s="74" t="n">
        <v>9826541</v>
      </c>
      <c r="P154" s="74" t="n">
        <v>9632630</v>
      </c>
      <c r="Q154" s="74" t="n">
        <v>15104798</v>
      </c>
      <c r="R154" s="74" t="n">
        <v>10740552</v>
      </c>
      <c r="S154" s="74" t="n">
        <v>12376253</v>
      </c>
      <c r="T154" s="74" t="n">
        <v>17093031</v>
      </c>
      <c r="U154" s="74" t="n">
        <v>80381020</v>
      </c>
      <c r="V154" s="74" t="n">
        <v>17243723</v>
      </c>
      <c r="W154" s="73" t="n">
        <f aca="false">AVERAGE(M154:V154)/(1000*1000*1000)</f>
        <v>0.0199216079</v>
      </c>
      <c r="X154" s="40" t="n">
        <f aca="false">STDEV(M154:V154)/(1000*1000*1000)</f>
        <v>0.0214700419606455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customFormat="false" ht="15.75" hidden="false" customHeight="false" outlineLevel="0" collapsed="false">
      <c r="A155" s="73" t="s">
        <v>94</v>
      </c>
      <c r="B155" s="73" t="s">
        <v>95</v>
      </c>
      <c r="C155" s="73" t="s">
        <v>112</v>
      </c>
      <c r="D155" s="73" t="s">
        <v>39</v>
      </c>
      <c r="E155" s="73" t="s">
        <v>40</v>
      </c>
      <c r="F155" s="73"/>
      <c r="G155" s="73"/>
      <c r="H155" s="73" t="s">
        <v>110</v>
      </c>
      <c r="I155" s="73" t="s">
        <v>41</v>
      </c>
      <c r="J155" s="73" t="s">
        <v>42</v>
      </c>
      <c r="K155" s="74" t="n">
        <v>1</v>
      </c>
      <c r="L155" s="73"/>
      <c r="M155" s="73" t="s">
        <v>104</v>
      </c>
      <c r="N155" s="73"/>
      <c r="O155" s="73"/>
      <c r="P155" s="73"/>
      <c r="Q155" s="73"/>
      <c r="R155" s="73"/>
      <c r="S155" s="73"/>
      <c r="T155" s="73"/>
      <c r="U155" s="73"/>
      <c r="V155" s="73"/>
      <c r="W155" s="73" t="s">
        <v>104</v>
      </c>
      <c r="X155" s="40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customFormat="false" ht="15.75" hidden="false" customHeight="false" outlineLevel="0" collapsed="false">
      <c r="A156" s="73" t="s">
        <v>94</v>
      </c>
      <c r="B156" s="73" t="s">
        <v>95</v>
      </c>
      <c r="C156" s="73" t="s">
        <v>112</v>
      </c>
      <c r="D156" s="73" t="s">
        <v>39</v>
      </c>
      <c r="E156" s="73" t="s">
        <v>40</v>
      </c>
      <c r="F156" s="73"/>
      <c r="G156" s="73"/>
      <c r="H156" s="73" t="s">
        <v>110</v>
      </c>
      <c r="I156" s="73" t="s">
        <v>43</v>
      </c>
      <c r="J156" s="73" t="s">
        <v>42</v>
      </c>
      <c r="K156" s="74" t="n">
        <v>1</v>
      </c>
      <c r="L156" s="74"/>
      <c r="M156" s="74" t="n">
        <v>4733921133</v>
      </c>
      <c r="N156" s="74" t="n">
        <v>4784484983</v>
      </c>
      <c r="O156" s="74" t="n">
        <v>4709643535</v>
      </c>
      <c r="P156" s="74" t="n">
        <v>4696720654</v>
      </c>
      <c r="Q156" s="74" t="n">
        <v>4691011677</v>
      </c>
      <c r="R156" s="74" t="n">
        <v>4801642142</v>
      </c>
      <c r="S156" s="74" t="n">
        <v>4720591585</v>
      </c>
      <c r="T156" s="74" t="n">
        <v>4688620465</v>
      </c>
      <c r="U156" s="74" t="n">
        <v>4756281950</v>
      </c>
      <c r="V156" s="74" t="n">
        <v>4753542165</v>
      </c>
      <c r="W156" s="73" t="n">
        <f aca="false">AVERAGE(M156:V156)/(1000*1000*1000)</f>
        <v>4.7336460289</v>
      </c>
      <c r="X156" s="40" t="n">
        <f aca="false">STDEV(M156:V156)/(1000*1000*1000)</f>
        <v>0.0395409750703414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customFormat="false" ht="15.75" hidden="false" customHeight="false" outlineLevel="0" collapsed="false">
      <c r="A157" s="73" t="s">
        <v>94</v>
      </c>
      <c r="B157" s="73" t="s">
        <v>95</v>
      </c>
      <c r="C157" s="73" t="s">
        <v>112</v>
      </c>
      <c r="D157" s="73" t="s">
        <v>39</v>
      </c>
      <c r="E157" s="73" t="s">
        <v>40</v>
      </c>
      <c r="F157" s="73"/>
      <c r="G157" s="73"/>
      <c r="H157" s="73" t="s">
        <v>110</v>
      </c>
      <c r="I157" s="73" t="s">
        <v>44</v>
      </c>
      <c r="J157" s="73" t="s">
        <v>42</v>
      </c>
      <c r="K157" s="74" t="n">
        <v>1</v>
      </c>
      <c r="L157" s="74"/>
      <c r="M157" s="74" t="n">
        <v>14337877</v>
      </c>
      <c r="N157" s="74" t="n">
        <v>13027843</v>
      </c>
      <c r="O157" s="74" t="n">
        <v>14103594</v>
      </c>
      <c r="P157" s="74" t="n">
        <v>10564700</v>
      </c>
      <c r="Q157" s="74" t="n">
        <v>22979477</v>
      </c>
      <c r="R157" s="74" t="n">
        <v>22186095</v>
      </c>
      <c r="S157" s="74" t="n">
        <v>11663616</v>
      </c>
      <c r="T157" s="74" t="n">
        <v>11348528</v>
      </c>
      <c r="U157" s="74" t="n">
        <v>20439592</v>
      </c>
      <c r="V157" s="74" t="n">
        <v>20632345</v>
      </c>
      <c r="W157" s="73" t="n">
        <f aca="false">AVERAGE(M157:V157)/(1000*1000*1000)</f>
        <v>0.0161283667</v>
      </c>
      <c r="X157" s="40" t="n">
        <f aca="false">STDEV(M157:V157)/(1000*1000*1000)</f>
        <v>0.00486667029269509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customFormat="false" ht="15.75" hidden="false" customHeight="false" outlineLevel="0" collapsed="false">
      <c r="A158" s="73" t="s">
        <v>94</v>
      </c>
      <c r="B158" s="73" t="s">
        <v>95</v>
      </c>
      <c r="C158" s="73" t="s">
        <v>112</v>
      </c>
      <c r="D158" s="73" t="s">
        <v>39</v>
      </c>
      <c r="E158" s="73" t="s">
        <v>40</v>
      </c>
      <c r="F158" s="73"/>
      <c r="G158" s="73"/>
      <c r="H158" s="73" t="s">
        <v>110</v>
      </c>
      <c r="I158" s="73" t="s">
        <v>45</v>
      </c>
      <c r="J158" s="73" t="s">
        <v>42</v>
      </c>
      <c r="K158" s="74" t="n">
        <v>1</v>
      </c>
      <c r="L158" s="74"/>
      <c r="M158" s="74" t="n">
        <v>9731169</v>
      </c>
      <c r="N158" s="74" t="n">
        <v>11838249</v>
      </c>
      <c r="O158" s="74" t="n">
        <v>17481032</v>
      </c>
      <c r="P158" s="74" t="n">
        <v>10809689</v>
      </c>
      <c r="Q158" s="74" t="n">
        <v>19133599</v>
      </c>
      <c r="R158" s="74" t="n">
        <v>11076688</v>
      </c>
      <c r="S158" s="74" t="n">
        <v>18106395</v>
      </c>
      <c r="T158" s="74" t="n">
        <v>15762738</v>
      </c>
      <c r="U158" s="74" t="n">
        <v>90103078</v>
      </c>
      <c r="V158" s="74" t="n">
        <v>13411281</v>
      </c>
      <c r="W158" s="73" t="n">
        <f aca="false">AVERAGE(M158:V158)/(1000*1000*1000)</f>
        <v>0.0217453918</v>
      </c>
      <c r="X158" s="40" t="n">
        <f aca="false">STDEV(M158:V158)/(1000*1000*1000)</f>
        <v>0.0242491126990684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customFormat="false" ht="15.75" hidden="false" customHeight="false" outlineLevel="0" collapsed="false">
      <c r="A159" s="73" t="s">
        <v>94</v>
      </c>
      <c r="B159" s="73" t="s">
        <v>95</v>
      </c>
      <c r="C159" s="73" t="s">
        <v>112</v>
      </c>
      <c r="D159" s="73" t="s">
        <v>39</v>
      </c>
      <c r="E159" s="73" t="s">
        <v>40</v>
      </c>
      <c r="F159" s="73"/>
      <c r="G159" s="73"/>
      <c r="H159" s="73" t="s">
        <v>111</v>
      </c>
      <c r="I159" s="73" t="s">
        <v>41</v>
      </c>
      <c r="J159" s="73" t="s">
        <v>42</v>
      </c>
      <c r="K159" s="74" t="n">
        <v>1</v>
      </c>
      <c r="L159" s="73"/>
      <c r="M159" s="73" t="s">
        <v>104</v>
      </c>
      <c r="N159" s="73"/>
      <c r="O159" s="73"/>
      <c r="P159" s="73"/>
      <c r="Q159" s="73"/>
      <c r="R159" s="73"/>
      <c r="S159" s="73"/>
      <c r="T159" s="73"/>
      <c r="U159" s="73"/>
      <c r="V159" s="73"/>
      <c r="W159" s="73" t="s">
        <v>104</v>
      </c>
      <c r="X159" s="40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customFormat="false" ht="15.75" hidden="false" customHeight="false" outlineLevel="0" collapsed="false">
      <c r="A160" s="73" t="s">
        <v>94</v>
      </c>
      <c r="B160" s="73" t="s">
        <v>95</v>
      </c>
      <c r="C160" s="73" t="s">
        <v>112</v>
      </c>
      <c r="D160" s="73" t="s">
        <v>39</v>
      </c>
      <c r="E160" s="73" t="s">
        <v>40</v>
      </c>
      <c r="F160" s="73"/>
      <c r="G160" s="73"/>
      <c r="H160" s="73" t="s">
        <v>111</v>
      </c>
      <c r="I160" s="73" t="s">
        <v>43</v>
      </c>
      <c r="J160" s="73" t="s">
        <v>42</v>
      </c>
      <c r="K160" s="74" t="n">
        <v>1</v>
      </c>
      <c r="L160" s="74"/>
      <c r="M160" s="74" t="n">
        <v>6555052331</v>
      </c>
      <c r="N160" s="74" t="n">
        <v>6548657970</v>
      </c>
      <c r="O160" s="74" t="n">
        <v>6655898402</v>
      </c>
      <c r="P160" s="74" t="n">
        <v>6574858481</v>
      </c>
      <c r="Q160" s="74" t="n">
        <v>6636570883</v>
      </c>
      <c r="R160" s="74" t="n">
        <v>6615386895</v>
      </c>
      <c r="S160" s="74" t="n">
        <v>6605343989</v>
      </c>
      <c r="T160" s="74" t="n">
        <v>6672508623</v>
      </c>
      <c r="U160" s="74" t="n">
        <v>6676840871</v>
      </c>
      <c r="V160" s="74" t="n">
        <v>6546836145</v>
      </c>
      <c r="W160" s="73" t="n">
        <f aca="false">AVERAGE(M160:V160)/(1000*1000*1000)</f>
        <v>6.608795459</v>
      </c>
      <c r="X160" s="40" t="n">
        <f aca="false">STDEV(M160:V160)/(1000*1000*1000)</f>
        <v>0.0508052741247919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customFormat="false" ht="15.75" hidden="false" customHeight="false" outlineLevel="0" collapsed="false">
      <c r="A161" s="73" t="s">
        <v>94</v>
      </c>
      <c r="B161" s="73" t="s">
        <v>95</v>
      </c>
      <c r="C161" s="73" t="s">
        <v>112</v>
      </c>
      <c r="D161" s="73" t="s">
        <v>39</v>
      </c>
      <c r="E161" s="73" t="s">
        <v>40</v>
      </c>
      <c r="F161" s="73"/>
      <c r="G161" s="73"/>
      <c r="H161" s="73" t="s">
        <v>111</v>
      </c>
      <c r="I161" s="73" t="s">
        <v>44</v>
      </c>
      <c r="J161" s="73" t="s">
        <v>42</v>
      </c>
      <c r="K161" s="74" t="n">
        <v>1</v>
      </c>
      <c r="L161" s="74"/>
      <c r="M161" s="74" t="n">
        <v>11426291</v>
      </c>
      <c r="N161" s="74" t="n">
        <v>12316895</v>
      </c>
      <c r="O161" s="74" t="n">
        <v>17180973</v>
      </c>
      <c r="P161" s="74" t="n">
        <v>13738096</v>
      </c>
      <c r="Q161" s="74" t="n">
        <v>22970543</v>
      </c>
      <c r="R161" s="74" t="n">
        <v>13869600</v>
      </c>
      <c r="S161" s="74" t="n">
        <v>19137814</v>
      </c>
      <c r="T161" s="74" t="n">
        <v>10938549</v>
      </c>
      <c r="U161" s="74" t="n">
        <v>11282322</v>
      </c>
      <c r="V161" s="74" t="n">
        <v>16614401</v>
      </c>
      <c r="W161" s="73" t="n">
        <f aca="false">AVERAGE(M161:V161)/(1000*1000*1000)</f>
        <v>0.0149475484</v>
      </c>
      <c r="X161" s="40" t="n">
        <f aca="false">STDEV(M161:V161)/(1000*1000*1000)</f>
        <v>0.00396012977881557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customFormat="false" ht="15.75" hidden="false" customHeight="false" outlineLevel="0" collapsed="false">
      <c r="A162" s="73" t="s">
        <v>94</v>
      </c>
      <c r="B162" s="73" t="s">
        <v>95</v>
      </c>
      <c r="C162" s="73" t="s">
        <v>112</v>
      </c>
      <c r="D162" s="73" t="s">
        <v>39</v>
      </c>
      <c r="E162" s="73" t="s">
        <v>40</v>
      </c>
      <c r="F162" s="73"/>
      <c r="G162" s="73"/>
      <c r="H162" s="73" t="s">
        <v>111</v>
      </c>
      <c r="I162" s="73" t="s">
        <v>45</v>
      </c>
      <c r="J162" s="73" t="s">
        <v>42</v>
      </c>
      <c r="K162" s="74" t="n">
        <v>1</v>
      </c>
      <c r="L162" s="74"/>
      <c r="M162" s="74" t="n">
        <v>12103314</v>
      </c>
      <c r="N162" s="74" t="n">
        <v>12063567</v>
      </c>
      <c r="O162" s="74" t="n">
        <v>10594993</v>
      </c>
      <c r="P162" s="74" t="n">
        <v>21612290</v>
      </c>
      <c r="Q162" s="74" t="n">
        <v>22793449</v>
      </c>
      <c r="R162" s="74" t="n">
        <v>10954277</v>
      </c>
      <c r="S162" s="74" t="n">
        <v>13502847</v>
      </c>
      <c r="T162" s="74" t="n">
        <v>9713842</v>
      </c>
      <c r="U162" s="74" t="n">
        <v>11658248</v>
      </c>
      <c r="V162" s="74" t="n">
        <v>18747322</v>
      </c>
      <c r="W162" s="73" t="n">
        <f aca="false">AVERAGE(M162:V162)/(1000*1000*1000)</f>
        <v>0.0143744149</v>
      </c>
      <c r="X162" s="40" t="n">
        <f aca="false">STDEV(M162:V162)/(1000*1000*1000)</f>
        <v>0.00481579243626523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customFormat="false" ht="15.75" hidden="false" customHeight="false" outlineLevel="0" collapsed="false">
      <c r="A163" s="73" t="s">
        <v>94</v>
      </c>
      <c r="B163" s="73" t="s">
        <v>95</v>
      </c>
      <c r="C163" s="73" t="s">
        <v>112</v>
      </c>
      <c r="D163" s="73" t="s">
        <v>39</v>
      </c>
      <c r="E163" s="73" t="s">
        <v>40</v>
      </c>
      <c r="F163" s="73"/>
      <c r="G163" s="73"/>
      <c r="H163" s="73" t="s">
        <v>118</v>
      </c>
      <c r="I163" s="73" t="s">
        <v>41</v>
      </c>
      <c r="J163" s="73" t="s">
        <v>42</v>
      </c>
      <c r="K163" s="74" t="n">
        <v>1</v>
      </c>
      <c r="L163" s="73"/>
      <c r="M163" s="73" t="s">
        <v>119</v>
      </c>
      <c r="N163" s="73" t="s">
        <v>120</v>
      </c>
      <c r="O163" s="73"/>
      <c r="P163" s="73"/>
      <c r="Q163" s="73"/>
      <c r="R163" s="73"/>
      <c r="S163" s="73"/>
      <c r="T163" s="73"/>
      <c r="U163" s="73"/>
      <c r="V163" s="73"/>
      <c r="W163" s="73" t="s">
        <v>121</v>
      </c>
      <c r="X163" s="40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customFormat="false" ht="15.75" hidden="false" customHeight="false" outlineLevel="0" collapsed="false">
      <c r="A164" s="73" t="s">
        <v>94</v>
      </c>
      <c r="B164" s="73" t="s">
        <v>95</v>
      </c>
      <c r="C164" s="73" t="s">
        <v>112</v>
      </c>
      <c r="D164" s="73" t="s">
        <v>39</v>
      </c>
      <c r="E164" s="73" t="s">
        <v>40</v>
      </c>
      <c r="F164" s="73"/>
      <c r="G164" s="73"/>
      <c r="H164" s="73" t="s">
        <v>118</v>
      </c>
      <c r="I164" s="73" t="s">
        <v>43</v>
      </c>
      <c r="J164" s="73" t="s">
        <v>42</v>
      </c>
      <c r="K164" s="74" t="n">
        <v>1</v>
      </c>
      <c r="L164" s="73"/>
      <c r="M164" s="73" t="s">
        <v>119</v>
      </c>
      <c r="N164" s="73" t="s">
        <v>120</v>
      </c>
      <c r="O164" s="73"/>
      <c r="P164" s="73"/>
      <c r="Q164" s="73"/>
      <c r="R164" s="73"/>
      <c r="S164" s="73"/>
      <c r="T164" s="73"/>
      <c r="U164" s="73"/>
      <c r="V164" s="73"/>
      <c r="W164" s="73" t="s">
        <v>121</v>
      </c>
      <c r="X164" s="40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customFormat="false" ht="15.75" hidden="false" customHeight="false" outlineLevel="0" collapsed="false">
      <c r="A165" s="73" t="s">
        <v>94</v>
      </c>
      <c r="B165" s="73" t="s">
        <v>95</v>
      </c>
      <c r="C165" s="73" t="s">
        <v>112</v>
      </c>
      <c r="D165" s="73" t="s">
        <v>39</v>
      </c>
      <c r="E165" s="73" t="s">
        <v>40</v>
      </c>
      <c r="F165" s="73"/>
      <c r="G165" s="73"/>
      <c r="H165" s="73" t="s">
        <v>118</v>
      </c>
      <c r="I165" s="73" t="s">
        <v>44</v>
      </c>
      <c r="J165" s="73" t="s">
        <v>42</v>
      </c>
      <c r="K165" s="74" t="n">
        <v>1</v>
      </c>
      <c r="L165" s="74"/>
      <c r="M165" s="74" t="n">
        <v>165633206</v>
      </c>
      <c r="N165" s="74" t="n">
        <v>263404636</v>
      </c>
      <c r="O165" s="74" t="n">
        <v>163869537</v>
      </c>
      <c r="P165" s="74" t="n">
        <v>226249706</v>
      </c>
      <c r="Q165" s="74" t="n">
        <v>189533788</v>
      </c>
      <c r="R165" s="74" t="n">
        <v>164004374</v>
      </c>
      <c r="S165" s="74" t="n">
        <v>217132593</v>
      </c>
      <c r="T165" s="74" t="n">
        <v>174221171</v>
      </c>
      <c r="U165" s="74" t="n">
        <v>184795963</v>
      </c>
      <c r="V165" s="74" t="n">
        <v>200871974</v>
      </c>
      <c r="W165" s="73" t="n">
        <f aca="false">AVERAGE(M165:V165)/(1000*1000*1000)</f>
        <v>0.1949716948</v>
      </c>
      <c r="X165" s="40" t="n">
        <f aca="false">STDEV(M165:V165)/(1000*1000*1000)</f>
        <v>0.0325543422910029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customFormat="false" ht="15.75" hidden="false" customHeight="false" outlineLevel="0" collapsed="false">
      <c r="A166" s="73" t="s">
        <v>94</v>
      </c>
      <c r="B166" s="73" t="s">
        <v>95</v>
      </c>
      <c r="C166" s="73" t="s">
        <v>112</v>
      </c>
      <c r="D166" s="73" t="s">
        <v>39</v>
      </c>
      <c r="E166" s="73" t="s">
        <v>40</v>
      </c>
      <c r="F166" s="73"/>
      <c r="G166" s="73"/>
      <c r="H166" s="73" t="s">
        <v>118</v>
      </c>
      <c r="I166" s="73" t="s">
        <v>45</v>
      </c>
      <c r="J166" s="73" t="s">
        <v>42</v>
      </c>
      <c r="K166" s="74" t="n">
        <v>1</v>
      </c>
      <c r="L166" s="74"/>
      <c r="M166" s="74" t="n">
        <v>136655781</v>
      </c>
      <c r="N166" s="74" t="n">
        <v>136061582</v>
      </c>
      <c r="O166" s="74" t="n">
        <v>137622305</v>
      </c>
      <c r="P166" s="74" t="n">
        <v>137662762</v>
      </c>
      <c r="Q166" s="74" t="n">
        <v>134234173</v>
      </c>
      <c r="R166" s="74" t="n">
        <v>134631704</v>
      </c>
      <c r="S166" s="74" t="n">
        <v>152160922</v>
      </c>
      <c r="T166" s="74" t="n">
        <v>135742310</v>
      </c>
      <c r="U166" s="74" t="n">
        <v>143671192</v>
      </c>
      <c r="V166" s="74" t="n">
        <v>139613005</v>
      </c>
      <c r="W166" s="73" t="n">
        <f aca="false">AVERAGE(M166:V166)/(1000*1000*1000)</f>
        <v>0.1388055736</v>
      </c>
      <c r="X166" s="40" t="n">
        <f aca="false">STDEV(M166:V166)/(1000*1000*1000)</f>
        <v>0.00542884512569256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customFormat="false" ht="15.75" hidden="false" customHeight="false" outlineLevel="0" collapsed="false">
      <c r="A167" s="73" t="s">
        <v>94</v>
      </c>
      <c r="B167" s="73" t="s">
        <v>95</v>
      </c>
      <c r="C167" s="73" t="s">
        <v>112</v>
      </c>
      <c r="D167" s="73" t="s">
        <v>39</v>
      </c>
      <c r="E167" s="73" t="s">
        <v>40</v>
      </c>
      <c r="F167" s="73"/>
      <c r="G167" s="73"/>
      <c r="H167" s="73" t="s">
        <v>122</v>
      </c>
      <c r="I167" s="73" t="s">
        <v>41</v>
      </c>
      <c r="J167" s="73" t="s">
        <v>42</v>
      </c>
      <c r="K167" s="74" t="n">
        <v>1</v>
      </c>
      <c r="L167" s="73"/>
      <c r="M167" s="73" t="s">
        <v>119</v>
      </c>
      <c r="N167" s="73" t="s">
        <v>120</v>
      </c>
      <c r="O167" s="73"/>
      <c r="P167" s="73"/>
      <c r="Q167" s="73"/>
      <c r="R167" s="73"/>
      <c r="S167" s="73"/>
      <c r="T167" s="73"/>
      <c r="U167" s="73"/>
      <c r="V167" s="73"/>
      <c r="W167" s="73" t="s">
        <v>121</v>
      </c>
      <c r="X167" s="40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customFormat="false" ht="15.75" hidden="false" customHeight="false" outlineLevel="0" collapsed="false">
      <c r="A168" s="73" t="s">
        <v>94</v>
      </c>
      <c r="B168" s="73" t="s">
        <v>95</v>
      </c>
      <c r="C168" s="73" t="s">
        <v>112</v>
      </c>
      <c r="D168" s="73" t="s">
        <v>39</v>
      </c>
      <c r="E168" s="73" t="s">
        <v>40</v>
      </c>
      <c r="F168" s="73"/>
      <c r="G168" s="73"/>
      <c r="H168" s="73" t="s">
        <v>122</v>
      </c>
      <c r="I168" s="73" t="s">
        <v>43</v>
      </c>
      <c r="J168" s="73" t="s">
        <v>42</v>
      </c>
      <c r="K168" s="74" t="n">
        <v>1</v>
      </c>
      <c r="L168" s="73"/>
      <c r="M168" s="73" t="s">
        <v>119</v>
      </c>
      <c r="N168" s="73" t="s">
        <v>120</v>
      </c>
      <c r="O168" s="73"/>
      <c r="P168" s="73"/>
      <c r="Q168" s="73"/>
      <c r="R168" s="73"/>
      <c r="S168" s="73"/>
      <c r="T168" s="73"/>
      <c r="U168" s="73"/>
      <c r="V168" s="73"/>
      <c r="W168" s="73" t="s">
        <v>121</v>
      </c>
      <c r="X168" s="40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customFormat="false" ht="15.75" hidden="false" customHeight="false" outlineLevel="0" collapsed="false">
      <c r="A169" s="73" t="s">
        <v>94</v>
      </c>
      <c r="B169" s="73" t="s">
        <v>95</v>
      </c>
      <c r="C169" s="73" t="s">
        <v>112</v>
      </c>
      <c r="D169" s="73" t="s">
        <v>39</v>
      </c>
      <c r="E169" s="73" t="s">
        <v>40</v>
      </c>
      <c r="F169" s="73"/>
      <c r="G169" s="73"/>
      <c r="H169" s="73" t="s">
        <v>122</v>
      </c>
      <c r="I169" s="73" t="s">
        <v>44</v>
      </c>
      <c r="J169" s="73" t="s">
        <v>42</v>
      </c>
      <c r="K169" s="74" t="n">
        <v>1</v>
      </c>
      <c r="L169" s="74"/>
      <c r="M169" s="74" t="n">
        <v>325370782</v>
      </c>
      <c r="N169" s="74" t="n">
        <v>412278240</v>
      </c>
      <c r="O169" s="74" t="n">
        <v>644375941</v>
      </c>
      <c r="P169" s="74" t="n">
        <v>431812000</v>
      </c>
      <c r="Q169" s="74" t="n">
        <v>398838653</v>
      </c>
      <c r="R169" s="74" t="n">
        <v>504052160</v>
      </c>
      <c r="S169" s="74" t="n">
        <v>635496584</v>
      </c>
      <c r="T169" s="74" t="n">
        <v>326429088</v>
      </c>
      <c r="U169" s="74" t="n">
        <v>328171002</v>
      </c>
      <c r="V169" s="74" t="n">
        <v>323616330</v>
      </c>
      <c r="W169" s="73" t="n">
        <f aca="false">AVERAGE(M169:V169)/(1000*1000*1000)</f>
        <v>0.433044078</v>
      </c>
      <c r="X169" s="40" t="n">
        <f aca="false">STDEV(M169:V169)/(1000*1000*1000)</f>
        <v>0.123929262629838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customFormat="false" ht="15.75" hidden="false" customHeight="false" outlineLevel="0" collapsed="false">
      <c r="A170" s="73" t="s">
        <v>94</v>
      </c>
      <c r="B170" s="73" t="s">
        <v>95</v>
      </c>
      <c r="C170" s="73" t="s">
        <v>112</v>
      </c>
      <c r="D170" s="73" t="s">
        <v>39</v>
      </c>
      <c r="E170" s="73" t="s">
        <v>40</v>
      </c>
      <c r="F170" s="73"/>
      <c r="G170" s="73"/>
      <c r="H170" s="73" t="s">
        <v>122</v>
      </c>
      <c r="I170" s="73" t="s">
        <v>45</v>
      </c>
      <c r="J170" s="73" t="s">
        <v>42</v>
      </c>
      <c r="K170" s="74" t="n">
        <v>1</v>
      </c>
      <c r="L170" s="74"/>
      <c r="M170" s="74" t="n">
        <v>261152113</v>
      </c>
      <c r="N170" s="74" t="n">
        <v>261705942</v>
      </c>
      <c r="O170" s="74" t="n">
        <v>259163685</v>
      </c>
      <c r="P170" s="74" t="n">
        <v>261360081</v>
      </c>
      <c r="Q170" s="74" t="n">
        <v>265349664</v>
      </c>
      <c r="R170" s="74" t="n">
        <v>256312286</v>
      </c>
      <c r="S170" s="74" t="n">
        <v>265255643</v>
      </c>
      <c r="T170" s="74" t="n">
        <v>388642485</v>
      </c>
      <c r="U170" s="74" t="n">
        <v>276281592</v>
      </c>
      <c r="V170" s="74" t="n">
        <v>260929133</v>
      </c>
      <c r="W170" s="73" t="n">
        <f aca="false">AVERAGE(M170:V170)/(1000*1000*1000)</f>
        <v>0.2756152624</v>
      </c>
      <c r="X170" s="40" t="n">
        <f aca="false">STDEV(M170:V170)/(1000*1000*1000)</f>
        <v>0.0400736891285332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customFormat="false" ht="15.75" hidden="false" customHeight="false" outlineLevel="0" collapsed="false">
      <c r="A171" s="73" t="s">
        <v>94</v>
      </c>
      <c r="B171" s="73" t="s">
        <v>95</v>
      </c>
      <c r="C171" s="73" t="s">
        <v>112</v>
      </c>
      <c r="D171" s="73" t="s">
        <v>39</v>
      </c>
      <c r="E171" s="73" t="s">
        <v>40</v>
      </c>
      <c r="F171" s="73"/>
      <c r="G171" s="73"/>
      <c r="H171" s="73" t="s">
        <v>123</v>
      </c>
      <c r="I171" s="73" t="s">
        <v>41</v>
      </c>
      <c r="J171" s="73" t="s">
        <v>42</v>
      </c>
      <c r="K171" s="74" t="n">
        <v>1</v>
      </c>
      <c r="L171" s="73"/>
      <c r="M171" s="73" t="s">
        <v>119</v>
      </c>
      <c r="N171" s="73" t="s">
        <v>120</v>
      </c>
      <c r="O171" s="73"/>
      <c r="P171" s="73"/>
      <c r="Q171" s="73"/>
      <c r="R171" s="73"/>
      <c r="S171" s="73"/>
      <c r="T171" s="73"/>
      <c r="U171" s="73"/>
      <c r="V171" s="73"/>
      <c r="W171" s="73" t="s">
        <v>121</v>
      </c>
      <c r="X171" s="40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customFormat="false" ht="15.75" hidden="false" customHeight="false" outlineLevel="0" collapsed="false">
      <c r="A172" s="73" t="s">
        <v>94</v>
      </c>
      <c r="B172" s="73" t="s">
        <v>95</v>
      </c>
      <c r="C172" s="73" t="s">
        <v>112</v>
      </c>
      <c r="D172" s="73" t="s">
        <v>39</v>
      </c>
      <c r="E172" s="73" t="s">
        <v>40</v>
      </c>
      <c r="F172" s="73"/>
      <c r="G172" s="73"/>
      <c r="H172" s="73" t="s">
        <v>123</v>
      </c>
      <c r="I172" s="73" t="s">
        <v>43</v>
      </c>
      <c r="J172" s="73" t="s">
        <v>42</v>
      </c>
      <c r="K172" s="74" t="n">
        <v>1</v>
      </c>
      <c r="L172" s="73"/>
      <c r="M172" s="73" t="s">
        <v>119</v>
      </c>
      <c r="N172" s="73" t="s">
        <v>120</v>
      </c>
      <c r="O172" s="73"/>
      <c r="P172" s="73"/>
      <c r="Q172" s="73"/>
      <c r="R172" s="73"/>
      <c r="S172" s="73"/>
      <c r="T172" s="73"/>
      <c r="U172" s="73"/>
      <c r="V172" s="73"/>
      <c r="W172" s="73" t="s">
        <v>121</v>
      </c>
      <c r="X172" s="40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customFormat="false" ht="15.75" hidden="false" customHeight="false" outlineLevel="0" collapsed="false">
      <c r="A173" s="73" t="s">
        <v>94</v>
      </c>
      <c r="B173" s="73" t="s">
        <v>95</v>
      </c>
      <c r="C173" s="73" t="s">
        <v>112</v>
      </c>
      <c r="D173" s="73" t="s">
        <v>39</v>
      </c>
      <c r="E173" s="73" t="s">
        <v>40</v>
      </c>
      <c r="F173" s="73"/>
      <c r="G173" s="73"/>
      <c r="H173" s="73" t="s">
        <v>123</v>
      </c>
      <c r="I173" s="73" t="s">
        <v>44</v>
      </c>
      <c r="J173" s="73" t="s">
        <v>42</v>
      </c>
      <c r="K173" s="74" t="n">
        <v>1</v>
      </c>
      <c r="L173" s="74"/>
      <c r="M173" s="74" t="n">
        <v>484080105</v>
      </c>
      <c r="N173" s="74" t="n">
        <v>488538295</v>
      </c>
      <c r="O173" s="74" t="n">
        <v>533195411</v>
      </c>
      <c r="P173" s="74" t="n">
        <v>481692931</v>
      </c>
      <c r="Q173" s="74" t="n">
        <v>481051892</v>
      </c>
      <c r="R173" s="74" t="n">
        <v>474449524</v>
      </c>
      <c r="S173" s="74" t="n">
        <v>481057214</v>
      </c>
      <c r="T173" s="74" t="n">
        <v>477718628</v>
      </c>
      <c r="U173" s="74" t="n">
        <v>529024259</v>
      </c>
      <c r="V173" s="74" t="n">
        <v>485458947</v>
      </c>
      <c r="W173" s="73" t="n">
        <f aca="false">AVERAGE(M173:V173)/(1000*1000*1000)</f>
        <v>0.4916267206</v>
      </c>
      <c r="X173" s="40" t="n">
        <f aca="false">STDEV(M173:V173)/(1000*1000*1000)</f>
        <v>0.0211916542250361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customFormat="false" ht="15.75" hidden="false" customHeight="false" outlineLevel="0" collapsed="false">
      <c r="A174" s="73" t="s">
        <v>94</v>
      </c>
      <c r="B174" s="73" t="s">
        <v>95</v>
      </c>
      <c r="C174" s="73" t="s">
        <v>112</v>
      </c>
      <c r="D174" s="73" t="s">
        <v>39</v>
      </c>
      <c r="E174" s="73" t="s">
        <v>40</v>
      </c>
      <c r="F174" s="73"/>
      <c r="G174" s="73"/>
      <c r="H174" s="73" t="s">
        <v>123</v>
      </c>
      <c r="I174" s="73" t="s">
        <v>45</v>
      </c>
      <c r="J174" s="73" t="s">
        <v>42</v>
      </c>
      <c r="K174" s="74" t="n">
        <v>1</v>
      </c>
      <c r="L174" s="74"/>
      <c r="M174" s="74" t="n">
        <v>390546213</v>
      </c>
      <c r="N174" s="74" t="n">
        <v>394474304</v>
      </c>
      <c r="O174" s="74" t="n">
        <v>391730030</v>
      </c>
      <c r="P174" s="74" t="n">
        <v>384990328</v>
      </c>
      <c r="Q174" s="74" t="n">
        <v>384763897</v>
      </c>
      <c r="R174" s="74" t="n">
        <v>389879808</v>
      </c>
      <c r="S174" s="74" t="n">
        <v>426788120</v>
      </c>
      <c r="T174" s="74" t="n">
        <v>441696633</v>
      </c>
      <c r="U174" s="74" t="n">
        <v>401644241</v>
      </c>
      <c r="V174" s="74" t="n">
        <v>388519749</v>
      </c>
      <c r="W174" s="73" t="n">
        <f aca="false">AVERAGE(M174:V174)/(1000*1000*1000)</f>
        <v>0.3995033323</v>
      </c>
      <c r="X174" s="40" t="n">
        <f aca="false">STDEV(M174:V174)/(1000*1000*1000)</f>
        <v>0.0192538384719506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customFormat="false" ht="15.75" hidden="false" customHeight="false" outlineLevel="0" collapsed="false">
      <c r="A175" s="73" t="s">
        <v>94</v>
      </c>
      <c r="B175" s="73" t="s">
        <v>95</v>
      </c>
      <c r="C175" s="73" t="s">
        <v>112</v>
      </c>
      <c r="D175" s="73" t="s">
        <v>39</v>
      </c>
      <c r="E175" s="73" t="s">
        <v>40</v>
      </c>
      <c r="F175" s="73"/>
      <c r="G175" s="73"/>
      <c r="H175" s="73" t="s">
        <v>124</v>
      </c>
      <c r="I175" s="73" t="s">
        <v>41</v>
      </c>
      <c r="J175" s="73" t="s">
        <v>42</v>
      </c>
      <c r="K175" s="74" t="n">
        <v>1</v>
      </c>
      <c r="L175" s="73"/>
      <c r="M175" s="73" t="s">
        <v>119</v>
      </c>
      <c r="N175" s="73" t="s">
        <v>120</v>
      </c>
      <c r="O175" s="73"/>
      <c r="P175" s="73"/>
      <c r="Q175" s="73"/>
      <c r="R175" s="73"/>
      <c r="S175" s="73"/>
      <c r="T175" s="73"/>
      <c r="U175" s="73"/>
      <c r="V175" s="73"/>
      <c r="W175" s="73" t="s">
        <v>121</v>
      </c>
      <c r="X175" s="40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customFormat="false" ht="15.75" hidden="false" customHeight="false" outlineLevel="0" collapsed="false">
      <c r="A176" s="73" t="s">
        <v>94</v>
      </c>
      <c r="B176" s="73" t="s">
        <v>95</v>
      </c>
      <c r="C176" s="73" t="s">
        <v>112</v>
      </c>
      <c r="D176" s="73" t="s">
        <v>39</v>
      </c>
      <c r="E176" s="73" t="s">
        <v>40</v>
      </c>
      <c r="F176" s="73"/>
      <c r="G176" s="73"/>
      <c r="H176" s="73" t="s">
        <v>124</v>
      </c>
      <c r="I176" s="73" t="s">
        <v>43</v>
      </c>
      <c r="J176" s="73" t="s">
        <v>42</v>
      </c>
      <c r="K176" s="74" t="n">
        <v>1</v>
      </c>
      <c r="L176" s="73"/>
      <c r="M176" s="73" t="s">
        <v>119</v>
      </c>
      <c r="N176" s="73" t="s">
        <v>120</v>
      </c>
      <c r="O176" s="73"/>
      <c r="P176" s="73"/>
      <c r="Q176" s="73"/>
      <c r="R176" s="73"/>
      <c r="S176" s="73"/>
      <c r="T176" s="73"/>
      <c r="U176" s="73"/>
      <c r="V176" s="73"/>
      <c r="W176" s="73" t="s">
        <v>121</v>
      </c>
      <c r="X176" s="40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customFormat="false" ht="15.75" hidden="false" customHeight="false" outlineLevel="0" collapsed="false">
      <c r="A177" s="73" t="s">
        <v>94</v>
      </c>
      <c r="B177" s="73" t="s">
        <v>95</v>
      </c>
      <c r="C177" s="73" t="s">
        <v>112</v>
      </c>
      <c r="D177" s="73" t="s">
        <v>39</v>
      </c>
      <c r="E177" s="73" t="s">
        <v>40</v>
      </c>
      <c r="F177" s="73"/>
      <c r="G177" s="73"/>
      <c r="H177" s="73" t="s">
        <v>124</v>
      </c>
      <c r="I177" s="73" t="s">
        <v>44</v>
      </c>
      <c r="J177" s="73" t="s">
        <v>42</v>
      </c>
      <c r="K177" s="74" t="n">
        <v>1</v>
      </c>
      <c r="L177" s="74"/>
      <c r="M177" s="74" t="n">
        <v>623449745</v>
      </c>
      <c r="N177" s="74" t="n">
        <v>625223895</v>
      </c>
      <c r="O177" s="74" t="n">
        <v>622053850</v>
      </c>
      <c r="P177" s="74" t="n">
        <v>624898042</v>
      </c>
      <c r="Q177" s="74" t="n">
        <v>621731884</v>
      </c>
      <c r="R177" s="74" t="n">
        <v>680617929</v>
      </c>
      <c r="S177" s="74" t="n">
        <v>621862600</v>
      </c>
      <c r="T177" s="74" t="n">
        <v>639985879</v>
      </c>
      <c r="U177" s="74" t="n">
        <v>622901791</v>
      </c>
      <c r="V177" s="74" t="n">
        <v>622492620</v>
      </c>
      <c r="W177" s="73" t="n">
        <f aca="false">AVERAGE(M177:V177)/(1000*1000*1000)</f>
        <v>0.6305218235</v>
      </c>
      <c r="X177" s="40" t="n">
        <f aca="false">STDEV(M177:V177)/(1000*1000*1000)</f>
        <v>0.0184251704626941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customFormat="false" ht="15.75" hidden="false" customHeight="false" outlineLevel="0" collapsed="false">
      <c r="A178" s="73" t="s">
        <v>94</v>
      </c>
      <c r="B178" s="73" t="s">
        <v>95</v>
      </c>
      <c r="C178" s="73" t="s">
        <v>112</v>
      </c>
      <c r="D178" s="73" t="s">
        <v>39</v>
      </c>
      <c r="E178" s="73" t="s">
        <v>40</v>
      </c>
      <c r="F178" s="73"/>
      <c r="G178" s="73"/>
      <c r="H178" s="73" t="s">
        <v>124</v>
      </c>
      <c r="I178" s="73" t="s">
        <v>45</v>
      </c>
      <c r="J178" s="73" t="s">
        <v>42</v>
      </c>
      <c r="K178" s="74" t="n">
        <v>1</v>
      </c>
      <c r="L178" s="74"/>
      <c r="M178" s="74" t="n">
        <v>502780360</v>
      </c>
      <c r="N178" s="74" t="n">
        <v>508214622</v>
      </c>
      <c r="O178" s="74" t="n">
        <v>501996175</v>
      </c>
      <c r="P178" s="74" t="n">
        <v>501733143</v>
      </c>
      <c r="Q178" s="74" t="n">
        <v>506796080</v>
      </c>
      <c r="R178" s="74" t="n">
        <v>501289414</v>
      </c>
      <c r="S178" s="74" t="n">
        <v>501579190</v>
      </c>
      <c r="T178" s="74" t="n">
        <v>584300795</v>
      </c>
      <c r="U178" s="74" t="n">
        <v>571920670</v>
      </c>
      <c r="V178" s="74" t="n">
        <v>511881211</v>
      </c>
      <c r="W178" s="73" t="n">
        <f aca="false">AVERAGE(M178:V178)/(1000*1000*1000)</f>
        <v>0.519249166</v>
      </c>
      <c r="X178" s="40" t="n">
        <f aca="false">STDEV(M178:V178)/(1000*1000*1000)</f>
        <v>0.0313539083462392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customFormat="false" ht="15.75" hidden="false" customHeight="false" outlineLevel="0" collapsed="false">
      <c r="A179" s="73" t="s">
        <v>94</v>
      </c>
      <c r="B179" s="73" t="s">
        <v>95</v>
      </c>
      <c r="C179" s="73" t="s">
        <v>112</v>
      </c>
      <c r="D179" s="73" t="s">
        <v>39</v>
      </c>
      <c r="E179" s="73" t="s">
        <v>40</v>
      </c>
      <c r="F179" s="73"/>
      <c r="G179" s="73"/>
      <c r="H179" s="73" t="s">
        <v>125</v>
      </c>
      <c r="I179" s="73" t="s">
        <v>41</v>
      </c>
      <c r="J179" s="73" t="s">
        <v>42</v>
      </c>
      <c r="K179" s="74" t="n">
        <v>1</v>
      </c>
      <c r="L179" s="73"/>
      <c r="M179" s="73" t="s">
        <v>119</v>
      </c>
      <c r="N179" s="73" t="s">
        <v>120</v>
      </c>
      <c r="O179" s="73"/>
      <c r="P179" s="73"/>
      <c r="Q179" s="73"/>
      <c r="R179" s="73"/>
      <c r="S179" s="73"/>
      <c r="T179" s="73"/>
      <c r="U179" s="73"/>
      <c r="V179" s="73"/>
      <c r="W179" s="73" t="s">
        <v>121</v>
      </c>
      <c r="X179" s="40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customFormat="false" ht="15.75" hidden="false" customHeight="false" outlineLevel="0" collapsed="false">
      <c r="A180" s="73" t="s">
        <v>94</v>
      </c>
      <c r="B180" s="73" t="s">
        <v>95</v>
      </c>
      <c r="C180" s="73" t="s">
        <v>112</v>
      </c>
      <c r="D180" s="73" t="s">
        <v>39</v>
      </c>
      <c r="E180" s="73" t="s">
        <v>40</v>
      </c>
      <c r="F180" s="73"/>
      <c r="G180" s="73"/>
      <c r="H180" s="73" t="s">
        <v>125</v>
      </c>
      <c r="I180" s="73" t="s">
        <v>43</v>
      </c>
      <c r="J180" s="73" t="s">
        <v>42</v>
      </c>
      <c r="K180" s="74" t="n">
        <v>1</v>
      </c>
      <c r="L180" s="73"/>
      <c r="M180" s="73" t="s">
        <v>119</v>
      </c>
      <c r="N180" s="73" t="s">
        <v>120</v>
      </c>
      <c r="O180" s="73"/>
      <c r="P180" s="73"/>
      <c r="Q180" s="73"/>
      <c r="R180" s="73"/>
      <c r="S180" s="73"/>
      <c r="T180" s="73"/>
      <c r="U180" s="73"/>
      <c r="V180" s="73"/>
      <c r="W180" s="73" t="s">
        <v>121</v>
      </c>
      <c r="X180" s="40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customFormat="false" ht="15.75" hidden="false" customHeight="false" outlineLevel="0" collapsed="false">
      <c r="A181" s="73" t="s">
        <v>94</v>
      </c>
      <c r="B181" s="73" t="s">
        <v>95</v>
      </c>
      <c r="C181" s="73" t="s">
        <v>112</v>
      </c>
      <c r="D181" s="73" t="s">
        <v>39</v>
      </c>
      <c r="E181" s="73" t="s">
        <v>40</v>
      </c>
      <c r="F181" s="73"/>
      <c r="G181" s="73"/>
      <c r="H181" s="73" t="s">
        <v>125</v>
      </c>
      <c r="I181" s="73" t="s">
        <v>44</v>
      </c>
      <c r="J181" s="73" t="s">
        <v>42</v>
      </c>
      <c r="K181" s="74" t="n">
        <v>1</v>
      </c>
      <c r="L181" s="74"/>
      <c r="M181" s="74" t="n">
        <v>792444519</v>
      </c>
      <c r="N181" s="74" t="n">
        <v>788374247</v>
      </c>
      <c r="O181" s="74" t="n">
        <v>789409093</v>
      </c>
      <c r="P181" s="74" t="n">
        <v>793532112</v>
      </c>
      <c r="Q181" s="74" t="n">
        <v>788259714</v>
      </c>
      <c r="R181" s="74" t="n">
        <v>789088204</v>
      </c>
      <c r="S181" s="74" t="n">
        <v>788918110</v>
      </c>
      <c r="T181" s="74" t="n">
        <v>792855211</v>
      </c>
      <c r="U181" s="74" t="n">
        <v>793956955</v>
      </c>
      <c r="V181" s="74" t="n">
        <v>790009995</v>
      </c>
      <c r="W181" s="73" t="n">
        <f aca="false">AVERAGE(M181:V181)/(1000*1000*1000)</f>
        <v>0.790684816</v>
      </c>
      <c r="X181" s="40" t="n">
        <f aca="false">STDEV(M181:V181)/(1000*1000*1000)</f>
        <v>0.00225078451974926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customFormat="false" ht="15.75" hidden="false" customHeight="false" outlineLevel="0" collapsed="false">
      <c r="A182" s="73" t="s">
        <v>94</v>
      </c>
      <c r="B182" s="73" t="s">
        <v>95</v>
      </c>
      <c r="C182" s="73" t="s">
        <v>112</v>
      </c>
      <c r="D182" s="73" t="s">
        <v>39</v>
      </c>
      <c r="E182" s="73" t="s">
        <v>40</v>
      </c>
      <c r="F182" s="73"/>
      <c r="G182" s="73"/>
      <c r="H182" s="73" t="s">
        <v>125</v>
      </c>
      <c r="I182" s="73" t="s">
        <v>45</v>
      </c>
      <c r="J182" s="73" t="s">
        <v>42</v>
      </c>
      <c r="K182" s="74" t="n">
        <v>1</v>
      </c>
      <c r="L182" s="74"/>
      <c r="M182" s="74" t="n">
        <v>650268845</v>
      </c>
      <c r="N182" s="74" t="n">
        <v>668041883</v>
      </c>
      <c r="O182" s="74" t="n">
        <v>642816089</v>
      </c>
      <c r="P182" s="74" t="n">
        <v>647379139</v>
      </c>
      <c r="Q182" s="74" t="n">
        <v>643420853</v>
      </c>
      <c r="R182" s="74" t="n">
        <v>644925628</v>
      </c>
      <c r="S182" s="74" t="n">
        <v>704960099</v>
      </c>
      <c r="T182" s="74" t="n">
        <v>642598938</v>
      </c>
      <c r="U182" s="74" t="n">
        <v>644296878</v>
      </c>
      <c r="V182" s="74" t="n">
        <v>648416469</v>
      </c>
      <c r="W182" s="73" t="n">
        <f aca="false">AVERAGE(M182:V182)/(1000*1000*1000)</f>
        <v>0.6537124821</v>
      </c>
      <c r="X182" s="40" t="n">
        <f aca="false">STDEV(M182:V182)/(1000*1000*1000)</f>
        <v>0.0195097977501426</v>
      </c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customFormat="false" ht="15.75" hidden="false" customHeight="false" outlineLevel="0" collapsed="false">
      <c r="A183" s="73" t="s">
        <v>94</v>
      </c>
      <c r="B183" s="73" t="s">
        <v>95</v>
      </c>
      <c r="C183" s="73" t="s">
        <v>112</v>
      </c>
      <c r="D183" s="73" t="s">
        <v>39</v>
      </c>
      <c r="E183" s="73" t="s">
        <v>40</v>
      </c>
      <c r="F183" s="73"/>
      <c r="G183" s="73"/>
      <c r="H183" s="73" t="s">
        <v>126</v>
      </c>
      <c r="I183" s="73" t="s">
        <v>41</v>
      </c>
      <c r="J183" s="73" t="s">
        <v>42</v>
      </c>
      <c r="K183" s="74" t="n">
        <v>1</v>
      </c>
      <c r="L183" s="73"/>
      <c r="M183" s="73" t="s">
        <v>119</v>
      </c>
      <c r="N183" s="73" t="s">
        <v>120</v>
      </c>
      <c r="O183" s="73"/>
      <c r="P183" s="73"/>
      <c r="Q183" s="73"/>
      <c r="R183" s="73"/>
      <c r="S183" s="73"/>
      <c r="T183" s="73"/>
      <c r="U183" s="73"/>
      <c r="V183" s="73"/>
      <c r="W183" s="73" t="s">
        <v>121</v>
      </c>
      <c r="X183" s="40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customFormat="false" ht="15.75" hidden="false" customHeight="false" outlineLevel="0" collapsed="false">
      <c r="A184" s="73" t="s">
        <v>94</v>
      </c>
      <c r="B184" s="73" t="s">
        <v>95</v>
      </c>
      <c r="C184" s="73" t="s">
        <v>112</v>
      </c>
      <c r="D184" s="73" t="s">
        <v>39</v>
      </c>
      <c r="E184" s="73" t="s">
        <v>40</v>
      </c>
      <c r="F184" s="73"/>
      <c r="G184" s="73"/>
      <c r="H184" s="73" t="s">
        <v>126</v>
      </c>
      <c r="I184" s="73" t="s">
        <v>43</v>
      </c>
      <c r="J184" s="73" t="s">
        <v>42</v>
      </c>
      <c r="K184" s="74" t="n">
        <v>1</v>
      </c>
      <c r="L184" s="73"/>
      <c r="M184" s="73" t="s">
        <v>119</v>
      </c>
      <c r="N184" s="73" t="s">
        <v>120</v>
      </c>
      <c r="O184" s="73"/>
      <c r="P184" s="73"/>
      <c r="Q184" s="73"/>
      <c r="R184" s="73"/>
      <c r="S184" s="73"/>
      <c r="T184" s="73"/>
      <c r="U184" s="73"/>
      <c r="V184" s="73"/>
      <c r="W184" s="73" t="s">
        <v>121</v>
      </c>
      <c r="X184" s="40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customFormat="false" ht="15.75" hidden="false" customHeight="false" outlineLevel="0" collapsed="false">
      <c r="A185" s="73" t="s">
        <v>94</v>
      </c>
      <c r="B185" s="73" t="s">
        <v>95</v>
      </c>
      <c r="C185" s="73" t="s">
        <v>112</v>
      </c>
      <c r="D185" s="73" t="s">
        <v>39</v>
      </c>
      <c r="E185" s="73" t="s">
        <v>40</v>
      </c>
      <c r="F185" s="73"/>
      <c r="G185" s="73"/>
      <c r="H185" s="73" t="s">
        <v>126</v>
      </c>
      <c r="I185" s="73" t="s">
        <v>44</v>
      </c>
      <c r="J185" s="73" t="s">
        <v>42</v>
      </c>
      <c r="K185" s="74" t="n">
        <v>1</v>
      </c>
      <c r="L185" s="74"/>
      <c r="M185" s="74" t="n">
        <v>940020624</v>
      </c>
      <c r="N185" s="74" t="n">
        <v>969014859</v>
      </c>
      <c r="O185" s="74" t="n">
        <v>972860153</v>
      </c>
      <c r="P185" s="74" t="n">
        <v>936151539</v>
      </c>
      <c r="Q185" s="74" t="n">
        <v>941660546</v>
      </c>
      <c r="R185" s="74" t="n">
        <v>939748740</v>
      </c>
      <c r="S185" s="74" t="n">
        <v>994546812</v>
      </c>
      <c r="T185" s="74" t="n">
        <v>985676383</v>
      </c>
      <c r="U185" s="74" t="n">
        <v>939943989</v>
      </c>
      <c r="V185" s="74" t="n">
        <v>936462385</v>
      </c>
      <c r="W185" s="73" t="n">
        <f aca="false">AVERAGE(M185:V185)/(1000*1000*1000)</f>
        <v>0.955608603</v>
      </c>
      <c r="X185" s="40" t="n">
        <f aca="false">STDEV(M185:V185)/(1000*1000*1000)</f>
        <v>0.0225516763711141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customFormat="false" ht="15.75" hidden="false" customHeight="false" outlineLevel="0" collapsed="false">
      <c r="A186" s="73" t="s">
        <v>94</v>
      </c>
      <c r="B186" s="73" t="s">
        <v>95</v>
      </c>
      <c r="C186" s="73" t="s">
        <v>112</v>
      </c>
      <c r="D186" s="73" t="s">
        <v>39</v>
      </c>
      <c r="E186" s="73" t="s">
        <v>40</v>
      </c>
      <c r="F186" s="73"/>
      <c r="G186" s="73"/>
      <c r="H186" s="73" t="s">
        <v>126</v>
      </c>
      <c r="I186" s="73" t="s">
        <v>45</v>
      </c>
      <c r="J186" s="73" t="s">
        <v>42</v>
      </c>
      <c r="K186" s="74" t="n">
        <v>1</v>
      </c>
      <c r="L186" s="74"/>
      <c r="M186" s="74" t="n">
        <v>767837064</v>
      </c>
      <c r="N186" s="74" t="n">
        <v>807128374</v>
      </c>
      <c r="O186" s="74" t="n">
        <v>829611291</v>
      </c>
      <c r="P186" s="74" t="n">
        <v>779134692</v>
      </c>
      <c r="Q186" s="74" t="n">
        <v>781404530</v>
      </c>
      <c r="R186" s="74" t="n">
        <v>829161377</v>
      </c>
      <c r="S186" s="74" t="n">
        <v>759985629</v>
      </c>
      <c r="T186" s="74" t="n">
        <v>905745910</v>
      </c>
      <c r="U186" s="74" t="n">
        <v>783785835</v>
      </c>
      <c r="V186" s="74" t="n">
        <v>767971362</v>
      </c>
      <c r="W186" s="73" t="n">
        <f aca="false">AVERAGE(M186:V186)/(1000*1000*1000)</f>
        <v>0.8011766064</v>
      </c>
      <c r="X186" s="40" t="n">
        <f aca="false">STDEV(M186:V186)/(1000*1000*1000)</f>
        <v>0.0442867817682951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customFormat="false" ht="15.75" hidden="false" customHeight="false" outlineLevel="0" collapsed="false">
      <c r="A187" s="73" t="s">
        <v>94</v>
      </c>
      <c r="B187" s="73" t="s">
        <v>95</v>
      </c>
      <c r="C187" s="73" t="s">
        <v>112</v>
      </c>
      <c r="D187" s="73" t="s">
        <v>39</v>
      </c>
      <c r="E187" s="73" t="s">
        <v>40</v>
      </c>
      <c r="F187" s="73"/>
      <c r="G187" s="73"/>
      <c r="H187" s="73" t="s">
        <v>127</v>
      </c>
      <c r="I187" s="73" t="s">
        <v>41</v>
      </c>
      <c r="J187" s="73" t="s">
        <v>42</v>
      </c>
      <c r="K187" s="74" t="n">
        <v>1</v>
      </c>
      <c r="L187" s="73"/>
      <c r="M187" s="73" t="s">
        <v>119</v>
      </c>
      <c r="N187" s="73" t="s">
        <v>120</v>
      </c>
      <c r="O187" s="73"/>
      <c r="P187" s="73"/>
      <c r="Q187" s="73"/>
      <c r="R187" s="73"/>
      <c r="S187" s="73"/>
      <c r="T187" s="73"/>
      <c r="U187" s="73"/>
      <c r="V187" s="73"/>
      <c r="W187" s="73" t="s">
        <v>121</v>
      </c>
      <c r="X187" s="40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customFormat="false" ht="15.75" hidden="false" customHeight="false" outlineLevel="0" collapsed="false">
      <c r="A188" s="73" t="s">
        <v>94</v>
      </c>
      <c r="B188" s="73" t="s">
        <v>95</v>
      </c>
      <c r="C188" s="73" t="s">
        <v>112</v>
      </c>
      <c r="D188" s="73" t="s">
        <v>39</v>
      </c>
      <c r="E188" s="73" t="s">
        <v>40</v>
      </c>
      <c r="F188" s="73"/>
      <c r="G188" s="73"/>
      <c r="H188" s="73" t="s">
        <v>127</v>
      </c>
      <c r="I188" s="73" t="s">
        <v>43</v>
      </c>
      <c r="J188" s="73" t="s">
        <v>42</v>
      </c>
      <c r="K188" s="74" t="n">
        <v>1</v>
      </c>
      <c r="L188" s="73"/>
      <c r="M188" s="73" t="s">
        <v>119</v>
      </c>
      <c r="N188" s="73" t="s">
        <v>120</v>
      </c>
      <c r="O188" s="73"/>
      <c r="P188" s="73"/>
      <c r="Q188" s="73"/>
      <c r="R188" s="73"/>
      <c r="S188" s="73"/>
      <c r="T188" s="73"/>
      <c r="U188" s="73"/>
      <c r="V188" s="73"/>
      <c r="W188" s="73" t="s">
        <v>121</v>
      </c>
      <c r="X188" s="40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customFormat="false" ht="15.75" hidden="false" customHeight="false" outlineLevel="0" collapsed="false">
      <c r="A189" s="73" t="s">
        <v>94</v>
      </c>
      <c r="B189" s="73" t="s">
        <v>95</v>
      </c>
      <c r="C189" s="73" t="s">
        <v>112</v>
      </c>
      <c r="D189" s="73" t="s">
        <v>39</v>
      </c>
      <c r="E189" s="73" t="s">
        <v>40</v>
      </c>
      <c r="F189" s="73"/>
      <c r="G189" s="73"/>
      <c r="H189" s="73" t="s">
        <v>127</v>
      </c>
      <c r="I189" s="73" t="s">
        <v>44</v>
      </c>
      <c r="J189" s="73" t="s">
        <v>42</v>
      </c>
      <c r="K189" s="74" t="n">
        <v>1</v>
      </c>
      <c r="L189" s="74"/>
      <c r="M189" s="74" t="n">
        <v>1193612417</v>
      </c>
      <c r="N189" s="74" t="n">
        <v>1173658731</v>
      </c>
      <c r="O189" s="74" t="n">
        <v>1089970864</v>
      </c>
      <c r="P189" s="74" t="n">
        <v>1081965085</v>
      </c>
      <c r="Q189" s="74" t="n">
        <v>1104368871</v>
      </c>
      <c r="R189" s="74" t="n">
        <v>1090174705</v>
      </c>
      <c r="S189" s="74" t="n">
        <v>1082372643</v>
      </c>
      <c r="T189" s="74" t="n">
        <v>1092392720</v>
      </c>
      <c r="U189" s="74" t="n">
        <v>1096047598</v>
      </c>
      <c r="V189" s="74" t="n">
        <v>1087915157</v>
      </c>
      <c r="W189" s="73" t="n">
        <f aca="false">AVERAGE(M189:V189)/(1000*1000*1000)</f>
        <v>1.1092478791</v>
      </c>
      <c r="X189" s="40" t="n">
        <f aca="false">STDEV(M189:V189)/(1000*1000*1000)</f>
        <v>0.0400074786202579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customFormat="false" ht="15.75" hidden="false" customHeight="false" outlineLevel="0" collapsed="false">
      <c r="A190" s="73" t="s">
        <v>94</v>
      </c>
      <c r="B190" s="73" t="s">
        <v>95</v>
      </c>
      <c r="C190" s="73" t="s">
        <v>112</v>
      </c>
      <c r="D190" s="73" t="s">
        <v>39</v>
      </c>
      <c r="E190" s="73" t="s">
        <v>40</v>
      </c>
      <c r="F190" s="73"/>
      <c r="G190" s="73"/>
      <c r="H190" s="73" t="s">
        <v>127</v>
      </c>
      <c r="I190" s="73" t="s">
        <v>45</v>
      </c>
      <c r="J190" s="73" t="s">
        <v>42</v>
      </c>
      <c r="K190" s="74" t="n">
        <v>1</v>
      </c>
      <c r="L190" s="74"/>
      <c r="M190" s="74" t="n">
        <v>911527506</v>
      </c>
      <c r="N190" s="74" t="n">
        <v>879698261</v>
      </c>
      <c r="O190" s="74" t="n">
        <v>883002937</v>
      </c>
      <c r="P190" s="74" t="n">
        <v>909384573</v>
      </c>
      <c r="Q190" s="74" t="n">
        <v>868970693</v>
      </c>
      <c r="R190" s="74" t="n">
        <v>939801122</v>
      </c>
      <c r="S190" s="74" t="n">
        <v>883044677</v>
      </c>
      <c r="T190" s="74" t="n">
        <v>884173567</v>
      </c>
      <c r="U190" s="74" t="n">
        <v>885827995</v>
      </c>
      <c r="V190" s="74" t="n">
        <v>900409874</v>
      </c>
      <c r="W190" s="73" t="n">
        <f aca="false">AVERAGE(M190:V190)/(1000*1000*1000)</f>
        <v>0.8945841205</v>
      </c>
      <c r="X190" s="40" t="n">
        <f aca="false">STDEV(M190:V190)/(1000*1000*1000)</f>
        <v>0.0208556327103738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customFormat="false" ht="15.75" hidden="false" customHeight="false" outlineLevel="0" collapsed="false">
      <c r="A191" s="73" t="s">
        <v>94</v>
      </c>
      <c r="B191" s="73" t="s">
        <v>95</v>
      </c>
      <c r="C191" s="73" t="s">
        <v>112</v>
      </c>
      <c r="D191" s="73" t="s">
        <v>39</v>
      </c>
      <c r="E191" s="73" t="s">
        <v>40</v>
      </c>
      <c r="F191" s="73"/>
      <c r="G191" s="73"/>
      <c r="H191" s="73" t="s">
        <v>128</v>
      </c>
      <c r="I191" s="73" t="s">
        <v>41</v>
      </c>
      <c r="J191" s="73" t="s">
        <v>42</v>
      </c>
      <c r="K191" s="74" t="n">
        <v>1</v>
      </c>
      <c r="L191" s="73"/>
      <c r="M191" s="73" t="s">
        <v>119</v>
      </c>
      <c r="N191" s="73" t="s">
        <v>120</v>
      </c>
      <c r="O191" s="73"/>
      <c r="P191" s="73"/>
      <c r="Q191" s="73"/>
      <c r="R191" s="73"/>
      <c r="S191" s="73"/>
      <c r="T191" s="73"/>
      <c r="U191" s="73"/>
      <c r="V191" s="73"/>
      <c r="W191" s="73" t="s">
        <v>121</v>
      </c>
      <c r="X191" s="40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customFormat="false" ht="15.75" hidden="false" customHeight="false" outlineLevel="0" collapsed="false">
      <c r="A192" s="73" t="s">
        <v>94</v>
      </c>
      <c r="B192" s="73" t="s">
        <v>95</v>
      </c>
      <c r="C192" s="73" t="s">
        <v>112</v>
      </c>
      <c r="D192" s="73" t="s">
        <v>39</v>
      </c>
      <c r="E192" s="73" t="s">
        <v>40</v>
      </c>
      <c r="F192" s="73"/>
      <c r="G192" s="73"/>
      <c r="H192" s="73" t="s">
        <v>128</v>
      </c>
      <c r="I192" s="73" t="s">
        <v>43</v>
      </c>
      <c r="J192" s="73" t="s">
        <v>42</v>
      </c>
      <c r="K192" s="74" t="n">
        <v>1</v>
      </c>
      <c r="L192" s="73"/>
      <c r="M192" s="73" t="s">
        <v>119</v>
      </c>
      <c r="N192" s="73" t="s">
        <v>120</v>
      </c>
      <c r="O192" s="73"/>
      <c r="P192" s="73"/>
      <c r="Q192" s="73"/>
      <c r="R192" s="73"/>
      <c r="S192" s="73"/>
      <c r="T192" s="73"/>
      <c r="U192" s="73"/>
      <c r="V192" s="73"/>
      <c r="W192" s="73" t="s">
        <v>121</v>
      </c>
      <c r="X192" s="40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customFormat="false" ht="15.75" hidden="false" customHeight="false" outlineLevel="0" collapsed="false">
      <c r="A193" s="73" t="s">
        <v>94</v>
      </c>
      <c r="B193" s="73" t="s">
        <v>95</v>
      </c>
      <c r="C193" s="73" t="s">
        <v>112</v>
      </c>
      <c r="D193" s="73" t="s">
        <v>39</v>
      </c>
      <c r="E193" s="73" t="s">
        <v>40</v>
      </c>
      <c r="F193" s="73"/>
      <c r="G193" s="73"/>
      <c r="H193" s="73" t="s">
        <v>128</v>
      </c>
      <c r="I193" s="73" t="s">
        <v>44</v>
      </c>
      <c r="J193" s="73" t="s">
        <v>42</v>
      </c>
      <c r="K193" s="74" t="n">
        <v>1</v>
      </c>
      <c r="L193" s="74"/>
      <c r="M193" s="74" t="n">
        <v>1286949050</v>
      </c>
      <c r="N193" s="74" t="n">
        <v>1239039539</v>
      </c>
      <c r="O193" s="74" t="n">
        <v>1270763287</v>
      </c>
      <c r="P193" s="74" t="n">
        <v>1233471646</v>
      </c>
      <c r="Q193" s="74" t="n">
        <v>1263673961</v>
      </c>
      <c r="R193" s="74" t="n">
        <v>1301021711</v>
      </c>
      <c r="S193" s="74" t="n">
        <v>1230475156</v>
      </c>
      <c r="T193" s="74" t="n">
        <v>1322308037</v>
      </c>
      <c r="U193" s="74" t="n">
        <v>1303598717</v>
      </c>
      <c r="V193" s="74" t="n">
        <v>1254793116</v>
      </c>
      <c r="W193" s="73" t="n">
        <f aca="false">AVERAGE(M193:V193)/(1000*1000*1000)</f>
        <v>1.270609422</v>
      </c>
      <c r="X193" s="40" t="n">
        <f aca="false">STDEV(M193:V193)/(1000*1000*1000)</f>
        <v>0.0320378980416391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customFormat="false" ht="15.75" hidden="false" customHeight="false" outlineLevel="0" collapsed="false">
      <c r="A194" s="73" t="s">
        <v>94</v>
      </c>
      <c r="B194" s="73" t="s">
        <v>95</v>
      </c>
      <c r="C194" s="73" t="s">
        <v>112</v>
      </c>
      <c r="D194" s="73" t="s">
        <v>39</v>
      </c>
      <c r="E194" s="73" t="s">
        <v>40</v>
      </c>
      <c r="F194" s="73"/>
      <c r="G194" s="73"/>
      <c r="H194" s="73" t="s">
        <v>128</v>
      </c>
      <c r="I194" s="73" t="s">
        <v>45</v>
      </c>
      <c r="J194" s="73" t="s">
        <v>42</v>
      </c>
      <c r="K194" s="74" t="n">
        <v>1</v>
      </c>
      <c r="L194" s="74"/>
      <c r="M194" s="74" t="n">
        <v>994130611</v>
      </c>
      <c r="N194" s="74" t="n">
        <v>1072924698</v>
      </c>
      <c r="O194" s="74" t="n">
        <v>1130185819</v>
      </c>
      <c r="P194" s="74" t="n">
        <v>1042658415</v>
      </c>
      <c r="Q194" s="74" t="n">
        <v>1004392125</v>
      </c>
      <c r="R194" s="74" t="n">
        <v>1005578123</v>
      </c>
      <c r="S194" s="74" t="n">
        <v>999350116</v>
      </c>
      <c r="T194" s="74" t="n">
        <v>1053303288</v>
      </c>
      <c r="U194" s="74" t="n">
        <v>1078130827</v>
      </c>
      <c r="V194" s="74" t="n">
        <v>1004882989</v>
      </c>
      <c r="W194" s="73" t="n">
        <f aca="false">AVERAGE(M194:V194)/(1000*1000*1000)</f>
        <v>1.0385537011</v>
      </c>
      <c r="X194" s="40" t="n">
        <f aca="false">STDEV(M194:V194)/(1000*1000*1000)</f>
        <v>0.0450641632044766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customFormat="false" ht="15.75" hidden="false" customHeight="false" outlineLevel="0" collapsed="false">
      <c r="A195" s="73" t="s">
        <v>94</v>
      </c>
      <c r="B195" s="73" t="s">
        <v>95</v>
      </c>
      <c r="C195" s="73" t="s">
        <v>112</v>
      </c>
      <c r="D195" s="73" t="s">
        <v>39</v>
      </c>
      <c r="E195" s="73" t="s">
        <v>40</v>
      </c>
      <c r="F195" s="73"/>
      <c r="G195" s="73"/>
      <c r="H195" s="73" t="s">
        <v>129</v>
      </c>
      <c r="I195" s="73" t="s">
        <v>41</v>
      </c>
      <c r="J195" s="73" t="s">
        <v>42</v>
      </c>
      <c r="K195" s="74" t="n">
        <v>1</v>
      </c>
      <c r="L195" s="73"/>
      <c r="M195" s="73" t="s">
        <v>119</v>
      </c>
      <c r="N195" s="73" t="s">
        <v>120</v>
      </c>
      <c r="O195" s="73"/>
      <c r="P195" s="73"/>
      <c r="Q195" s="73"/>
      <c r="R195" s="73"/>
      <c r="S195" s="73"/>
      <c r="T195" s="73"/>
      <c r="U195" s="73"/>
      <c r="V195" s="73"/>
      <c r="W195" s="73" t="s">
        <v>121</v>
      </c>
      <c r="X195" s="40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customFormat="false" ht="15.75" hidden="false" customHeight="false" outlineLevel="0" collapsed="false">
      <c r="A196" s="73" t="s">
        <v>94</v>
      </c>
      <c r="B196" s="73" t="s">
        <v>95</v>
      </c>
      <c r="C196" s="73" t="s">
        <v>112</v>
      </c>
      <c r="D196" s="73" t="s">
        <v>39</v>
      </c>
      <c r="E196" s="73" t="s">
        <v>40</v>
      </c>
      <c r="F196" s="73"/>
      <c r="G196" s="73"/>
      <c r="H196" s="73" t="s">
        <v>129</v>
      </c>
      <c r="I196" s="73" t="s">
        <v>43</v>
      </c>
      <c r="J196" s="73" t="s">
        <v>42</v>
      </c>
      <c r="K196" s="74" t="n">
        <v>1</v>
      </c>
      <c r="L196" s="73"/>
      <c r="M196" s="73" t="s">
        <v>119</v>
      </c>
      <c r="N196" s="73" t="s">
        <v>120</v>
      </c>
      <c r="O196" s="73"/>
      <c r="P196" s="73"/>
      <c r="Q196" s="73"/>
      <c r="R196" s="73"/>
      <c r="S196" s="73"/>
      <c r="T196" s="73"/>
      <c r="U196" s="73"/>
      <c r="V196" s="73"/>
      <c r="W196" s="73" t="s">
        <v>121</v>
      </c>
      <c r="X196" s="40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customFormat="false" ht="15.75" hidden="false" customHeight="false" outlineLevel="0" collapsed="false">
      <c r="A197" s="73" t="s">
        <v>94</v>
      </c>
      <c r="B197" s="73" t="s">
        <v>95</v>
      </c>
      <c r="C197" s="73" t="s">
        <v>112</v>
      </c>
      <c r="D197" s="73" t="s">
        <v>39</v>
      </c>
      <c r="E197" s="73" t="s">
        <v>40</v>
      </c>
      <c r="F197" s="73"/>
      <c r="G197" s="73"/>
      <c r="H197" s="73" t="s">
        <v>129</v>
      </c>
      <c r="I197" s="73" t="s">
        <v>44</v>
      </c>
      <c r="J197" s="73" t="s">
        <v>42</v>
      </c>
      <c r="K197" s="74" t="n">
        <v>1</v>
      </c>
      <c r="L197" s="74"/>
      <c r="M197" s="74" t="n">
        <v>1428668000</v>
      </c>
      <c r="N197" s="74" t="n">
        <v>1430941520</v>
      </c>
      <c r="O197" s="74" t="n">
        <v>1419667838</v>
      </c>
      <c r="P197" s="74" t="n">
        <v>1415562296</v>
      </c>
      <c r="Q197" s="74" t="n">
        <v>1423099239</v>
      </c>
      <c r="R197" s="74" t="n">
        <v>1416368269</v>
      </c>
      <c r="S197" s="74" t="n">
        <v>1452678977</v>
      </c>
      <c r="T197" s="74" t="n">
        <v>1442091910</v>
      </c>
      <c r="U197" s="74" t="n">
        <v>1423455808</v>
      </c>
      <c r="V197" s="74" t="n">
        <v>1421688528</v>
      </c>
      <c r="W197" s="73" t="n">
        <f aca="false">AVERAGE(M197:V197)/(1000*1000*1000)</f>
        <v>1.4274222385</v>
      </c>
      <c r="X197" s="40" t="n">
        <f aca="false">STDEV(M197:V197)/(1000*1000*1000)</f>
        <v>0.0118195454987689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customFormat="false" ht="15.75" hidden="false" customHeight="false" outlineLevel="0" collapsed="false">
      <c r="A198" s="73" t="s">
        <v>94</v>
      </c>
      <c r="B198" s="73" t="s">
        <v>95</v>
      </c>
      <c r="C198" s="73" t="s">
        <v>112</v>
      </c>
      <c r="D198" s="73" t="s">
        <v>39</v>
      </c>
      <c r="E198" s="73" t="s">
        <v>40</v>
      </c>
      <c r="F198" s="73"/>
      <c r="G198" s="73"/>
      <c r="H198" s="73" t="s">
        <v>129</v>
      </c>
      <c r="I198" s="73" t="s">
        <v>45</v>
      </c>
      <c r="J198" s="73" t="s">
        <v>42</v>
      </c>
      <c r="K198" s="74" t="n">
        <v>1</v>
      </c>
      <c r="L198" s="74"/>
      <c r="M198" s="74" t="n">
        <v>1178938908</v>
      </c>
      <c r="N198" s="74" t="n">
        <v>1158243200</v>
      </c>
      <c r="O198" s="74" t="n">
        <v>1161299906</v>
      </c>
      <c r="P198" s="74" t="n">
        <v>1157326029</v>
      </c>
      <c r="Q198" s="74" t="n">
        <v>1161760853</v>
      </c>
      <c r="R198" s="74" t="n">
        <v>1161413248</v>
      </c>
      <c r="S198" s="74" t="n">
        <v>1165216904</v>
      </c>
      <c r="T198" s="74" t="n">
        <v>1170765402</v>
      </c>
      <c r="U198" s="74" t="n">
        <v>1174641878</v>
      </c>
      <c r="V198" s="74" t="n">
        <v>1173538039</v>
      </c>
      <c r="W198" s="73" t="n">
        <f aca="false">AVERAGE(M198:V198)/(1000*1000*1000)</f>
        <v>1.1663144367</v>
      </c>
      <c r="X198" s="40" t="n">
        <f aca="false">STDEV(M198:V198)/(1000*1000*1000)</f>
        <v>0.00758476750323676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customFormat="false" ht="15.75" hidden="false" customHeight="false" outlineLevel="0" collapsed="false">
      <c r="A199" s="73" t="s">
        <v>94</v>
      </c>
      <c r="B199" s="73" t="s">
        <v>95</v>
      </c>
      <c r="C199" s="73" t="s">
        <v>112</v>
      </c>
      <c r="D199" s="73" t="s">
        <v>39</v>
      </c>
      <c r="E199" s="73" t="s">
        <v>40</v>
      </c>
      <c r="F199" s="73"/>
      <c r="G199" s="73"/>
      <c r="H199" s="73" t="s">
        <v>130</v>
      </c>
      <c r="I199" s="73" t="s">
        <v>41</v>
      </c>
      <c r="J199" s="73" t="s">
        <v>42</v>
      </c>
      <c r="K199" s="74" t="n">
        <v>1</v>
      </c>
      <c r="L199" s="73"/>
      <c r="M199" s="73" t="s">
        <v>119</v>
      </c>
      <c r="N199" s="73" t="s">
        <v>120</v>
      </c>
      <c r="O199" s="73"/>
      <c r="P199" s="73"/>
      <c r="Q199" s="73"/>
      <c r="R199" s="73"/>
      <c r="S199" s="73"/>
      <c r="T199" s="73"/>
      <c r="U199" s="73"/>
      <c r="V199" s="73"/>
      <c r="W199" s="73" t="s">
        <v>121</v>
      </c>
      <c r="X199" s="40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customFormat="false" ht="15.75" hidden="false" customHeight="false" outlineLevel="0" collapsed="false">
      <c r="A200" s="73" t="s">
        <v>94</v>
      </c>
      <c r="B200" s="73" t="s">
        <v>95</v>
      </c>
      <c r="C200" s="73" t="s">
        <v>112</v>
      </c>
      <c r="D200" s="73" t="s">
        <v>39</v>
      </c>
      <c r="E200" s="73" t="s">
        <v>40</v>
      </c>
      <c r="F200" s="73"/>
      <c r="G200" s="73"/>
      <c r="H200" s="73" t="s">
        <v>130</v>
      </c>
      <c r="I200" s="73" t="s">
        <v>43</v>
      </c>
      <c r="J200" s="73" t="s">
        <v>42</v>
      </c>
      <c r="K200" s="74" t="n">
        <v>1</v>
      </c>
      <c r="L200" s="73"/>
      <c r="M200" s="73" t="s">
        <v>119</v>
      </c>
      <c r="N200" s="73" t="s">
        <v>120</v>
      </c>
      <c r="O200" s="73"/>
      <c r="P200" s="73"/>
      <c r="Q200" s="73"/>
      <c r="R200" s="73"/>
      <c r="S200" s="73"/>
      <c r="T200" s="73"/>
      <c r="U200" s="73"/>
      <c r="V200" s="73"/>
      <c r="W200" s="73" t="s">
        <v>121</v>
      </c>
      <c r="X200" s="40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customFormat="false" ht="15.75" hidden="false" customHeight="false" outlineLevel="0" collapsed="false">
      <c r="A201" s="73" t="s">
        <v>94</v>
      </c>
      <c r="B201" s="73" t="s">
        <v>95</v>
      </c>
      <c r="C201" s="73" t="s">
        <v>112</v>
      </c>
      <c r="D201" s="73" t="s">
        <v>39</v>
      </c>
      <c r="E201" s="73" t="s">
        <v>40</v>
      </c>
      <c r="F201" s="73"/>
      <c r="G201" s="73"/>
      <c r="H201" s="73" t="s">
        <v>130</v>
      </c>
      <c r="I201" s="73" t="s">
        <v>44</v>
      </c>
      <c r="J201" s="73" t="s">
        <v>42</v>
      </c>
      <c r="K201" s="74" t="n">
        <v>1</v>
      </c>
      <c r="L201" s="74"/>
      <c r="M201" s="74" t="n">
        <v>1576237959</v>
      </c>
      <c r="N201" s="74" t="n">
        <v>1570551404</v>
      </c>
      <c r="O201" s="74" t="n">
        <v>1558274386</v>
      </c>
      <c r="P201" s="74" t="n">
        <v>1563206676</v>
      </c>
      <c r="Q201" s="74" t="n">
        <v>1565639933</v>
      </c>
      <c r="R201" s="74" t="n">
        <v>1569094869</v>
      </c>
      <c r="S201" s="74" t="n">
        <v>1566577248</v>
      </c>
      <c r="T201" s="74" t="n">
        <v>1562565682</v>
      </c>
      <c r="U201" s="74" t="n">
        <v>1565429760</v>
      </c>
      <c r="V201" s="74" t="n">
        <v>1562267666</v>
      </c>
      <c r="W201" s="73" t="n">
        <f aca="false">AVERAGE(M201:V201)/(1000*1000*1000)</f>
        <v>1.5659845583</v>
      </c>
      <c r="X201" s="40" t="n">
        <f aca="false">STDEV(M201:V201)/(1000*1000*1000)</f>
        <v>0.0050454333316522</v>
      </c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customFormat="false" ht="15.75" hidden="false" customHeight="false" outlineLevel="0" collapsed="false">
      <c r="A202" s="73" t="s">
        <v>94</v>
      </c>
      <c r="B202" s="73" t="s">
        <v>95</v>
      </c>
      <c r="C202" s="73" t="s">
        <v>112</v>
      </c>
      <c r="D202" s="73" t="s">
        <v>39</v>
      </c>
      <c r="E202" s="73" t="s">
        <v>40</v>
      </c>
      <c r="F202" s="73"/>
      <c r="G202" s="73"/>
      <c r="H202" s="73" t="s">
        <v>130</v>
      </c>
      <c r="I202" s="73" t="s">
        <v>45</v>
      </c>
      <c r="J202" s="73" t="s">
        <v>42</v>
      </c>
      <c r="K202" s="74" t="n">
        <v>1</v>
      </c>
      <c r="L202" s="74"/>
      <c r="M202" s="74" t="n">
        <v>1285250682</v>
      </c>
      <c r="N202" s="74" t="n">
        <v>1276289322</v>
      </c>
      <c r="O202" s="74" t="n">
        <v>1270076063</v>
      </c>
      <c r="P202" s="74" t="n">
        <v>1277440049</v>
      </c>
      <c r="Q202" s="74" t="n">
        <v>1276691481</v>
      </c>
      <c r="R202" s="74" t="n">
        <v>1279248300</v>
      </c>
      <c r="S202" s="74" t="n">
        <v>1278538561</v>
      </c>
      <c r="T202" s="74" t="n">
        <v>1278709890</v>
      </c>
      <c r="U202" s="74" t="n">
        <v>1279266039</v>
      </c>
      <c r="V202" s="74" t="n">
        <v>1333094877</v>
      </c>
      <c r="W202" s="73" t="n">
        <f aca="false">AVERAGE(M202:V202)/(1000*1000*1000)</f>
        <v>1.2834605264</v>
      </c>
      <c r="X202" s="40" t="n">
        <f aca="false">STDEV(M202:V202)/(1000*1000*1000)</f>
        <v>0.0178311227251587</v>
      </c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customFormat="false" ht="15.75" hidden="false" customHeight="false" outlineLevel="0" collapsed="false">
      <c r="A203" s="73" t="s">
        <v>94</v>
      </c>
      <c r="B203" s="73" t="s">
        <v>95</v>
      </c>
      <c r="C203" s="73" t="s">
        <v>112</v>
      </c>
      <c r="D203" s="73" t="s">
        <v>131</v>
      </c>
      <c r="E203" s="73" t="s">
        <v>40</v>
      </c>
      <c r="F203" s="73"/>
      <c r="G203" s="73"/>
      <c r="H203" s="73" t="s">
        <v>97</v>
      </c>
      <c r="I203" s="73" t="s">
        <v>41</v>
      </c>
      <c r="J203" s="73" t="s">
        <v>42</v>
      </c>
      <c r="K203" s="74" t="n">
        <v>1</v>
      </c>
      <c r="L203" s="74"/>
      <c r="M203" s="74" t="n">
        <v>121363383</v>
      </c>
      <c r="N203" s="74" t="n">
        <v>105914258</v>
      </c>
      <c r="O203" s="74" t="n">
        <v>95854723</v>
      </c>
      <c r="P203" s="74" t="n">
        <v>110821976</v>
      </c>
      <c r="Q203" s="74" t="n">
        <v>94127304</v>
      </c>
      <c r="R203" s="74" t="n">
        <v>105236357</v>
      </c>
      <c r="S203" s="74" t="n">
        <v>93439088</v>
      </c>
      <c r="T203" s="74" t="n">
        <v>108537756</v>
      </c>
      <c r="U203" s="74" t="n">
        <v>101772414</v>
      </c>
      <c r="V203" s="74" t="n">
        <v>102312449</v>
      </c>
      <c r="W203" s="73" t="n">
        <f aca="false">AVERAGE(M203:V203)/(1000*1000*1000)</f>
        <v>0.1039379708</v>
      </c>
      <c r="X203" s="40" t="n">
        <f aca="false">STDEV(M203:V203)/(1000*1000*1000)</f>
        <v>0.00854355270314128</v>
      </c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customFormat="false" ht="15.75" hidden="false" customHeight="false" outlineLevel="0" collapsed="false">
      <c r="A204" s="73" t="s">
        <v>94</v>
      </c>
      <c r="B204" s="73" t="s">
        <v>95</v>
      </c>
      <c r="C204" s="73" t="s">
        <v>112</v>
      </c>
      <c r="D204" s="73" t="s">
        <v>131</v>
      </c>
      <c r="E204" s="73" t="s">
        <v>40</v>
      </c>
      <c r="F204" s="73"/>
      <c r="G204" s="73"/>
      <c r="H204" s="73" t="s">
        <v>98</v>
      </c>
      <c r="I204" s="73" t="s">
        <v>41</v>
      </c>
      <c r="J204" s="73" t="s">
        <v>42</v>
      </c>
      <c r="K204" s="74" t="n">
        <v>1</v>
      </c>
      <c r="L204" s="74"/>
      <c r="M204" s="74" t="n">
        <v>179328918</v>
      </c>
      <c r="N204" s="74" t="n">
        <v>173414011</v>
      </c>
      <c r="O204" s="74" t="n">
        <v>171187926</v>
      </c>
      <c r="P204" s="74" t="n">
        <v>178019295</v>
      </c>
      <c r="Q204" s="74" t="n">
        <v>175898007</v>
      </c>
      <c r="R204" s="74" t="n">
        <v>181257755</v>
      </c>
      <c r="S204" s="74" t="n">
        <v>174949215</v>
      </c>
      <c r="T204" s="74" t="n">
        <v>185765727</v>
      </c>
      <c r="U204" s="74" t="n">
        <v>173095157</v>
      </c>
      <c r="V204" s="74" t="n">
        <v>165341357</v>
      </c>
      <c r="W204" s="73" t="n">
        <f aca="false">AVERAGE(M204:V204)/(1000*1000*1000)</f>
        <v>0.1758257368</v>
      </c>
      <c r="X204" s="40" t="n">
        <f aca="false">STDEV(M204:V204)/(1000*1000*1000)</f>
        <v>0.00568498717512019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customFormat="false" ht="15.75" hidden="false" customHeight="false" outlineLevel="0" collapsed="false">
      <c r="A205" s="73" t="s">
        <v>94</v>
      </c>
      <c r="B205" s="73" t="s">
        <v>95</v>
      </c>
      <c r="C205" s="73" t="s">
        <v>112</v>
      </c>
      <c r="D205" s="73" t="s">
        <v>131</v>
      </c>
      <c r="E205" s="73" t="s">
        <v>40</v>
      </c>
      <c r="F205" s="73"/>
      <c r="G205" s="73"/>
      <c r="H205" s="73" t="s">
        <v>99</v>
      </c>
      <c r="I205" s="73" t="s">
        <v>41</v>
      </c>
      <c r="J205" s="73" t="s">
        <v>42</v>
      </c>
      <c r="K205" s="74" t="n">
        <v>1</v>
      </c>
      <c r="L205" s="74"/>
      <c r="M205" s="74" t="n">
        <v>369764799</v>
      </c>
      <c r="N205" s="74" t="n">
        <v>362142099</v>
      </c>
      <c r="O205" s="74" t="n">
        <v>387143172</v>
      </c>
      <c r="P205" s="74" t="n">
        <v>376378470</v>
      </c>
      <c r="Q205" s="74" t="n">
        <v>373554630</v>
      </c>
      <c r="R205" s="74" t="n">
        <v>387789065</v>
      </c>
      <c r="S205" s="74" t="n">
        <v>381976496</v>
      </c>
      <c r="T205" s="74" t="n">
        <v>367212801</v>
      </c>
      <c r="U205" s="74" t="n">
        <v>432907873</v>
      </c>
      <c r="V205" s="74" t="n">
        <v>395285029</v>
      </c>
      <c r="W205" s="73" t="n">
        <f aca="false">AVERAGE(M205:V205)/(1000*1000*1000)</f>
        <v>0.3834154434</v>
      </c>
      <c r="X205" s="40" t="n">
        <f aca="false">STDEV(M205:V205)/(1000*1000*1000)</f>
        <v>0.020203570302857</v>
      </c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customFormat="false" ht="15.75" hidden="false" customHeight="false" outlineLevel="0" collapsed="false">
      <c r="A206" s="73" t="s">
        <v>94</v>
      </c>
      <c r="B206" s="73" t="s">
        <v>95</v>
      </c>
      <c r="C206" s="73" t="s">
        <v>112</v>
      </c>
      <c r="D206" s="73" t="s">
        <v>131</v>
      </c>
      <c r="E206" s="73" t="s">
        <v>40</v>
      </c>
      <c r="F206" s="73"/>
      <c r="G206" s="73"/>
      <c r="H206" s="73" t="s">
        <v>100</v>
      </c>
      <c r="I206" s="73" t="s">
        <v>41</v>
      </c>
      <c r="J206" s="73" t="s">
        <v>42</v>
      </c>
      <c r="K206" s="74" t="n">
        <v>1</v>
      </c>
      <c r="L206" s="74"/>
      <c r="M206" s="74" t="n">
        <v>2588153968</v>
      </c>
      <c r="N206" s="74" t="n">
        <v>2569063558</v>
      </c>
      <c r="O206" s="74" t="n">
        <v>2600078252</v>
      </c>
      <c r="P206" s="74" t="n">
        <v>2590048026</v>
      </c>
      <c r="Q206" s="74" t="n">
        <v>2577405382</v>
      </c>
      <c r="R206" s="74" t="n">
        <v>2568967687</v>
      </c>
      <c r="S206" s="74" t="n">
        <v>2573192279</v>
      </c>
      <c r="T206" s="74" t="n">
        <v>2565936759</v>
      </c>
      <c r="U206" s="74" t="n">
        <v>2563249163</v>
      </c>
      <c r="V206" s="74" t="n">
        <v>2595087683</v>
      </c>
      <c r="W206" s="73" t="n">
        <f aca="false">AVERAGE(M206:V206)/(1000*1000*1000)</f>
        <v>2.5791182757</v>
      </c>
      <c r="X206" s="40" t="n">
        <f aca="false">STDEV(M206:V206)/(1000*1000*1000)</f>
        <v>0.0131791506810625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customFormat="false" ht="15.75" hidden="false" customHeight="false" outlineLevel="0" collapsed="false">
      <c r="A207" s="73" t="s">
        <v>94</v>
      </c>
      <c r="B207" s="73" t="s">
        <v>95</v>
      </c>
      <c r="C207" s="73" t="s">
        <v>112</v>
      </c>
      <c r="D207" s="73" t="s">
        <v>131</v>
      </c>
      <c r="E207" s="73" t="s">
        <v>40</v>
      </c>
      <c r="F207" s="73"/>
      <c r="G207" s="73"/>
      <c r="H207" s="73" t="s">
        <v>101</v>
      </c>
      <c r="I207" s="73" t="s">
        <v>41</v>
      </c>
      <c r="J207" s="73" t="s">
        <v>42</v>
      </c>
      <c r="K207" s="74" t="n">
        <v>1</v>
      </c>
      <c r="L207" s="74"/>
      <c r="M207" s="74" t="n">
        <v>10337359049</v>
      </c>
      <c r="N207" s="74" t="n">
        <v>10764136971</v>
      </c>
      <c r="O207" s="74" t="n">
        <v>10598585856</v>
      </c>
      <c r="P207" s="74" t="n">
        <v>10333796965</v>
      </c>
      <c r="Q207" s="74" t="n">
        <v>10677287530</v>
      </c>
      <c r="R207" s="74" t="n">
        <v>10138979870</v>
      </c>
      <c r="S207" s="74" t="n">
        <v>10501439596</v>
      </c>
      <c r="T207" s="74" t="n">
        <v>10261241192</v>
      </c>
      <c r="U207" s="74" t="n">
        <v>10289021629</v>
      </c>
      <c r="V207" s="74" t="n">
        <v>10571129865</v>
      </c>
      <c r="W207" s="73" t="n">
        <f aca="false">AVERAGE(M207:V207)/(1000*1000*1000)</f>
        <v>10.4472978523</v>
      </c>
      <c r="X207" s="40" t="n">
        <f aca="false">STDEV(M207:V207)/(1000*1000*1000)</f>
        <v>0.203888163416846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customFormat="false" ht="15.75" hidden="false" customHeight="false" outlineLevel="0" collapsed="false">
      <c r="A208" s="73" t="s">
        <v>94</v>
      </c>
      <c r="B208" s="73" t="s">
        <v>95</v>
      </c>
      <c r="C208" s="73" t="s">
        <v>112</v>
      </c>
      <c r="D208" s="73" t="s">
        <v>131</v>
      </c>
      <c r="E208" s="73" t="s">
        <v>40</v>
      </c>
      <c r="F208" s="73"/>
      <c r="G208" s="73"/>
      <c r="H208" s="73" t="s">
        <v>105</v>
      </c>
      <c r="I208" s="73" t="s">
        <v>41</v>
      </c>
      <c r="J208" s="73" t="s">
        <v>42</v>
      </c>
      <c r="K208" s="74" t="n">
        <v>1</v>
      </c>
      <c r="L208" s="74"/>
      <c r="M208" s="74" t="n">
        <v>12571389838</v>
      </c>
      <c r="N208" s="74" t="n">
        <v>12959289139</v>
      </c>
      <c r="O208" s="74" t="n">
        <v>12301083681</v>
      </c>
      <c r="P208" s="74" t="n">
        <v>12948300380</v>
      </c>
      <c r="Q208" s="74" t="n">
        <v>12493859869</v>
      </c>
      <c r="R208" s="74" t="n">
        <v>12829474350</v>
      </c>
      <c r="S208" s="74" t="n">
        <v>12424339236</v>
      </c>
      <c r="T208" s="74" t="n">
        <v>12676300195</v>
      </c>
      <c r="U208" s="74" t="n">
        <v>13427300857</v>
      </c>
      <c r="V208" s="74" t="n">
        <v>12385596821</v>
      </c>
      <c r="W208" s="73" t="n">
        <f aca="false">AVERAGE(M208:V208)/(1000*1000*1000)</f>
        <v>12.7016934366</v>
      </c>
      <c r="X208" s="40" t="n">
        <f aca="false">STDEV(M208:V208)/(1000*1000*1000)</f>
        <v>0.3445050969485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customFormat="false" ht="15.75" hidden="false" customHeight="false" outlineLevel="0" collapsed="false">
      <c r="A209" s="73" t="s">
        <v>94</v>
      </c>
      <c r="B209" s="73" t="s">
        <v>95</v>
      </c>
      <c r="C209" s="73" t="s">
        <v>112</v>
      </c>
      <c r="D209" s="73" t="s">
        <v>131</v>
      </c>
      <c r="E209" s="73" t="s">
        <v>40</v>
      </c>
      <c r="F209" s="73"/>
      <c r="G209" s="73"/>
      <c r="H209" s="73" t="s">
        <v>113</v>
      </c>
      <c r="I209" s="73" t="s">
        <v>41</v>
      </c>
      <c r="J209" s="73" t="s">
        <v>42</v>
      </c>
      <c r="K209" s="74" t="n">
        <v>1</v>
      </c>
      <c r="L209" s="74"/>
      <c r="M209" s="74" t="n">
        <v>14268239942</v>
      </c>
      <c r="N209" s="74" t="n">
        <v>14301832874</v>
      </c>
      <c r="O209" s="74" t="n">
        <v>13708749144</v>
      </c>
      <c r="P209" s="74" t="n">
        <v>14443464506</v>
      </c>
      <c r="Q209" s="74" t="n">
        <v>13678336706</v>
      </c>
      <c r="R209" s="74" t="n">
        <v>14129629203</v>
      </c>
      <c r="S209" s="74" t="n">
        <v>13708637029</v>
      </c>
      <c r="T209" s="74" t="n">
        <v>14112715703</v>
      </c>
      <c r="U209" s="74" t="n">
        <v>13782511741</v>
      </c>
      <c r="V209" s="74" t="n">
        <v>13966824062</v>
      </c>
      <c r="W209" s="73" t="n">
        <f aca="false">AVERAGE(M209:V209)/(1000*1000*1000)</f>
        <v>14.010094091</v>
      </c>
      <c r="X209" s="40" t="n">
        <f aca="false">STDEV(M209:V209)/(1000*1000*1000)</f>
        <v>0.280831043313663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customFormat="false" ht="15.75" hidden="false" customHeight="false" outlineLevel="0" collapsed="false">
      <c r="A210" s="73" t="s">
        <v>94</v>
      </c>
      <c r="B210" s="73" t="s">
        <v>95</v>
      </c>
      <c r="C210" s="73" t="s">
        <v>112</v>
      </c>
      <c r="D210" s="73" t="s">
        <v>131</v>
      </c>
      <c r="E210" s="73" t="s">
        <v>40</v>
      </c>
      <c r="F210" s="73"/>
      <c r="G210" s="73"/>
      <c r="H210" s="73" t="s">
        <v>114</v>
      </c>
      <c r="I210" s="73" t="s">
        <v>41</v>
      </c>
      <c r="J210" s="73" t="s">
        <v>42</v>
      </c>
      <c r="K210" s="74" t="n">
        <v>1</v>
      </c>
      <c r="L210" s="74"/>
      <c r="M210" s="74" t="n">
        <v>14701731261</v>
      </c>
      <c r="N210" s="74" t="n">
        <v>14632627908</v>
      </c>
      <c r="O210" s="74" t="n">
        <v>14338163668</v>
      </c>
      <c r="P210" s="74" t="n">
        <v>15055530918</v>
      </c>
      <c r="Q210" s="74" t="n">
        <v>14880919759</v>
      </c>
      <c r="R210" s="74" t="n">
        <v>14493029054</v>
      </c>
      <c r="S210" s="74" t="n">
        <v>14901342465</v>
      </c>
      <c r="T210" s="74" t="n">
        <v>14868355960</v>
      </c>
      <c r="U210" s="74" t="n">
        <v>14502626215</v>
      </c>
      <c r="V210" s="74" t="n">
        <v>14721850792</v>
      </c>
      <c r="W210" s="73" t="n">
        <f aca="false">AVERAGE(M210:V210)/(1000*1000*1000)</f>
        <v>14.7096178</v>
      </c>
      <c r="X210" s="40" t="n">
        <f aca="false">STDEV(M210:V210)/(1000*1000*1000)</f>
        <v>0.222318604551278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customFormat="false" ht="15.75" hidden="false" customHeight="false" outlineLevel="0" collapsed="false">
      <c r="A211" s="73" t="s">
        <v>94</v>
      </c>
      <c r="B211" s="73" t="s">
        <v>95</v>
      </c>
      <c r="C211" s="73" t="s">
        <v>112</v>
      </c>
      <c r="D211" s="73" t="s">
        <v>131</v>
      </c>
      <c r="E211" s="73" t="s">
        <v>40</v>
      </c>
      <c r="F211" s="73"/>
      <c r="G211" s="73"/>
      <c r="H211" s="73" t="s">
        <v>115</v>
      </c>
      <c r="I211" s="73" t="s">
        <v>41</v>
      </c>
      <c r="J211" s="73" t="s">
        <v>42</v>
      </c>
      <c r="K211" s="74" t="n">
        <v>1</v>
      </c>
      <c r="L211" s="74"/>
      <c r="M211" s="74" t="n">
        <v>15158714443</v>
      </c>
      <c r="N211" s="74" t="n">
        <v>14847692785</v>
      </c>
      <c r="O211" s="74" t="n">
        <v>14790316157</v>
      </c>
      <c r="P211" s="74" t="n">
        <v>15174831804</v>
      </c>
      <c r="Q211" s="74" t="n">
        <v>14933839929</v>
      </c>
      <c r="R211" s="74" t="n">
        <v>14971550819</v>
      </c>
      <c r="S211" s="74" t="n">
        <v>14664584230</v>
      </c>
      <c r="T211" s="74" t="n">
        <v>14892841777</v>
      </c>
      <c r="U211" s="74" t="n">
        <v>15087195972</v>
      </c>
      <c r="V211" s="74" t="n">
        <v>15586467111</v>
      </c>
      <c r="W211" s="73" t="n">
        <f aca="false">AVERAGE(M211:V211)/(1000*1000*1000)</f>
        <v>15.0108035027</v>
      </c>
      <c r="X211" s="40" t="n">
        <f aca="false">STDEV(M211:V211)/(1000*1000*1000)</f>
        <v>0.258730667209129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customFormat="false" ht="15.75" hidden="false" customHeight="false" outlineLevel="0" collapsed="false">
      <c r="A212" s="73" t="s">
        <v>94</v>
      </c>
      <c r="B212" s="73" t="s">
        <v>95</v>
      </c>
      <c r="C212" s="73" t="s">
        <v>112</v>
      </c>
      <c r="D212" s="73" t="s">
        <v>131</v>
      </c>
      <c r="E212" s="73" t="s">
        <v>40</v>
      </c>
      <c r="F212" s="73"/>
      <c r="G212" s="73"/>
      <c r="H212" s="73" t="s">
        <v>116</v>
      </c>
      <c r="I212" s="73" t="s">
        <v>41</v>
      </c>
      <c r="J212" s="73" t="s">
        <v>42</v>
      </c>
      <c r="K212" s="74" t="n">
        <v>1</v>
      </c>
      <c r="L212" s="74"/>
      <c r="M212" s="74" t="n">
        <v>15404370091</v>
      </c>
      <c r="N212" s="74" t="n">
        <v>15026220192</v>
      </c>
      <c r="O212" s="74" t="n">
        <v>15453674224</v>
      </c>
      <c r="P212" s="74" t="n">
        <v>15540663743</v>
      </c>
      <c r="Q212" s="74" t="n">
        <v>15204162096</v>
      </c>
      <c r="R212" s="74" t="n">
        <v>14804437458</v>
      </c>
      <c r="S212" s="74" t="n">
        <v>15597557955</v>
      </c>
      <c r="T212" s="74" t="n">
        <v>15194102811</v>
      </c>
      <c r="U212" s="74" t="n">
        <v>15086431348</v>
      </c>
      <c r="V212" s="74" t="n">
        <v>15079148058</v>
      </c>
      <c r="W212" s="73" t="n">
        <f aca="false">AVERAGE(M212:V212)/(1000*1000*1000)</f>
        <v>15.2390767976</v>
      </c>
      <c r="X212" s="40" t="n">
        <f aca="false">STDEV(M212:V212)/(1000*1000*1000)</f>
        <v>0.253678750276077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customFormat="false" ht="15.75" hidden="false" customHeight="false" outlineLevel="0" collapsed="false">
      <c r="A213" s="73" t="s">
        <v>94</v>
      </c>
      <c r="B213" s="73" t="s">
        <v>95</v>
      </c>
      <c r="C213" s="73" t="s">
        <v>112</v>
      </c>
      <c r="D213" s="73" t="s">
        <v>131</v>
      </c>
      <c r="E213" s="73" t="s">
        <v>40</v>
      </c>
      <c r="F213" s="73"/>
      <c r="G213" s="73"/>
      <c r="H213" s="73" t="s">
        <v>117</v>
      </c>
      <c r="I213" s="73" t="s">
        <v>41</v>
      </c>
      <c r="J213" s="73" t="s">
        <v>42</v>
      </c>
      <c r="K213" s="74" t="n">
        <v>1</v>
      </c>
      <c r="L213" s="74"/>
      <c r="M213" s="74" t="n">
        <v>15221113974</v>
      </c>
      <c r="N213" s="74" t="n">
        <v>15709249099</v>
      </c>
      <c r="O213" s="74" t="n">
        <v>15722122973</v>
      </c>
      <c r="P213" s="74" t="n">
        <v>15347513373</v>
      </c>
      <c r="Q213" s="74" t="n">
        <v>15725598967</v>
      </c>
      <c r="R213" s="74" t="n">
        <v>15129553093</v>
      </c>
      <c r="S213" s="74" t="n">
        <v>15669485254</v>
      </c>
      <c r="T213" s="74" t="n">
        <v>15745371159</v>
      </c>
      <c r="U213" s="74" t="n">
        <v>15748336115</v>
      </c>
      <c r="V213" s="74" t="n">
        <v>15561831389</v>
      </c>
      <c r="W213" s="73" t="n">
        <f aca="false">AVERAGE(M213:V213)/(1000*1000*1000)</f>
        <v>15.5580175396</v>
      </c>
      <c r="X213" s="40" t="n">
        <f aca="false">STDEV(M213:V213)/(1000*1000*1000)</f>
        <v>0.236418895408352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customFormat="false" ht="15.75" hidden="false" customHeight="false" outlineLevel="0" collapsed="false">
      <c r="A214" s="73" t="s">
        <v>94</v>
      </c>
      <c r="B214" s="73" t="s">
        <v>95</v>
      </c>
      <c r="C214" s="73" t="s">
        <v>112</v>
      </c>
      <c r="D214" s="73" t="s">
        <v>131</v>
      </c>
      <c r="E214" s="73" t="s">
        <v>40</v>
      </c>
      <c r="F214" s="73"/>
      <c r="G214" s="73"/>
      <c r="H214" s="73" t="s">
        <v>106</v>
      </c>
      <c r="I214" s="73" t="s">
        <v>41</v>
      </c>
      <c r="J214" s="73" t="s">
        <v>42</v>
      </c>
      <c r="K214" s="74" t="n">
        <v>1</v>
      </c>
      <c r="L214" s="74"/>
      <c r="M214" s="74" t="n">
        <v>17351733695</v>
      </c>
      <c r="N214" s="74" t="n">
        <v>16966693373</v>
      </c>
      <c r="O214" s="74" t="n">
        <v>16672628453</v>
      </c>
      <c r="P214" s="74" t="n">
        <v>17021119213</v>
      </c>
      <c r="Q214" s="74" t="n">
        <v>16804681843</v>
      </c>
      <c r="R214" s="74" t="n">
        <v>16950277906</v>
      </c>
      <c r="S214" s="74" t="n">
        <v>16932818890</v>
      </c>
      <c r="T214" s="74" t="n">
        <v>17203284396</v>
      </c>
      <c r="U214" s="74" t="n">
        <v>16656603848</v>
      </c>
      <c r="V214" s="74" t="n">
        <v>16910485890</v>
      </c>
      <c r="W214" s="73" t="n">
        <f aca="false">AVERAGE(M214:V214)/(1000*1000*1000)</f>
        <v>16.9470327507</v>
      </c>
      <c r="X214" s="40" t="n">
        <f aca="false">STDEV(M214:V214)/(1000*1000*1000)</f>
        <v>0.215195463846331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customFormat="false" ht="15.75" hidden="false" customHeight="false" outlineLevel="0" collapsed="false">
      <c r="A215" s="73" t="s">
        <v>94</v>
      </c>
      <c r="B215" s="73" t="s">
        <v>95</v>
      </c>
      <c r="C215" s="73" t="s">
        <v>112</v>
      </c>
      <c r="D215" s="73" t="s">
        <v>131</v>
      </c>
      <c r="E215" s="73" t="s">
        <v>40</v>
      </c>
      <c r="F215" s="73"/>
      <c r="G215" s="73"/>
      <c r="H215" s="73" t="s">
        <v>107</v>
      </c>
      <c r="I215" s="73" t="s">
        <v>41</v>
      </c>
      <c r="J215" s="73" t="s">
        <v>42</v>
      </c>
      <c r="K215" s="74" t="n">
        <v>1</v>
      </c>
      <c r="L215" s="74"/>
      <c r="M215" s="74" t="n">
        <v>58032098503</v>
      </c>
      <c r="N215" s="74" t="n">
        <v>55101752170</v>
      </c>
      <c r="O215" s="74" t="n">
        <v>58202382264</v>
      </c>
      <c r="P215" s="74" t="n">
        <v>53139755831</v>
      </c>
      <c r="Q215" s="74" t="n">
        <v>58186184310</v>
      </c>
      <c r="R215" s="74" t="n">
        <v>56240743270</v>
      </c>
      <c r="S215" s="74" t="n">
        <v>48064392556</v>
      </c>
      <c r="T215" s="74" t="n">
        <v>57883649980</v>
      </c>
      <c r="U215" s="74" t="n">
        <v>57999628715</v>
      </c>
      <c r="V215" s="74" t="n">
        <v>55357382678</v>
      </c>
      <c r="W215" s="73" t="n">
        <f aca="false">AVERAGE(M215:V215)/(1000*1000*1000)</f>
        <v>55.8207970277</v>
      </c>
      <c r="X215" s="40" t="n">
        <f aca="false">STDEV(M215:V215)/(1000*1000*1000)</f>
        <v>3.22175684840866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customFormat="false" ht="15.75" hidden="false" customHeight="false" outlineLevel="0" collapsed="false">
      <c r="A216" s="73" t="s">
        <v>94</v>
      </c>
      <c r="B216" s="73" t="s">
        <v>95</v>
      </c>
      <c r="C216" s="73" t="s">
        <v>112</v>
      </c>
      <c r="D216" s="73" t="s">
        <v>131</v>
      </c>
      <c r="E216" s="73" t="s">
        <v>40</v>
      </c>
      <c r="F216" s="73"/>
      <c r="G216" s="73"/>
      <c r="H216" s="73" t="s">
        <v>108</v>
      </c>
      <c r="I216" s="73" t="s">
        <v>41</v>
      </c>
      <c r="J216" s="73" t="s">
        <v>42</v>
      </c>
      <c r="K216" s="74" t="n">
        <v>1</v>
      </c>
      <c r="L216" s="74"/>
      <c r="M216" s="74" t="n">
        <v>69988403777</v>
      </c>
      <c r="N216" s="74" t="n">
        <v>70323953802</v>
      </c>
      <c r="O216" s="74" t="n">
        <v>72590784657</v>
      </c>
      <c r="P216" s="74" t="n">
        <v>71727166381</v>
      </c>
      <c r="Q216" s="74" t="n">
        <v>73742067740</v>
      </c>
      <c r="R216" s="74" t="n">
        <v>69148957046</v>
      </c>
      <c r="S216" s="74" t="n">
        <v>75393567522</v>
      </c>
      <c r="T216" s="74" t="n">
        <v>59518933822</v>
      </c>
      <c r="U216" s="74" t="n">
        <v>72085862629</v>
      </c>
      <c r="V216" s="74" t="n">
        <v>72629869491</v>
      </c>
      <c r="W216" s="73" t="n">
        <f aca="false">AVERAGE(M216:V216)/(1000*1000*1000)</f>
        <v>70.7149566867</v>
      </c>
      <c r="X216" s="40" t="n">
        <f aca="false">STDEV(M216:V216)/(1000*1000*1000)</f>
        <v>4.34135691940886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customFormat="false" ht="15.75" hidden="false" customHeight="false" outlineLevel="0" collapsed="false">
      <c r="A217" s="73" t="s">
        <v>94</v>
      </c>
      <c r="B217" s="73" t="s">
        <v>95</v>
      </c>
      <c r="C217" s="73" t="s">
        <v>112</v>
      </c>
      <c r="D217" s="73" t="s">
        <v>131</v>
      </c>
      <c r="E217" s="73" t="s">
        <v>40</v>
      </c>
      <c r="F217" s="73"/>
      <c r="G217" s="73"/>
      <c r="H217" s="73" t="s">
        <v>109</v>
      </c>
      <c r="I217" s="73" t="s">
        <v>41</v>
      </c>
      <c r="J217" s="73" t="s">
        <v>42</v>
      </c>
      <c r="K217" s="74" t="n">
        <v>1</v>
      </c>
      <c r="L217" s="74"/>
      <c r="M217" s="74" t="n">
        <v>76337666960</v>
      </c>
      <c r="N217" s="74" t="n">
        <v>76648777081</v>
      </c>
      <c r="O217" s="74" t="n">
        <v>80635338163</v>
      </c>
      <c r="P217" s="74" t="n">
        <v>87388099183</v>
      </c>
      <c r="Q217" s="74" t="n">
        <v>77005870327</v>
      </c>
      <c r="R217" s="74" t="n">
        <v>88709458511</v>
      </c>
      <c r="S217" s="74" t="n">
        <v>91474833828</v>
      </c>
      <c r="T217" s="74" t="n">
        <v>92155680147</v>
      </c>
      <c r="U217" s="74" t="n">
        <v>81936236319</v>
      </c>
      <c r="V217" s="74" t="n">
        <v>83096986356</v>
      </c>
      <c r="W217" s="73" t="n">
        <f aca="false">AVERAGE(M217:V217)/(1000*1000*1000)</f>
        <v>83.5388946875</v>
      </c>
      <c r="X217" s="40" t="n">
        <f aca="false">STDEV(M217:V217)/(1000*1000*1000)</f>
        <v>6.07348950785274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customFormat="false" ht="15.75" hidden="false" customHeight="false" outlineLevel="0" collapsed="false">
      <c r="A218" s="73" t="s">
        <v>94</v>
      </c>
      <c r="B218" s="73" t="s">
        <v>95</v>
      </c>
      <c r="C218" s="73" t="s">
        <v>112</v>
      </c>
      <c r="D218" s="73" t="s">
        <v>131</v>
      </c>
      <c r="E218" s="73" t="s">
        <v>40</v>
      </c>
      <c r="F218" s="73"/>
      <c r="G218" s="73"/>
      <c r="H218" s="73" t="s">
        <v>110</v>
      </c>
      <c r="I218" s="73" t="s">
        <v>41</v>
      </c>
      <c r="J218" s="73" t="s">
        <v>42</v>
      </c>
      <c r="K218" s="74" t="n">
        <v>1</v>
      </c>
      <c r="L218" s="74"/>
      <c r="M218" s="74" t="n">
        <v>207151040708</v>
      </c>
      <c r="N218" s="74" t="n">
        <v>213278059918</v>
      </c>
      <c r="O218" s="74" t="n">
        <v>198002269188</v>
      </c>
      <c r="P218" s="74" t="n">
        <v>204707189308</v>
      </c>
      <c r="Q218" s="74" t="n">
        <v>208172622510</v>
      </c>
      <c r="R218" s="74" t="n">
        <v>195335868285</v>
      </c>
      <c r="S218" s="74" t="n">
        <v>193070328783</v>
      </c>
      <c r="T218" s="74" t="n">
        <v>198607322956</v>
      </c>
      <c r="U218" s="74" t="n">
        <v>198251932351</v>
      </c>
      <c r="V218" s="74" t="n">
        <v>204677998873</v>
      </c>
      <c r="W218" s="73" t="n">
        <f aca="false">AVERAGE(M218:V218)/(1000*1000*1000)</f>
        <v>202.125463288</v>
      </c>
      <c r="X218" s="40" t="n">
        <f aca="false">STDEV(M218:V218)/(1000*1000*1000)</f>
        <v>6.42790847198007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customFormat="false" ht="15.75" hidden="false" customHeight="false" outlineLevel="0" collapsed="false">
      <c r="A219" s="73" t="s">
        <v>94</v>
      </c>
      <c r="B219" s="73" t="s">
        <v>95</v>
      </c>
      <c r="C219" s="73" t="s">
        <v>112</v>
      </c>
      <c r="D219" s="73" t="s">
        <v>131</v>
      </c>
      <c r="E219" s="73" t="s">
        <v>40</v>
      </c>
      <c r="F219" s="73"/>
      <c r="G219" s="73"/>
      <c r="H219" s="73" t="s">
        <v>111</v>
      </c>
      <c r="I219" s="73" t="s">
        <v>41</v>
      </c>
      <c r="J219" s="73" t="s">
        <v>42</v>
      </c>
      <c r="K219" s="74" t="n">
        <v>1</v>
      </c>
      <c r="L219" s="74"/>
      <c r="M219" s="74" t="n">
        <v>232210306467</v>
      </c>
      <c r="N219" s="74" t="n">
        <v>219368940809</v>
      </c>
      <c r="O219" s="74" t="n">
        <v>234226674033</v>
      </c>
      <c r="P219" s="74" t="n">
        <v>222349753328</v>
      </c>
      <c r="Q219" s="74" t="n">
        <v>228704594707</v>
      </c>
      <c r="R219" s="74" t="n">
        <v>240514252112</v>
      </c>
      <c r="S219" s="74" t="n">
        <v>236904667030</v>
      </c>
      <c r="T219" s="74" t="n">
        <v>238541945749</v>
      </c>
      <c r="U219" s="74" t="n">
        <v>230777623599</v>
      </c>
      <c r="V219" s="74" t="n">
        <v>227489955173</v>
      </c>
      <c r="W219" s="73" t="n">
        <f aca="false">AVERAGE(M219:V219)/(1000*1000*1000)</f>
        <v>231.1088713007</v>
      </c>
      <c r="X219" s="40" t="n">
        <f aca="false">STDEV(M219:V219)/(1000*1000*1000)</f>
        <v>6.84569472106584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1048576" customFormat="false" ht="15.75" hidden="false" customHeight="true" outlineLevel="0" collapsed="false"/>
  </sheetData>
  <mergeCells count="10">
    <mergeCell ref="A1:A2"/>
    <mergeCell ref="B1:B2"/>
    <mergeCell ref="C1:C2"/>
    <mergeCell ref="D1:D2"/>
    <mergeCell ref="E1:E2"/>
    <mergeCell ref="M1:P1"/>
    <mergeCell ref="A3:A30"/>
    <mergeCell ref="B3:B30"/>
    <mergeCell ref="C3:C30"/>
    <mergeCell ref="D3:D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36" activeCellId="0" sqref="1:1048576"/>
    </sheetView>
  </sheetViews>
  <sheetFormatPr defaultRowHeight="18.4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6.59"/>
    <col collapsed="false" customWidth="true" hidden="false" outlineLevel="0" max="3" min="3" style="0" width="13.14"/>
    <col collapsed="false" customWidth="true" hidden="false" outlineLevel="0" max="4" min="4" style="0" width="20.14"/>
    <col collapsed="false" customWidth="true" hidden="false" outlineLevel="0" max="5" min="5" style="0" width="14.14"/>
    <col collapsed="false" customWidth="true" hidden="false" outlineLevel="0" max="6" min="6" style="0" width="16"/>
    <col collapsed="false" customWidth="true" hidden="false" outlineLevel="0" max="7" min="7" style="0" width="18.58"/>
    <col collapsed="false" customWidth="true" hidden="false" outlineLevel="0" max="9" min="8" style="0" width="14.43"/>
    <col collapsed="false" customWidth="true" hidden="false" outlineLevel="0" max="10" min="10" style="0" width="14.69"/>
    <col collapsed="false" customWidth="true" hidden="false" outlineLevel="0" max="11" min="11" style="0" width="14.43"/>
    <col collapsed="false" customWidth="true" hidden="false" outlineLevel="0" max="12" min="12" style="0" width="13.14"/>
    <col collapsed="false" customWidth="true" hidden="false" outlineLevel="0" max="13" min="13" style="0" width="13.29"/>
    <col collapsed="false" customWidth="true" hidden="false" outlineLevel="0" max="14" min="14" style="0" width="13.02"/>
    <col collapsed="false" customWidth="true" hidden="false" outlineLevel="0" max="18" min="15" style="0" width="14.43"/>
    <col collapsed="false" customWidth="true" hidden="false" outlineLevel="0" max="19" min="19" style="0" width="9.86"/>
    <col collapsed="false" customWidth="true" hidden="false" outlineLevel="0" max="1025" min="20" style="0" width="14.43"/>
  </cols>
  <sheetData>
    <row r="1" customFormat="false" ht="18.45" hidden="false" customHeight="true" outlineLevel="0" collapsed="false">
      <c r="A1" s="153" t="s">
        <v>132</v>
      </c>
      <c r="B1" s="154"/>
      <c r="C1" s="154"/>
      <c r="D1" s="154"/>
      <c r="E1" s="154"/>
      <c r="F1" s="154"/>
      <c r="G1" s="154"/>
      <c r="H1" s="154"/>
      <c r="I1" s="155"/>
      <c r="J1" s="155"/>
      <c r="K1" s="156"/>
      <c r="L1" s="156"/>
      <c r="M1" s="156"/>
      <c r="N1" s="156"/>
      <c r="O1" s="157"/>
      <c r="P1" s="157"/>
      <c r="Q1" s="157"/>
      <c r="R1" s="157"/>
      <c r="S1" s="156"/>
    </row>
    <row r="2" customFormat="false" ht="19.45" hidden="false" customHeight="true" outlineLevel="0" collapsed="false">
      <c r="A2" s="158" t="s">
        <v>18</v>
      </c>
      <c r="B2" s="158" t="s">
        <v>3</v>
      </c>
      <c r="C2" s="158" t="s">
        <v>49</v>
      </c>
      <c r="D2" s="159" t="s">
        <v>5</v>
      </c>
      <c r="E2" s="160" t="s">
        <v>6</v>
      </c>
      <c r="F2" s="160" t="s">
        <v>7</v>
      </c>
      <c r="G2" s="160" t="s">
        <v>8</v>
      </c>
      <c r="H2" s="21" t="s">
        <v>133</v>
      </c>
      <c r="I2" s="161"/>
      <c r="L2" s="162"/>
      <c r="M2" s="156"/>
      <c r="N2" s="156"/>
      <c r="O2" s="163"/>
      <c r="P2" s="164"/>
      <c r="Q2" s="163"/>
      <c r="R2" s="164"/>
    </row>
    <row r="3" customFormat="false" ht="19.45" hidden="false" customHeight="true" outlineLevel="0" collapsed="false">
      <c r="A3" s="165" t="s">
        <v>134</v>
      </c>
      <c r="B3" s="166" t="s">
        <v>10</v>
      </c>
      <c r="C3" s="30" t="n">
        <v>500000</v>
      </c>
      <c r="D3" s="167" t="n">
        <f aca="false" t="array" ref="D3:G3">TRANSPOSE(M21:M24)</f>
        <v>24000416</v>
      </c>
      <c r="E3" s="168" t="n">
        <v>0</v>
      </c>
      <c r="F3" s="169" t="n">
        <v>8000408</v>
      </c>
      <c r="G3" s="170" t="n">
        <v>0</v>
      </c>
      <c r="H3" s="171"/>
      <c r="I3" s="172"/>
      <c r="L3" s="173"/>
      <c r="M3" s="165"/>
      <c r="N3" s="174"/>
      <c r="O3" s="175"/>
      <c r="P3" s="175"/>
      <c r="Q3" s="175"/>
      <c r="R3" s="175"/>
      <c r="S3" s="171"/>
    </row>
    <row r="4" customFormat="false" ht="19.45" hidden="false" customHeight="true" outlineLevel="0" collapsed="false">
      <c r="A4" s="173"/>
      <c r="B4" s="173"/>
      <c r="C4" s="30" t="n">
        <v>1000000</v>
      </c>
      <c r="D4" s="176" t="n">
        <f aca="false" t="array" ref="D4:G4">TRANSPOSE(M25:M28)</f>
        <v>48000424</v>
      </c>
      <c r="E4" s="177" t="n">
        <v>0</v>
      </c>
      <c r="F4" s="178" t="n">
        <v>16000416</v>
      </c>
      <c r="G4" s="179" t="n">
        <v>0</v>
      </c>
      <c r="H4" s="171"/>
      <c r="I4" s="172"/>
      <c r="L4" s="173"/>
      <c r="M4" s="173"/>
      <c r="N4" s="174"/>
      <c r="O4" s="175"/>
      <c r="P4" s="175"/>
      <c r="Q4" s="175"/>
      <c r="R4" s="175"/>
      <c r="S4" s="171"/>
    </row>
    <row r="5" customFormat="false" ht="19.45" hidden="false" customHeight="true" outlineLevel="0" collapsed="false">
      <c r="A5" s="173"/>
      <c r="B5" s="180"/>
      <c r="C5" s="48" t="n">
        <v>1500000</v>
      </c>
      <c r="D5" s="176" t="n">
        <f aca="false" t="array" ref="D5:G5">TRANSPOSE(M29:M32)</f>
        <v>72000424</v>
      </c>
      <c r="E5" s="177" t="n">
        <v>0</v>
      </c>
      <c r="F5" s="178" t="n">
        <v>24000416</v>
      </c>
      <c r="G5" s="179" t="n">
        <v>0</v>
      </c>
      <c r="H5" s="171"/>
      <c r="I5" s="172"/>
      <c r="L5" s="173"/>
      <c r="M5" s="173"/>
      <c r="N5" s="174"/>
      <c r="O5" s="175"/>
      <c r="P5" s="175"/>
      <c r="Q5" s="175"/>
      <c r="R5" s="175"/>
      <c r="S5" s="171"/>
    </row>
    <row r="6" customFormat="false" ht="19.45" hidden="false" customHeight="true" outlineLevel="0" collapsed="false">
      <c r="B6" s="166" t="s">
        <v>11</v>
      </c>
      <c r="C6" s="30" t="n">
        <v>500000</v>
      </c>
      <c r="D6" s="167" t="n">
        <f aca="false" t="array" ref="D6:G6">TRANSPOSE(M33:M36)</f>
        <v>1152000296</v>
      </c>
      <c r="E6" s="168" t="n">
        <v>0</v>
      </c>
      <c r="F6" s="169" t="n">
        <v>756000288</v>
      </c>
      <c r="G6" s="170" t="n">
        <v>0</v>
      </c>
      <c r="H6" s="171"/>
      <c r="I6" s="172"/>
      <c r="L6" s="173"/>
      <c r="M6" s="165"/>
      <c r="N6" s="174"/>
      <c r="O6" s="175"/>
      <c r="P6" s="175"/>
      <c r="Q6" s="175"/>
      <c r="R6" s="175"/>
      <c r="S6" s="171"/>
    </row>
    <row r="7" customFormat="false" ht="19.45" hidden="false" customHeight="true" outlineLevel="0" collapsed="false">
      <c r="B7" s="173"/>
      <c r="C7" s="30" t="n">
        <v>1000000</v>
      </c>
      <c r="D7" s="176" t="n">
        <f aca="false" t="array" ref="D7:G7">TRANSPOSE(M37:M40)</f>
        <v>2304001528</v>
      </c>
      <c r="E7" s="177" t="n">
        <v>0</v>
      </c>
      <c r="F7" s="178" t="n">
        <v>1512000296</v>
      </c>
      <c r="G7" s="179" t="n">
        <v>0</v>
      </c>
      <c r="H7" s="171"/>
      <c r="I7" s="172"/>
      <c r="L7" s="173"/>
      <c r="M7" s="173"/>
      <c r="N7" s="174"/>
      <c r="O7" s="175"/>
      <c r="P7" s="175"/>
      <c r="Q7" s="175"/>
      <c r="R7" s="175"/>
      <c r="S7" s="171"/>
    </row>
    <row r="8" customFormat="false" ht="19.45" hidden="false" customHeight="true" outlineLevel="0" collapsed="false">
      <c r="A8" s="173"/>
      <c r="B8" s="180"/>
      <c r="C8" s="48" t="n">
        <v>1500000</v>
      </c>
      <c r="D8" s="181" t="n">
        <f aca="false" t="array" ref="D8:G8">TRANSPOSE(M41:M44)</f>
        <v>3456001456</v>
      </c>
      <c r="E8" s="182" t="n">
        <v>0</v>
      </c>
      <c r="F8" s="183" t="n">
        <v>2268001952</v>
      </c>
      <c r="G8" s="184" t="n">
        <v>0</v>
      </c>
      <c r="H8" s="171"/>
      <c r="I8" s="172"/>
      <c r="L8" s="173"/>
      <c r="M8" s="173"/>
      <c r="N8" s="174"/>
      <c r="O8" s="175"/>
      <c r="P8" s="175"/>
      <c r="Q8" s="175"/>
      <c r="R8" s="175"/>
      <c r="S8" s="171"/>
    </row>
    <row r="9" customFormat="false" ht="19.45" hidden="false" customHeight="true" outlineLevel="0" collapsed="false">
      <c r="A9" s="73"/>
      <c r="B9" s="185" t="s">
        <v>12</v>
      </c>
      <c r="C9" s="30" t="n">
        <v>10000</v>
      </c>
      <c r="D9" s="176" t="n">
        <f aca="false" t="array" ref="D9:G9">TRANSPOSE(M45:M48)</f>
        <v>320416</v>
      </c>
      <c r="E9" s="177" t="n">
        <v>0</v>
      </c>
      <c r="F9" s="178" t="n">
        <v>80408</v>
      </c>
      <c r="G9" s="179" t="n">
        <v>0</v>
      </c>
      <c r="H9" s="171"/>
      <c r="I9" s="172"/>
      <c r="L9" s="173"/>
      <c r="M9" s="165"/>
      <c r="N9" s="174"/>
      <c r="O9" s="175"/>
      <c r="P9" s="175"/>
      <c r="Q9" s="175"/>
      <c r="R9" s="175"/>
      <c r="S9" s="171"/>
    </row>
    <row r="10" customFormat="false" ht="19.45" hidden="false" customHeight="true" outlineLevel="0" collapsed="false">
      <c r="A10" s="73"/>
      <c r="C10" s="30" t="n">
        <v>20000</v>
      </c>
      <c r="D10" s="176" t="n">
        <f aca="false" t="array" ref="D10:G10">TRANSPOSE(M49:M52)</f>
        <v>640416</v>
      </c>
      <c r="E10" s="177" t="n">
        <v>0</v>
      </c>
      <c r="F10" s="178" t="n">
        <v>160408</v>
      </c>
      <c r="G10" s="179" t="n">
        <v>0</v>
      </c>
      <c r="H10" s="171"/>
      <c r="I10" s="172"/>
      <c r="L10" s="173"/>
      <c r="M10" s="165"/>
      <c r="N10" s="174"/>
      <c r="O10" s="175"/>
      <c r="P10" s="175"/>
      <c r="Q10" s="175"/>
      <c r="R10" s="175"/>
      <c r="S10" s="171"/>
    </row>
    <row r="11" customFormat="false" ht="19.45" hidden="false" customHeight="true" outlineLevel="0" collapsed="false">
      <c r="A11" s="73"/>
      <c r="B11" s="186"/>
      <c r="C11" s="48" t="n">
        <v>30000</v>
      </c>
      <c r="D11" s="181" t="n">
        <f aca="false" t="array" ref="D11:G11">TRANSPOSE(M53:M56)</f>
        <v>960416</v>
      </c>
      <c r="E11" s="182" t="n">
        <v>0</v>
      </c>
      <c r="F11" s="183" t="n">
        <v>240408</v>
      </c>
      <c r="G11" s="184" t="n">
        <v>0</v>
      </c>
      <c r="H11" s="171"/>
      <c r="I11" s="172"/>
      <c r="L11" s="173"/>
      <c r="M11" s="165"/>
      <c r="N11" s="174"/>
      <c r="O11" s="175"/>
      <c r="P11" s="175"/>
      <c r="Q11" s="175"/>
      <c r="R11" s="175"/>
      <c r="S11" s="171"/>
    </row>
    <row r="12" customFormat="false" ht="19.45" hidden="false" customHeight="true" outlineLevel="0" collapsed="false">
      <c r="A12" s="73"/>
      <c r="B12" s="73" t="s">
        <v>13</v>
      </c>
      <c r="C12" s="187" t="n">
        <v>500</v>
      </c>
      <c r="D12" s="176" t="n">
        <f aca="false" t="array" ref="D12:G12">TRANSPOSE(M57:M60)</f>
        <v>28000312</v>
      </c>
      <c r="E12" s="177" t="n">
        <v>0</v>
      </c>
      <c r="F12" s="178" t="n">
        <v>6000304</v>
      </c>
      <c r="G12" s="179" t="n">
        <v>0</v>
      </c>
      <c r="H12" s="171"/>
      <c r="I12" s="172"/>
      <c r="L12" s="173"/>
      <c r="M12" s="165"/>
      <c r="N12" s="174"/>
      <c r="O12" s="175"/>
      <c r="P12" s="175"/>
      <c r="Q12" s="175"/>
      <c r="R12" s="175"/>
      <c r="S12" s="171"/>
    </row>
    <row r="13" customFormat="false" ht="19.45" hidden="false" customHeight="true" outlineLevel="0" collapsed="false">
      <c r="A13" s="188"/>
      <c r="B13" s="188"/>
      <c r="C13" s="187" t="n">
        <v>1000</v>
      </c>
      <c r="D13" s="176" t="n">
        <f aca="false" t="array" ref="D13:G13">TRANSPOSE(M61:M64)</f>
        <v>112000320</v>
      </c>
      <c r="E13" s="177" t="n">
        <v>0</v>
      </c>
      <c r="F13" s="178" t="n">
        <v>24000312</v>
      </c>
      <c r="G13" s="179" t="n">
        <v>0</v>
      </c>
      <c r="H13" s="171"/>
      <c r="I13" s="172"/>
      <c r="L13" s="173"/>
      <c r="M13" s="173"/>
      <c r="N13" s="174"/>
      <c r="O13" s="175"/>
      <c r="P13" s="175"/>
      <c r="Q13" s="175"/>
      <c r="R13" s="175"/>
      <c r="S13" s="171"/>
    </row>
    <row r="14" customFormat="false" ht="19.45" hidden="false" customHeight="true" outlineLevel="0" collapsed="false">
      <c r="A14" s="188"/>
      <c r="B14" s="189"/>
      <c r="C14" s="190" t="n">
        <v>1500</v>
      </c>
      <c r="D14" s="181" t="n">
        <f aca="false" t="array" ref="D14:G14">TRANSPOSE(M65:M68)</f>
        <v>252000320</v>
      </c>
      <c r="E14" s="182" t="n">
        <v>0</v>
      </c>
      <c r="F14" s="183" t="n">
        <v>54000312</v>
      </c>
      <c r="G14" s="184" t="n">
        <v>0</v>
      </c>
      <c r="H14" s="171"/>
      <c r="I14" s="172"/>
      <c r="L14" s="173"/>
      <c r="M14" s="173"/>
      <c r="N14" s="174"/>
      <c r="O14" s="175"/>
      <c r="P14" s="175"/>
      <c r="Q14" s="175"/>
      <c r="R14" s="175"/>
      <c r="S14" s="171"/>
    </row>
    <row r="15" customFormat="false" ht="19.45" hidden="false" customHeight="true" outlineLevel="0" collapsed="false">
      <c r="B15" s="21" t="s">
        <v>135</v>
      </c>
      <c r="C15" s="191" t="s">
        <v>97</v>
      </c>
      <c r="D15" s="192" t="n">
        <f aca="false" t="array" ref="D15:G15">TRANSPOSE(M69:M72)</f>
        <v>3700438</v>
      </c>
      <c r="E15" s="0" t="n">
        <v>0</v>
      </c>
      <c r="F15" s="192" t="n">
        <v>8006</v>
      </c>
      <c r="G15" s="193" t="n">
        <v>0</v>
      </c>
      <c r="J15" s="194"/>
      <c r="O15" s="113"/>
      <c r="P15" s="113"/>
      <c r="Q15" s="113"/>
      <c r="R15" s="113"/>
      <c r="S15" s="171"/>
    </row>
    <row r="16" customFormat="false" ht="19.45" hidden="false" customHeight="true" outlineLevel="0" collapsed="false">
      <c r="C16" s="191" t="s">
        <v>136</v>
      </c>
      <c r="D16" s="192" t="n">
        <f aca="false" t="array" ref="D16:G16">TRANSPOSE(M73:M76)</f>
        <v>14759202</v>
      </c>
      <c r="E16" s="0" t="n">
        <v>0</v>
      </c>
      <c r="F16" s="192" t="n">
        <v>15214</v>
      </c>
      <c r="G16" s="193" t="n">
        <v>0</v>
      </c>
      <c r="J16" s="194"/>
      <c r="O16" s="113"/>
      <c r="P16" s="113"/>
      <c r="Q16" s="113"/>
      <c r="R16" s="113"/>
      <c r="S16" s="171"/>
    </row>
    <row r="17" customFormat="false" ht="19.45" hidden="false" customHeight="true" outlineLevel="0" collapsed="false">
      <c r="B17" s="186"/>
      <c r="C17" s="195" t="s">
        <v>137</v>
      </c>
      <c r="D17" s="196" t="n">
        <f aca="false" t="array" ref="D17:G17">TRANSPOSE(M77:M80)</f>
        <v>58954172</v>
      </c>
      <c r="E17" s="186" t="n">
        <v>0</v>
      </c>
      <c r="F17" s="196" t="n">
        <v>29631</v>
      </c>
      <c r="G17" s="197" t="n">
        <v>0</v>
      </c>
      <c r="J17" s="194"/>
      <c r="O17" s="113"/>
      <c r="P17" s="113"/>
      <c r="Q17" s="113"/>
      <c r="R17" s="113"/>
      <c r="S17" s="171"/>
    </row>
    <row r="18" customFormat="false" ht="19.45" hidden="false" customHeight="true" outlineLevel="0" collapsed="false">
      <c r="J18" s="194"/>
      <c r="O18" s="113"/>
      <c r="P18" s="113"/>
      <c r="Q18" s="113"/>
      <c r="R18" s="113"/>
      <c r="S18" s="171"/>
    </row>
    <row r="19" customFormat="false" ht="19.45" hidden="false" customHeight="true" outlineLevel="0" collapsed="false">
      <c r="A19" s="67" t="s">
        <v>138</v>
      </c>
      <c r="B19" s="67"/>
      <c r="C19" s="67"/>
      <c r="D19" s="67"/>
      <c r="E19" s="67"/>
      <c r="F19" s="198"/>
      <c r="G19" s="67"/>
      <c r="H19" s="67"/>
      <c r="I19" s="67"/>
      <c r="J19" s="199"/>
      <c r="K19" s="67"/>
      <c r="L19" s="67"/>
      <c r="M19" s="67"/>
      <c r="N19" s="67"/>
      <c r="O19" s="83"/>
      <c r="P19" s="83"/>
      <c r="Q19" s="83"/>
      <c r="R19" s="83"/>
      <c r="S19" s="200"/>
    </row>
    <row r="20" customFormat="false" ht="19.45" hidden="false" customHeight="true" outlineLevel="0" collapsed="false">
      <c r="A20" s="67" t="s">
        <v>16</v>
      </c>
      <c r="B20" s="67" t="s">
        <v>17</v>
      </c>
      <c r="C20" s="67" t="s">
        <v>18</v>
      </c>
      <c r="D20" s="67" t="s">
        <v>19</v>
      </c>
      <c r="E20" s="67" t="s">
        <v>20</v>
      </c>
      <c r="F20" s="198" t="s">
        <v>21</v>
      </c>
      <c r="G20" s="67" t="s">
        <v>139</v>
      </c>
      <c r="H20" s="67" t="s">
        <v>23</v>
      </c>
      <c r="I20" s="67" t="s">
        <v>140</v>
      </c>
      <c r="J20" s="67" t="s">
        <v>141</v>
      </c>
      <c r="K20" s="67" t="s">
        <v>142</v>
      </c>
      <c r="L20" s="67" t="s">
        <v>143</v>
      </c>
      <c r="M20" s="201" t="s">
        <v>144</v>
      </c>
      <c r="N20" s="67"/>
      <c r="O20" s="113"/>
      <c r="P20" s="113"/>
      <c r="Q20" s="83"/>
      <c r="R20" s="83"/>
      <c r="S20" s="201"/>
    </row>
    <row r="21" customFormat="false" ht="19.45" hidden="false" customHeight="true" outlineLevel="0" collapsed="false">
      <c r="A21" s="73" t="s">
        <v>10</v>
      </c>
      <c r="B21" s="73" t="s">
        <v>38</v>
      </c>
      <c r="C21" s="73" t="s">
        <v>39</v>
      </c>
      <c r="D21" s="73" t="s">
        <v>40</v>
      </c>
      <c r="E21" s="30" t="n">
        <v>500000</v>
      </c>
      <c r="F21" s="152" t="s">
        <v>41</v>
      </c>
      <c r="G21" s="73" t="s">
        <v>42</v>
      </c>
      <c r="H21" s="74" t="n">
        <v>1</v>
      </c>
      <c r="I21" s="74" t="n">
        <v>4000000</v>
      </c>
      <c r="J21" s="74" t="n">
        <v>0</v>
      </c>
      <c r="K21" s="74" t="n">
        <v>4000000</v>
      </c>
      <c r="L21" s="74" t="n">
        <v>16000416</v>
      </c>
      <c r="M21" s="201" t="n">
        <f aca="false">SUM(I21:L21)</f>
        <v>24000416</v>
      </c>
      <c r="N21" s="67"/>
      <c r="O21" s="113"/>
      <c r="P21" s="113"/>
      <c r="Q21" s="83"/>
      <c r="R21" s="83"/>
      <c r="S21" s="201"/>
    </row>
    <row r="22" customFormat="false" ht="19.45" hidden="false" customHeight="true" outlineLevel="0" collapsed="false">
      <c r="A22" s="73" t="s">
        <v>10</v>
      </c>
      <c r="B22" s="73" t="s">
        <v>38</v>
      </c>
      <c r="C22" s="73" t="s">
        <v>39</v>
      </c>
      <c r="D22" s="73" t="s">
        <v>40</v>
      </c>
      <c r="E22" s="30" t="n">
        <v>500000</v>
      </c>
      <c r="F22" s="152" t="s">
        <v>43</v>
      </c>
      <c r="G22" s="73" t="s">
        <v>42</v>
      </c>
      <c r="H22" s="74" t="n">
        <v>1</v>
      </c>
      <c r="I22" s="74" t="n">
        <v>0</v>
      </c>
      <c r="J22" s="74" t="n">
        <v>0</v>
      </c>
      <c r="K22" s="74" t="n">
        <v>0</v>
      </c>
      <c r="L22" s="74" t="n">
        <v>0</v>
      </c>
      <c r="M22" s="201" t="n">
        <f aca="false">SUM(I22:L22)</f>
        <v>0</v>
      </c>
      <c r="N22" s="67"/>
      <c r="O22" s="113"/>
      <c r="P22" s="113"/>
      <c r="Q22" s="83"/>
      <c r="R22" s="83"/>
      <c r="S22" s="201"/>
    </row>
    <row r="23" customFormat="false" ht="19.45" hidden="false" customHeight="true" outlineLevel="0" collapsed="false">
      <c r="A23" s="73" t="s">
        <v>10</v>
      </c>
      <c r="B23" s="73" t="s">
        <v>38</v>
      </c>
      <c r="C23" s="73" t="s">
        <v>39</v>
      </c>
      <c r="D23" s="73" t="s">
        <v>40</v>
      </c>
      <c r="E23" s="30" t="n">
        <v>500000</v>
      </c>
      <c r="F23" s="73" t="s">
        <v>44</v>
      </c>
      <c r="G23" s="73" t="s">
        <v>42</v>
      </c>
      <c r="H23" s="74" t="n">
        <v>1</v>
      </c>
      <c r="I23" s="74" t="n">
        <v>0</v>
      </c>
      <c r="J23" s="74" t="n">
        <v>0</v>
      </c>
      <c r="K23" s="74" t="n">
        <v>0</v>
      </c>
      <c r="L23" s="74" t="n">
        <v>8000408</v>
      </c>
      <c r="M23" s="201" t="n">
        <f aca="false">SUM(I23:L23)</f>
        <v>8000408</v>
      </c>
      <c r="N23" s="67"/>
      <c r="O23" s="113"/>
      <c r="P23" s="113"/>
      <c r="Q23" s="83"/>
      <c r="R23" s="83"/>
      <c r="S23" s="201"/>
    </row>
    <row r="24" customFormat="false" ht="19.45" hidden="false" customHeight="true" outlineLevel="0" collapsed="false">
      <c r="A24" s="73" t="s">
        <v>10</v>
      </c>
      <c r="B24" s="73" t="s">
        <v>38</v>
      </c>
      <c r="C24" s="73" t="s">
        <v>39</v>
      </c>
      <c r="D24" s="73" t="s">
        <v>40</v>
      </c>
      <c r="E24" s="30" t="n">
        <v>500000</v>
      </c>
      <c r="F24" s="73" t="s">
        <v>45</v>
      </c>
      <c r="G24" s="73" t="s">
        <v>42</v>
      </c>
      <c r="H24" s="74" t="n">
        <v>1</v>
      </c>
      <c r="I24" s="74" t="n">
        <v>0</v>
      </c>
      <c r="J24" s="74" t="n">
        <v>0</v>
      </c>
      <c r="K24" s="74" t="n">
        <v>0</v>
      </c>
      <c r="L24" s="74" t="n">
        <v>0</v>
      </c>
      <c r="M24" s="201" t="n">
        <f aca="false">SUM(I24:L24)</f>
        <v>0</v>
      </c>
      <c r="N24" s="67"/>
      <c r="O24" s="113"/>
      <c r="P24" s="113"/>
      <c r="Q24" s="83"/>
      <c r="R24" s="83"/>
      <c r="S24" s="201"/>
    </row>
    <row r="25" customFormat="false" ht="19.45" hidden="false" customHeight="true" outlineLevel="0" collapsed="false">
      <c r="A25" s="73" t="s">
        <v>10</v>
      </c>
      <c r="B25" s="73" t="s">
        <v>38</v>
      </c>
      <c r="C25" s="73" t="s">
        <v>39</v>
      </c>
      <c r="D25" s="73" t="s">
        <v>40</v>
      </c>
      <c r="E25" s="30" t="n">
        <v>1000000</v>
      </c>
      <c r="F25" s="73" t="s">
        <v>41</v>
      </c>
      <c r="G25" s="73" t="s">
        <v>42</v>
      </c>
      <c r="H25" s="74" t="n">
        <v>1</v>
      </c>
      <c r="I25" s="74" t="n">
        <v>8000000</v>
      </c>
      <c r="J25" s="74" t="n">
        <v>0</v>
      </c>
      <c r="K25" s="74" t="n">
        <v>8000000</v>
      </c>
      <c r="L25" s="74" t="n">
        <v>32000424</v>
      </c>
      <c r="M25" s="201" t="n">
        <f aca="false">SUM(I25:L25)</f>
        <v>48000424</v>
      </c>
      <c r="N25" s="67"/>
      <c r="O25" s="113"/>
      <c r="P25" s="113"/>
      <c r="Q25" s="83"/>
      <c r="R25" s="83"/>
      <c r="S25" s="201"/>
    </row>
    <row r="26" customFormat="false" ht="19.45" hidden="false" customHeight="true" outlineLevel="0" collapsed="false">
      <c r="A26" s="73" t="s">
        <v>10</v>
      </c>
      <c r="B26" s="73" t="s">
        <v>38</v>
      </c>
      <c r="C26" s="73" t="s">
        <v>39</v>
      </c>
      <c r="D26" s="73" t="s">
        <v>40</v>
      </c>
      <c r="E26" s="30" t="n">
        <v>1000000</v>
      </c>
      <c r="F26" s="73" t="s">
        <v>43</v>
      </c>
      <c r="G26" s="73" t="s">
        <v>42</v>
      </c>
      <c r="H26" s="74" t="n">
        <v>1</v>
      </c>
      <c r="I26" s="74" t="n">
        <v>0</v>
      </c>
      <c r="J26" s="74" t="n">
        <v>0</v>
      </c>
      <c r="K26" s="74" t="n">
        <v>0</v>
      </c>
      <c r="L26" s="74" t="n">
        <v>0</v>
      </c>
      <c r="M26" s="201" t="n">
        <f aca="false">SUM(I26:L26)</f>
        <v>0</v>
      </c>
      <c r="N26" s="67"/>
      <c r="O26" s="113"/>
      <c r="P26" s="113"/>
      <c r="Q26" s="83"/>
      <c r="R26" s="83"/>
      <c r="S26" s="201"/>
    </row>
    <row r="27" customFormat="false" ht="19.45" hidden="false" customHeight="true" outlineLevel="0" collapsed="false">
      <c r="A27" s="73" t="s">
        <v>10</v>
      </c>
      <c r="B27" s="73" t="s">
        <v>38</v>
      </c>
      <c r="C27" s="73" t="s">
        <v>39</v>
      </c>
      <c r="D27" s="73" t="s">
        <v>40</v>
      </c>
      <c r="E27" s="30" t="n">
        <v>1000000</v>
      </c>
      <c r="F27" s="73" t="s">
        <v>44</v>
      </c>
      <c r="G27" s="73" t="s">
        <v>42</v>
      </c>
      <c r="H27" s="74" t="n">
        <v>1</v>
      </c>
      <c r="I27" s="74" t="n">
        <v>0</v>
      </c>
      <c r="J27" s="74" t="n">
        <v>0</v>
      </c>
      <c r="K27" s="74" t="n">
        <v>0</v>
      </c>
      <c r="L27" s="74" t="n">
        <v>16000416</v>
      </c>
      <c r="M27" s="201" t="n">
        <f aca="false">SUM(I27:L27)</f>
        <v>16000416</v>
      </c>
      <c r="N27" s="67"/>
      <c r="O27" s="113"/>
      <c r="P27" s="113"/>
      <c r="Q27" s="83"/>
      <c r="R27" s="83"/>
      <c r="S27" s="201"/>
    </row>
    <row r="28" customFormat="false" ht="19.45" hidden="false" customHeight="true" outlineLevel="0" collapsed="false">
      <c r="A28" s="73" t="s">
        <v>10</v>
      </c>
      <c r="B28" s="73" t="s">
        <v>38</v>
      </c>
      <c r="C28" s="73" t="s">
        <v>39</v>
      </c>
      <c r="D28" s="73" t="s">
        <v>40</v>
      </c>
      <c r="E28" s="30" t="n">
        <v>1000000</v>
      </c>
      <c r="F28" s="73" t="s">
        <v>45</v>
      </c>
      <c r="G28" s="73" t="s">
        <v>42</v>
      </c>
      <c r="H28" s="74" t="n">
        <v>1</v>
      </c>
      <c r="I28" s="74" t="n">
        <v>0</v>
      </c>
      <c r="J28" s="74" t="n">
        <v>0</v>
      </c>
      <c r="K28" s="74" t="n">
        <v>0</v>
      </c>
      <c r="L28" s="74" t="n">
        <v>0</v>
      </c>
      <c r="M28" s="201" t="n">
        <f aca="false">SUM(I28:L28)</f>
        <v>0</v>
      </c>
      <c r="N28" s="67"/>
      <c r="O28" s="113"/>
      <c r="P28" s="113"/>
      <c r="Q28" s="83"/>
      <c r="R28" s="83"/>
      <c r="S28" s="201"/>
    </row>
    <row r="29" customFormat="false" ht="19.45" hidden="false" customHeight="true" outlineLevel="0" collapsed="false">
      <c r="A29" s="73" t="s">
        <v>10</v>
      </c>
      <c r="B29" s="73" t="s">
        <v>38</v>
      </c>
      <c r="C29" s="73" t="s">
        <v>39</v>
      </c>
      <c r="D29" s="73" t="s">
        <v>40</v>
      </c>
      <c r="E29" s="30" t="n">
        <v>1500000</v>
      </c>
      <c r="F29" s="73" t="s">
        <v>41</v>
      </c>
      <c r="G29" s="73" t="s">
        <v>42</v>
      </c>
      <c r="H29" s="74" t="n">
        <v>1</v>
      </c>
      <c r="I29" s="74" t="n">
        <v>0</v>
      </c>
      <c r="J29" s="74" t="n">
        <v>0</v>
      </c>
      <c r="K29" s="74" t="n">
        <v>24000000</v>
      </c>
      <c r="L29" s="74" t="n">
        <v>48000424</v>
      </c>
      <c r="M29" s="201" t="n">
        <f aca="false">SUM(I29:L29)</f>
        <v>72000424</v>
      </c>
      <c r="N29" s="67"/>
      <c r="O29" s="113"/>
      <c r="P29" s="113"/>
      <c r="Q29" s="83"/>
      <c r="R29" s="83"/>
      <c r="S29" s="201"/>
    </row>
    <row r="30" customFormat="false" ht="19.45" hidden="false" customHeight="true" outlineLevel="0" collapsed="false">
      <c r="A30" s="73" t="s">
        <v>10</v>
      </c>
      <c r="B30" s="73" t="s">
        <v>38</v>
      </c>
      <c r="C30" s="73" t="s">
        <v>39</v>
      </c>
      <c r="D30" s="73" t="s">
        <v>40</v>
      </c>
      <c r="E30" s="30" t="n">
        <v>1500000</v>
      </c>
      <c r="F30" s="73" t="s">
        <v>43</v>
      </c>
      <c r="G30" s="73" t="s">
        <v>42</v>
      </c>
      <c r="H30" s="74" t="n">
        <v>1</v>
      </c>
      <c r="I30" s="74" t="n">
        <v>0</v>
      </c>
      <c r="J30" s="74" t="n">
        <v>0</v>
      </c>
      <c r="K30" s="74" t="n">
        <v>0</v>
      </c>
      <c r="L30" s="74" t="n">
        <v>0</v>
      </c>
      <c r="M30" s="201" t="n">
        <f aca="false">SUM(I30:L30)</f>
        <v>0</v>
      </c>
      <c r="N30" s="67"/>
      <c r="O30" s="113"/>
      <c r="P30" s="113"/>
      <c r="Q30" s="83"/>
      <c r="R30" s="83"/>
      <c r="S30" s="201"/>
    </row>
    <row r="31" customFormat="false" ht="19.45" hidden="false" customHeight="true" outlineLevel="0" collapsed="false">
      <c r="A31" s="73" t="s">
        <v>10</v>
      </c>
      <c r="B31" s="73" t="s">
        <v>38</v>
      </c>
      <c r="C31" s="73" t="s">
        <v>39</v>
      </c>
      <c r="D31" s="73" t="s">
        <v>40</v>
      </c>
      <c r="E31" s="30" t="n">
        <v>1500000</v>
      </c>
      <c r="F31" s="73" t="s">
        <v>44</v>
      </c>
      <c r="G31" s="73" t="s">
        <v>42</v>
      </c>
      <c r="H31" s="74" t="n">
        <v>1</v>
      </c>
      <c r="I31" s="74" t="n">
        <v>0</v>
      </c>
      <c r="J31" s="74" t="n">
        <v>0</v>
      </c>
      <c r="K31" s="74" t="n">
        <v>0</v>
      </c>
      <c r="L31" s="74" t="n">
        <v>24000416</v>
      </c>
      <c r="M31" s="201" t="n">
        <f aca="false">SUM(I31:L31)</f>
        <v>24000416</v>
      </c>
      <c r="N31" s="67"/>
      <c r="O31" s="113"/>
      <c r="P31" s="113"/>
      <c r="Q31" s="83"/>
      <c r="R31" s="83"/>
      <c r="S31" s="201"/>
    </row>
    <row r="32" customFormat="false" ht="19.45" hidden="false" customHeight="true" outlineLevel="0" collapsed="false">
      <c r="A32" s="73" t="s">
        <v>10</v>
      </c>
      <c r="B32" s="73" t="s">
        <v>38</v>
      </c>
      <c r="C32" s="73" t="s">
        <v>39</v>
      </c>
      <c r="D32" s="73" t="s">
        <v>40</v>
      </c>
      <c r="E32" s="30" t="n">
        <v>1500000</v>
      </c>
      <c r="F32" s="73" t="s">
        <v>45</v>
      </c>
      <c r="G32" s="73" t="s">
        <v>42</v>
      </c>
      <c r="H32" s="74" t="n">
        <v>1</v>
      </c>
      <c r="I32" s="74" t="n">
        <v>0</v>
      </c>
      <c r="J32" s="74" t="n">
        <v>0</v>
      </c>
      <c r="K32" s="74" t="n">
        <v>0</v>
      </c>
      <c r="L32" s="74" t="n">
        <v>0</v>
      </c>
      <c r="M32" s="201" t="n">
        <f aca="false">SUM(I32:L32)</f>
        <v>0</v>
      </c>
      <c r="N32" s="67"/>
      <c r="O32" s="113"/>
      <c r="P32" s="113"/>
      <c r="Q32" s="83"/>
      <c r="R32" s="83"/>
      <c r="S32" s="201"/>
    </row>
    <row r="33" customFormat="false" ht="19.45" hidden="false" customHeight="true" outlineLevel="0" collapsed="false">
      <c r="A33" s="73" t="s">
        <v>46</v>
      </c>
      <c r="B33" s="73" t="s">
        <v>47</v>
      </c>
      <c r="C33" s="73" t="s">
        <v>39</v>
      </c>
      <c r="D33" s="73" t="s">
        <v>40</v>
      </c>
      <c r="E33" s="30" t="n">
        <v>500000</v>
      </c>
      <c r="F33" s="73" t="s">
        <v>41</v>
      </c>
      <c r="G33" s="73" t="s">
        <v>42</v>
      </c>
      <c r="H33" s="74" t="n">
        <v>1</v>
      </c>
      <c r="I33" s="74" t="n">
        <v>1151998920</v>
      </c>
      <c r="J33" s="74" t="n">
        <v>0</v>
      </c>
      <c r="K33" s="74" t="n">
        <v>648</v>
      </c>
      <c r="L33" s="74" t="n">
        <v>728</v>
      </c>
      <c r="M33" s="201" t="n">
        <f aca="false">SUM(I33:L33)</f>
        <v>1152000296</v>
      </c>
      <c r="N33" s="67"/>
      <c r="O33" s="113"/>
      <c r="P33" s="113"/>
      <c r="Q33" s="83"/>
      <c r="R33" s="83"/>
      <c r="S33" s="201"/>
    </row>
    <row r="34" customFormat="false" ht="19.45" hidden="false" customHeight="true" outlineLevel="0" collapsed="false">
      <c r="A34" s="73" t="s">
        <v>46</v>
      </c>
      <c r="B34" s="73" t="s">
        <v>47</v>
      </c>
      <c r="C34" s="73" t="s">
        <v>39</v>
      </c>
      <c r="D34" s="73" t="s">
        <v>40</v>
      </c>
      <c r="E34" s="30" t="n">
        <v>500000</v>
      </c>
      <c r="F34" s="73" t="s">
        <v>43</v>
      </c>
      <c r="G34" s="73" t="s">
        <v>42</v>
      </c>
      <c r="H34" s="74" t="n">
        <v>1</v>
      </c>
      <c r="I34" s="74" t="n">
        <v>0</v>
      </c>
      <c r="J34" s="74" t="n">
        <v>0</v>
      </c>
      <c r="K34" s="74" t="n">
        <v>0</v>
      </c>
      <c r="L34" s="74" t="n">
        <v>0</v>
      </c>
      <c r="M34" s="201" t="n">
        <f aca="false">SUM(I34:L34)</f>
        <v>0</v>
      </c>
      <c r="N34" s="67"/>
      <c r="O34" s="113"/>
      <c r="P34" s="113"/>
      <c r="Q34" s="83"/>
      <c r="R34" s="83"/>
      <c r="S34" s="201"/>
    </row>
    <row r="35" customFormat="false" ht="19.45" hidden="false" customHeight="true" outlineLevel="0" collapsed="false">
      <c r="A35" s="73" t="s">
        <v>46</v>
      </c>
      <c r="B35" s="73" t="s">
        <v>47</v>
      </c>
      <c r="C35" s="73" t="s">
        <v>39</v>
      </c>
      <c r="D35" s="73" t="s">
        <v>40</v>
      </c>
      <c r="E35" s="30" t="n">
        <v>500000</v>
      </c>
      <c r="F35" s="73" t="s">
        <v>44</v>
      </c>
      <c r="G35" s="73" t="s">
        <v>42</v>
      </c>
      <c r="H35" s="74" t="n">
        <v>1</v>
      </c>
      <c r="I35" s="74" t="n">
        <v>755998776</v>
      </c>
      <c r="J35" s="74" t="n">
        <v>0</v>
      </c>
      <c r="K35" s="74" t="n">
        <v>792</v>
      </c>
      <c r="L35" s="74" t="n">
        <v>720</v>
      </c>
      <c r="M35" s="201" t="n">
        <f aca="false">SUM(I35:L35)</f>
        <v>756000288</v>
      </c>
      <c r="N35" s="67"/>
      <c r="O35" s="113"/>
      <c r="P35" s="113"/>
      <c r="Q35" s="83"/>
      <c r="R35" s="83"/>
      <c r="S35" s="201"/>
    </row>
    <row r="36" customFormat="false" ht="19.45" hidden="false" customHeight="true" outlineLevel="0" collapsed="false">
      <c r="A36" s="73" t="s">
        <v>46</v>
      </c>
      <c r="B36" s="73" t="s">
        <v>47</v>
      </c>
      <c r="C36" s="73" t="s">
        <v>39</v>
      </c>
      <c r="D36" s="73" t="s">
        <v>40</v>
      </c>
      <c r="E36" s="30" t="n">
        <v>500000</v>
      </c>
      <c r="F36" s="73" t="s">
        <v>45</v>
      </c>
      <c r="G36" s="73" t="s">
        <v>42</v>
      </c>
      <c r="H36" s="74" t="n">
        <v>1</v>
      </c>
      <c r="I36" s="74" t="n">
        <v>0</v>
      </c>
      <c r="J36" s="74" t="n">
        <v>0</v>
      </c>
      <c r="K36" s="74" t="n">
        <v>0</v>
      </c>
      <c r="L36" s="74" t="n">
        <v>0</v>
      </c>
      <c r="M36" s="201" t="n">
        <f aca="false">SUM(I36:L36)</f>
        <v>0</v>
      </c>
      <c r="N36" s="67"/>
      <c r="O36" s="113"/>
      <c r="P36" s="113"/>
      <c r="Q36" s="83"/>
      <c r="R36" s="83"/>
      <c r="S36" s="201"/>
    </row>
    <row r="37" customFormat="false" ht="19.45" hidden="false" customHeight="true" outlineLevel="0" collapsed="false">
      <c r="A37" s="73" t="s">
        <v>46</v>
      </c>
      <c r="B37" s="73" t="s">
        <v>47</v>
      </c>
      <c r="C37" s="73" t="s">
        <v>39</v>
      </c>
      <c r="D37" s="73" t="s">
        <v>40</v>
      </c>
      <c r="E37" s="30" t="n">
        <v>1000000</v>
      </c>
      <c r="F37" s="73" t="s">
        <v>41</v>
      </c>
      <c r="G37" s="73" t="s">
        <v>42</v>
      </c>
      <c r="H37" s="74" t="n">
        <v>1</v>
      </c>
      <c r="I37" s="74" t="n">
        <v>2304000000</v>
      </c>
      <c r="J37" s="74" t="n">
        <v>0</v>
      </c>
      <c r="K37" s="74" t="n">
        <v>792</v>
      </c>
      <c r="L37" s="74" t="n">
        <v>736</v>
      </c>
      <c r="M37" s="201" t="n">
        <f aca="false">SUM(I37:L37)</f>
        <v>2304001528</v>
      </c>
      <c r="N37" s="67"/>
      <c r="O37" s="113"/>
      <c r="P37" s="113"/>
      <c r="Q37" s="83"/>
      <c r="R37" s="83"/>
      <c r="S37" s="201"/>
    </row>
    <row r="38" customFormat="false" ht="19.45" hidden="false" customHeight="true" outlineLevel="0" collapsed="false">
      <c r="A38" s="73" t="s">
        <v>46</v>
      </c>
      <c r="B38" s="73" t="s">
        <v>47</v>
      </c>
      <c r="C38" s="73" t="s">
        <v>39</v>
      </c>
      <c r="D38" s="73" t="s">
        <v>40</v>
      </c>
      <c r="E38" s="30" t="n">
        <v>1000000</v>
      </c>
      <c r="F38" s="73" t="s">
        <v>43</v>
      </c>
      <c r="G38" s="73" t="s">
        <v>42</v>
      </c>
      <c r="H38" s="74" t="n">
        <v>1</v>
      </c>
      <c r="I38" s="74" t="n">
        <v>0</v>
      </c>
      <c r="J38" s="74" t="n">
        <v>0</v>
      </c>
      <c r="K38" s="74" t="n">
        <v>0</v>
      </c>
      <c r="L38" s="74" t="n">
        <v>0</v>
      </c>
      <c r="M38" s="201" t="n">
        <f aca="false">SUM(I38:L38)</f>
        <v>0</v>
      </c>
      <c r="N38" s="67"/>
      <c r="O38" s="113"/>
      <c r="P38" s="113"/>
      <c r="Q38" s="83"/>
      <c r="R38" s="83"/>
      <c r="S38" s="201"/>
    </row>
    <row r="39" customFormat="false" ht="19.45" hidden="false" customHeight="true" outlineLevel="0" collapsed="false">
      <c r="A39" s="73" t="s">
        <v>46</v>
      </c>
      <c r="B39" s="73" t="s">
        <v>47</v>
      </c>
      <c r="C39" s="73" t="s">
        <v>39</v>
      </c>
      <c r="D39" s="73" t="s">
        <v>40</v>
      </c>
      <c r="E39" s="30" t="n">
        <v>1000000</v>
      </c>
      <c r="F39" s="73" t="s">
        <v>44</v>
      </c>
      <c r="G39" s="73" t="s">
        <v>42</v>
      </c>
      <c r="H39" s="74" t="n">
        <v>1</v>
      </c>
      <c r="I39" s="74" t="n">
        <v>1511998560</v>
      </c>
      <c r="J39" s="74" t="n">
        <v>0</v>
      </c>
      <c r="K39" s="74" t="n">
        <v>1008</v>
      </c>
      <c r="L39" s="74" t="n">
        <v>728</v>
      </c>
      <c r="M39" s="201" t="n">
        <f aca="false">SUM(I39:L39)</f>
        <v>1512000296</v>
      </c>
      <c r="N39" s="67"/>
      <c r="O39" s="113"/>
      <c r="P39" s="113"/>
      <c r="Q39" s="83"/>
      <c r="R39" s="83"/>
      <c r="S39" s="201"/>
    </row>
    <row r="40" customFormat="false" ht="19.45" hidden="false" customHeight="true" outlineLevel="0" collapsed="false">
      <c r="A40" s="73" t="s">
        <v>46</v>
      </c>
      <c r="B40" s="73" t="s">
        <v>47</v>
      </c>
      <c r="C40" s="73" t="s">
        <v>39</v>
      </c>
      <c r="D40" s="73" t="s">
        <v>40</v>
      </c>
      <c r="E40" s="30" t="n">
        <v>1000000</v>
      </c>
      <c r="F40" s="73" t="s">
        <v>45</v>
      </c>
      <c r="G40" s="73" t="s">
        <v>42</v>
      </c>
      <c r="H40" s="74" t="n">
        <v>1</v>
      </c>
      <c r="I40" s="74" t="n">
        <v>0</v>
      </c>
      <c r="J40" s="74" t="n">
        <v>0</v>
      </c>
      <c r="K40" s="74" t="n">
        <v>0</v>
      </c>
      <c r="L40" s="74" t="n">
        <v>0</v>
      </c>
      <c r="M40" s="201" t="n">
        <f aca="false">SUM(I40:L40)</f>
        <v>0</v>
      </c>
      <c r="N40" s="67"/>
      <c r="O40" s="113"/>
      <c r="P40" s="113"/>
      <c r="Q40" s="83"/>
      <c r="R40" s="83"/>
      <c r="S40" s="201"/>
    </row>
    <row r="41" customFormat="false" ht="19.45" hidden="false" customHeight="true" outlineLevel="0" collapsed="false">
      <c r="A41" s="73" t="s">
        <v>46</v>
      </c>
      <c r="B41" s="73" t="s">
        <v>47</v>
      </c>
      <c r="C41" s="73" t="s">
        <v>39</v>
      </c>
      <c r="D41" s="73" t="s">
        <v>40</v>
      </c>
      <c r="E41" s="30" t="n">
        <v>1500000</v>
      </c>
      <c r="F41" s="73" t="s">
        <v>41</v>
      </c>
      <c r="G41" s="73" t="s">
        <v>42</v>
      </c>
      <c r="H41" s="74" t="n">
        <v>1</v>
      </c>
      <c r="I41" s="74" t="n">
        <v>3456000000</v>
      </c>
      <c r="J41" s="74" t="n">
        <v>0</v>
      </c>
      <c r="K41" s="74" t="n">
        <v>720</v>
      </c>
      <c r="L41" s="74" t="n">
        <v>736</v>
      </c>
      <c r="M41" s="201" t="n">
        <f aca="false">SUM(I41:L41)</f>
        <v>3456001456</v>
      </c>
      <c r="N41" s="67"/>
      <c r="O41" s="113"/>
      <c r="P41" s="113"/>
      <c r="Q41" s="83"/>
      <c r="R41" s="83"/>
      <c r="S41" s="201"/>
    </row>
    <row r="42" customFormat="false" ht="19.45" hidden="false" customHeight="true" outlineLevel="0" collapsed="false">
      <c r="A42" s="73" t="s">
        <v>46</v>
      </c>
      <c r="B42" s="73" t="s">
        <v>47</v>
      </c>
      <c r="C42" s="73" t="s">
        <v>39</v>
      </c>
      <c r="D42" s="73" t="s">
        <v>40</v>
      </c>
      <c r="E42" s="30" t="n">
        <v>1500000</v>
      </c>
      <c r="F42" s="73" t="s">
        <v>43</v>
      </c>
      <c r="G42" s="73" t="s">
        <v>42</v>
      </c>
      <c r="H42" s="74" t="n">
        <v>1</v>
      </c>
      <c r="I42" s="74" t="n">
        <v>0</v>
      </c>
      <c r="J42" s="74" t="n">
        <v>0</v>
      </c>
      <c r="K42" s="74" t="n">
        <v>0</v>
      </c>
      <c r="L42" s="74" t="n">
        <v>0</v>
      </c>
      <c r="M42" s="201" t="n">
        <f aca="false">SUM(I42:L42)</f>
        <v>0</v>
      </c>
      <c r="N42" s="67"/>
      <c r="O42" s="113"/>
      <c r="P42" s="113"/>
      <c r="Q42" s="83"/>
      <c r="R42" s="83"/>
      <c r="S42" s="201"/>
    </row>
    <row r="43" customFormat="false" ht="19.45" hidden="false" customHeight="true" outlineLevel="0" collapsed="false">
      <c r="A43" s="73" t="s">
        <v>46</v>
      </c>
      <c r="B43" s="73" t="s">
        <v>47</v>
      </c>
      <c r="C43" s="73" t="s">
        <v>39</v>
      </c>
      <c r="D43" s="73" t="s">
        <v>40</v>
      </c>
      <c r="E43" s="30" t="n">
        <v>1500000</v>
      </c>
      <c r="F43" s="73" t="s">
        <v>44</v>
      </c>
      <c r="G43" s="73" t="s">
        <v>42</v>
      </c>
      <c r="H43" s="74" t="n">
        <v>1</v>
      </c>
      <c r="I43" s="74" t="n">
        <v>2268000000</v>
      </c>
      <c r="J43" s="74" t="n">
        <v>0</v>
      </c>
      <c r="K43" s="74" t="n">
        <v>1224</v>
      </c>
      <c r="L43" s="74" t="n">
        <v>728</v>
      </c>
      <c r="M43" s="201" t="n">
        <f aca="false">SUM(I43:L43)</f>
        <v>2268001952</v>
      </c>
      <c r="N43" s="67"/>
      <c r="O43" s="113"/>
      <c r="P43" s="113"/>
      <c r="Q43" s="83"/>
      <c r="R43" s="83"/>
      <c r="S43" s="201"/>
    </row>
    <row r="44" customFormat="false" ht="19.45" hidden="false" customHeight="true" outlineLevel="0" collapsed="false">
      <c r="A44" s="73" t="s">
        <v>46</v>
      </c>
      <c r="B44" s="73" t="s">
        <v>47</v>
      </c>
      <c r="C44" s="73" t="s">
        <v>39</v>
      </c>
      <c r="D44" s="73" t="s">
        <v>40</v>
      </c>
      <c r="E44" s="30" t="n">
        <v>1500000</v>
      </c>
      <c r="F44" s="73" t="s">
        <v>45</v>
      </c>
      <c r="G44" s="73" t="s">
        <v>42</v>
      </c>
      <c r="H44" s="74" t="n">
        <v>1</v>
      </c>
      <c r="I44" s="74" t="n">
        <v>0</v>
      </c>
      <c r="J44" s="74" t="n">
        <v>0</v>
      </c>
      <c r="K44" s="74" t="n">
        <v>0</v>
      </c>
      <c r="L44" s="74" t="n">
        <v>0</v>
      </c>
      <c r="M44" s="201" t="n">
        <f aca="false">SUM(I44:L44)</f>
        <v>0</v>
      </c>
      <c r="N44" s="67"/>
      <c r="O44" s="113"/>
      <c r="P44" s="113"/>
      <c r="Q44" s="83"/>
      <c r="R44" s="83"/>
      <c r="S44" s="201"/>
    </row>
    <row r="45" customFormat="false" ht="19.45" hidden="false" customHeight="true" outlineLevel="0" collapsed="false">
      <c r="A45" s="73" t="s">
        <v>12</v>
      </c>
      <c r="B45" s="73" t="s">
        <v>38</v>
      </c>
      <c r="C45" s="73" t="s">
        <v>39</v>
      </c>
      <c r="D45" s="73" t="s">
        <v>40</v>
      </c>
      <c r="E45" s="30" t="n">
        <v>10000</v>
      </c>
      <c r="F45" s="73" t="s">
        <v>41</v>
      </c>
      <c r="G45" s="73" t="s">
        <v>42</v>
      </c>
      <c r="H45" s="74" t="n">
        <v>1</v>
      </c>
      <c r="I45" s="74" t="n">
        <v>80000</v>
      </c>
      <c r="J45" s="74" t="n">
        <v>0</v>
      </c>
      <c r="K45" s="74" t="n">
        <v>0</v>
      </c>
      <c r="L45" s="74" t="n">
        <v>240416</v>
      </c>
      <c r="M45" s="201" t="n">
        <f aca="false">SUM(I45:L45)</f>
        <v>320416</v>
      </c>
      <c r="N45" s="67"/>
      <c r="O45" s="113"/>
      <c r="P45" s="113"/>
      <c r="Q45" s="83"/>
      <c r="R45" s="83"/>
      <c r="S45" s="201"/>
    </row>
    <row r="46" customFormat="false" ht="19.45" hidden="false" customHeight="true" outlineLevel="0" collapsed="false">
      <c r="A46" s="73" t="s">
        <v>12</v>
      </c>
      <c r="B46" s="73" t="s">
        <v>38</v>
      </c>
      <c r="C46" s="73" t="s">
        <v>39</v>
      </c>
      <c r="D46" s="73" t="s">
        <v>40</v>
      </c>
      <c r="E46" s="30" t="n">
        <v>10000</v>
      </c>
      <c r="F46" s="73" t="s">
        <v>43</v>
      </c>
      <c r="G46" s="73" t="s">
        <v>42</v>
      </c>
      <c r="H46" s="74" t="n">
        <v>1</v>
      </c>
      <c r="I46" s="74" t="n">
        <v>0</v>
      </c>
      <c r="J46" s="74" t="n">
        <v>0</v>
      </c>
      <c r="K46" s="74" t="n">
        <v>0</v>
      </c>
      <c r="L46" s="74" t="n">
        <v>0</v>
      </c>
      <c r="M46" s="201" t="n">
        <f aca="false">SUM(I46:L46)</f>
        <v>0</v>
      </c>
      <c r="N46" s="67"/>
      <c r="O46" s="113"/>
      <c r="P46" s="113"/>
      <c r="Q46" s="83"/>
      <c r="R46" s="83"/>
      <c r="S46" s="201"/>
    </row>
    <row r="47" customFormat="false" ht="19.45" hidden="false" customHeight="true" outlineLevel="0" collapsed="false">
      <c r="A47" s="73" t="s">
        <v>12</v>
      </c>
      <c r="B47" s="73" t="s">
        <v>38</v>
      </c>
      <c r="C47" s="73" t="s">
        <v>39</v>
      </c>
      <c r="D47" s="73" t="s">
        <v>40</v>
      </c>
      <c r="E47" s="30" t="n">
        <v>10000</v>
      </c>
      <c r="F47" s="73" t="s">
        <v>44</v>
      </c>
      <c r="G47" s="73" t="s">
        <v>42</v>
      </c>
      <c r="H47" s="74" t="n">
        <v>1</v>
      </c>
      <c r="I47" s="74" t="n">
        <v>0</v>
      </c>
      <c r="J47" s="74" t="n">
        <v>0</v>
      </c>
      <c r="K47" s="74" t="n">
        <v>0</v>
      </c>
      <c r="L47" s="74" t="n">
        <v>80408</v>
      </c>
      <c r="M47" s="201" t="n">
        <f aca="false">SUM(I47:L47)</f>
        <v>80408</v>
      </c>
      <c r="N47" s="67"/>
      <c r="O47" s="113"/>
      <c r="P47" s="113"/>
      <c r="Q47" s="83"/>
      <c r="R47" s="83"/>
      <c r="S47" s="201"/>
    </row>
    <row r="48" customFormat="false" ht="19.45" hidden="false" customHeight="true" outlineLevel="0" collapsed="false">
      <c r="A48" s="73" t="s">
        <v>12</v>
      </c>
      <c r="B48" s="73" t="s">
        <v>38</v>
      </c>
      <c r="C48" s="73" t="s">
        <v>39</v>
      </c>
      <c r="D48" s="73" t="s">
        <v>40</v>
      </c>
      <c r="E48" s="30" t="n">
        <v>10000</v>
      </c>
      <c r="F48" s="73" t="s">
        <v>45</v>
      </c>
      <c r="G48" s="73" t="s">
        <v>42</v>
      </c>
      <c r="H48" s="74" t="n">
        <v>1</v>
      </c>
      <c r="I48" s="74" t="n">
        <v>0</v>
      </c>
      <c r="J48" s="74" t="n">
        <v>0</v>
      </c>
      <c r="K48" s="74" t="n">
        <v>0</v>
      </c>
      <c r="L48" s="74" t="n">
        <v>0</v>
      </c>
      <c r="M48" s="201" t="n">
        <f aca="false">SUM(I48:L48)</f>
        <v>0</v>
      </c>
      <c r="N48" s="67"/>
      <c r="O48" s="113"/>
      <c r="P48" s="113"/>
      <c r="Q48" s="83"/>
      <c r="R48" s="83"/>
      <c r="S48" s="201"/>
    </row>
    <row r="49" customFormat="false" ht="19.45" hidden="false" customHeight="true" outlineLevel="0" collapsed="false">
      <c r="A49" s="73" t="s">
        <v>12</v>
      </c>
      <c r="B49" s="73" t="s">
        <v>38</v>
      </c>
      <c r="C49" s="73" t="s">
        <v>39</v>
      </c>
      <c r="D49" s="73" t="s">
        <v>40</v>
      </c>
      <c r="E49" s="30" t="n">
        <v>20000</v>
      </c>
      <c r="F49" s="73" t="s">
        <v>41</v>
      </c>
      <c r="G49" s="73" t="s">
        <v>42</v>
      </c>
      <c r="H49" s="74" t="n">
        <v>1</v>
      </c>
      <c r="I49" s="74" t="n">
        <v>160000</v>
      </c>
      <c r="J49" s="74" t="n">
        <v>0</v>
      </c>
      <c r="K49" s="74" t="n">
        <v>0</v>
      </c>
      <c r="L49" s="74" t="n">
        <v>480416</v>
      </c>
      <c r="M49" s="201" t="n">
        <f aca="false">SUM(I49:L49)</f>
        <v>640416</v>
      </c>
      <c r="N49" s="67"/>
      <c r="O49" s="113"/>
      <c r="P49" s="113"/>
      <c r="Q49" s="83"/>
      <c r="R49" s="83"/>
      <c r="S49" s="201"/>
    </row>
    <row r="50" customFormat="false" ht="19.45" hidden="false" customHeight="true" outlineLevel="0" collapsed="false">
      <c r="A50" s="73" t="s">
        <v>12</v>
      </c>
      <c r="B50" s="73" t="s">
        <v>38</v>
      </c>
      <c r="C50" s="73" t="s">
        <v>39</v>
      </c>
      <c r="D50" s="73" t="s">
        <v>40</v>
      </c>
      <c r="E50" s="30" t="n">
        <v>20000</v>
      </c>
      <c r="F50" s="73" t="s">
        <v>43</v>
      </c>
      <c r="G50" s="73" t="s">
        <v>42</v>
      </c>
      <c r="H50" s="74" t="n">
        <v>1</v>
      </c>
      <c r="I50" s="74" t="n">
        <v>0</v>
      </c>
      <c r="J50" s="74" t="n">
        <v>0</v>
      </c>
      <c r="K50" s="74" t="n">
        <v>0</v>
      </c>
      <c r="L50" s="74" t="n">
        <v>0</v>
      </c>
      <c r="M50" s="201" t="n">
        <f aca="false">SUM(I50:L50)</f>
        <v>0</v>
      </c>
      <c r="N50" s="67"/>
      <c r="O50" s="113"/>
      <c r="P50" s="113"/>
      <c r="Q50" s="83"/>
      <c r="R50" s="83"/>
      <c r="S50" s="201"/>
    </row>
    <row r="51" customFormat="false" ht="19.45" hidden="false" customHeight="true" outlineLevel="0" collapsed="false">
      <c r="A51" s="73" t="s">
        <v>12</v>
      </c>
      <c r="B51" s="73" t="s">
        <v>38</v>
      </c>
      <c r="C51" s="73" t="s">
        <v>39</v>
      </c>
      <c r="D51" s="73" t="s">
        <v>40</v>
      </c>
      <c r="E51" s="30" t="n">
        <v>20000</v>
      </c>
      <c r="F51" s="73" t="s">
        <v>44</v>
      </c>
      <c r="G51" s="73" t="s">
        <v>42</v>
      </c>
      <c r="H51" s="74" t="n">
        <v>1</v>
      </c>
      <c r="I51" s="74" t="n">
        <v>0</v>
      </c>
      <c r="J51" s="74" t="n">
        <v>0</v>
      </c>
      <c r="K51" s="74" t="n">
        <v>0</v>
      </c>
      <c r="L51" s="74" t="n">
        <v>160408</v>
      </c>
      <c r="M51" s="201" t="n">
        <f aca="false">SUM(I51:L51)</f>
        <v>160408</v>
      </c>
      <c r="N51" s="67"/>
      <c r="O51" s="113"/>
      <c r="P51" s="113"/>
      <c r="Q51" s="83"/>
      <c r="R51" s="83"/>
      <c r="S51" s="201"/>
    </row>
    <row r="52" customFormat="false" ht="19.45" hidden="false" customHeight="true" outlineLevel="0" collapsed="false">
      <c r="A52" s="73" t="s">
        <v>12</v>
      </c>
      <c r="B52" s="73" t="s">
        <v>38</v>
      </c>
      <c r="C52" s="73" t="s">
        <v>39</v>
      </c>
      <c r="D52" s="73" t="s">
        <v>40</v>
      </c>
      <c r="E52" s="30" t="n">
        <v>20000</v>
      </c>
      <c r="F52" s="73" t="s">
        <v>45</v>
      </c>
      <c r="G52" s="73" t="s">
        <v>42</v>
      </c>
      <c r="H52" s="74" t="n">
        <v>1</v>
      </c>
      <c r="I52" s="74" t="n">
        <v>0</v>
      </c>
      <c r="J52" s="74" t="n">
        <v>0</v>
      </c>
      <c r="K52" s="74" t="n">
        <v>0</v>
      </c>
      <c r="L52" s="74" t="n">
        <v>0</v>
      </c>
      <c r="M52" s="201" t="n">
        <f aca="false">SUM(I52:L52)</f>
        <v>0</v>
      </c>
      <c r="N52" s="67"/>
      <c r="O52" s="113"/>
      <c r="P52" s="113"/>
      <c r="Q52" s="83"/>
      <c r="R52" s="83"/>
      <c r="S52" s="201"/>
    </row>
    <row r="53" customFormat="false" ht="19.45" hidden="false" customHeight="true" outlineLevel="0" collapsed="false">
      <c r="A53" s="73" t="s">
        <v>12</v>
      </c>
      <c r="B53" s="73" t="s">
        <v>38</v>
      </c>
      <c r="C53" s="73" t="s">
        <v>39</v>
      </c>
      <c r="D53" s="73" t="s">
        <v>40</v>
      </c>
      <c r="E53" s="30" t="n">
        <v>30000</v>
      </c>
      <c r="F53" s="73" t="s">
        <v>41</v>
      </c>
      <c r="G53" s="73" t="s">
        <v>42</v>
      </c>
      <c r="H53" s="74" t="n">
        <v>1</v>
      </c>
      <c r="I53" s="74" t="n">
        <v>240000</v>
      </c>
      <c r="J53" s="74" t="n">
        <v>0</v>
      </c>
      <c r="K53" s="74" t="n">
        <v>0</v>
      </c>
      <c r="L53" s="74" t="n">
        <v>720416</v>
      </c>
      <c r="M53" s="201" t="n">
        <f aca="false">SUM(I53:L53)</f>
        <v>960416</v>
      </c>
      <c r="N53" s="67"/>
      <c r="O53" s="113"/>
      <c r="P53" s="113"/>
      <c r="Q53" s="83"/>
      <c r="R53" s="83"/>
      <c r="S53" s="201"/>
    </row>
    <row r="54" customFormat="false" ht="19.45" hidden="false" customHeight="true" outlineLevel="0" collapsed="false">
      <c r="A54" s="73" t="s">
        <v>12</v>
      </c>
      <c r="B54" s="73" t="s">
        <v>38</v>
      </c>
      <c r="C54" s="73" t="s">
        <v>39</v>
      </c>
      <c r="D54" s="73" t="s">
        <v>40</v>
      </c>
      <c r="E54" s="30" t="n">
        <v>30000</v>
      </c>
      <c r="F54" s="73" t="s">
        <v>43</v>
      </c>
      <c r="G54" s="73" t="s">
        <v>42</v>
      </c>
      <c r="H54" s="74" t="n">
        <v>1</v>
      </c>
      <c r="I54" s="74" t="n">
        <v>0</v>
      </c>
      <c r="J54" s="74" t="n">
        <v>0</v>
      </c>
      <c r="K54" s="74" t="n">
        <v>0</v>
      </c>
      <c r="L54" s="74" t="n">
        <v>0</v>
      </c>
      <c r="M54" s="201" t="n">
        <f aca="false">SUM(I54:L54)</f>
        <v>0</v>
      </c>
      <c r="N54" s="67"/>
      <c r="O54" s="113"/>
      <c r="P54" s="113"/>
      <c r="Q54" s="83"/>
      <c r="R54" s="83"/>
      <c r="S54" s="201"/>
    </row>
    <row r="55" customFormat="false" ht="19.45" hidden="false" customHeight="true" outlineLevel="0" collapsed="false">
      <c r="A55" s="73" t="s">
        <v>12</v>
      </c>
      <c r="B55" s="73" t="s">
        <v>38</v>
      </c>
      <c r="C55" s="73" t="s">
        <v>39</v>
      </c>
      <c r="D55" s="73" t="s">
        <v>40</v>
      </c>
      <c r="E55" s="30" t="n">
        <v>30000</v>
      </c>
      <c r="F55" s="73" t="s">
        <v>44</v>
      </c>
      <c r="G55" s="73" t="s">
        <v>42</v>
      </c>
      <c r="H55" s="74" t="n">
        <v>1</v>
      </c>
      <c r="I55" s="74" t="n">
        <v>0</v>
      </c>
      <c r="J55" s="74" t="n">
        <v>0</v>
      </c>
      <c r="K55" s="74" t="n">
        <v>0</v>
      </c>
      <c r="L55" s="74" t="n">
        <v>240408</v>
      </c>
      <c r="M55" s="201" t="n">
        <f aca="false">SUM(I55:L55)</f>
        <v>240408</v>
      </c>
      <c r="N55" s="67"/>
      <c r="O55" s="113"/>
      <c r="P55" s="113"/>
      <c r="Q55" s="83"/>
      <c r="R55" s="83"/>
      <c r="S55" s="201"/>
    </row>
    <row r="56" customFormat="false" ht="19.45" hidden="false" customHeight="true" outlineLevel="0" collapsed="false">
      <c r="A56" s="73" t="s">
        <v>12</v>
      </c>
      <c r="B56" s="73" t="s">
        <v>38</v>
      </c>
      <c r="C56" s="73" t="s">
        <v>39</v>
      </c>
      <c r="D56" s="73" t="s">
        <v>40</v>
      </c>
      <c r="E56" s="30" t="n">
        <v>30000</v>
      </c>
      <c r="F56" s="73" t="s">
        <v>45</v>
      </c>
      <c r="G56" s="73" t="s">
        <v>42</v>
      </c>
      <c r="H56" s="74" t="n">
        <v>1</v>
      </c>
      <c r="I56" s="74" t="n">
        <v>0</v>
      </c>
      <c r="J56" s="74" t="n">
        <v>0</v>
      </c>
      <c r="K56" s="74" t="n">
        <v>0</v>
      </c>
      <c r="L56" s="74" t="n">
        <v>0</v>
      </c>
      <c r="M56" s="201" t="n">
        <f aca="false">SUM(I56:L56)</f>
        <v>0</v>
      </c>
      <c r="N56" s="67"/>
      <c r="O56" s="113"/>
      <c r="P56" s="113"/>
      <c r="Q56" s="83"/>
      <c r="R56" s="83"/>
      <c r="S56" s="201"/>
    </row>
    <row r="57" customFormat="false" ht="19.45" hidden="false" customHeight="true" outlineLevel="0" collapsed="false">
      <c r="A57" s="73" t="s">
        <v>13</v>
      </c>
      <c r="B57" s="73" t="s">
        <v>38</v>
      </c>
      <c r="C57" s="73" t="s">
        <v>39</v>
      </c>
      <c r="D57" s="73" t="s">
        <v>40</v>
      </c>
      <c r="E57" s="30" t="n">
        <v>500</v>
      </c>
      <c r="F57" s="73" t="s">
        <v>41</v>
      </c>
      <c r="G57" s="73" t="s">
        <v>42</v>
      </c>
      <c r="H57" s="74" t="n">
        <v>1</v>
      </c>
      <c r="I57" s="74" t="n">
        <v>6000000</v>
      </c>
      <c r="J57" s="74" t="n">
        <v>0</v>
      </c>
      <c r="K57" s="74" t="n">
        <v>0</v>
      </c>
      <c r="L57" s="74" t="n">
        <v>22000312</v>
      </c>
      <c r="M57" s="201" t="n">
        <f aca="false">SUM(I57:L57)</f>
        <v>28000312</v>
      </c>
      <c r="N57" s="67"/>
      <c r="O57" s="113"/>
      <c r="P57" s="113"/>
      <c r="Q57" s="83"/>
      <c r="R57" s="83"/>
      <c r="S57" s="201"/>
    </row>
    <row r="58" customFormat="false" ht="19.45" hidden="false" customHeight="true" outlineLevel="0" collapsed="false">
      <c r="A58" s="73" t="s">
        <v>13</v>
      </c>
      <c r="B58" s="73" t="s">
        <v>38</v>
      </c>
      <c r="C58" s="73" t="s">
        <v>39</v>
      </c>
      <c r="D58" s="73" t="s">
        <v>40</v>
      </c>
      <c r="E58" s="30" t="n">
        <v>500</v>
      </c>
      <c r="F58" s="73" t="s">
        <v>43</v>
      </c>
      <c r="G58" s="73" t="s">
        <v>42</v>
      </c>
      <c r="H58" s="74" t="n">
        <v>1</v>
      </c>
      <c r="I58" s="74" t="n">
        <v>0</v>
      </c>
      <c r="J58" s="74" t="n">
        <v>0</v>
      </c>
      <c r="K58" s="74" t="n">
        <v>0</v>
      </c>
      <c r="L58" s="74" t="n">
        <v>0</v>
      </c>
      <c r="M58" s="201" t="n">
        <f aca="false">SUM(I58:L58)</f>
        <v>0</v>
      </c>
      <c r="N58" s="67"/>
      <c r="O58" s="113"/>
      <c r="P58" s="113"/>
      <c r="Q58" s="83"/>
      <c r="R58" s="83"/>
      <c r="S58" s="201"/>
    </row>
    <row r="59" customFormat="false" ht="19.45" hidden="false" customHeight="true" outlineLevel="0" collapsed="false">
      <c r="A59" s="73" t="s">
        <v>13</v>
      </c>
      <c r="B59" s="73" t="s">
        <v>38</v>
      </c>
      <c r="C59" s="73" t="s">
        <v>39</v>
      </c>
      <c r="D59" s="73" t="s">
        <v>40</v>
      </c>
      <c r="E59" s="30" t="n">
        <v>500</v>
      </c>
      <c r="F59" s="73" t="s">
        <v>44</v>
      </c>
      <c r="G59" s="73" t="s">
        <v>42</v>
      </c>
      <c r="H59" s="74" t="n">
        <v>1</v>
      </c>
      <c r="I59" s="74" t="n">
        <v>0</v>
      </c>
      <c r="J59" s="74" t="n">
        <v>0</v>
      </c>
      <c r="K59" s="74" t="n">
        <v>0</v>
      </c>
      <c r="L59" s="74" t="n">
        <v>6000304</v>
      </c>
      <c r="M59" s="201" t="n">
        <f aca="false">SUM(I59:L59)</f>
        <v>6000304</v>
      </c>
      <c r="N59" s="67"/>
      <c r="O59" s="113"/>
      <c r="P59" s="113"/>
      <c r="Q59" s="83"/>
      <c r="R59" s="83"/>
      <c r="S59" s="201"/>
    </row>
    <row r="60" customFormat="false" ht="19.45" hidden="false" customHeight="true" outlineLevel="0" collapsed="false">
      <c r="A60" s="73" t="s">
        <v>13</v>
      </c>
      <c r="B60" s="73" t="s">
        <v>38</v>
      </c>
      <c r="C60" s="73" t="s">
        <v>39</v>
      </c>
      <c r="D60" s="73" t="s">
        <v>40</v>
      </c>
      <c r="E60" s="30" t="n">
        <v>500</v>
      </c>
      <c r="F60" s="73" t="s">
        <v>45</v>
      </c>
      <c r="G60" s="73" t="s">
        <v>42</v>
      </c>
      <c r="H60" s="74" t="n">
        <v>1</v>
      </c>
      <c r="I60" s="74" t="n">
        <v>0</v>
      </c>
      <c r="J60" s="74" t="n">
        <v>0</v>
      </c>
      <c r="K60" s="74" t="n">
        <v>0</v>
      </c>
      <c r="L60" s="74" t="n">
        <v>0</v>
      </c>
      <c r="M60" s="201" t="n">
        <f aca="false">SUM(I60:L60)</f>
        <v>0</v>
      </c>
      <c r="N60" s="67"/>
      <c r="O60" s="113"/>
      <c r="P60" s="113"/>
      <c r="Q60" s="83"/>
      <c r="R60" s="83"/>
      <c r="S60" s="201"/>
    </row>
    <row r="61" customFormat="false" ht="19.45" hidden="false" customHeight="true" outlineLevel="0" collapsed="false">
      <c r="A61" s="73" t="s">
        <v>13</v>
      </c>
      <c r="B61" s="73" t="s">
        <v>38</v>
      </c>
      <c r="C61" s="73" t="s">
        <v>39</v>
      </c>
      <c r="D61" s="73" t="s">
        <v>40</v>
      </c>
      <c r="E61" s="30" t="n">
        <v>1000</v>
      </c>
      <c r="F61" s="73" t="s">
        <v>41</v>
      </c>
      <c r="G61" s="73" t="s">
        <v>42</v>
      </c>
      <c r="H61" s="74" t="n">
        <v>1</v>
      </c>
      <c r="I61" s="74" t="n">
        <v>0</v>
      </c>
      <c r="J61" s="74" t="n">
        <v>0</v>
      </c>
      <c r="K61" s="74" t="n">
        <v>24000000</v>
      </c>
      <c r="L61" s="74" t="n">
        <v>88000320</v>
      </c>
      <c r="M61" s="201" t="n">
        <f aca="false">SUM(I61:L61)</f>
        <v>112000320</v>
      </c>
      <c r="N61" s="67"/>
      <c r="O61" s="113"/>
      <c r="P61" s="113"/>
      <c r="Q61" s="83"/>
      <c r="R61" s="83"/>
      <c r="S61" s="201"/>
    </row>
    <row r="62" customFormat="false" ht="19.45" hidden="false" customHeight="true" outlineLevel="0" collapsed="false">
      <c r="A62" s="73" t="s">
        <v>13</v>
      </c>
      <c r="B62" s="73" t="s">
        <v>38</v>
      </c>
      <c r="C62" s="73" t="s">
        <v>39</v>
      </c>
      <c r="D62" s="73" t="s">
        <v>40</v>
      </c>
      <c r="E62" s="30" t="n">
        <v>1000</v>
      </c>
      <c r="F62" s="73" t="s">
        <v>43</v>
      </c>
      <c r="G62" s="73" t="s">
        <v>42</v>
      </c>
      <c r="H62" s="74" t="n">
        <v>1</v>
      </c>
      <c r="I62" s="74" t="n">
        <v>0</v>
      </c>
      <c r="J62" s="74" t="n">
        <v>0</v>
      </c>
      <c r="K62" s="74" t="n">
        <v>0</v>
      </c>
      <c r="L62" s="74" t="n">
        <v>0</v>
      </c>
      <c r="M62" s="201" t="n">
        <f aca="false">SUM(I62:L62)</f>
        <v>0</v>
      </c>
      <c r="N62" s="67"/>
      <c r="O62" s="113"/>
      <c r="P62" s="113"/>
      <c r="Q62" s="83"/>
      <c r="R62" s="83"/>
      <c r="S62" s="201"/>
    </row>
    <row r="63" customFormat="false" ht="19.45" hidden="false" customHeight="true" outlineLevel="0" collapsed="false">
      <c r="A63" s="73" t="s">
        <v>13</v>
      </c>
      <c r="B63" s="73" t="s">
        <v>38</v>
      </c>
      <c r="C63" s="73" t="s">
        <v>39</v>
      </c>
      <c r="D63" s="73" t="s">
        <v>40</v>
      </c>
      <c r="E63" s="30" t="n">
        <v>1000</v>
      </c>
      <c r="F63" s="73" t="s">
        <v>44</v>
      </c>
      <c r="G63" s="73" t="s">
        <v>42</v>
      </c>
      <c r="H63" s="74" t="n">
        <v>1</v>
      </c>
      <c r="I63" s="74" t="n">
        <v>0</v>
      </c>
      <c r="J63" s="74" t="n">
        <v>0</v>
      </c>
      <c r="K63" s="74" t="n">
        <v>0</v>
      </c>
      <c r="L63" s="74" t="n">
        <v>24000312</v>
      </c>
      <c r="M63" s="201" t="n">
        <f aca="false">SUM(I63:L63)</f>
        <v>24000312</v>
      </c>
      <c r="N63" s="67"/>
      <c r="O63" s="113"/>
      <c r="P63" s="113"/>
      <c r="Q63" s="83"/>
      <c r="R63" s="83"/>
      <c r="S63" s="201"/>
    </row>
    <row r="64" customFormat="false" ht="19.45" hidden="false" customHeight="true" outlineLevel="0" collapsed="false">
      <c r="A64" s="73" t="s">
        <v>13</v>
      </c>
      <c r="B64" s="73" t="s">
        <v>38</v>
      </c>
      <c r="C64" s="73" t="s">
        <v>39</v>
      </c>
      <c r="D64" s="73" t="s">
        <v>40</v>
      </c>
      <c r="E64" s="30" t="n">
        <v>1000</v>
      </c>
      <c r="F64" s="73" t="s">
        <v>45</v>
      </c>
      <c r="G64" s="73" t="s">
        <v>42</v>
      </c>
      <c r="H64" s="74" t="n">
        <v>1</v>
      </c>
      <c r="I64" s="74" t="n">
        <v>0</v>
      </c>
      <c r="J64" s="74" t="n">
        <v>0</v>
      </c>
      <c r="K64" s="74" t="n">
        <v>0</v>
      </c>
      <c r="L64" s="74" t="n">
        <v>0</v>
      </c>
      <c r="M64" s="201" t="n">
        <f aca="false">SUM(I64:L64)</f>
        <v>0</v>
      </c>
      <c r="N64" s="67"/>
      <c r="O64" s="113"/>
      <c r="P64" s="113"/>
      <c r="Q64" s="83"/>
      <c r="R64" s="83"/>
      <c r="S64" s="201"/>
    </row>
    <row r="65" customFormat="false" ht="19.45" hidden="false" customHeight="true" outlineLevel="0" collapsed="false">
      <c r="A65" s="73" t="s">
        <v>13</v>
      </c>
      <c r="B65" s="73" t="s">
        <v>38</v>
      </c>
      <c r="C65" s="73" t="s">
        <v>39</v>
      </c>
      <c r="D65" s="73" t="s">
        <v>40</v>
      </c>
      <c r="E65" s="30" t="n">
        <v>1500</v>
      </c>
      <c r="F65" s="73" t="s">
        <v>41</v>
      </c>
      <c r="G65" s="73" t="s">
        <v>42</v>
      </c>
      <c r="H65" s="74" t="n">
        <v>1</v>
      </c>
      <c r="I65" s="74" t="n">
        <v>0</v>
      </c>
      <c r="J65" s="74" t="n">
        <v>0</v>
      </c>
      <c r="K65" s="74" t="n">
        <v>54000000</v>
      </c>
      <c r="L65" s="74" t="n">
        <v>198000320</v>
      </c>
      <c r="M65" s="201" t="n">
        <f aca="false">SUM(I65:L65)</f>
        <v>252000320</v>
      </c>
      <c r="N65" s="67"/>
      <c r="O65" s="113"/>
      <c r="P65" s="113"/>
      <c r="Q65" s="83"/>
      <c r="R65" s="83"/>
      <c r="S65" s="201"/>
    </row>
    <row r="66" customFormat="false" ht="19.45" hidden="false" customHeight="true" outlineLevel="0" collapsed="false">
      <c r="A66" s="73" t="s">
        <v>13</v>
      </c>
      <c r="B66" s="73" t="s">
        <v>38</v>
      </c>
      <c r="C66" s="73" t="s">
        <v>39</v>
      </c>
      <c r="D66" s="73" t="s">
        <v>40</v>
      </c>
      <c r="E66" s="30" t="n">
        <v>1500</v>
      </c>
      <c r="F66" s="73" t="s">
        <v>43</v>
      </c>
      <c r="G66" s="73" t="s">
        <v>42</v>
      </c>
      <c r="H66" s="74" t="n">
        <v>1</v>
      </c>
      <c r="I66" s="74" t="n">
        <v>0</v>
      </c>
      <c r="J66" s="74" t="n">
        <v>0</v>
      </c>
      <c r="K66" s="74" t="n">
        <v>0</v>
      </c>
      <c r="L66" s="74" t="n">
        <v>0</v>
      </c>
      <c r="M66" s="201" t="n">
        <f aca="false">SUM(I66:L66)</f>
        <v>0</v>
      </c>
      <c r="N66" s="67"/>
      <c r="O66" s="113"/>
      <c r="P66" s="113"/>
      <c r="Q66" s="83"/>
      <c r="R66" s="83"/>
      <c r="S66" s="201"/>
    </row>
    <row r="67" customFormat="false" ht="19.45" hidden="false" customHeight="true" outlineLevel="0" collapsed="false">
      <c r="A67" s="73" t="s">
        <v>13</v>
      </c>
      <c r="B67" s="73" t="s">
        <v>38</v>
      </c>
      <c r="C67" s="73" t="s">
        <v>39</v>
      </c>
      <c r="D67" s="73" t="s">
        <v>40</v>
      </c>
      <c r="E67" s="30" t="n">
        <v>1500</v>
      </c>
      <c r="F67" s="73" t="s">
        <v>44</v>
      </c>
      <c r="G67" s="73" t="s">
        <v>42</v>
      </c>
      <c r="H67" s="74" t="n">
        <v>1</v>
      </c>
      <c r="I67" s="74" t="n">
        <v>0</v>
      </c>
      <c r="J67" s="74" t="n">
        <v>0</v>
      </c>
      <c r="K67" s="74" t="n">
        <v>0</v>
      </c>
      <c r="L67" s="74" t="n">
        <v>54000312</v>
      </c>
      <c r="M67" s="201" t="n">
        <f aca="false">SUM(I67:L67)</f>
        <v>54000312</v>
      </c>
      <c r="N67" s="67"/>
      <c r="O67" s="113"/>
      <c r="P67" s="113"/>
      <c r="Q67" s="83"/>
      <c r="R67" s="83"/>
      <c r="S67" s="201"/>
    </row>
    <row r="68" customFormat="false" ht="19.45" hidden="false" customHeight="true" outlineLevel="0" collapsed="false">
      <c r="A68" s="73" t="s">
        <v>13</v>
      </c>
      <c r="B68" s="73" t="s">
        <v>38</v>
      </c>
      <c r="C68" s="73" t="s">
        <v>39</v>
      </c>
      <c r="D68" s="73" t="s">
        <v>40</v>
      </c>
      <c r="E68" s="30" t="n">
        <v>1500</v>
      </c>
      <c r="F68" s="73" t="s">
        <v>45</v>
      </c>
      <c r="G68" s="73" t="s">
        <v>42</v>
      </c>
      <c r="H68" s="74" t="n">
        <v>1</v>
      </c>
      <c r="I68" s="74" t="n">
        <v>0</v>
      </c>
      <c r="J68" s="74" t="n">
        <v>0</v>
      </c>
      <c r="K68" s="74" t="n">
        <v>0</v>
      </c>
      <c r="L68" s="74" t="n">
        <v>0</v>
      </c>
      <c r="M68" s="201" t="n">
        <f aca="false">SUM(I68:L68)</f>
        <v>0</v>
      </c>
      <c r="N68" s="67"/>
      <c r="O68" s="113"/>
      <c r="P68" s="113"/>
      <c r="Q68" s="83"/>
      <c r="R68" s="83"/>
      <c r="S68" s="201"/>
    </row>
    <row r="69" customFormat="false" ht="19.45" hidden="false" customHeight="true" outlineLevel="0" collapsed="false">
      <c r="A69" s="73" t="s">
        <v>95</v>
      </c>
      <c r="B69" s="73" t="s">
        <v>112</v>
      </c>
      <c r="C69" s="73" t="s">
        <v>39</v>
      </c>
      <c r="D69" s="73" t="s">
        <v>40</v>
      </c>
      <c r="E69" s="73" t="s">
        <v>97</v>
      </c>
      <c r="F69" s="73" t="s">
        <v>41</v>
      </c>
      <c r="G69" s="73" t="s">
        <v>42</v>
      </c>
      <c r="H69" s="74" t="n">
        <v>1</v>
      </c>
      <c r="I69" s="74" t="n">
        <v>3691834</v>
      </c>
      <c r="J69" s="74" t="n">
        <v>0</v>
      </c>
      <c r="K69" s="74" t="n">
        <v>0</v>
      </c>
      <c r="L69" s="74" t="n">
        <v>8604</v>
      </c>
      <c r="M69" s="201" t="n">
        <f aca="false">SUM(I69:L69)</f>
        <v>3700438</v>
      </c>
      <c r="N69" s="67"/>
      <c r="O69" s="113"/>
      <c r="P69" s="113"/>
      <c r="Q69" s="83"/>
      <c r="R69" s="83"/>
      <c r="S69" s="201"/>
    </row>
    <row r="70" customFormat="false" ht="19.45" hidden="false" customHeight="true" outlineLevel="0" collapsed="false">
      <c r="A70" s="73" t="s">
        <v>95</v>
      </c>
      <c r="B70" s="73" t="s">
        <v>112</v>
      </c>
      <c r="C70" s="73" t="s">
        <v>39</v>
      </c>
      <c r="D70" s="73" t="s">
        <v>40</v>
      </c>
      <c r="E70" s="73" t="s">
        <v>97</v>
      </c>
      <c r="F70" s="73" t="s">
        <v>43</v>
      </c>
      <c r="G70" s="73" t="s">
        <v>42</v>
      </c>
      <c r="H70" s="74" t="n">
        <v>1</v>
      </c>
      <c r="I70" s="74" t="n">
        <v>0</v>
      </c>
      <c r="J70" s="74" t="n">
        <v>0</v>
      </c>
      <c r="K70" s="74" t="n">
        <v>0</v>
      </c>
      <c r="L70" s="74" t="n">
        <v>0</v>
      </c>
      <c r="M70" s="201" t="n">
        <f aca="false">SUM(I70:L70)</f>
        <v>0</v>
      </c>
      <c r="N70" s="67"/>
      <c r="O70" s="113"/>
      <c r="P70" s="113"/>
      <c r="Q70" s="83"/>
      <c r="R70" s="83"/>
      <c r="S70" s="201"/>
    </row>
    <row r="71" customFormat="false" ht="19.45" hidden="false" customHeight="true" outlineLevel="0" collapsed="false">
      <c r="A71" s="73" t="s">
        <v>95</v>
      </c>
      <c r="B71" s="73" t="s">
        <v>112</v>
      </c>
      <c r="C71" s="73" t="s">
        <v>39</v>
      </c>
      <c r="D71" s="73" t="s">
        <v>40</v>
      </c>
      <c r="E71" s="73" t="s">
        <v>97</v>
      </c>
      <c r="F71" s="73" t="s">
        <v>44</v>
      </c>
      <c r="G71" s="73" t="s">
        <v>42</v>
      </c>
      <c r="H71" s="74" t="n">
        <v>1</v>
      </c>
      <c r="I71" s="74" t="n">
        <v>4083</v>
      </c>
      <c r="J71" s="74" t="n">
        <v>0</v>
      </c>
      <c r="K71" s="74" t="n">
        <v>0</v>
      </c>
      <c r="L71" s="74" t="n">
        <v>3923</v>
      </c>
      <c r="M71" s="201" t="n">
        <f aca="false">SUM(I71:L71)</f>
        <v>8006</v>
      </c>
      <c r="N71" s="67"/>
      <c r="O71" s="113"/>
      <c r="P71" s="113"/>
      <c r="Q71" s="83"/>
      <c r="R71" s="83"/>
      <c r="S71" s="201"/>
    </row>
    <row r="72" customFormat="false" ht="19.45" hidden="false" customHeight="true" outlineLevel="0" collapsed="false">
      <c r="A72" s="73" t="s">
        <v>95</v>
      </c>
      <c r="B72" s="73" t="s">
        <v>112</v>
      </c>
      <c r="C72" s="73" t="s">
        <v>39</v>
      </c>
      <c r="D72" s="73" t="s">
        <v>40</v>
      </c>
      <c r="E72" s="73" t="s">
        <v>97</v>
      </c>
      <c r="F72" s="73" t="s">
        <v>45</v>
      </c>
      <c r="G72" s="73" t="s">
        <v>42</v>
      </c>
      <c r="H72" s="74" t="n">
        <v>1</v>
      </c>
      <c r="I72" s="74" t="n">
        <v>0</v>
      </c>
      <c r="J72" s="74" t="n">
        <v>0</v>
      </c>
      <c r="K72" s="74" t="n">
        <v>0</v>
      </c>
      <c r="L72" s="74" t="n">
        <v>0</v>
      </c>
      <c r="M72" s="201" t="n">
        <f aca="false">SUM(I72:L72)</f>
        <v>0</v>
      </c>
      <c r="N72" s="67"/>
      <c r="O72" s="113"/>
      <c r="P72" s="113"/>
      <c r="Q72" s="83"/>
      <c r="R72" s="83"/>
      <c r="S72" s="201"/>
    </row>
    <row r="73" customFormat="false" ht="19.45" hidden="false" customHeight="true" outlineLevel="0" collapsed="false">
      <c r="A73" s="73" t="s">
        <v>95</v>
      </c>
      <c r="B73" s="73" t="s">
        <v>112</v>
      </c>
      <c r="C73" s="73" t="s">
        <v>39</v>
      </c>
      <c r="D73" s="73" t="s">
        <v>40</v>
      </c>
      <c r="E73" s="73" t="s">
        <v>136</v>
      </c>
      <c r="F73" s="73" t="s">
        <v>41</v>
      </c>
      <c r="G73" s="73" t="s">
        <v>42</v>
      </c>
      <c r="H73" s="74" t="n">
        <v>1</v>
      </c>
      <c r="I73" s="74" t="n">
        <v>14742840</v>
      </c>
      <c r="J73" s="74" t="n">
        <v>0</v>
      </c>
      <c r="K73" s="74" t="n">
        <v>0</v>
      </c>
      <c r="L73" s="74" t="n">
        <v>16362</v>
      </c>
      <c r="M73" s="201" t="n">
        <f aca="false">SUM(I73:L73)</f>
        <v>14759202</v>
      </c>
      <c r="N73" s="67"/>
      <c r="O73" s="113"/>
      <c r="P73" s="113"/>
      <c r="Q73" s="83"/>
      <c r="R73" s="83"/>
      <c r="S73" s="201"/>
    </row>
    <row r="74" customFormat="false" ht="19.45" hidden="false" customHeight="true" outlineLevel="0" collapsed="false">
      <c r="A74" s="73" t="s">
        <v>95</v>
      </c>
      <c r="B74" s="73" t="s">
        <v>112</v>
      </c>
      <c r="C74" s="73" t="s">
        <v>39</v>
      </c>
      <c r="D74" s="73" t="s">
        <v>40</v>
      </c>
      <c r="E74" s="73" t="s">
        <v>136</v>
      </c>
      <c r="F74" s="73" t="s">
        <v>43</v>
      </c>
      <c r="G74" s="73" t="s">
        <v>42</v>
      </c>
      <c r="H74" s="74" t="n">
        <v>1</v>
      </c>
      <c r="I74" s="74" t="n">
        <v>0</v>
      </c>
      <c r="J74" s="74" t="n">
        <v>0</v>
      </c>
      <c r="K74" s="74" t="n">
        <v>0</v>
      </c>
      <c r="L74" s="74" t="n">
        <v>0</v>
      </c>
      <c r="M74" s="201" t="n">
        <f aca="false">SUM(I74:L74)</f>
        <v>0</v>
      </c>
      <c r="N74" s="67"/>
      <c r="O74" s="113"/>
      <c r="P74" s="113"/>
      <c r="Q74" s="83"/>
      <c r="R74" s="83"/>
      <c r="S74" s="201"/>
    </row>
    <row r="75" customFormat="false" ht="19.45" hidden="false" customHeight="true" outlineLevel="0" collapsed="false">
      <c r="A75" s="73" t="s">
        <v>95</v>
      </c>
      <c r="B75" s="73" t="s">
        <v>112</v>
      </c>
      <c r="C75" s="73" t="s">
        <v>39</v>
      </c>
      <c r="D75" s="73" t="s">
        <v>40</v>
      </c>
      <c r="E75" s="73" t="s">
        <v>136</v>
      </c>
      <c r="F75" s="73" t="s">
        <v>44</v>
      </c>
      <c r="G75" s="73" t="s">
        <v>42</v>
      </c>
      <c r="H75" s="74" t="n">
        <v>1</v>
      </c>
      <c r="I75" s="74" t="n">
        <v>8178</v>
      </c>
      <c r="J75" s="74" t="n">
        <v>0</v>
      </c>
      <c r="K75" s="74" t="n">
        <v>0</v>
      </c>
      <c r="L75" s="74" t="n">
        <v>7036</v>
      </c>
      <c r="M75" s="201" t="n">
        <f aca="false">SUM(I75:L75)</f>
        <v>15214</v>
      </c>
      <c r="N75" s="67"/>
      <c r="O75" s="113"/>
      <c r="P75" s="113"/>
      <c r="Q75" s="83"/>
      <c r="R75" s="83"/>
      <c r="S75" s="201"/>
    </row>
    <row r="76" customFormat="false" ht="19.45" hidden="false" customHeight="true" outlineLevel="0" collapsed="false">
      <c r="A76" s="73" t="s">
        <v>95</v>
      </c>
      <c r="B76" s="73" t="s">
        <v>112</v>
      </c>
      <c r="C76" s="73" t="s">
        <v>39</v>
      </c>
      <c r="D76" s="73" t="s">
        <v>40</v>
      </c>
      <c r="E76" s="73" t="s">
        <v>136</v>
      </c>
      <c r="F76" s="73" t="s">
        <v>45</v>
      </c>
      <c r="G76" s="73" t="s">
        <v>42</v>
      </c>
      <c r="H76" s="74" t="n">
        <v>1</v>
      </c>
      <c r="I76" s="74" t="n">
        <v>0</v>
      </c>
      <c r="J76" s="74" t="n">
        <v>0</v>
      </c>
      <c r="K76" s="74" t="n">
        <v>0</v>
      </c>
      <c r="L76" s="74" t="n">
        <v>0</v>
      </c>
      <c r="M76" s="201" t="n">
        <f aca="false">SUM(I76:L76)</f>
        <v>0</v>
      </c>
      <c r="N76" s="67"/>
      <c r="O76" s="113"/>
      <c r="P76" s="113"/>
      <c r="Q76" s="83"/>
      <c r="R76" s="83"/>
      <c r="S76" s="201"/>
    </row>
    <row r="77" customFormat="false" ht="19.45" hidden="false" customHeight="true" outlineLevel="0" collapsed="false">
      <c r="A77" s="73" t="s">
        <v>95</v>
      </c>
      <c r="B77" s="73" t="s">
        <v>112</v>
      </c>
      <c r="C77" s="73" t="s">
        <v>39</v>
      </c>
      <c r="D77" s="73" t="s">
        <v>40</v>
      </c>
      <c r="E77" s="73" t="s">
        <v>137</v>
      </c>
      <c r="F77" s="73" t="s">
        <v>41</v>
      </c>
      <c r="G77" s="73" t="s">
        <v>42</v>
      </c>
      <c r="H77" s="74" t="n">
        <v>1</v>
      </c>
      <c r="I77" s="74" t="n">
        <v>58905912</v>
      </c>
      <c r="J77" s="74" t="n">
        <v>0</v>
      </c>
      <c r="K77" s="74" t="n">
        <v>16382</v>
      </c>
      <c r="L77" s="74" t="n">
        <v>31878</v>
      </c>
      <c r="M77" s="201" t="n">
        <f aca="false">SUM(I77:L77)</f>
        <v>58954172</v>
      </c>
      <c r="N77" s="67"/>
      <c r="O77" s="113"/>
      <c r="P77" s="113"/>
      <c r="Q77" s="83"/>
      <c r="R77" s="83"/>
      <c r="S77" s="201"/>
    </row>
    <row r="78" customFormat="false" ht="19.45" hidden="false" customHeight="true" outlineLevel="0" collapsed="false">
      <c r="A78" s="73" t="s">
        <v>95</v>
      </c>
      <c r="B78" s="73" t="s">
        <v>112</v>
      </c>
      <c r="C78" s="73" t="s">
        <v>39</v>
      </c>
      <c r="D78" s="73" t="s">
        <v>40</v>
      </c>
      <c r="E78" s="73" t="s">
        <v>137</v>
      </c>
      <c r="F78" s="73" t="s">
        <v>43</v>
      </c>
      <c r="G78" s="73" t="s">
        <v>42</v>
      </c>
      <c r="H78" s="74" t="n">
        <v>1</v>
      </c>
      <c r="I78" s="74" t="n">
        <v>0</v>
      </c>
      <c r="J78" s="74" t="n">
        <v>0</v>
      </c>
      <c r="K78" s="74" t="n">
        <v>0</v>
      </c>
      <c r="L78" s="74" t="n">
        <v>0</v>
      </c>
      <c r="M78" s="201" t="n">
        <f aca="false">SUM(I78:L78)</f>
        <v>0</v>
      </c>
      <c r="N78" s="67"/>
      <c r="O78" s="113"/>
      <c r="P78" s="113"/>
      <c r="Q78" s="83"/>
      <c r="R78" s="83"/>
      <c r="S78" s="201"/>
    </row>
    <row r="79" customFormat="false" ht="19.45" hidden="false" customHeight="true" outlineLevel="0" collapsed="false">
      <c r="A79" s="73" t="s">
        <v>95</v>
      </c>
      <c r="B79" s="73" t="s">
        <v>112</v>
      </c>
      <c r="C79" s="73" t="s">
        <v>39</v>
      </c>
      <c r="D79" s="73" t="s">
        <v>40</v>
      </c>
      <c r="E79" s="73" t="s">
        <v>137</v>
      </c>
      <c r="F79" s="73" t="s">
        <v>44</v>
      </c>
      <c r="G79" s="73" t="s">
        <v>42</v>
      </c>
      <c r="H79" s="74" t="n">
        <v>1</v>
      </c>
      <c r="I79" s="74" t="n">
        <v>16369</v>
      </c>
      <c r="J79" s="74" t="n">
        <v>0</v>
      </c>
      <c r="K79" s="74" t="n">
        <v>0</v>
      </c>
      <c r="L79" s="74" t="n">
        <v>13262</v>
      </c>
      <c r="M79" s="201" t="n">
        <f aca="false">SUM(I79:L79)</f>
        <v>29631</v>
      </c>
      <c r="N79" s="67"/>
      <c r="O79" s="113"/>
      <c r="P79" s="113"/>
      <c r="Q79" s="83"/>
      <c r="R79" s="83"/>
      <c r="S79" s="201"/>
    </row>
    <row r="80" customFormat="false" ht="19.45" hidden="false" customHeight="true" outlineLevel="0" collapsed="false">
      <c r="A80" s="73" t="s">
        <v>95</v>
      </c>
      <c r="B80" s="73" t="s">
        <v>112</v>
      </c>
      <c r="C80" s="73" t="s">
        <v>39</v>
      </c>
      <c r="D80" s="73" t="s">
        <v>40</v>
      </c>
      <c r="E80" s="73" t="s">
        <v>137</v>
      </c>
      <c r="F80" s="73" t="s">
        <v>45</v>
      </c>
      <c r="G80" s="73" t="s">
        <v>42</v>
      </c>
      <c r="H80" s="74" t="n">
        <v>1</v>
      </c>
      <c r="I80" s="74" t="n">
        <v>0</v>
      </c>
      <c r="J80" s="74" t="n">
        <v>0</v>
      </c>
      <c r="K80" s="74" t="n">
        <v>0</v>
      </c>
      <c r="L80" s="74" t="n">
        <v>0</v>
      </c>
      <c r="M80" s="201" t="n">
        <f aca="false">SUM(I80:L80)</f>
        <v>0</v>
      </c>
      <c r="N80" s="67"/>
      <c r="O80" s="113"/>
      <c r="P80" s="113"/>
      <c r="Q80" s="83"/>
      <c r="R80" s="83"/>
      <c r="S80" s="201"/>
    </row>
  </sheetData>
  <conditionalFormatting sqref="D3:G14">
    <cfRule type="cellIs" priority="2" operator="greaterThan" aboveAverage="0" equalAverage="0" bottom="0" percent="0" rank="0" text="" dxfId="0">
      <formula>0</formula>
    </cfRule>
  </conditionalFormatting>
  <conditionalFormatting sqref="O2:R14">
    <cfRule type="cellIs" priority="3" operator="greaterThan" aboveAverage="0" equalAverage="0" bottom="0" percent="0" rank="0" text="" dxfId="1">
      <formula>0</formula>
    </cfRule>
  </conditionalFormatting>
  <conditionalFormatting sqref="O2:R14">
    <cfRule type="cellIs" priority="4" operator="equal" aboveAverage="0" equalAverage="0" bottom="0" percent="0" rank="0" text="" dxfId="1">
      <formula>0</formula>
    </cfRule>
  </conditionalFormatting>
  <conditionalFormatting sqref="D3:G14">
    <cfRule type="cellIs" priority="5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>mw169 </cp:lastModifiedBy>
  <dcterms:modified xsi:type="dcterms:W3CDTF">2021-06-07T18:07:41Z</dcterms:modified>
  <cp:revision>3</cp:revision>
  <dc:subject/>
  <dc:title/>
</cp:coreProperties>
</file>