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y\Documents\"/>
    </mc:Choice>
  </mc:AlternateContent>
  <xr:revisionPtr revIDLastSave="0" documentId="13_ncr:1_{65A88BDB-321F-4DAE-8F3C-6DB8DDF6F2F2}" xr6:coauthVersionLast="47" xr6:coauthVersionMax="47" xr10:uidLastSave="{00000000-0000-0000-0000-000000000000}"/>
  <bookViews>
    <workbookView xWindow="11520" yWindow="0" windowWidth="11520" windowHeight="13800" activeTab="1" xr2:uid="{6A7FB8AC-5015-4A79-995C-C86522298CDF}"/>
  </bookViews>
  <sheets>
    <sheet name="Sheet1" sheetId="1" r:id="rId1"/>
    <sheet name="SpeedStuf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G17" i="2"/>
  <c r="E18" i="2"/>
  <c r="E17" i="2"/>
  <c r="E14" i="2"/>
  <c r="B2" i="2"/>
  <c r="B11" i="2"/>
  <c r="B12" i="2" s="1"/>
  <c r="B9" i="2"/>
  <c r="B17" i="2"/>
  <c r="A29" i="1"/>
  <c r="J27" i="1"/>
  <c r="J24" i="1"/>
  <c r="J21" i="1"/>
  <c r="A13" i="1"/>
  <c r="J18" i="1" s="1"/>
  <c r="A10" i="1"/>
  <c r="A26" i="1"/>
  <c r="B10" i="2" l="1"/>
  <c r="B16" i="2" s="1"/>
  <c r="B18" i="2" s="1"/>
</calcChain>
</file>

<file path=xl/sharedStrings.xml><?xml version="1.0" encoding="utf-8"?>
<sst xmlns="http://schemas.openxmlformats.org/spreadsheetml/2006/main" count="74" uniqueCount="67">
  <si>
    <t>Formula for income per passenger</t>
  </si>
  <si>
    <t>((300+dist)*basePrice*cargofactor*125)/(millisPerDay*difficulty)</t>
  </si>
  <si>
    <t>cargofactor is just 1.75 for cargo vs passengers</t>
  </si>
  <si>
    <t>dist is direct distance between the STATIONS (not the industries)</t>
  </si>
  <si>
    <t>basePrice for rail:</t>
  </si>
  <si>
    <t>top_speed (EVEN IF IT DOESN'T REACH IT)^0.86 + 10</t>
  </si>
  <si>
    <t>Vehicle Speed</t>
  </si>
  <si>
    <t>Travel Time</t>
  </si>
  <si>
    <t>Direct Distance Between Stations</t>
  </si>
  <si>
    <t>Capacity</t>
  </si>
  <si>
    <t>basePrice calc:</t>
  </si>
  <si>
    <t>kmh</t>
  </si>
  <si>
    <t>seconds</t>
  </si>
  <si>
    <t>m</t>
  </si>
  <si>
    <t>$</t>
  </si>
  <si>
    <t>Price Per Passenger</t>
  </si>
  <si>
    <t>millisPerDay (default 2000, affected by date time)</t>
  </si>
  <si>
    <t>difficulty</t>
  </si>
  <si>
    <t>Easy</t>
  </si>
  <si>
    <t>Medium</t>
  </si>
  <si>
    <t>Hard</t>
  </si>
  <si>
    <t>Very Hard</t>
  </si>
  <si>
    <t>people</t>
  </si>
  <si>
    <t>Income Per Trip</t>
  </si>
  <si>
    <t>Demand Scale (% trains are full)</t>
  </si>
  <si>
    <t>one day lasts 2 seconds</t>
  </si>
  <si>
    <t>365 days per year</t>
  </si>
  <si>
    <t>s per year</t>
  </si>
  <si>
    <t>Expenses Per Trip</t>
  </si>
  <si>
    <t>Number of Trips per year</t>
  </si>
  <si>
    <t>Profit Per Trip:</t>
  </si>
  <si>
    <t>Expenses Per Year (millions)</t>
  </si>
  <si>
    <t>Profit Per Year (millions)</t>
  </si>
  <si>
    <t>Given by trainset</t>
  </si>
  <si>
    <t>Given by timetable</t>
  </si>
  <si>
    <t>Unsure how to find</t>
  </si>
  <si>
    <t>Inspection (ideally 1.0)</t>
  </si>
  <si>
    <t>Total equation:</t>
  </si>
  <si>
    <t>Income/Trip*Trip/Year - Expense/Year</t>
  </si>
  <si>
    <t>Expense/Year given</t>
  </si>
  <si>
    <t>Trip/Year = TravelTime/730</t>
  </si>
  <si>
    <t>Income/Trip = Capacity*DemandScale*Price/Passenger</t>
  </si>
  <si>
    <t>(Capacity = Passenger/Trip)</t>
  </si>
  <si>
    <t>Price/Passenger = ((300+ DirectDist)*basePrice*125)/(2000*difficultyScale)</t>
  </si>
  <si>
    <t>basePrice = topSpeed^0.86 + 10</t>
  </si>
  <si>
    <t>Wrapping up:</t>
  </si>
  <si>
    <t>Number of Trains</t>
  </si>
  <si>
    <t>I want to store a bunch of train based parameters in a python script, then when I input Travel Time, Direct Distance, difficulty, it will calculate the top trainset options to maximize profit</t>
  </si>
  <si>
    <t>ProfitYear = (Capacity*DemandScale*(((300+DirectDist)*(TopSpeed**0.86 + 10)*125)/(2000*Diff)))*(730/TravelTime) - ExpenseYear*1000000</t>
  </si>
  <si>
    <t xml:space="preserve">tin </t>
  </si>
  <si>
    <t>c</t>
  </si>
  <si>
    <t>Vmax</t>
  </si>
  <si>
    <t>d1</t>
  </si>
  <si>
    <t>t1</t>
  </si>
  <si>
    <t>Basics</t>
  </si>
  <si>
    <t>dtot</t>
  </si>
  <si>
    <t>prelim calcs</t>
  </si>
  <si>
    <t>a</t>
  </si>
  <si>
    <t>b</t>
  </si>
  <si>
    <t>ad</t>
  </si>
  <si>
    <t>t2</t>
  </si>
  <si>
    <t>t3</t>
  </si>
  <si>
    <t>tend</t>
  </si>
  <si>
    <t>int calc</t>
  </si>
  <si>
    <t>Intercept Calcs</t>
  </si>
  <si>
    <t>Difference</t>
  </si>
  <si>
    <t>(significant profit difference: worth accounting for)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</si>
</sst>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6C8C-74C9-467A-8977-6714CDC0F989}">
  <dimension ref="A2:N39"/>
  <sheetViews>
    <sheetView zoomScale="70" workbookViewId="0">
      <selection activeCell="I45" sqref="I45"/>
    </sheetView>
  </sheetViews>
  <sheetFormatPr defaultRowHeight="14.4" x14ac:dyDescent="0.55000000000000004"/>
  <sheetData>
    <row r="2" spans="1:14" x14ac:dyDescent="0.55000000000000004">
      <c r="A2" t="s">
        <v>0</v>
      </c>
      <c r="J2" s="1" t="s">
        <v>6</v>
      </c>
      <c r="N2" t="s">
        <v>33</v>
      </c>
    </row>
    <row r="3" spans="1:14" x14ac:dyDescent="0.55000000000000004">
      <c r="A3" t="s">
        <v>1</v>
      </c>
      <c r="J3">
        <v>350</v>
      </c>
      <c r="K3" t="s">
        <v>11</v>
      </c>
    </row>
    <row r="4" spans="1:14" x14ac:dyDescent="0.55000000000000004">
      <c r="A4" t="s">
        <v>2</v>
      </c>
      <c r="J4" s="1" t="s">
        <v>7</v>
      </c>
      <c r="N4" t="s">
        <v>34</v>
      </c>
    </row>
    <row r="5" spans="1:14" x14ac:dyDescent="0.55000000000000004">
      <c r="A5" t="s">
        <v>3</v>
      </c>
      <c r="J5">
        <v>100</v>
      </c>
      <c r="K5" t="s">
        <v>12</v>
      </c>
    </row>
    <row r="6" spans="1:14" x14ac:dyDescent="0.55000000000000004">
      <c r="A6" t="s">
        <v>4</v>
      </c>
      <c r="J6" s="1" t="s">
        <v>8</v>
      </c>
      <c r="N6" t="s">
        <v>35</v>
      </c>
    </row>
    <row r="7" spans="1:14" x14ac:dyDescent="0.55000000000000004">
      <c r="A7" t="s">
        <v>5</v>
      </c>
      <c r="J7">
        <v>1000</v>
      </c>
      <c r="K7" t="s">
        <v>13</v>
      </c>
    </row>
    <row r="8" spans="1:14" x14ac:dyDescent="0.55000000000000004">
      <c r="J8" s="1" t="s">
        <v>9</v>
      </c>
      <c r="N8" t="s">
        <v>33</v>
      </c>
    </row>
    <row r="9" spans="1:14" x14ac:dyDescent="0.55000000000000004">
      <c r="A9" t="s">
        <v>10</v>
      </c>
      <c r="J9">
        <v>100</v>
      </c>
      <c r="K9" t="s">
        <v>22</v>
      </c>
    </row>
    <row r="10" spans="1:14" x14ac:dyDescent="0.55000000000000004">
      <c r="A10">
        <f>J3^0.86+10</f>
        <v>164.13402449429213</v>
      </c>
      <c r="J10" s="1" t="s">
        <v>24</v>
      </c>
      <c r="N10" t="s">
        <v>36</v>
      </c>
    </row>
    <row r="11" spans="1:14" x14ac:dyDescent="0.55000000000000004">
      <c r="J11">
        <v>1</v>
      </c>
    </row>
    <row r="12" spans="1:14" x14ac:dyDescent="0.55000000000000004">
      <c r="A12" t="s">
        <v>15</v>
      </c>
      <c r="J12" s="1" t="s">
        <v>31</v>
      </c>
      <c r="N12" t="s">
        <v>33</v>
      </c>
    </row>
    <row r="13" spans="1:14" x14ac:dyDescent="0.55000000000000004">
      <c r="A13">
        <f>(300+J7)*A10*125/(A16*B18)</f>
        <v>16669.861862701546</v>
      </c>
      <c r="I13" t="s">
        <v>14</v>
      </c>
      <c r="J13">
        <v>1.6</v>
      </c>
    </row>
    <row r="14" spans="1:14" x14ac:dyDescent="0.55000000000000004">
      <c r="J14" s="1" t="s">
        <v>46</v>
      </c>
    </row>
    <row r="15" spans="1:14" x14ac:dyDescent="0.55000000000000004">
      <c r="A15" t="s">
        <v>16</v>
      </c>
      <c r="J15">
        <v>1</v>
      </c>
    </row>
    <row r="16" spans="1:14" ht="16.8" customHeight="1" x14ac:dyDescent="0.55000000000000004">
      <c r="A16">
        <v>2000</v>
      </c>
    </row>
    <row r="17" spans="1:12" x14ac:dyDescent="0.55000000000000004">
      <c r="J17" t="s">
        <v>23</v>
      </c>
    </row>
    <row r="18" spans="1:12" x14ac:dyDescent="0.55000000000000004">
      <c r="A18" s="1" t="s">
        <v>17</v>
      </c>
      <c r="B18">
        <v>0.8</v>
      </c>
      <c r="I18" t="s">
        <v>14</v>
      </c>
      <c r="J18">
        <f>A13*J9*J11</f>
        <v>1666986.1862701545</v>
      </c>
    </row>
    <row r="19" spans="1:12" x14ac:dyDescent="0.55000000000000004">
      <c r="A19" t="s">
        <v>18</v>
      </c>
      <c r="B19">
        <v>1</v>
      </c>
    </row>
    <row r="20" spans="1:12" x14ac:dyDescent="0.55000000000000004">
      <c r="A20" t="s">
        <v>19</v>
      </c>
      <c r="B20">
        <v>0.8</v>
      </c>
      <c r="J20" t="s">
        <v>28</v>
      </c>
    </row>
    <row r="21" spans="1:12" x14ac:dyDescent="0.55000000000000004">
      <c r="A21" t="s">
        <v>20</v>
      </c>
      <c r="B21">
        <v>0.6</v>
      </c>
      <c r="I21" t="s">
        <v>14</v>
      </c>
      <c r="J21">
        <f>J13*1000000/A29</f>
        <v>219178.08219178082</v>
      </c>
    </row>
    <row r="22" spans="1:12" x14ac:dyDescent="0.55000000000000004">
      <c r="A22" t="s">
        <v>21</v>
      </c>
      <c r="B22">
        <v>0.4</v>
      </c>
    </row>
    <row r="23" spans="1:12" x14ac:dyDescent="0.55000000000000004">
      <c r="J23" t="s">
        <v>30</v>
      </c>
    </row>
    <row r="24" spans="1:12" x14ac:dyDescent="0.55000000000000004">
      <c r="A24" t="s">
        <v>25</v>
      </c>
      <c r="I24" t="s">
        <v>14</v>
      </c>
      <c r="J24">
        <f>J18-J21</f>
        <v>1447808.1040783736</v>
      </c>
    </row>
    <row r="25" spans="1:12" x14ac:dyDescent="0.55000000000000004">
      <c r="A25" t="s">
        <v>26</v>
      </c>
    </row>
    <row r="26" spans="1:12" x14ac:dyDescent="0.55000000000000004">
      <c r="A26">
        <f>365*2</f>
        <v>730</v>
      </c>
      <c r="B26" t="s">
        <v>27</v>
      </c>
      <c r="J26" t="s">
        <v>32</v>
      </c>
    </row>
    <row r="27" spans="1:12" x14ac:dyDescent="0.55000000000000004">
      <c r="I27" t="s">
        <v>14</v>
      </c>
      <c r="J27">
        <f>((J18*A29*J15)-(J15*J13*1000000))/1000000</f>
        <v>10.568999159772128</v>
      </c>
    </row>
    <row r="28" spans="1:12" x14ac:dyDescent="0.55000000000000004">
      <c r="A28" t="s">
        <v>29</v>
      </c>
      <c r="J28" t="s">
        <v>38</v>
      </c>
    </row>
    <row r="29" spans="1:12" x14ac:dyDescent="0.55000000000000004">
      <c r="A29">
        <f>730/J5</f>
        <v>7.3</v>
      </c>
      <c r="I29" t="s">
        <v>40</v>
      </c>
      <c r="L29" t="s">
        <v>39</v>
      </c>
    </row>
    <row r="30" spans="1:12" x14ac:dyDescent="0.55000000000000004">
      <c r="I30" t="s">
        <v>41</v>
      </c>
    </row>
    <row r="31" spans="1:12" x14ac:dyDescent="0.55000000000000004">
      <c r="I31" t="s">
        <v>42</v>
      </c>
    </row>
    <row r="32" spans="1:12" x14ac:dyDescent="0.55000000000000004">
      <c r="A32" t="s">
        <v>37</v>
      </c>
      <c r="I32" t="s">
        <v>43</v>
      </c>
    </row>
    <row r="33" spans="1:9" x14ac:dyDescent="0.55000000000000004">
      <c r="I33" t="s">
        <v>44</v>
      </c>
    </row>
    <row r="36" spans="1:9" x14ac:dyDescent="0.55000000000000004">
      <c r="I36" t="s">
        <v>45</v>
      </c>
    </row>
    <row r="37" spans="1:9" x14ac:dyDescent="0.55000000000000004">
      <c r="I37" t="s">
        <v>48</v>
      </c>
    </row>
    <row r="39" spans="1:9" x14ac:dyDescent="0.55000000000000004">
      <c r="A39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E90B-A680-46CC-BE46-7B8819B88253}">
  <dimension ref="A1:H18"/>
  <sheetViews>
    <sheetView tabSelected="1" workbookViewId="0">
      <selection activeCell="B17" sqref="B17"/>
    </sheetView>
  </sheetViews>
  <sheetFormatPr defaultRowHeight="14.4" x14ac:dyDescent="0.55000000000000004"/>
  <cols>
    <col min="2" max="2" width="16" customWidth="1"/>
  </cols>
  <sheetData>
    <row r="1" spans="1:6" x14ac:dyDescent="0.55000000000000004">
      <c r="A1" t="s">
        <v>54</v>
      </c>
    </row>
    <row r="2" spans="1:6" x14ac:dyDescent="0.55000000000000004">
      <c r="A2" t="s">
        <v>51</v>
      </c>
      <c r="B2">
        <f>200*1000/3600</f>
        <v>55.555555555555557</v>
      </c>
    </row>
    <row r="3" spans="1:6" x14ac:dyDescent="0.55000000000000004">
      <c r="A3" t="s">
        <v>52</v>
      </c>
      <c r="B3">
        <v>2214</v>
      </c>
    </row>
    <row r="4" spans="1:6" x14ac:dyDescent="0.55000000000000004">
      <c r="A4" t="s">
        <v>53</v>
      </c>
      <c r="B4">
        <v>65</v>
      </c>
    </row>
    <row r="5" spans="1:6" x14ac:dyDescent="0.55000000000000004">
      <c r="A5" t="s">
        <v>55</v>
      </c>
      <c r="B5">
        <v>1000</v>
      </c>
    </row>
    <row r="6" spans="1:6" x14ac:dyDescent="0.55000000000000004">
      <c r="A6" t="s">
        <v>59</v>
      </c>
      <c r="B6">
        <v>-2.5</v>
      </c>
    </row>
    <row r="8" spans="1:6" x14ac:dyDescent="0.55000000000000004">
      <c r="A8" t="s">
        <v>56</v>
      </c>
    </row>
    <row r="9" spans="1:6" x14ac:dyDescent="0.55000000000000004">
      <c r="A9" t="s">
        <v>57</v>
      </c>
      <c r="B9">
        <f>(3*B4*B2-6*B3)/(B4^3)</f>
        <v>-8.9236838112577727E-3</v>
      </c>
    </row>
    <row r="10" spans="1:6" x14ac:dyDescent="0.55000000000000004">
      <c r="A10" t="s">
        <v>58</v>
      </c>
      <c r="B10">
        <f>(B2-(B4^2)*B9)/B4</f>
        <v>1.43474030243261</v>
      </c>
    </row>
    <row r="11" spans="1:6" x14ac:dyDescent="0.55000000000000004">
      <c r="A11" s="1" t="s">
        <v>61</v>
      </c>
      <c r="B11">
        <f>(B5-B3+B2*B4+(B2^2)/(-2*B6))/B2</f>
        <v>54.259111111111118</v>
      </c>
    </row>
    <row r="12" spans="1:6" x14ac:dyDescent="0.55000000000000004">
      <c r="A12" t="s">
        <v>60</v>
      </c>
      <c r="B12">
        <f>B11-B2/-B6</f>
        <v>32.036888888888896</v>
      </c>
    </row>
    <row r="13" spans="1:6" x14ac:dyDescent="0.55000000000000004">
      <c r="E13" t="s">
        <v>65</v>
      </c>
    </row>
    <row r="14" spans="1:6" x14ac:dyDescent="0.55000000000000004">
      <c r="A14" t="s">
        <v>64</v>
      </c>
      <c r="E14">
        <f>B11-B17</f>
        <v>5.0887197521346934</v>
      </c>
      <c r="F14" t="s">
        <v>12</v>
      </c>
    </row>
    <row r="15" spans="1:6" x14ac:dyDescent="0.55000000000000004">
      <c r="A15" t="s">
        <v>50</v>
      </c>
      <c r="B15">
        <v>26.948169136754199</v>
      </c>
    </row>
    <row r="16" spans="1:6" x14ac:dyDescent="0.55000000000000004">
      <c r="A16" t="s">
        <v>49</v>
      </c>
      <c r="B16">
        <f>(-(B10-B6)+SQRT((B10-B6)^2-4*B9*(B15*B6-B2)))/(2*B9)</f>
        <v>33.837983614201164</v>
      </c>
    </row>
    <row r="17" spans="1:8" x14ac:dyDescent="0.55000000000000004">
      <c r="A17" s="1" t="s">
        <v>62</v>
      </c>
      <c r="B17">
        <f>(B2-(B15*B6))/-B6</f>
        <v>49.170391358976424</v>
      </c>
      <c r="E17">
        <f>730/B11</f>
        <v>13.453961649042043</v>
      </c>
      <c r="F17">
        <v>2000000</v>
      </c>
      <c r="G17">
        <f>F17*E17</f>
        <v>26907923.298084084</v>
      </c>
      <c r="H17" t="s">
        <v>66</v>
      </c>
    </row>
    <row r="18" spans="1:8" x14ac:dyDescent="0.55000000000000004">
      <c r="A18" t="s">
        <v>63</v>
      </c>
      <c r="B18">
        <f>(1/3)*(B9)*(B16^3)+(1/2)*(B10-B6)*(B16^2)-(1/2)*B6*(B17^2)+B6*B16*B17</f>
        <v>1000.0000028842742</v>
      </c>
      <c r="E18">
        <f>730/B17</f>
        <v>14.846332921585198</v>
      </c>
      <c r="F18">
        <v>2000000</v>
      </c>
      <c r="G18">
        <f>F18*E18</f>
        <v>29692665.843170397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SpeedStuff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Nassau, Samuel</dc:creator>
  <cp:lastModifiedBy>Nassau, Samuel</cp:lastModifiedBy>
  <dcterms:created xsi:type="dcterms:W3CDTF">2024-07-18T22:09:07Z</dcterms:created>
  <dcterms:modified xsi:type="dcterms:W3CDTF">2024-07-21T23:01:38Z</dcterms:modified>
</cp:coreProperties>
</file>