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RJAN\SENAI\MINHAS TURMAS\2024-03 - APP07652024U042 - Excel como Ferramenta para Banco de Dados\"/>
    </mc:Choice>
  </mc:AlternateContent>
  <xr:revisionPtr revIDLastSave="0" documentId="13_ncr:1_{3C95E7E3-E3F0-4889-8775-64BC006ED23B}" xr6:coauthVersionLast="36" xr6:coauthVersionMax="36" xr10:uidLastSave="{00000000-0000-0000-0000-000000000000}"/>
  <bookViews>
    <workbookView xWindow="0" yWindow="0" windowWidth="28800" windowHeight="12225" activeTab="2" xr2:uid="{87ADC46F-DC84-4C87-9D3F-4C3D08135C5B}"/>
  </bookViews>
  <sheets>
    <sheet name="DINÂMICA" sheetId="2" r:id="rId1"/>
    <sheet name="Dashboard" sheetId="5" r:id="rId2"/>
    <sheet name="DADOS" sheetId="1" r:id="rId3"/>
    <sheet name="Planilha4" sheetId="4" r:id="rId4"/>
  </sheets>
  <definedNames>
    <definedName name="_xlnm._FilterDatabase" localSheetId="2" hidden="1">DADOS!$A$2:$AL$16</definedName>
    <definedName name="_Hlk114745451" localSheetId="2">DADOS!$A$1</definedName>
    <definedName name="SegmentaçãodeDados_Área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9" i="1" l="1"/>
  <c r="I15" i="1"/>
  <c r="I4" i="1"/>
  <c r="I5" i="1"/>
  <c r="I6" i="1"/>
  <c r="I7" i="1"/>
  <c r="I8" i="1"/>
  <c r="I10" i="1"/>
  <c r="I11" i="1"/>
  <c r="I12" i="1"/>
  <c r="I13" i="1"/>
  <c r="I14" i="1"/>
  <c r="I16" i="1"/>
  <c r="F20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3" i="1"/>
  <c r="H3" i="1" s="1"/>
  <c r="AK8" i="1" l="1"/>
  <c r="AK6" i="1"/>
  <c r="AK7" i="1"/>
  <c r="AK4" i="1"/>
  <c r="AK5" i="1"/>
  <c r="H8" i="5"/>
  <c r="H7" i="5"/>
  <c r="H6" i="5"/>
  <c r="H5" i="5"/>
  <c r="H4" i="5"/>
</calcChain>
</file>

<file path=xl/sharedStrings.xml><?xml version="1.0" encoding="utf-8"?>
<sst xmlns="http://schemas.openxmlformats.org/spreadsheetml/2006/main" count="263" uniqueCount="136">
  <si>
    <t>Excel como Ferramenta de Banco de Dados (APP07652024U042)- EAD - Anthony</t>
  </si>
  <si>
    <t>ALUNO</t>
  </si>
  <si>
    <t>EMAILGOOGLE</t>
  </si>
  <si>
    <t>EMAILLEGADO</t>
  </si>
  <si>
    <t>Adriana Dias Costa</t>
  </si>
  <si>
    <t>adriana.d.costa@aluno.senai.br</t>
  </si>
  <si>
    <t>adriananatalia15@gmail.com</t>
  </si>
  <si>
    <t>cleber.rolim@estudante.firjan.senai.br</t>
  </si>
  <si>
    <t>cleberrollim@gmail.com</t>
  </si>
  <si>
    <t>felippe.leite@aluno.senai.br</t>
  </si>
  <si>
    <t>felippealeite@gmail.com</t>
  </si>
  <si>
    <t>gabriel.viola@aluno.senai.br</t>
  </si>
  <si>
    <t>gabrielcostaviola@gmail.com</t>
  </si>
  <si>
    <t>jessica.f.souza@aluno.senai.br</t>
  </si>
  <si>
    <t>jessyjoxx36@gmail.com</t>
  </si>
  <si>
    <t>jhonantan.mier@estudante.firjan.senai.br</t>
  </si>
  <si>
    <t>jhonantan.mier@gmail.com</t>
  </si>
  <si>
    <t>Kauã Jayme Codeço</t>
  </si>
  <si>
    <t>kaua.codeco@aluno.senai.br</t>
  </si>
  <si>
    <t>kauakeith2@gmail.com</t>
  </si>
  <si>
    <t>luciana.paiva@aluno.senai.br</t>
  </si>
  <si>
    <t>lucpai.36@gmail.com</t>
  </si>
  <si>
    <t>lucilene.s.oliveira@aluno.senai.br</t>
  </si>
  <si>
    <t>lucilenecardozo38@gmail.com</t>
  </si>
  <si>
    <t>Marcio Da Silva Araujo</t>
  </si>
  <si>
    <t>marcio.s.araujo@aluno.senai.br</t>
  </si>
  <si>
    <t>maraujosete@gmail.com</t>
  </si>
  <si>
    <t>marcus.oliveira13@aluno.senai.br</t>
  </si>
  <si>
    <t>vinicius.miguel.carolina@gmail.com</t>
  </si>
  <si>
    <t>Paula Helena Domingos Da Costa</t>
  </si>
  <si>
    <t>paula.h.costa@aluno.senai.br</t>
  </si>
  <si>
    <t>paulaeagatha@hotmail.com</t>
  </si>
  <si>
    <t>Quezia Domingos De Araujo</t>
  </si>
  <si>
    <t>q.araujo@aluno.senai.br</t>
  </si>
  <si>
    <t>queziadmgos59@gmail.com</t>
  </si>
  <si>
    <t>Shirley Justino Stort Leite</t>
  </si>
  <si>
    <t>shirley.j.leite@aluno.senai.br</t>
  </si>
  <si>
    <t>shirleystort@gmail.com</t>
  </si>
  <si>
    <t>P</t>
  </si>
  <si>
    <t>TELEFONE</t>
  </si>
  <si>
    <t>PROFISSÃO</t>
  </si>
  <si>
    <t>Designer de Joias</t>
  </si>
  <si>
    <t>Desenhista Industrial</t>
  </si>
  <si>
    <t>Freelancer/Costureira</t>
  </si>
  <si>
    <t>Mecânico Carros</t>
  </si>
  <si>
    <t>Classificação de Gemas</t>
  </si>
  <si>
    <t>Produção Joias</t>
  </si>
  <si>
    <t>Comercio de Flores</t>
  </si>
  <si>
    <t>Mecânico Moto</t>
  </si>
  <si>
    <t>Administrativo</t>
  </si>
  <si>
    <t>Laboratório</t>
  </si>
  <si>
    <t>F</t>
  </si>
  <si>
    <t>Joalheria</t>
  </si>
  <si>
    <t>Comércio</t>
  </si>
  <si>
    <t>Mecânica</t>
  </si>
  <si>
    <t>Saúde</t>
  </si>
  <si>
    <t>Galvonoplasta</t>
  </si>
  <si>
    <t>Estudante</t>
  </si>
  <si>
    <t>Área</t>
  </si>
  <si>
    <t>Idade</t>
  </si>
  <si>
    <t>DT NASC</t>
  </si>
  <si>
    <t>Têxtil</t>
  </si>
  <si>
    <t>Total Geral</t>
  </si>
  <si>
    <t>ÁREA</t>
  </si>
  <si>
    <t>=INFODADOSTABELADINÂMICA("ALUNO";$A$3;"Área";"Administrativo")/INFODADOSTABELADINÂMICA("ALUNO";$A$3)</t>
  </si>
  <si>
    <t>Quantidade</t>
  </si>
  <si>
    <t>Engenheiro Eletricista</t>
  </si>
  <si>
    <t>Engenharia</t>
  </si>
  <si>
    <t>Num 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</si>
  <si>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</si>
  <si>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</si>
  <si>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</si>
  <si>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</si>
  <si>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</si>
  <si>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</si>
  <si>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</si>
  <si>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</si>
  <si>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</si>
  <si>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</si>
  <si>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</si>
  <si>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</si>
  <si>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Mês</t>
  </si>
  <si>
    <t>Área de trabalho</t>
  </si>
  <si>
    <t>Núm Mês</t>
  </si>
  <si>
    <t>Fórmula: DATA</t>
  </si>
  <si>
    <t>Fórmula: PROCV</t>
  </si>
  <si>
    <t>Fórmula: Cálculo + DATA</t>
  </si>
  <si>
    <t>=ANO(HOJE())-ANO(F3)</t>
  </si>
  <si>
    <t>=HOJE()</t>
  </si>
  <si>
    <t>=ANO(     HOJE()     )</t>
  </si>
  <si>
    <t>=ANO(&lt;DATA&gt;)</t>
  </si>
  <si>
    <t>=2024-1974</t>
  </si>
  <si>
    <t>QTDE ALUNOS</t>
  </si>
  <si>
    <t>MÊS NASCIMENTO</t>
  </si>
  <si>
    <t>21-30</t>
  </si>
  <si>
    <t>31-40</t>
  </si>
  <si>
    <t>41-50</t>
  </si>
  <si>
    <t>CONT.SE - CONTA VALORES DE ACORDO COM UMA CONDIÇÃO</t>
  </si>
  <si>
    <t>CONT.SES</t>
  </si>
  <si>
    <t>51-60</t>
  </si>
  <si>
    <t>11-20</t>
  </si>
  <si>
    <t/>
  </si>
  <si>
    <t>SINTAXE:</t>
  </si>
  <si>
    <t>=CONT.SE(&lt;INTERVALO&gt;;&lt;CRITÉRIO&gt;)</t>
  </si>
  <si>
    <t>=CONT.SES(&lt;INTERVALO1&gt;;&lt;CRITÉRIO1&gt;;&lt;INTERVALO2&gt;;&lt;CRITÉRIO2&gt;))</t>
  </si>
  <si>
    <t>&gt;10</t>
  </si>
  <si>
    <t>&lt;20</t>
  </si>
  <si>
    <t>FAIXA DE IDADE</t>
  </si>
  <si>
    <r>
      <t xml:space="preserve">QUANDO PEGAR INFORMAÇÕES DE OUTRA PLANILHA, ELA VEM COM ENDEREÇO DE ONDE OS DADOS ESTÃO:                                                                           </t>
    </r>
    <r>
      <rPr>
        <sz val="11"/>
        <color rgb="FFFF0000"/>
        <rFont val="Calibri"/>
        <family val="2"/>
        <scheme val="minor"/>
      </rPr>
      <t>DADOS!</t>
    </r>
    <r>
      <rPr>
        <sz val="11"/>
        <color theme="1"/>
        <rFont val="Calibri"/>
        <family val="2"/>
        <scheme val="minor"/>
      </rPr>
      <t xml:space="preserve"> - nome da aba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I3:I16 - </t>
    </r>
    <r>
      <rPr>
        <sz val="11"/>
        <rFont val="Calibri"/>
        <family val="2"/>
        <scheme val="minor"/>
      </rPr>
      <t>seleção das informações da planilha (coluna idade)</t>
    </r>
  </si>
  <si>
    <r>
      <t>=CONT.SES(</t>
    </r>
    <r>
      <rPr>
        <sz val="11"/>
        <color rgb="FFFF0000"/>
        <rFont val="Calibri"/>
        <family val="2"/>
        <scheme val="minor"/>
      </rPr>
      <t>DADOS!$I$3:$I$16</t>
    </r>
    <r>
      <rPr>
        <sz val="11"/>
        <color theme="1"/>
        <rFont val="Calibri"/>
        <family val="2"/>
        <scheme val="minor"/>
      </rPr>
      <t>;"&gt;10";</t>
    </r>
    <r>
      <rPr>
        <sz val="11"/>
        <color rgb="FFFF0000"/>
        <rFont val="Calibri"/>
        <family val="2"/>
        <scheme val="minor"/>
      </rPr>
      <t>DADOS!$I$3:$I$16</t>
    </r>
    <r>
      <rPr>
        <sz val="11"/>
        <color theme="1"/>
        <rFont val="Calibri"/>
        <family val="2"/>
        <scheme val="minor"/>
      </rPr>
      <t>;"&lt;=20")</t>
    </r>
  </si>
  <si>
    <t>=CONT.SES($I$3:$I$16;"&gt;=11";$I$3:$I$16;"&lt;=20")</t>
  </si>
  <si>
    <t>Copiar e Colar</t>
  </si>
  <si>
    <t>Cortar e Colar</t>
  </si>
  <si>
    <t>Internet</t>
  </si>
  <si>
    <t>Luz</t>
  </si>
  <si>
    <t>Água</t>
  </si>
  <si>
    <t>Telefone</t>
  </si>
  <si>
    <t>CTRL + C</t>
  </si>
  <si>
    <t>COPIAR</t>
  </si>
  <si>
    <t>CLICA COM BOTÃO DIREITO NA CÉLULA ONDE DESEJA COLAR E CLICA NA OPÇÃO COLAR ESPECIAL</t>
  </si>
  <si>
    <t>COLAR ESPECIAL:</t>
  </si>
  <si>
    <t>FÓRMULAS</t>
  </si>
  <si>
    <t>VALORES</t>
  </si>
  <si>
    <t>TRANSPOR (TROCA DE COLUNA PARA LINHA OU LINHA PARA COLUNA)</t>
  </si>
  <si>
    <t>Jessica Fonseca De Souza</t>
  </si>
  <si>
    <t>Jhonantan De Oliveira Mier</t>
  </si>
  <si>
    <t>Lucilene Da Silva Cardozo De Oliveira</t>
  </si>
  <si>
    <t>Marcus Vinicius Damasceno De Oliveira</t>
  </si>
  <si>
    <t>gabriel costa Viola</t>
  </si>
  <si>
    <t>Felippe Araujo leite</t>
  </si>
  <si>
    <t>Cleber De souza Rolim</t>
  </si>
  <si>
    <t>Luciana De Moraes paiva</t>
  </si>
  <si>
    <t>Colar Especial: Fórmulas, Valores, Transpor</t>
  </si>
  <si>
    <t>Texto para Colunas / Arquivos CSV</t>
  </si>
  <si>
    <t>Fórmulas: texto: Maiuscula, Minuscula, Prim.Maiuscula</t>
  </si>
  <si>
    <t>AGRUPAR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</si>
</sst>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4"/>
      <color theme="1"/>
      <name val="Comic Sans MS"/>
      <family val="4"/>
    </font>
    <font>
      <sz val="12"/>
      <color rgb="FF000000"/>
      <name val="Comic Sans MS"/>
      <family val="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249977111117893"/>
        <bgColor theme="1" tint="0.249977111117893"/>
      </patternFill>
    </fill>
  </fills>
  <borders count="12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/>
      <right/>
      <top/>
      <bottom style="medium">
        <color rgb="FFA9A9A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" fontId="3" fillId="0" borderId="0" xfId="0" applyNumberFormat="1" applyFont="1" applyAlignment="1">
      <alignment horizontal="center"/>
    </xf>
    <xf numFmtId="16" fontId="4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5" borderId="0" xfId="0" quotePrefix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4" xfId="0" applyNumberFormat="1" applyFont="1" applyFill="1" applyBorder="1" applyAlignment="1">
      <alignment vertical="center"/>
    </xf>
    <xf numFmtId="0" fontId="0" fillId="0" borderId="0" xfId="0" quotePrefix="1"/>
    <xf numFmtId="0" fontId="2" fillId="3" borderId="0" xfId="0" quotePrefix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/>
    </xf>
    <xf numFmtId="1" fontId="0" fillId="6" borderId="8" xfId="0" applyNumberFormat="1" applyFont="1" applyFill="1" applyBorder="1" applyAlignment="1">
      <alignment horizontal="center"/>
    </xf>
    <xf numFmtId="1" fontId="0" fillId="6" borderId="9" xfId="0" applyNumberFormat="1" applyFont="1" applyFill="1" applyBorder="1" applyAlignment="1">
      <alignment horizontal="center"/>
    </xf>
    <xf numFmtId="1" fontId="0" fillId="6" borderId="10" xfId="0" applyNumberFormat="1" applyFont="1" applyFill="1" applyBorder="1" applyAlignment="1">
      <alignment horizontal="center"/>
    </xf>
    <xf numFmtId="1" fontId="0" fillId="6" borderId="11" xfId="0" applyNumberFormat="1" applyFont="1" applyFill="1" applyBorder="1" applyAlignment="1">
      <alignment horizontal="center"/>
    </xf>
    <xf numFmtId="0" fontId="9" fillId="0" borderId="0" xfId="0" quotePrefix="1" applyFont="1"/>
    <xf numFmtId="0" fontId="6" fillId="0" borderId="0" xfId="0" applyFont="1"/>
    <xf numFmtId="0" fontId="2" fillId="3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4" fontId="7" fillId="0" borderId="0" xfId="0" quotePrefix="1" applyNumberFormat="1" applyFont="1" applyAlignment="1">
      <alignment horizontal="center"/>
    </xf>
    <xf numFmtId="0" fontId="0" fillId="5" borderId="0" xfId="0" pivotButton="1" applyFill="1"/>
    <xf numFmtId="0" fontId="0" fillId="5" borderId="0" xfId="0" applyFill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vertical="center"/>
    </dxf>
    <dxf>
      <fill>
        <patternFill patternType="solid">
          <bgColor theme="0"/>
        </patternFill>
      </fill>
    </dxf>
    <dxf>
      <numFmt numFmtId="0" formatCode="General"/>
    </dxf>
    <dxf>
      <fill>
        <patternFill patternType="solid">
          <bgColor theme="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[17-04-24 - Aula 19 - BaseDadosAlunos.xlsx]DINÂMICA!Tabela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Área de Trabalho dos Alunos da Turma de Excel</a:t>
            </a:r>
          </a:p>
        </c:rich>
      </c:tx>
      <c:layout>
        <c:manualLayout>
          <c:xMode val="edge"/>
          <c:yMode val="edge"/>
          <c:x val="0.14543219950705144"/>
          <c:y val="0.13156152670090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69508757027192"/>
          <c:y val="0.23674723017962659"/>
          <c:w val="0.55813482176598661"/>
          <c:h val="0.7582699328246148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B0-4CE5-82CA-7A9E25CC9B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B0-4CE5-82CA-7A9E25CC9B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B0-4CE5-82CA-7A9E25CC9B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B0-4CE5-82CA-7A9E25CC9B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B0-4CE5-82CA-7A9E25CC9B7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0-4CE5-82CA-7A9E25CC9B7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B0-4CE5-82CA-7A9E25CC9B7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0-4CE5-82CA-7A9E25CC9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DINÂMICA!$A$4:$A$12</c:f>
              <c:strCache>
                <c:ptCount val="8"/>
                <c:pt idx="0">
                  <c:v>Joalheria</c:v>
                </c:pt>
                <c:pt idx="1">
                  <c:v>Administrativo</c:v>
                </c:pt>
                <c:pt idx="2">
                  <c:v>Mecânica</c:v>
                </c:pt>
                <c:pt idx="3">
                  <c:v>Têxtil</c:v>
                </c:pt>
                <c:pt idx="4">
                  <c:v>Estudante</c:v>
                </c:pt>
                <c:pt idx="5">
                  <c:v>Engenharia</c:v>
                </c:pt>
                <c:pt idx="6">
                  <c:v>Comércio</c:v>
                </c:pt>
                <c:pt idx="7">
                  <c:v>Saúde</c:v>
                </c:pt>
              </c:strCache>
            </c:strRef>
          </c:cat>
          <c:val>
            <c:numRef>
              <c:f>DINÂMICA!$B$4:$B$12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0-4CE5-82CA-7A9E25CC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50324563486354"/>
          <c:y val="0.53878475479962107"/>
          <c:w val="0.1822495042087908"/>
          <c:h val="0.450663007648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34018</xdr:colOff>
      <xdr:row>0</xdr:row>
      <xdr:rowOff>27213</xdr:rowOff>
    </xdr:from>
    <xdr:to>
      <xdr:col>2</xdr:col>
      <xdr:colOff>3024188</xdr:colOff>
      <xdr:row>11</xdr:row>
      <xdr:rowOff>132668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3161417</xdr:colOff>
      <xdr:row>0</xdr:row>
      <xdr:rowOff>41651</xdr:rowOff>
    </xdr:from>
    <xdr:to>
      <xdr:col>2</xdr:col>
      <xdr:colOff>5452241</xdr:colOff>
      <xdr:row>13</xdr:row>
      <xdr:rowOff>183930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Área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5917" y="41651"/>
              <a:ext cx="2290824" cy="261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3" name="imgJust_3160305¶18/03/2024¶003774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0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5" name="imgJust_3160306¶18/03/2024¶0037740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038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7" name="imgJust_3160305¶18/03/2024¶000774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43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9" name="imgJust_3160306¶18/03/2024¶0007745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439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11" name="imgJust_3160305¶18/03/2024¶0012786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13" name="imgJust_3160306¶18/03/2024¶00127868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70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15" name="imgJust_3160305¶18/03/2024¶0037392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17" name="imgJust_3160306¶18/03/2024¶00373925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0" y="7972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pic>
      <xdr:nvPicPr>
        <xdr:cNvPr id="19" name="imgJust_3160305¶18/03/2024¶00378441¶106660" descr="https://adm.firjansenaisesi.com.br/Corpore.Net/source/edu-educacional/RM.EDU.PROFESSOR/images/bt_Justificar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372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696686</xdr:colOff>
          <xdr:row>22</xdr:row>
          <xdr:rowOff>40821</xdr:rowOff>
        </xdr:from>
        <xdr:to>
          <xdr:col>9</xdr:col>
          <xdr:colOff>431346</xdr:colOff>
          <xdr:row>24</xdr:row>
          <xdr:rowOff>126546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muel Sobral De Freitas" refreshedDate="45397.836260995369" createdVersion="6" refreshedVersion="6" minRefreshableVersion="3" recordCount="14" xr:uid="{10821710-D6F5-4955-8039-7FABFAB449C3}">
  <cacheSource type="worksheet">
    <worksheetSource ref="A2:J16" sheet="DADOS"/>
  </cacheSource>
  <cacheFields count="10">
    <cacheField name="ALUNO" numFmtId="0">
      <sharedItems count="14">
        <s v="Adriana Dias Costa"/>
        <s v="Cleber de Souza Rolim"/>
        <s v="Felippe Araujo Leite"/>
        <s v="Gabriel Costa Viola"/>
        <s v="Jessica fonseca de Souza"/>
        <s v="Jhonantan de Oliveira Mier"/>
        <s v="Kauã Jayme Codeço"/>
        <s v="Luciana De Moraes Paiva"/>
        <s v="Lucilene Da Silva Cardozo de Oliveira"/>
        <s v="Marcio Da Silva Araujo"/>
        <s v="Marcus Vinicius Damasceno de Oliveira"/>
        <s v="Paula Helena Domingos Da Costa"/>
        <s v="Quezia Domingos De Araujo"/>
        <s v="Shirley Justino Stort Leite"/>
      </sharedItems>
    </cacheField>
    <cacheField name="EMAILGOOGLE" numFmtId="0">
      <sharedItems/>
    </cacheField>
    <cacheField name="EMAILLEGADO" numFmtId="0">
      <sharedItems/>
    </cacheField>
    <cacheField name="PROFISSÃO" numFmtId="0">
      <sharedItems/>
    </cacheField>
    <cacheField name="Área" numFmtId="0">
      <sharedItems containsBlank="1" count="9">
        <s v="Joalheria"/>
        <s v="Engenharia"/>
        <s v="Têxtil"/>
        <s v="Estudante"/>
        <s v="Mecânica"/>
        <s v="Comércio"/>
        <s v="Administrativo"/>
        <s v="Saúde"/>
        <m u="1"/>
      </sharedItems>
    </cacheField>
    <cacheField name="DT NASC" numFmtId="14">
      <sharedItems containsSemiMixedTypes="0" containsNonDate="0" containsDate="1" containsString="0" minDate="1969-10-02T00:00:00" maxDate="2006-01-18T00:00:00"/>
    </cacheField>
    <cacheField name="Num Mês" numFmtId="1">
      <sharedItems containsSemiMixedTypes="0" containsString="0" containsNumber="1" containsInteger="1" minValue="1" maxValue="12"/>
    </cacheField>
    <cacheField name="Mês" numFmtId="1">
      <sharedItems count="8">
        <s v="Julho"/>
        <s v="Outubro"/>
        <s v="Dezembro"/>
        <s v="Fevereiro"/>
        <s v="Janeiro"/>
        <s v="Setembro"/>
        <s v="Abril"/>
        <s v="Março"/>
      </sharedItems>
    </cacheField>
    <cacheField name="Idade" numFmtId="1">
      <sharedItems containsSemiMixedTypes="0" containsString="0" containsNumber="1" containsInteger="1" minValue="18" maxValue="55" count="12">
        <n v="50"/>
        <n v="55"/>
        <n v="39"/>
        <n v="36"/>
        <n v="38"/>
        <n v="34"/>
        <n v="18"/>
        <n v="43"/>
        <n v="47"/>
        <n v="46"/>
        <n v="35"/>
        <n v="24"/>
      </sharedItems>
    </cacheField>
    <cacheField name="TELEFONE" numFmtId="0">
      <sharedItems containsSemiMixedTypes="0" containsString="0" containsNumber="1" containsInteger="1" minValue="21964460770" maxValue="21999002066"/>
    </cacheField>
  </cacheFields>
  <extLst>
    <ext xmlns:x14="http://schemas.microsoft.com/office/spreadsheetml/2009/9/main" uri="{725AE2AE-9491-48be-B2B4-4EB974FC3084}">
      <x14:pivotCacheDefinition pivotCacheId="16830047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adriana.d.costa@aluno.senai.br"/>
    <s v="adriananatalia15@gmail.com"/>
    <s v="Galvonoplasta"/>
    <x v="0"/>
    <d v="1974-07-10T00:00:00"/>
    <n v="7"/>
    <x v="0"/>
    <x v="0"/>
    <n v="21995093018"/>
  </r>
  <r>
    <x v="1"/>
    <s v="cleber.rolim@estudante.firjan.senai.br"/>
    <s v="cleberrollim@gmail.com"/>
    <s v="Engenheiro Eletricista"/>
    <x v="1"/>
    <d v="1969-10-02T00:00:00"/>
    <n v="10"/>
    <x v="1"/>
    <x v="1"/>
    <n v="21966004284"/>
  </r>
  <r>
    <x v="2"/>
    <s v="felippe.leite@aluno.senai.br"/>
    <s v="felippealeite@gmail.com"/>
    <s v="Designer de Joias"/>
    <x v="0"/>
    <d v="1985-12-26T00:00:00"/>
    <n v="12"/>
    <x v="2"/>
    <x v="2"/>
    <n v="21979784171"/>
  </r>
  <r>
    <x v="3"/>
    <s v="gabriel.viola@aluno.senai.br"/>
    <s v="gabrielcostaviola@gmail.com"/>
    <s v="Desenhista Industrial"/>
    <x v="0"/>
    <d v="1988-02-09T00:00:00"/>
    <n v="2"/>
    <x v="3"/>
    <x v="3"/>
    <n v="21999002066"/>
  </r>
  <r>
    <x v="4"/>
    <s v="jessica.f.souza@aluno.senai.br"/>
    <s v="jessyjoxx36@gmail.com"/>
    <s v="Freelancer/Costureira"/>
    <x v="2"/>
    <d v="1986-02-22T00:00:00"/>
    <n v="2"/>
    <x v="3"/>
    <x v="4"/>
    <n v="21996448348"/>
  </r>
  <r>
    <x v="5"/>
    <s v="jhonantan.mier@estudante.firjan.senai.br"/>
    <s v="jhonantan.mier@gmail.com"/>
    <s v="Estudante"/>
    <x v="3"/>
    <d v="1990-07-19T00:00:00"/>
    <n v="7"/>
    <x v="0"/>
    <x v="5"/>
    <n v="21977112565"/>
  </r>
  <r>
    <x v="6"/>
    <s v="kaua.codeco@aluno.senai.br"/>
    <s v="kauakeith2@gmail.com"/>
    <s v="Mecânico Carros"/>
    <x v="4"/>
    <d v="2006-01-17T00:00:00"/>
    <n v="1"/>
    <x v="4"/>
    <x v="6"/>
    <n v="21984752490"/>
  </r>
  <r>
    <x v="7"/>
    <s v="luciana.paiva@aluno.senai.br"/>
    <s v="lucpai.36@gmail.com"/>
    <s v="Classificação de Gemas"/>
    <x v="0"/>
    <d v="1981-02-20T00:00:00"/>
    <n v="2"/>
    <x v="3"/>
    <x v="7"/>
    <n v="21988289792"/>
  </r>
  <r>
    <x v="8"/>
    <s v="lucilene.s.oliveira@aluno.senai.br"/>
    <s v="lucilenecardozo38@gmail.com"/>
    <s v="Produção Joias"/>
    <x v="0"/>
    <d v="1977-09-29T00:00:00"/>
    <n v="9"/>
    <x v="5"/>
    <x v="8"/>
    <n v="21998255504"/>
  </r>
  <r>
    <x v="9"/>
    <s v="marcio.s.araujo@aluno.senai.br"/>
    <s v="maraujosete@gmail.com"/>
    <s v="Comercio de Flores"/>
    <x v="5"/>
    <d v="1978-01-15T00:00:00"/>
    <n v="1"/>
    <x v="4"/>
    <x v="9"/>
    <n v="21972111756"/>
  </r>
  <r>
    <x v="10"/>
    <s v="marcus.oliveira13@aluno.senai.br"/>
    <s v="vinicius.miguel.carolina@gmail.com"/>
    <s v="Mecânico Moto"/>
    <x v="4"/>
    <d v="1981-04-09T00:00:00"/>
    <n v="4"/>
    <x v="6"/>
    <x v="7"/>
    <n v="21964460770"/>
  </r>
  <r>
    <x v="11"/>
    <s v="paula.h.costa@aluno.senai.br"/>
    <s v="paulaeagatha@hotmail.com"/>
    <s v="Administrativo"/>
    <x v="6"/>
    <d v="1989-12-06T00:00:00"/>
    <n v="12"/>
    <x v="2"/>
    <x v="10"/>
    <n v="21975780334"/>
  </r>
  <r>
    <x v="12"/>
    <s v="q.araujo@aluno.senai.br"/>
    <s v="queziadmgos59@gmail.com"/>
    <s v="Administrativo"/>
    <x v="6"/>
    <d v="2000-04-19T00:00:00"/>
    <n v="4"/>
    <x v="6"/>
    <x v="11"/>
    <n v="21990153208"/>
  </r>
  <r>
    <x v="13"/>
    <s v="shirley.j.leite@aluno.senai.br"/>
    <s v="shirleystort@gmail.com"/>
    <s v="Laboratório"/>
    <x v="7"/>
    <d v="1985-03-28T00:00:00"/>
    <n v="3"/>
    <x v="7"/>
    <x v="2"/>
    <n v="2199219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5395C-796B-4468-BE55-519B215849B8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ÁREA">
  <location ref="A17:B26" firstHeaderRow="1" firstDataRow="1" firstDataCol="1"/>
  <pivotFields count="10">
    <pivotField dataField="1" showAll="0"/>
    <pivotField showAll="0"/>
    <pivotField showAll="0"/>
    <pivotField showAll="0"/>
    <pivotField axis="axisRow" showAll="0" sortType="descending">
      <items count="10">
        <item x="6"/>
        <item x="5"/>
        <item x="3"/>
        <item x="0"/>
        <item x="4"/>
        <item x="7"/>
        <item x="2"/>
        <item m="1"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</pivotFields>
  <rowFields count="1">
    <field x="4"/>
  </rowFields>
  <rowItems count="9">
    <i>
      <x v="3"/>
    </i>
    <i>
      <x/>
    </i>
    <i>
      <x v="4"/>
    </i>
    <i>
      <x v="6"/>
    </i>
    <i>
      <x v="2"/>
    </i>
    <i>
      <x v="8"/>
    </i>
    <i>
      <x v="1"/>
    </i>
    <i>
      <x v="5"/>
    </i>
    <i t="grand">
      <x/>
    </i>
  </rowItems>
  <colItems count="1">
    <i/>
  </colItems>
  <dataFields count="1">
    <dataField name="Quantidade" fld="0" subtotal="count" baseField="4" baseItem="0"/>
  </dataFields>
  <formats count="2">
    <format dxfId="6">
      <pivotArea type="all" dataOnly="0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C55FF-29B0-4F16-A6DE-BD5CC5B14CE7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ÁREA">
  <location ref="A3:B12" firstHeaderRow="1" firstDataRow="1" firstDataCol="1"/>
  <pivotFields count="10">
    <pivotField dataField="1" showAll="0"/>
    <pivotField showAll="0"/>
    <pivotField showAll="0"/>
    <pivotField showAll="0"/>
    <pivotField axis="axisRow" showAll="0" sortType="descending">
      <items count="10">
        <item x="6"/>
        <item x="5"/>
        <item x="3"/>
        <item x="0"/>
        <item x="4"/>
        <item x="7"/>
        <item x="2"/>
        <item m="1"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</pivotFields>
  <rowFields count="1">
    <field x="4"/>
  </rowFields>
  <rowItems count="9">
    <i>
      <x v="3"/>
    </i>
    <i>
      <x/>
    </i>
    <i>
      <x v="4"/>
    </i>
    <i>
      <x v="6"/>
    </i>
    <i>
      <x v="2"/>
    </i>
    <i>
      <x v="8"/>
    </i>
    <i>
      <x v="1"/>
    </i>
    <i>
      <x v="5"/>
    </i>
    <i t="grand">
      <x/>
    </i>
  </rowItems>
  <colItems count="1">
    <i/>
  </colItems>
  <dataFields count="1">
    <dataField name="Quantidade" fld="0" subtotal="count" baseField="4" baseItem="0"/>
  </dataFields>
  <formats count="2">
    <format dxfId="4">
      <pivotArea type="all" dataOnly="0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84A31-9D9A-4B2C-BB3A-B5EA8A2443F3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ÊS NASCIMENTO">
  <location ref="D19:E32" firstHeaderRow="1" firstDataRow="1" firstDataCol="1"/>
  <pivotFields count="10"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4" showAll="0"/>
    <pivotField numFmtId="1" showAll="0"/>
    <pivotField showAll="0">
      <items count="9">
        <item x="4"/>
        <item x="3"/>
        <item x="7"/>
        <item x="6"/>
        <item x="0"/>
        <item x="5"/>
        <item x="1"/>
        <item x="2"/>
        <item t="default"/>
      </items>
    </pivotField>
    <pivotField axis="axisRow" numFmtId="1" showAll="0" sortType="descending">
      <items count="13">
        <item x="1"/>
        <item x="0"/>
        <item x="8"/>
        <item x="9"/>
        <item x="7"/>
        <item x="2"/>
        <item x="4"/>
        <item x="3"/>
        <item x="10"/>
        <item x="5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3">
    <i>
      <x v="4"/>
    </i>
    <i>
      <x v="5"/>
    </i>
    <i>
      <x v="9"/>
    </i>
    <i>
      <x v="7"/>
    </i>
    <i>
      <x v="11"/>
    </i>
    <i>
      <x v="3"/>
    </i>
    <i>
      <x v="8"/>
    </i>
    <i>
      <x v="1"/>
    </i>
    <i>
      <x v="10"/>
    </i>
    <i>
      <x/>
    </i>
    <i>
      <x v="2"/>
    </i>
    <i>
      <x v="6"/>
    </i>
    <i t="grand">
      <x/>
    </i>
  </rowItems>
  <colItems count="1">
    <i/>
  </colItems>
  <dataFields count="1">
    <dataField name="QTDE ALUNOS" fld="0" subtotal="count" baseField="0" baseItem="0"/>
  </dataField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9748-93FB-452E-A3B5-167BA7D40C3E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ÊS NASCIMENTO">
  <location ref="A3:B12" firstHeaderRow="1" firstDataRow="1" firstDataCol="1"/>
  <pivotFields count="10"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4" showAll="0"/>
    <pivotField numFmtId="1" showAll="0"/>
    <pivotField axis="axisRow" showAll="0">
      <items count="9">
        <item x="4"/>
        <item x="3"/>
        <item x="7"/>
        <item x="6"/>
        <item x="0"/>
        <item x="5"/>
        <item x="1"/>
        <item x="2"/>
        <item t="default"/>
      </items>
    </pivotField>
    <pivotField numFmtId="1"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TDE ALUNOS" fld="0" subtotal="count" baseField="0" baseItem="0"/>
  </dataFields>
  <formats count="2">
    <format dxfId="2">
      <pivotArea collapsedLevelsAreSubtotals="1" fieldPosition="0">
        <references count="1">
          <reference field="7" count="0"/>
        </references>
      </pivotArea>
    </format>
    <format dxfId="3">
      <pivotArea collapsedLevelsAreSubtotals="1" fieldPosition="0">
        <references count="1">
          <reference field="7" count="0"/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9C43C-BB03-420B-918B-55C03DFC7746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ÊS NASCIMENTO">
  <location ref="D3:E16" firstHeaderRow="1" firstDataRow="1" firstDataCol="1"/>
  <pivotFields count="10"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4" showAll="0"/>
    <pivotField numFmtId="1" showAll="0"/>
    <pivotField showAll="0">
      <items count="9">
        <item x="4"/>
        <item x="3"/>
        <item x="7"/>
        <item x="6"/>
        <item x="0"/>
        <item x="5"/>
        <item x="1"/>
        <item x="2"/>
        <item t="default"/>
      </items>
    </pivotField>
    <pivotField axis="axisRow" numFmtId="1" showAll="0" sortType="descending">
      <items count="13">
        <item x="1"/>
        <item x="0"/>
        <item x="8"/>
        <item x="9"/>
        <item x="7"/>
        <item x="2"/>
        <item x="4"/>
        <item x="3"/>
        <item x="10"/>
        <item x="5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3">
    <i>
      <x v="4"/>
    </i>
    <i>
      <x v="5"/>
    </i>
    <i>
      <x v="9"/>
    </i>
    <i>
      <x v="7"/>
    </i>
    <i>
      <x v="11"/>
    </i>
    <i>
      <x v="3"/>
    </i>
    <i>
      <x v="8"/>
    </i>
    <i>
      <x v="1"/>
    </i>
    <i>
      <x v="10"/>
    </i>
    <i>
      <x/>
    </i>
    <i>
      <x v="2"/>
    </i>
    <i>
      <x v="6"/>
    </i>
    <i t="grand">
      <x/>
    </i>
  </rowItems>
  <colItems count="1">
    <i/>
  </colItems>
  <dataFields count="1">
    <dataField name="QTDE ALUNOS" fld="0" subtotal="count" baseField="0" baseItem="0"/>
  </dataField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" xr10:uid="{27DCB43B-3876-4661-B955-8305FCC0D4D5}" sourceName="Área">
  <pivotTables>
    <pivotTable tabId="2" name="Tabela dinâmica1"/>
    <pivotTable tabId="2" name="Tabela dinâmica2"/>
  </pivotTables>
  <data>
    <tabular pivotCacheId="1683004722">
      <items count="9">
        <i x="6" s="1"/>
        <i x="5" s="1"/>
        <i x="1" s="1"/>
        <i x="3" s="1"/>
        <i x="0" s="1"/>
        <i x="4" s="1"/>
        <i x="7" s="1"/>
        <i x="2" s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" xr10:uid="{BB1CDD38-3CED-4387-9439-B6B275EA030E}" cache="SegmentaçãodeDados_Área" caption="Áre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26" Type="http://schemas.openxmlformats.org/officeDocument/2006/relationships/control" Target="../activeX/activeX20.xml"/><Relationship Id="rId39" Type="http://schemas.openxmlformats.org/officeDocument/2006/relationships/control" Target="../activeX/activeX33.xml"/><Relationship Id="rId21" Type="http://schemas.openxmlformats.org/officeDocument/2006/relationships/control" Target="../activeX/activeX15.xml"/><Relationship Id="rId34" Type="http://schemas.openxmlformats.org/officeDocument/2006/relationships/control" Target="../activeX/activeX28.xml"/><Relationship Id="rId42" Type="http://schemas.openxmlformats.org/officeDocument/2006/relationships/control" Target="../activeX/activeX36.xml"/><Relationship Id="rId7" Type="http://schemas.openxmlformats.org/officeDocument/2006/relationships/image" Target="../media/image1.emf"/><Relationship Id="rId2" Type="http://schemas.openxmlformats.org/officeDocument/2006/relationships/hyperlink" Target="mailto:jessica.f.souza@aluno.senai.br" TargetMode="Externa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35.xml"/><Relationship Id="rId1" Type="http://schemas.openxmlformats.org/officeDocument/2006/relationships/hyperlink" Target="mailto:jessyjoxx36@gmail.com" TargetMode="External"/><Relationship Id="rId6" Type="http://schemas.openxmlformats.org/officeDocument/2006/relationships/control" Target="../activeX/activeX1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8.xml"/><Relationship Id="rId32" Type="http://schemas.openxmlformats.org/officeDocument/2006/relationships/control" Target="../activeX/activeX26.xml"/><Relationship Id="rId37" Type="http://schemas.openxmlformats.org/officeDocument/2006/relationships/control" Target="../activeX/activeX31.xml"/><Relationship Id="rId40" Type="http://schemas.openxmlformats.org/officeDocument/2006/relationships/control" Target="../activeX/activeX34.xml"/><Relationship Id="rId5" Type="http://schemas.openxmlformats.org/officeDocument/2006/relationships/vmlDrawing" Target="../drawings/vmlDrawing1.vml"/><Relationship Id="rId15" Type="http://schemas.openxmlformats.org/officeDocument/2006/relationships/control" Target="../activeX/activeX9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30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3.xml"/><Relationship Id="rId31" Type="http://schemas.openxmlformats.org/officeDocument/2006/relationships/control" Target="../activeX/activeX25.xml"/><Relationship Id="rId4" Type="http://schemas.openxmlformats.org/officeDocument/2006/relationships/drawing" Target="../drawings/drawing2.xml"/><Relationship Id="rId9" Type="http://schemas.openxmlformats.org/officeDocument/2006/relationships/control" Target="../activeX/activeX3.xml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1.xml"/><Relationship Id="rId30" Type="http://schemas.openxmlformats.org/officeDocument/2006/relationships/control" Target="../activeX/activeX24.xml"/><Relationship Id="rId35" Type="http://schemas.openxmlformats.org/officeDocument/2006/relationships/control" Target="../activeX/activeX29.xml"/><Relationship Id="rId43" Type="http://schemas.openxmlformats.org/officeDocument/2006/relationships/image" Target="../media/image2.emf"/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2.bin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9.xml"/><Relationship Id="rId33" Type="http://schemas.openxmlformats.org/officeDocument/2006/relationships/control" Target="../activeX/activeX27.xml"/><Relationship Id="rId38" Type="http://schemas.openxmlformats.org/officeDocument/2006/relationships/control" Target="../activeX/activeX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CF32-0A2C-47F5-B1A6-6C82EAEFE524}">
  <sheetPr codeName="Planilha2"/>
  <dimension ref="A3:C26"/>
  <sheetViews>
    <sheetView zoomScale="145" zoomScaleNormal="145" workbookViewId="0">
      <selection activeCell="C20" sqref="C20"/>
    </sheetView>
  </sheetViews>
  <sheetFormatPr defaultRowHeight="15" x14ac:dyDescent="0.25"/>
  <cols>
    <col min="1" max="1" width="14.28515625" style="13" bestFit="1" customWidth="1"/>
    <col min="2" max="2" width="11.42578125" style="13" bestFit="1" customWidth="1"/>
    <col min="3" max="3" width="109.85546875" style="13" bestFit="1" customWidth="1"/>
    <col min="4" max="16384" width="9.140625" style="13"/>
  </cols>
  <sheetData>
    <row r="3" spans="1:3" x14ac:dyDescent="0.25">
      <c r="A3" s="13" t="s">
        <v>63</v>
      </c>
      <c r="B3" s="13" t="s">
        <v>65</v>
      </c>
    </row>
    <row r="4" spans="1:3" x14ac:dyDescent="0.25">
      <c r="A4" s="14" t="s">
        <v>52</v>
      </c>
      <c r="B4" s="15">
        <v>5</v>
      </c>
      <c r="C4" s="16" t="s">
        <v>64</v>
      </c>
    </row>
    <row r="5" spans="1:3" x14ac:dyDescent="0.25">
      <c r="A5" s="14" t="s">
        <v>49</v>
      </c>
      <c r="B5" s="15">
        <v>2</v>
      </c>
    </row>
    <row r="6" spans="1:3" x14ac:dyDescent="0.25">
      <c r="A6" s="14" t="s">
        <v>54</v>
      </c>
      <c r="B6" s="15">
        <v>2</v>
      </c>
    </row>
    <row r="7" spans="1:3" x14ac:dyDescent="0.25">
      <c r="A7" s="14" t="s">
        <v>61</v>
      </c>
      <c r="B7" s="15">
        <v>1</v>
      </c>
    </row>
    <row r="8" spans="1:3" x14ac:dyDescent="0.25">
      <c r="A8" s="14" t="s">
        <v>57</v>
      </c>
      <c r="B8" s="15">
        <v>1</v>
      </c>
    </row>
    <row r="9" spans="1:3" x14ac:dyDescent="0.25">
      <c r="A9" s="14" t="s">
        <v>67</v>
      </c>
      <c r="B9" s="15">
        <v>1</v>
      </c>
    </row>
    <row r="10" spans="1:3" x14ac:dyDescent="0.25">
      <c r="A10" s="14" t="s">
        <v>53</v>
      </c>
      <c r="B10" s="15">
        <v>1</v>
      </c>
    </row>
    <row r="11" spans="1:3" x14ac:dyDescent="0.25">
      <c r="A11" s="14" t="s">
        <v>55</v>
      </c>
      <c r="B11" s="15">
        <v>1</v>
      </c>
    </row>
    <row r="12" spans="1:3" x14ac:dyDescent="0.25">
      <c r="A12" s="14" t="s">
        <v>62</v>
      </c>
      <c r="B12" s="15">
        <v>14</v>
      </c>
    </row>
    <row r="17" spans="1:2" x14ac:dyDescent="0.25">
      <c r="A17" s="38" t="s">
        <v>63</v>
      </c>
      <c r="B17" s="38" t="s">
        <v>65</v>
      </c>
    </row>
    <row r="18" spans="1:2" x14ac:dyDescent="0.25">
      <c r="A18" s="14" t="s">
        <v>52</v>
      </c>
      <c r="B18" s="15">
        <v>5</v>
      </c>
    </row>
    <row r="19" spans="1:2" x14ac:dyDescent="0.25">
      <c r="A19" s="14" t="s">
        <v>49</v>
      </c>
      <c r="B19" s="15">
        <v>2</v>
      </c>
    </row>
    <row r="20" spans="1:2" x14ac:dyDescent="0.25">
      <c r="A20" s="14" t="s">
        <v>54</v>
      </c>
      <c r="B20" s="15">
        <v>2</v>
      </c>
    </row>
    <row r="21" spans="1:2" x14ac:dyDescent="0.25">
      <c r="A21" s="14" t="s">
        <v>61</v>
      </c>
      <c r="B21" s="15">
        <v>1</v>
      </c>
    </row>
    <row r="22" spans="1:2" x14ac:dyDescent="0.25">
      <c r="A22" s="14" t="s">
        <v>57</v>
      </c>
      <c r="B22" s="15">
        <v>1</v>
      </c>
    </row>
    <row r="23" spans="1:2" x14ac:dyDescent="0.25">
      <c r="A23" s="14" t="s">
        <v>67</v>
      </c>
      <c r="B23" s="15">
        <v>1</v>
      </c>
    </row>
    <row r="24" spans="1:2" x14ac:dyDescent="0.25">
      <c r="A24" s="14" t="s">
        <v>53</v>
      </c>
      <c r="B24" s="15">
        <v>1</v>
      </c>
    </row>
    <row r="25" spans="1:2" x14ac:dyDescent="0.25">
      <c r="A25" s="14" t="s">
        <v>55</v>
      </c>
      <c r="B25" s="15">
        <v>1</v>
      </c>
    </row>
    <row r="26" spans="1:2" x14ac:dyDescent="0.25">
      <c r="A26" s="14" t="s">
        <v>62</v>
      </c>
      <c r="B26" s="15">
        <v>14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10D0-E11F-4F33-AE9C-B0B357F64656}">
  <sheetPr codeName="Planilha3"/>
  <dimension ref="A1:N32"/>
  <sheetViews>
    <sheetView topLeftCell="A16" zoomScale="190" zoomScaleNormal="190" workbookViewId="0">
      <selection activeCell="D22" sqref="D22"/>
    </sheetView>
  </sheetViews>
  <sheetFormatPr defaultRowHeight="15" x14ac:dyDescent="0.25"/>
  <cols>
    <col min="1" max="1" width="18" bestFit="1" customWidth="1"/>
    <col min="2" max="2" width="13.42578125" customWidth="1"/>
    <col min="3" max="3" width="1.5703125" style="13" customWidth="1"/>
    <col min="4" max="4" width="20" bestFit="1" customWidth="1"/>
    <col min="5" max="5" width="13.7109375" bestFit="1" customWidth="1"/>
    <col min="6" max="6" width="1.42578125" style="13" customWidth="1"/>
    <col min="8" max="8" width="12.28515625" customWidth="1"/>
    <col min="9" max="9" width="15.28515625" customWidth="1"/>
  </cols>
  <sheetData>
    <row r="1" spans="1:14" s="13" customFormat="1" x14ac:dyDescent="0.25">
      <c r="G1" s="39" t="s">
        <v>98</v>
      </c>
      <c r="H1" s="39"/>
    </row>
    <row r="2" spans="1:14" s="13" customFormat="1" x14ac:dyDescent="0.25">
      <c r="G2" s="16" t="s">
        <v>101</v>
      </c>
    </row>
    <row r="3" spans="1:14" x14ac:dyDescent="0.25">
      <c r="A3" s="17" t="s">
        <v>93</v>
      </c>
      <c r="B3" t="s">
        <v>92</v>
      </c>
      <c r="D3" s="17" t="s">
        <v>93</v>
      </c>
      <c r="E3" t="s">
        <v>92</v>
      </c>
      <c r="G3" s="34" t="s">
        <v>107</v>
      </c>
      <c r="H3" s="35"/>
    </row>
    <row r="4" spans="1:14" x14ac:dyDescent="0.25">
      <c r="A4" s="18" t="s">
        <v>69</v>
      </c>
      <c r="B4" s="23">
        <v>2</v>
      </c>
      <c r="D4" s="24">
        <v>43</v>
      </c>
      <c r="E4" s="19">
        <v>2</v>
      </c>
      <c r="G4" s="25" t="s">
        <v>100</v>
      </c>
      <c r="H4" s="26">
        <f ca="1">COUNTIFS(DADOS!$I$3:$I$16,"&gt;10",DADOS!$I$3:$I$16,"&lt;=20")</f>
        <v>1</v>
      </c>
      <c r="J4" s="32" t="s">
        <v>97</v>
      </c>
      <c r="K4" s="32"/>
      <c r="L4" s="32"/>
      <c r="M4" s="32"/>
      <c r="N4" s="32"/>
    </row>
    <row r="5" spans="1:14" x14ac:dyDescent="0.25">
      <c r="A5" s="18" t="s">
        <v>70</v>
      </c>
      <c r="B5" s="23">
        <v>3</v>
      </c>
      <c r="D5" s="24">
        <v>39</v>
      </c>
      <c r="E5" s="19">
        <v>2</v>
      </c>
      <c r="G5" s="25" t="s">
        <v>94</v>
      </c>
      <c r="H5" s="26">
        <f ca="1">COUNTIFS(DADOS!$I$3:$I$16,"&gt;=21",DADOS!$I$3:$I$16,"&lt;=30")</f>
        <v>1</v>
      </c>
      <c r="J5" s="32"/>
      <c r="K5" s="32"/>
      <c r="L5" s="32"/>
      <c r="M5" s="32"/>
      <c r="N5" s="32"/>
    </row>
    <row r="6" spans="1:14" x14ac:dyDescent="0.25">
      <c r="A6" s="18" t="s">
        <v>71</v>
      </c>
      <c r="B6" s="23">
        <v>1</v>
      </c>
      <c r="D6" s="24">
        <v>34</v>
      </c>
      <c r="E6" s="19">
        <v>1</v>
      </c>
      <c r="G6" s="25" t="s">
        <v>95</v>
      </c>
      <c r="H6" s="26">
        <f ca="1">COUNTIFS(DADOS!$I$3:$I$16,"&gt;=31",DADOS!$I$3:$I$16,"&lt;=40")</f>
        <v>6</v>
      </c>
      <c r="J6" t="s">
        <v>98</v>
      </c>
    </row>
    <row r="7" spans="1:14" x14ac:dyDescent="0.25">
      <c r="A7" s="18" t="s">
        <v>72</v>
      </c>
      <c r="B7" s="23">
        <v>2</v>
      </c>
      <c r="D7" s="24">
        <v>36</v>
      </c>
      <c r="E7" s="19">
        <v>1</v>
      </c>
      <c r="G7" s="25" t="s">
        <v>96</v>
      </c>
      <c r="H7" s="26">
        <f ca="1">COUNTIFS(DADOS!$I$3:$I$16,"&gt;=41",DADOS!$I$3:$I$16,"&lt;=50")</f>
        <v>5</v>
      </c>
    </row>
    <row r="8" spans="1:14" x14ac:dyDescent="0.25">
      <c r="A8" s="18" t="s">
        <v>75</v>
      </c>
      <c r="B8" s="23">
        <v>2</v>
      </c>
      <c r="D8" s="24">
        <v>18</v>
      </c>
      <c r="E8" s="19">
        <v>1</v>
      </c>
      <c r="G8" s="27" t="s">
        <v>99</v>
      </c>
      <c r="H8" s="28">
        <f ca="1">COUNTIFS(DADOS!$I$3:$I$16,"&gt;=51",DADOS!$I$3:$I$16,"&lt;=60")</f>
        <v>1</v>
      </c>
    </row>
    <row r="9" spans="1:14" x14ac:dyDescent="0.25">
      <c r="A9" s="18" t="s">
        <v>77</v>
      </c>
      <c r="B9" s="23">
        <v>1</v>
      </c>
      <c r="D9" s="24">
        <v>46</v>
      </c>
      <c r="E9" s="19">
        <v>1</v>
      </c>
    </row>
    <row r="10" spans="1:14" x14ac:dyDescent="0.25">
      <c r="A10" s="18" t="s">
        <v>78</v>
      </c>
      <c r="B10" s="23">
        <v>1</v>
      </c>
      <c r="D10" s="24">
        <v>35</v>
      </c>
      <c r="E10" s="19">
        <v>1</v>
      </c>
    </row>
    <row r="11" spans="1:14" x14ac:dyDescent="0.25">
      <c r="A11" s="18" t="s">
        <v>80</v>
      </c>
      <c r="B11" s="23">
        <v>2</v>
      </c>
      <c r="D11" s="24">
        <v>50</v>
      </c>
      <c r="E11" s="19">
        <v>1</v>
      </c>
    </row>
    <row r="12" spans="1:14" x14ac:dyDescent="0.25">
      <c r="A12" s="18" t="s">
        <v>62</v>
      </c>
      <c r="B12" s="19">
        <v>14</v>
      </c>
      <c r="D12" s="24">
        <v>24</v>
      </c>
      <c r="E12" s="19">
        <v>1</v>
      </c>
      <c r="H12" s="21"/>
      <c r="I12" s="21"/>
    </row>
    <row r="13" spans="1:14" x14ac:dyDescent="0.25">
      <c r="D13" s="24">
        <v>55</v>
      </c>
      <c r="E13" s="19">
        <v>1</v>
      </c>
      <c r="H13" s="21" t="s">
        <v>109</v>
      </c>
      <c r="I13" s="21"/>
    </row>
    <row r="14" spans="1:14" x14ac:dyDescent="0.25">
      <c r="D14" s="24">
        <v>47</v>
      </c>
      <c r="E14" s="19">
        <v>1</v>
      </c>
    </row>
    <row r="15" spans="1:14" ht="15" customHeight="1" x14ac:dyDescent="0.25">
      <c r="D15" s="24">
        <v>38</v>
      </c>
      <c r="E15" s="19">
        <v>1</v>
      </c>
      <c r="H15" s="33" t="s">
        <v>108</v>
      </c>
      <c r="I15" s="33"/>
      <c r="J15" s="33"/>
      <c r="K15" s="33"/>
      <c r="L15" s="33"/>
      <c r="M15" s="33"/>
    </row>
    <row r="16" spans="1:14" x14ac:dyDescent="0.25">
      <c r="D16" s="24" t="s">
        <v>62</v>
      </c>
      <c r="E16" s="19">
        <v>14</v>
      </c>
      <c r="H16" s="33"/>
      <c r="I16" s="33"/>
      <c r="J16" s="33"/>
      <c r="K16" s="33"/>
      <c r="L16" s="33"/>
      <c r="M16" s="33"/>
    </row>
    <row r="17" spans="4:13" x14ac:dyDescent="0.25">
      <c r="H17" s="33"/>
      <c r="I17" s="33"/>
      <c r="J17" s="33"/>
      <c r="K17" s="33"/>
      <c r="L17" s="33"/>
      <c r="M17" s="33"/>
    </row>
    <row r="18" spans="4:13" x14ac:dyDescent="0.25">
      <c r="D18" s="41" t="s">
        <v>135</v>
      </c>
      <c r="E18" s="41"/>
      <c r="F18" s="38"/>
      <c r="G18" s="17"/>
      <c r="H18" s="40"/>
      <c r="I18" s="40"/>
      <c r="J18" s="40"/>
      <c r="K18" s="40"/>
      <c r="L18" s="40"/>
      <c r="M18" s="40"/>
    </row>
    <row r="19" spans="4:13" x14ac:dyDescent="0.25">
      <c r="D19" s="17" t="s">
        <v>93</v>
      </c>
      <c r="E19" s="17" t="s">
        <v>92</v>
      </c>
    </row>
    <row r="20" spans="4:13" x14ac:dyDescent="0.25">
      <c r="D20" s="24">
        <v>43</v>
      </c>
      <c r="E20" s="19">
        <v>2</v>
      </c>
    </row>
    <row r="21" spans="4:13" x14ac:dyDescent="0.25">
      <c r="D21" s="24">
        <v>39</v>
      </c>
      <c r="E21" s="19">
        <v>2</v>
      </c>
    </row>
    <row r="22" spans="4:13" x14ac:dyDescent="0.25">
      <c r="D22" s="24">
        <v>34</v>
      </c>
      <c r="E22" s="19">
        <v>1</v>
      </c>
    </row>
    <row r="23" spans="4:13" x14ac:dyDescent="0.25">
      <c r="D23" s="24">
        <v>36</v>
      </c>
      <c r="E23" s="19">
        <v>1</v>
      </c>
    </row>
    <row r="24" spans="4:13" x14ac:dyDescent="0.25">
      <c r="D24" s="24">
        <v>18</v>
      </c>
      <c r="E24" s="19">
        <v>1</v>
      </c>
    </row>
    <row r="25" spans="4:13" x14ac:dyDescent="0.25">
      <c r="D25" s="24">
        <v>46</v>
      </c>
      <c r="E25" s="19">
        <v>1</v>
      </c>
    </row>
    <row r="26" spans="4:13" x14ac:dyDescent="0.25">
      <c r="D26" s="24">
        <v>35</v>
      </c>
      <c r="E26" s="19">
        <v>1</v>
      </c>
    </row>
    <row r="27" spans="4:13" x14ac:dyDescent="0.25">
      <c r="D27" s="24">
        <v>50</v>
      </c>
      <c r="E27" s="19">
        <v>1</v>
      </c>
    </row>
    <row r="28" spans="4:13" x14ac:dyDescent="0.25">
      <c r="D28" s="24">
        <v>24</v>
      </c>
      <c r="E28" s="19">
        <v>1</v>
      </c>
    </row>
    <row r="29" spans="4:13" x14ac:dyDescent="0.25">
      <c r="D29" s="24">
        <v>55</v>
      </c>
      <c r="E29" s="19">
        <v>1</v>
      </c>
    </row>
    <row r="30" spans="4:13" x14ac:dyDescent="0.25">
      <c r="D30" s="24">
        <v>47</v>
      </c>
      <c r="E30" s="19">
        <v>1</v>
      </c>
    </row>
    <row r="31" spans="4:13" x14ac:dyDescent="0.25">
      <c r="D31" s="24">
        <v>38</v>
      </c>
      <c r="E31" s="19">
        <v>1</v>
      </c>
    </row>
    <row r="32" spans="4:13" x14ac:dyDescent="0.25">
      <c r="D32" s="24" t="s">
        <v>62</v>
      </c>
      <c r="E32" s="19">
        <v>14</v>
      </c>
    </row>
  </sheetData>
  <mergeCells count="5">
    <mergeCell ref="J4:N5"/>
    <mergeCell ref="H15:M18"/>
    <mergeCell ref="G3:H3"/>
    <mergeCell ref="G1:H1"/>
    <mergeCell ref="D18:E18"/>
  </mergeCells>
  <pageMargins left="0.511811024" right="0.511811024" top="0.78740157499999996" bottom="0.78740157499999996" header="0.31496062000000002" footer="0.31496062000000002"/>
  <pageSetup paperSize="9" orientation="portrait" r:id="rId4"/>
  <ignoredErrors>
    <ignoredError sqref="G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F67D-9F20-477F-9B30-1AC70BFBC7F3}">
  <sheetPr codeName="Planilha1"/>
  <dimension ref="A1:AQ24"/>
  <sheetViews>
    <sheetView tabSelected="1" zoomScale="160" zoomScaleNormal="160" workbookViewId="0">
      <selection activeCell="F15" sqref="F15"/>
    </sheetView>
  </sheetViews>
  <sheetFormatPr defaultColWidth="9.140625" defaultRowHeight="15" x14ac:dyDescent="0.25"/>
  <cols>
    <col min="1" max="1" width="43.5703125" customWidth="1"/>
    <col min="2" max="2" width="31.7109375" hidden="1" customWidth="1"/>
    <col min="3" max="3" width="24.140625" hidden="1" customWidth="1"/>
    <col min="4" max="4" width="26.42578125" bestFit="1" customWidth="1"/>
    <col min="5" max="5" width="17.140625" customWidth="1"/>
    <col min="6" max="6" width="14.5703125" style="1" customWidth="1"/>
    <col min="7" max="7" width="13" style="1" customWidth="1"/>
    <col min="8" max="8" width="14.5703125" style="1" customWidth="1"/>
    <col min="9" max="9" width="10.7109375" style="1" customWidth="1"/>
    <col min="10" max="10" width="18.7109375" customWidth="1"/>
    <col min="11" max="30" width="5.28515625" style="8" hidden="1"/>
    <col min="31" max="31" width="5.28515625" hidden="1"/>
    <col min="32" max="34" width="8.28515625" hidden="1"/>
    <col min="36" max="36" width="10.42578125" bestFit="1" customWidth="1"/>
    <col min="37" max="37" width="63" customWidth="1"/>
  </cols>
  <sheetData>
    <row r="1" spans="1:43" ht="23.2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43" ht="20.25" thickBot="1" x14ac:dyDescent="0.3">
      <c r="A2" s="2" t="s">
        <v>1</v>
      </c>
      <c r="B2" s="3" t="s">
        <v>2</v>
      </c>
      <c r="C2" s="3" t="s">
        <v>3</v>
      </c>
      <c r="D2" s="3" t="s">
        <v>40</v>
      </c>
      <c r="E2" s="3" t="s">
        <v>58</v>
      </c>
      <c r="F2" s="6" t="s">
        <v>60</v>
      </c>
      <c r="G2" s="6" t="s">
        <v>83</v>
      </c>
      <c r="H2" s="6" t="s">
        <v>81</v>
      </c>
      <c r="I2" s="6" t="s">
        <v>59</v>
      </c>
      <c r="J2" s="3" t="s">
        <v>39</v>
      </c>
      <c r="K2" s="12">
        <v>45369</v>
      </c>
      <c r="L2" s="12">
        <v>45370</v>
      </c>
      <c r="M2" s="12">
        <v>45371</v>
      </c>
      <c r="N2" s="12">
        <v>45372</v>
      </c>
      <c r="O2" s="12">
        <v>45376</v>
      </c>
      <c r="P2" s="12">
        <v>45377</v>
      </c>
      <c r="Q2" s="12">
        <v>45378</v>
      </c>
      <c r="R2" s="12">
        <v>45379</v>
      </c>
      <c r="S2" s="12">
        <v>45383</v>
      </c>
      <c r="T2" s="12">
        <v>45384</v>
      </c>
      <c r="U2" s="12">
        <v>45385</v>
      </c>
      <c r="V2" s="12">
        <v>45386</v>
      </c>
      <c r="W2" s="12">
        <v>45390</v>
      </c>
      <c r="X2" s="12">
        <v>45391</v>
      </c>
      <c r="Y2" s="12">
        <v>45392</v>
      </c>
      <c r="Z2" s="12">
        <v>45393</v>
      </c>
      <c r="AA2" s="12">
        <v>45397</v>
      </c>
      <c r="AB2" s="12">
        <v>45398</v>
      </c>
      <c r="AC2" s="12">
        <v>45399</v>
      </c>
      <c r="AD2" s="12">
        <v>45400</v>
      </c>
      <c r="AE2" s="11"/>
    </row>
    <row r="3" spans="1:43" ht="20.25" thickBot="1" x14ac:dyDescent="0.3">
      <c r="A3" s="4" t="s">
        <v>4</v>
      </c>
      <c r="B3" s="5" t="s">
        <v>5</v>
      </c>
      <c r="C3" s="5" t="s">
        <v>6</v>
      </c>
      <c r="D3" s="5" t="s">
        <v>56</v>
      </c>
      <c r="E3" s="5" t="s">
        <v>52</v>
      </c>
      <c r="F3" s="7">
        <v>27220</v>
      </c>
      <c r="G3" s="20">
        <f>MONTH(F3)</f>
        <v>7</v>
      </c>
      <c r="H3" s="7" t="str">
        <f t="shared" ref="H3:H16" si="0">VLOOKUP(G3,$AP$4:$AQ$15,2,FALSE)</f>
        <v>Julho</v>
      </c>
      <c r="I3" s="20">
        <f t="shared" ref="I3:I16" ca="1" si="1">YEAR(TODAY())-YEAR(F3)</f>
        <v>50</v>
      </c>
      <c r="J3" s="5">
        <v>21995093018</v>
      </c>
      <c r="K3" s="8" t="s">
        <v>51</v>
      </c>
      <c r="L3" s="8" t="s">
        <v>51</v>
      </c>
      <c r="AJ3" s="34" t="s">
        <v>107</v>
      </c>
      <c r="AK3" s="35"/>
    </row>
    <row r="4" spans="1:43" ht="20.25" thickBot="1" x14ac:dyDescent="0.3">
      <c r="A4" s="4" t="s">
        <v>130</v>
      </c>
      <c r="B4" s="5" t="s">
        <v>7</v>
      </c>
      <c r="C4" s="5" t="s">
        <v>8</v>
      </c>
      <c r="D4" s="5" t="s">
        <v>66</v>
      </c>
      <c r="E4" s="5" t="s">
        <v>52</v>
      </c>
      <c r="F4" s="7">
        <v>25478</v>
      </c>
      <c r="G4" s="20">
        <f t="shared" ref="G4:G16" si="2">MONTH(F4)</f>
        <v>10</v>
      </c>
      <c r="H4" s="7" t="str">
        <f t="shared" si="0"/>
        <v>Outubro</v>
      </c>
      <c r="I4" s="20">
        <f t="shared" ca="1" si="1"/>
        <v>55</v>
      </c>
      <c r="J4" s="5">
        <v>21966004284</v>
      </c>
      <c r="K4" s="8" t="s">
        <v>51</v>
      </c>
      <c r="L4" s="8" t="s">
        <v>51</v>
      </c>
      <c r="M4" s="8" t="s">
        <v>38</v>
      </c>
      <c r="AJ4" s="25" t="s">
        <v>100</v>
      </c>
      <c r="AK4" s="26">
        <f ca="1">COUNTIFS($I$3:$I$16,"&gt;=11",$I$3:$I$16,"&lt;=20")</f>
        <v>1</v>
      </c>
      <c r="AP4">
        <v>1</v>
      </c>
      <c r="AQ4" t="s">
        <v>69</v>
      </c>
    </row>
    <row r="5" spans="1:43" ht="20.25" thickBot="1" x14ac:dyDescent="0.3">
      <c r="A5" s="4" t="s">
        <v>129</v>
      </c>
      <c r="B5" s="5" t="s">
        <v>9</v>
      </c>
      <c r="C5" s="5" t="s">
        <v>10</v>
      </c>
      <c r="D5" s="5" t="s">
        <v>41</v>
      </c>
      <c r="E5" s="5" t="s">
        <v>52</v>
      </c>
      <c r="F5" s="7">
        <v>31407</v>
      </c>
      <c r="G5" s="20">
        <f t="shared" si="2"/>
        <v>12</v>
      </c>
      <c r="H5" s="7" t="str">
        <f t="shared" si="0"/>
        <v>Dezembro</v>
      </c>
      <c r="I5" s="20">
        <f t="shared" ca="1" si="1"/>
        <v>39</v>
      </c>
      <c r="J5" s="5">
        <v>21979784171</v>
      </c>
      <c r="K5" s="9" t="s">
        <v>38</v>
      </c>
      <c r="L5" s="9" t="s">
        <v>38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J5" s="25" t="s">
        <v>94</v>
      </c>
      <c r="AK5" s="26">
        <f ca="1">COUNTIFS($I$3:$I$16,"&gt;=21",$I$3:$I$16,"&lt;=30")</f>
        <v>1</v>
      </c>
      <c r="AP5">
        <v>2</v>
      </c>
      <c r="AQ5" t="s">
        <v>70</v>
      </c>
    </row>
    <row r="6" spans="1:43" ht="20.25" thickBot="1" x14ac:dyDescent="0.3">
      <c r="A6" s="4" t="s">
        <v>128</v>
      </c>
      <c r="B6" s="5" t="s">
        <v>11</v>
      </c>
      <c r="C6" s="5" t="s">
        <v>12</v>
      </c>
      <c r="D6" s="5" t="s">
        <v>42</v>
      </c>
      <c r="E6" s="5" t="s">
        <v>52</v>
      </c>
      <c r="F6" s="7">
        <v>32182</v>
      </c>
      <c r="G6" s="20">
        <f t="shared" si="2"/>
        <v>2</v>
      </c>
      <c r="H6" s="7" t="str">
        <f t="shared" si="0"/>
        <v>Fevereiro</v>
      </c>
      <c r="I6" s="20">
        <f t="shared" ca="1" si="1"/>
        <v>36</v>
      </c>
      <c r="J6" s="5">
        <v>21999002066</v>
      </c>
      <c r="K6" s="8" t="s">
        <v>38</v>
      </c>
      <c r="L6" s="8" t="s">
        <v>38</v>
      </c>
      <c r="M6" s="8" t="s">
        <v>38</v>
      </c>
      <c r="AJ6" s="25" t="s">
        <v>95</v>
      </c>
      <c r="AK6" s="26">
        <f ca="1">COUNTIFS($I$3:$I$16,"&gt;=31",$I$3:$I$16,"&lt;=40")</f>
        <v>6</v>
      </c>
      <c r="AP6">
        <v>3</v>
      </c>
      <c r="AQ6" t="s">
        <v>71</v>
      </c>
    </row>
    <row r="7" spans="1:43" ht="20.25" thickBot="1" x14ac:dyDescent="0.3">
      <c r="A7" s="4" t="s">
        <v>124</v>
      </c>
      <c r="B7" s="5" t="s">
        <v>13</v>
      </c>
      <c r="C7" s="5" t="s">
        <v>14</v>
      </c>
      <c r="D7" s="5" t="s">
        <v>43</v>
      </c>
      <c r="E7" s="5" t="s">
        <v>61</v>
      </c>
      <c r="F7" s="7">
        <v>31465</v>
      </c>
      <c r="G7" s="20">
        <f t="shared" si="2"/>
        <v>2</v>
      </c>
      <c r="H7" s="7" t="str">
        <f t="shared" si="0"/>
        <v>Fevereiro</v>
      </c>
      <c r="I7" s="20">
        <f t="shared" ca="1" si="1"/>
        <v>38</v>
      </c>
      <c r="J7" s="5">
        <v>21996448348</v>
      </c>
      <c r="K7" s="8" t="s">
        <v>38</v>
      </c>
      <c r="L7" s="8" t="s">
        <v>38</v>
      </c>
      <c r="AJ7" s="25" t="s">
        <v>96</v>
      </c>
      <c r="AK7" s="26">
        <f ca="1">COUNTIFS($I$3:$I$16,"&gt;=41",$I$3:$I$16,"&lt;=50")</f>
        <v>5</v>
      </c>
      <c r="AP7">
        <v>4</v>
      </c>
      <c r="AQ7" t="s">
        <v>72</v>
      </c>
    </row>
    <row r="8" spans="1:43" ht="20.25" thickBot="1" x14ac:dyDescent="0.3">
      <c r="A8" s="4" t="s">
        <v>125</v>
      </c>
      <c r="B8" s="5" t="s">
        <v>15</v>
      </c>
      <c r="C8" s="5" t="s">
        <v>16</v>
      </c>
      <c r="D8" s="5" t="s">
        <v>57</v>
      </c>
      <c r="E8" s="5" t="s">
        <v>57</v>
      </c>
      <c r="F8" s="7">
        <v>33073</v>
      </c>
      <c r="G8" s="20">
        <f t="shared" si="2"/>
        <v>7</v>
      </c>
      <c r="H8" s="7" t="str">
        <f t="shared" si="0"/>
        <v>Julho</v>
      </c>
      <c r="I8" s="20">
        <f t="shared" ca="1" si="1"/>
        <v>34</v>
      </c>
      <c r="J8" s="5">
        <v>21977112565</v>
      </c>
      <c r="K8" s="8" t="s">
        <v>38</v>
      </c>
      <c r="L8" s="8" t="s">
        <v>51</v>
      </c>
      <c r="AJ8" s="27" t="s">
        <v>99</v>
      </c>
      <c r="AK8" s="26">
        <f ca="1">COUNTIFS($I$3:$I$16,"&gt;=51",$I$3:$I$16,"&lt;=60")</f>
        <v>1</v>
      </c>
      <c r="AP8">
        <v>5</v>
      </c>
      <c r="AQ8" t="s">
        <v>73</v>
      </c>
    </row>
    <row r="9" spans="1:43" ht="20.25" thickBot="1" x14ac:dyDescent="0.3">
      <c r="A9" s="4" t="s">
        <v>17</v>
      </c>
      <c r="B9" s="5" t="s">
        <v>18</v>
      </c>
      <c r="C9" s="5" t="s">
        <v>19</v>
      </c>
      <c r="D9" s="5" t="s">
        <v>44</v>
      </c>
      <c r="E9" s="5" t="s">
        <v>54</v>
      </c>
      <c r="F9" s="7">
        <v>38734</v>
      </c>
      <c r="G9" s="20">
        <f t="shared" si="2"/>
        <v>1</v>
      </c>
      <c r="H9" s="7" t="str">
        <f t="shared" si="0"/>
        <v>Janeiro</v>
      </c>
      <c r="I9" s="20">
        <f t="shared" ca="1" si="1"/>
        <v>18</v>
      </c>
      <c r="J9" s="5">
        <v>21984752490</v>
      </c>
      <c r="K9" s="8" t="s">
        <v>38</v>
      </c>
      <c r="L9" s="8" t="s">
        <v>38</v>
      </c>
      <c r="M9" s="8" t="s">
        <v>38</v>
      </c>
      <c r="AP9">
        <v>6</v>
      </c>
      <c r="AQ9" t="s">
        <v>74</v>
      </c>
    </row>
    <row r="10" spans="1:43" ht="20.25" thickBot="1" x14ac:dyDescent="0.3">
      <c r="A10" s="4" t="s">
        <v>131</v>
      </c>
      <c r="B10" s="5" t="s">
        <v>20</v>
      </c>
      <c r="C10" s="5" t="s">
        <v>21</v>
      </c>
      <c r="D10" s="5" t="s">
        <v>45</v>
      </c>
      <c r="E10" s="5" t="s">
        <v>52</v>
      </c>
      <c r="F10" s="7">
        <v>29637</v>
      </c>
      <c r="G10" s="20">
        <f t="shared" si="2"/>
        <v>2</v>
      </c>
      <c r="H10" s="7" t="str">
        <f t="shared" si="0"/>
        <v>Fevereiro</v>
      </c>
      <c r="I10" s="20">
        <f t="shared" ca="1" si="1"/>
        <v>43</v>
      </c>
      <c r="J10" s="5">
        <v>21988289792</v>
      </c>
      <c r="K10" s="10" t="s">
        <v>38</v>
      </c>
      <c r="L10" s="10" t="s">
        <v>38</v>
      </c>
      <c r="M10" s="10" t="s">
        <v>38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K10" s="29" t="s">
        <v>110</v>
      </c>
      <c r="AL10" t="s">
        <v>111</v>
      </c>
      <c r="AP10">
        <v>7</v>
      </c>
      <c r="AQ10" t="s">
        <v>75</v>
      </c>
    </row>
    <row r="11" spans="1:43" ht="20.25" thickBot="1" x14ac:dyDescent="0.3">
      <c r="A11" s="4" t="s">
        <v>126</v>
      </c>
      <c r="B11" s="5" t="s">
        <v>22</v>
      </c>
      <c r="C11" s="5" t="s">
        <v>23</v>
      </c>
      <c r="D11" s="5" t="s">
        <v>46</v>
      </c>
      <c r="E11" s="5" t="s">
        <v>52</v>
      </c>
      <c r="F11" s="7">
        <v>28397</v>
      </c>
      <c r="G11" s="20">
        <f t="shared" si="2"/>
        <v>9</v>
      </c>
      <c r="H11" s="7" t="str">
        <f t="shared" si="0"/>
        <v>Setembro</v>
      </c>
      <c r="I11" s="20">
        <f t="shared" ca="1" si="1"/>
        <v>47</v>
      </c>
      <c r="J11" s="5">
        <v>21998255504</v>
      </c>
      <c r="K11" s="8" t="s">
        <v>51</v>
      </c>
      <c r="L11" s="8" t="s">
        <v>38</v>
      </c>
      <c r="AK11" t="s">
        <v>102</v>
      </c>
      <c r="AL11" t="s">
        <v>112</v>
      </c>
      <c r="AP11">
        <v>8</v>
      </c>
      <c r="AQ11" t="s">
        <v>76</v>
      </c>
    </row>
    <row r="12" spans="1:43" ht="20.25" thickBot="1" x14ac:dyDescent="0.3">
      <c r="A12" s="4" t="s">
        <v>24</v>
      </c>
      <c r="B12" s="5" t="s">
        <v>25</v>
      </c>
      <c r="C12" s="5" t="s">
        <v>26</v>
      </c>
      <c r="D12" s="5" t="s">
        <v>47</v>
      </c>
      <c r="E12" s="5" t="s">
        <v>53</v>
      </c>
      <c r="F12" s="7">
        <v>28505</v>
      </c>
      <c r="G12" s="20">
        <f t="shared" si="2"/>
        <v>1</v>
      </c>
      <c r="H12" s="7" t="str">
        <f t="shared" si="0"/>
        <v>Janeiro</v>
      </c>
      <c r="I12" s="20">
        <f t="shared" ca="1" si="1"/>
        <v>46</v>
      </c>
      <c r="J12" s="5">
        <v>21972111756</v>
      </c>
      <c r="K12" s="8" t="s">
        <v>38</v>
      </c>
      <c r="L12" s="8" t="s">
        <v>38</v>
      </c>
      <c r="AJ12">
        <v>43</v>
      </c>
      <c r="AK12" s="21" t="s">
        <v>103</v>
      </c>
      <c r="AP12">
        <v>9</v>
      </c>
      <c r="AQ12" t="s">
        <v>77</v>
      </c>
    </row>
    <row r="13" spans="1:43" ht="20.25" thickBot="1" x14ac:dyDescent="0.3">
      <c r="A13" s="4" t="s">
        <v>127</v>
      </c>
      <c r="B13" s="5" t="s">
        <v>27</v>
      </c>
      <c r="C13" s="5" t="s">
        <v>28</v>
      </c>
      <c r="D13" s="5" t="s">
        <v>48</v>
      </c>
      <c r="E13" s="5" t="s">
        <v>54</v>
      </c>
      <c r="F13" s="7">
        <v>29685</v>
      </c>
      <c r="G13" s="20">
        <f t="shared" si="2"/>
        <v>4</v>
      </c>
      <c r="H13" s="7" t="str">
        <f t="shared" si="0"/>
        <v>Abril</v>
      </c>
      <c r="I13" s="20">
        <f t="shared" ca="1" si="1"/>
        <v>43</v>
      </c>
      <c r="J13" s="5">
        <v>21964460770</v>
      </c>
      <c r="K13" s="8" t="s">
        <v>38</v>
      </c>
      <c r="L13" s="8" t="s">
        <v>38</v>
      </c>
      <c r="AK13" s="21" t="s">
        <v>104</v>
      </c>
      <c r="AP13">
        <v>10</v>
      </c>
      <c r="AQ13" t="s">
        <v>78</v>
      </c>
    </row>
    <row r="14" spans="1:43" ht="20.25" thickBot="1" x14ac:dyDescent="0.3">
      <c r="A14" s="4" t="s">
        <v>29</v>
      </c>
      <c r="B14" s="5" t="s">
        <v>30</v>
      </c>
      <c r="C14" s="5" t="s">
        <v>31</v>
      </c>
      <c r="D14" s="5" t="s">
        <v>49</v>
      </c>
      <c r="E14" s="5" t="s">
        <v>49</v>
      </c>
      <c r="F14" s="7">
        <v>32848</v>
      </c>
      <c r="G14" s="20">
        <f t="shared" si="2"/>
        <v>12</v>
      </c>
      <c r="H14" s="7" t="str">
        <f t="shared" si="0"/>
        <v>Dezembro</v>
      </c>
      <c r="I14" s="20">
        <f t="shared" ca="1" si="1"/>
        <v>35</v>
      </c>
      <c r="J14" s="5">
        <v>21975780334</v>
      </c>
      <c r="K14" s="8" t="s">
        <v>38</v>
      </c>
      <c r="L14" s="8" t="s">
        <v>38</v>
      </c>
      <c r="AK14" t="s">
        <v>105</v>
      </c>
      <c r="AP14">
        <v>11</v>
      </c>
      <c r="AQ14" t="s">
        <v>79</v>
      </c>
    </row>
    <row r="15" spans="1:43" ht="20.25" thickBot="1" x14ac:dyDescent="0.3">
      <c r="A15" s="4" t="s">
        <v>32</v>
      </c>
      <c r="B15" s="5" t="s">
        <v>33</v>
      </c>
      <c r="C15" s="5" t="s">
        <v>34</v>
      </c>
      <c r="D15" s="5" t="s">
        <v>49</v>
      </c>
      <c r="E15" s="5" t="s">
        <v>49</v>
      </c>
      <c r="F15" s="7">
        <v>36635</v>
      </c>
      <c r="G15" s="20">
        <f t="shared" si="2"/>
        <v>4</v>
      </c>
      <c r="H15" s="7" t="str">
        <f t="shared" si="0"/>
        <v>Abril</v>
      </c>
      <c r="I15" s="20">
        <f t="shared" ca="1" si="1"/>
        <v>24</v>
      </c>
      <c r="J15" s="5">
        <v>21990153208</v>
      </c>
      <c r="K15" s="8" t="s">
        <v>38</v>
      </c>
      <c r="L15" s="8" t="s">
        <v>38</v>
      </c>
      <c r="AK15" t="s">
        <v>106</v>
      </c>
      <c r="AP15">
        <v>12</v>
      </c>
      <c r="AQ15" t="s">
        <v>80</v>
      </c>
    </row>
    <row r="16" spans="1:43" ht="20.25" thickBot="1" x14ac:dyDescent="0.3">
      <c r="A16" s="4" t="s">
        <v>35</v>
      </c>
      <c r="B16" s="5" t="s">
        <v>36</v>
      </c>
      <c r="C16" s="5" t="s">
        <v>37</v>
      </c>
      <c r="D16" s="5" t="s">
        <v>50</v>
      </c>
      <c r="E16" s="5" t="s">
        <v>55</v>
      </c>
      <c r="F16" s="7">
        <v>31134</v>
      </c>
      <c r="G16" s="20">
        <f t="shared" si="2"/>
        <v>3</v>
      </c>
      <c r="H16" s="7" t="str">
        <f t="shared" si="0"/>
        <v>Março</v>
      </c>
      <c r="I16" s="20">
        <f t="shared" ca="1" si="1"/>
        <v>39</v>
      </c>
      <c r="J16" s="5">
        <v>21992195501</v>
      </c>
      <c r="K16" s="8" t="s">
        <v>38</v>
      </c>
      <c r="L16" s="8" t="s">
        <v>38</v>
      </c>
    </row>
    <row r="17" spans="1:36" x14ac:dyDescent="0.25">
      <c r="A17" t="s">
        <v>101</v>
      </c>
      <c r="G17" s="1" t="s">
        <v>84</v>
      </c>
      <c r="H17" s="1" t="s">
        <v>85</v>
      </c>
    </row>
    <row r="18" spans="1:36" x14ac:dyDescent="0.25">
      <c r="A18" t="s">
        <v>101</v>
      </c>
      <c r="F18"/>
      <c r="G18"/>
      <c r="H18" s="1" t="s">
        <v>86</v>
      </c>
      <c r="I18"/>
    </row>
    <row r="19" spans="1:36" ht="19.5" x14ac:dyDescent="0.25">
      <c r="A19" s="31" t="s">
        <v>134</v>
      </c>
      <c r="D19" s="22" t="s">
        <v>90</v>
      </c>
      <c r="F19"/>
      <c r="G19"/>
      <c r="H19"/>
      <c r="I19"/>
    </row>
    <row r="20" spans="1:36" ht="23.25" x14ac:dyDescent="0.35">
      <c r="A20" s="31" t="s">
        <v>132</v>
      </c>
      <c r="D20" s="21" t="s">
        <v>89</v>
      </c>
      <c r="E20" s="21" t="s">
        <v>88</v>
      </c>
      <c r="F20" s="1">
        <f ca="1">TODAY()</f>
        <v>45400</v>
      </c>
      <c r="G20"/>
      <c r="H20"/>
      <c r="I20" s="37" t="s">
        <v>87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</row>
    <row r="21" spans="1:36" ht="23.25" x14ac:dyDescent="0.35">
      <c r="A21" s="31" t="s">
        <v>133</v>
      </c>
      <c r="F21" s="1">
        <v>27220</v>
      </c>
      <c r="G21"/>
      <c r="H21"/>
      <c r="I21" s="37" t="s">
        <v>91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</row>
    <row r="22" spans="1:36" x14ac:dyDescent="0.25">
      <c r="F22"/>
      <c r="G22"/>
      <c r="H22"/>
      <c r="I22"/>
    </row>
    <row r="23" spans="1:36" x14ac:dyDescent="0.25">
      <c r="F23"/>
      <c r="G23"/>
      <c r="H23"/>
      <c r="I23"/>
    </row>
    <row r="24" spans="1:36" x14ac:dyDescent="0.25">
      <c r="F24"/>
      <c r="G24"/>
      <c r="H24"/>
      <c r="I24"/>
    </row>
  </sheetData>
  <autoFilter ref="A2:AL16" xr:uid="{142A5F9F-013D-4119-9276-BCA5088C0904}"/>
  <mergeCells count="4">
    <mergeCell ref="A1:J1"/>
    <mergeCell ref="I20:AJ20"/>
    <mergeCell ref="I21:AJ21"/>
    <mergeCell ref="AJ3:AK3"/>
  </mergeCells>
  <conditionalFormatting sqref="K1:AD19 K22:AD1048576">
    <cfRule type="cellIs" dxfId="1" priority="1" operator="equal">
      <formula>"F"</formula>
    </cfRule>
    <cfRule type="cellIs" dxfId="0" priority="2" operator="equal">
      <formula>"P"</formula>
    </cfRule>
  </conditionalFormatting>
  <hyperlinks>
    <hyperlink ref="C7" r:id="rId1" xr:uid="{20393D3C-9BE6-4B54-8072-5A080894384E}"/>
    <hyperlink ref="B7" r:id="rId2" xr:uid="{F0027C49-0070-48E6-9F53-2BCBAE5BC0F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1025" r:id="rId6" name="Control 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25" r:id="rId6" name="Control 1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3" r:id="rId11" name="Control 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33" r:id="rId11" name="Control 9"/>
      </mc:Fallback>
    </mc:AlternateContent>
    <mc:AlternateContent xmlns:mc="http://schemas.openxmlformats.org/markup-compatibility/2006">
      <mc:Choice Requires="x14">
        <control shapeId="1035" r:id="rId12" name="Control 1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35" r:id="rId12" name="Control 11"/>
      </mc:Fallback>
    </mc:AlternateContent>
    <mc:AlternateContent xmlns:mc="http://schemas.openxmlformats.org/markup-compatibility/2006">
      <mc:Choice Requires="x14">
        <control shapeId="1037" r:id="rId13" name="Control 1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37" r:id="rId13" name="Control 13"/>
      </mc:Fallback>
    </mc:AlternateContent>
    <mc:AlternateContent xmlns:mc="http://schemas.openxmlformats.org/markup-compatibility/2006">
      <mc:Choice Requires="x14">
        <control shapeId="1039" r:id="rId14" name="Control 1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39" r:id="rId14" name="Control 15"/>
      </mc:Fallback>
    </mc:AlternateContent>
    <mc:AlternateContent xmlns:mc="http://schemas.openxmlformats.org/markup-compatibility/2006">
      <mc:Choice Requires="x14">
        <control shapeId="1041" r:id="rId15" name="Control 1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41" r:id="rId15" name="Control 17"/>
      </mc:Fallback>
    </mc:AlternateContent>
    <mc:AlternateContent xmlns:mc="http://schemas.openxmlformats.org/markup-compatibility/2006">
      <mc:Choice Requires="x14">
        <control shapeId="1043" r:id="rId16" name="Control 1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43" r:id="rId16" name="Control 19"/>
      </mc:Fallback>
    </mc:AlternateContent>
    <mc:AlternateContent xmlns:mc="http://schemas.openxmlformats.org/markup-compatibility/2006">
      <mc:Choice Requires="x14">
        <control shapeId="1045" r:id="rId17" name="Control 2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45" r:id="rId17" name="Control 21"/>
      </mc:Fallback>
    </mc:AlternateContent>
    <mc:AlternateContent xmlns:mc="http://schemas.openxmlformats.org/markup-compatibility/2006">
      <mc:Choice Requires="x14">
        <control shapeId="1047" r:id="rId18" name="Control 2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47" r:id="rId18" name="Control 23"/>
      </mc:Fallback>
    </mc:AlternateContent>
    <mc:AlternateContent xmlns:mc="http://schemas.openxmlformats.org/markup-compatibility/2006">
      <mc:Choice Requires="x14">
        <control shapeId="1049" r:id="rId19" name="Control 2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49" r:id="rId19" name="Control 25"/>
      </mc:Fallback>
    </mc:AlternateContent>
    <mc:AlternateContent xmlns:mc="http://schemas.openxmlformats.org/markup-compatibility/2006">
      <mc:Choice Requires="x14">
        <control shapeId="1051" r:id="rId20" name="Control 2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51" r:id="rId20" name="Control 27"/>
      </mc:Fallback>
    </mc:AlternateContent>
    <mc:AlternateContent xmlns:mc="http://schemas.openxmlformats.org/markup-compatibility/2006">
      <mc:Choice Requires="x14">
        <control shapeId="1053" r:id="rId21" name="Control 2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53" r:id="rId21" name="Control 29"/>
      </mc:Fallback>
    </mc:AlternateContent>
    <mc:AlternateContent xmlns:mc="http://schemas.openxmlformats.org/markup-compatibility/2006">
      <mc:Choice Requires="x14">
        <control shapeId="1055" r:id="rId22" name="Control 3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55" r:id="rId22" name="Control 31"/>
      </mc:Fallback>
    </mc:AlternateContent>
    <mc:AlternateContent xmlns:mc="http://schemas.openxmlformats.org/markup-compatibility/2006">
      <mc:Choice Requires="x14">
        <control shapeId="1057" r:id="rId23" name="Control 3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57" r:id="rId23" name="Control 33"/>
      </mc:Fallback>
    </mc:AlternateContent>
    <mc:AlternateContent xmlns:mc="http://schemas.openxmlformats.org/markup-compatibility/2006">
      <mc:Choice Requires="x14">
        <control shapeId="1059" r:id="rId24" name="Control 3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59" r:id="rId24" name="Control 35"/>
      </mc:Fallback>
    </mc:AlternateContent>
    <mc:AlternateContent xmlns:mc="http://schemas.openxmlformats.org/markup-compatibility/2006">
      <mc:Choice Requires="x14">
        <control shapeId="1061" r:id="rId25" name="Control 3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61" r:id="rId25" name="Control 37"/>
      </mc:Fallback>
    </mc:AlternateContent>
    <mc:AlternateContent xmlns:mc="http://schemas.openxmlformats.org/markup-compatibility/2006">
      <mc:Choice Requires="x14">
        <control shapeId="1063" r:id="rId26" name="Control 3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63" r:id="rId26" name="Control 39"/>
      </mc:Fallback>
    </mc:AlternateContent>
    <mc:AlternateContent xmlns:mc="http://schemas.openxmlformats.org/markup-compatibility/2006">
      <mc:Choice Requires="x14">
        <control shapeId="1065" r:id="rId27" name="Control 4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65" r:id="rId27" name="Control 41"/>
      </mc:Fallback>
    </mc:AlternateContent>
    <mc:AlternateContent xmlns:mc="http://schemas.openxmlformats.org/markup-compatibility/2006">
      <mc:Choice Requires="x14">
        <control shapeId="1067" r:id="rId28" name="Control 4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67" r:id="rId28" name="Control 43"/>
      </mc:Fallback>
    </mc:AlternateContent>
    <mc:AlternateContent xmlns:mc="http://schemas.openxmlformats.org/markup-compatibility/2006">
      <mc:Choice Requires="x14">
        <control shapeId="1069" r:id="rId29" name="Control 4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69" r:id="rId29" name="Control 45"/>
      </mc:Fallback>
    </mc:AlternateContent>
    <mc:AlternateContent xmlns:mc="http://schemas.openxmlformats.org/markup-compatibility/2006">
      <mc:Choice Requires="x14">
        <control shapeId="1071" r:id="rId30" name="Control 4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71" r:id="rId30" name="Control 47"/>
      </mc:Fallback>
    </mc:AlternateContent>
    <mc:AlternateContent xmlns:mc="http://schemas.openxmlformats.org/markup-compatibility/2006">
      <mc:Choice Requires="x14">
        <control shapeId="1073" r:id="rId31" name="Control 4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73" r:id="rId31" name="Control 49"/>
      </mc:Fallback>
    </mc:AlternateContent>
    <mc:AlternateContent xmlns:mc="http://schemas.openxmlformats.org/markup-compatibility/2006">
      <mc:Choice Requires="x14">
        <control shapeId="1075" r:id="rId32" name="Control 5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75" r:id="rId32" name="Control 51"/>
      </mc:Fallback>
    </mc:AlternateContent>
    <mc:AlternateContent xmlns:mc="http://schemas.openxmlformats.org/markup-compatibility/2006">
      <mc:Choice Requires="x14">
        <control shapeId="1077" r:id="rId33" name="Control 5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77" r:id="rId33" name="Control 53"/>
      </mc:Fallback>
    </mc:AlternateContent>
    <mc:AlternateContent xmlns:mc="http://schemas.openxmlformats.org/markup-compatibility/2006">
      <mc:Choice Requires="x14">
        <control shapeId="1079" r:id="rId34" name="Control 5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79" r:id="rId34" name="Control 55"/>
      </mc:Fallback>
    </mc:AlternateContent>
    <mc:AlternateContent xmlns:mc="http://schemas.openxmlformats.org/markup-compatibility/2006">
      <mc:Choice Requires="x14">
        <control shapeId="1081" r:id="rId35" name="Control 5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81" r:id="rId35" name="Control 57"/>
      </mc:Fallback>
    </mc:AlternateContent>
    <mc:AlternateContent xmlns:mc="http://schemas.openxmlformats.org/markup-compatibility/2006">
      <mc:Choice Requires="x14">
        <control shapeId="1083" r:id="rId36" name="Control 5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83" r:id="rId36" name="Control 59"/>
      </mc:Fallback>
    </mc:AlternateContent>
    <mc:AlternateContent xmlns:mc="http://schemas.openxmlformats.org/markup-compatibility/2006">
      <mc:Choice Requires="x14">
        <control shapeId="1085" r:id="rId37" name="Control 61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85" r:id="rId37" name="Control 61"/>
      </mc:Fallback>
    </mc:AlternateContent>
    <mc:AlternateContent xmlns:mc="http://schemas.openxmlformats.org/markup-compatibility/2006">
      <mc:Choice Requires="x14">
        <control shapeId="1087" r:id="rId38" name="Control 63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87" r:id="rId38" name="Control 63"/>
      </mc:Fallback>
    </mc:AlternateContent>
    <mc:AlternateContent xmlns:mc="http://schemas.openxmlformats.org/markup-compatibility/2006">
      <mc:Choice Requires="x14">
        <control shapeId="1089" r:id="rId39" name="Control 65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89" r:id="rId39" name="Control 65"/>
      </mc:Fallback>
    </mc:AlternateContent>
    <mc:AlternateContent xmlns:mc="http://schemas.openxmlformats.org/markup-compatibility/2006">
      <mc:Choice Requires="x14">
        <control shapeId="1091" r:id="rId40" name="Control 67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91" r:id="rId40" name="Control 67"/>
      </mc:Fallback>
    </mc:AlternateContent>
    <mc:AlternateContent xmlns:mc="http://schemas.openxmlformats.org/markup-compatibility/2006">
      <mc:Choice Requires="x14">
        <control shapeId="1093" r:id="rId41" name="Control 69">
          <controlPr defaultSize="0" r:id="rId7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93" r:id="rId41" name="Control 69"/>
      </mc:Fallback>
    </mc:AlternateContent>
    <mc:AlternateContent xmlns:mc="http://schemas.openxmlformats.org/markup-compatibility/2006">
      <mc:Choice Requires="x14">
        <control shapeId="1095" r:id="rId42" name="Control 71">
          <controlPr defaultSize="0" r:id="rId43">
            <anchor moveWithCells="1">
              <from>
                <xdr:col>8</xdr:col>
                <xdr:colOff>695325</xdr:colOff>
                <xdr:row>22</xdr:row>
                <xdr:rowOff>38100</xdr:rowOff>
              </from>
              <to>
                <xdr:col>9</xdr:col>
                <xdr:colOff>428625</xdr:colOff>
                <xdr:row>24</xdr:row>
                <xdr:rowOff>123825</xdr:rowOff>
              </to>
            </anchor>
          </controlPr>
        </control>
      </mc:Choice>
      <mc:Fallback>
        <control shapeId="1095" r:id="rId42" name="Control 7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F2B34-7576-4EC9-9FF2-96FDC5A934CB}">
          <x14:formula1>
            <xm:f>Planilha4!$E$2:$E$9</xm:f>
          </x14:formula1>
          <xm:sqref>E3:E16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CF6F-13E1-4D69-8896-9C098C4F891B}">
  <sheetPr codeName="Planilha4"/>
  <dimension ref="B1:O36"/>
  <sheetViews>
    <sheetView zoomScale="175" zoomScaleNormal="175" workbookViewId="0">
      <selection activeCell="M20" sqref="M20"/>
    </sheetView>
  </sheetViews>
  <sheetFormatPr defaultRowHeight="15" x14ac:dyDescent="0.25"/>
  <cols>
    <col min="3" max="3" width="9.5703125" customWidth="1"/>
    <col min="5" max="5" width="14.28515625" bestFit="1" customWidth="1"/>
    <col min="12" max="12" width="9.7109375" bestFit="1" customWidth="1"/>
    <col min="13" max="13" width="10" customWidth="1"/>
    <col min="15" max="15" width="10.140625" bestFit="1" customWidth="1"/>
  </cols>
  <sheetData>
    <row r="1" spans="2:5" x14ac:dyDescent="0.25">
      <c r="B1" t="s">
        <v>68</v>
      </c>
      <c r="C1" t="s">
        <v>81</v>
      </c>
      <c r="E1" t="s">
        <v>82</v>
      </c>
    </row>
    <row r="2" spans="2:5" x14ac:dyDescent="0.25">
      <c r="B2">
        <v>1</v>
      </c>
      <c r="C2" t="s">
        <v>69</v>
      </c>
      <c r="E2" t="s">
        <v>49</v>
      </c>
    </row>
    <row r="3" spans="2:5" x14ac:dyDescent="0.25">
      <c r="B3">
        <v>2</v>
      </c>
      <c r="C3" t="s">
        <v>70</v>
      </c>
      <c r="E3" t="s">
        <v>53</v>
      </c>
    </row>
    <row r="4" spans="2:5" x14ac:dyDescent="0.25">
      <c r="B4">
        <v>3</v>
      </c>
      <c r="C4" t="s">
        <v>71</v>
      </c>
      <c r="E4" t="s">
        <v>67</v>
      </c>
    </row>
    <row r="5" spans="2:5" x14ac:dyDescent="0.25">
      <c r="B5">
        <v>4</v>
      </c>
      <c r="C5" t="s">
        <v>72</v>
      </c>
      <c r="E5" t="s">
        <v>57</v>
      </c>
    </row>
    <row r="6" spans="2:5" x14ac:dyDescent="0.25">
      <c r="B6">
        <v>5</v>
      </c>
      <c r="C6" t="s">
        <v>73</v>
      </c>
      <c r="E6" t="s">
        <v>52</v>
      </c>
    </row>
    <row r="7" spans="2:5" x14ac:dyDescent="0.25">
      <c r="B7">
        <v>6</v>
      </c>
      <c r="C7" t="s">
        <v>74</v>
      </c>
      <c r="E7" t="s">
        <v>55</v>
      </c>
    </row>
    <row r="8" spans="2:5" x14ac:dyDescent="0.25">
      <c r="B8">
        <v>7</v>
      </c>
      <c r="C8" t="s">
        <v>75</v>
      </c>
      <c r="E8" t="s">
        <v>54</v>
      </c>
    </row>
    <row r="9" spans="2:5" x14ac:dyDescent="0.25">
      <c r="B9">
        <v>8</v>
      </c>
      <c r="C9" t="s">
        <v>76</v>
      </c>
      <c r="E9" t="s">
        <v>61</v>
      </c>
    </row>
    <row r="10" spans="2:5" x14ac:dyDescent="0.25">
      <c r="B10">
        <v>9</v>
      </c>
      <c r="C10" t="s">
        <v>77</v>
      </c>
    </row>
    <row r="11" spans="2:5" x14ac:dyDescent="0.25">
      <c r="B11">
        <v>10</v>
      </c>
      <c r="C11" t="s">
        <v>78</v>
      </c>
    </row>
    <row r="12" spans="2:5" x14ac:dyDescent="0.25">
      <c r="B12">
        <v>11</v>
      </c>
      <c r="C12" t="s">
        <v>79</v>
      </c>
    </row>
    <row r="13" spans="2:5" x14ac:dyDescent="0.25">
      <c r="B13">
        <v>12</v>
      </c>
      <c r="C13" t="s">
        <v>80</v>
      </c>
    </row>
    <row r="18" spans="3:15" x14ac:dyDescent="0.25">
      <c r="D18" t="s">
        <v>69</v>
      </c>
      <c r="E18" t="s">
        <v>70</v>
      </c>
      <c r="F18" t="s">
        <v>71</v>
      </c>
      <c r="G18" t="s">
        <v>72</v>
      </c>
      <c r="H18" t="s">
        <v>73</v>
      </c>
      <c r="I18" t="s">
        <v>74</v>
      </c>
      <c r="J18" t="s">
        <v>75</v>
      </c>
      <c r="K18" t="s">
        <v>76</v>
      </c>
      <c r="L18" t="s">
        <v>77</v>
      </c>
      <c r="M18" t="s">
        <v>78</v>
      </c>
      <c r="N18" t="s">
        <v>79</v>
      </c>
      <c r="O18" t="s">
        <v>80</v>
      </c>
    </row>
    <row r="19" spans="3:15" x14ac:dyDescent="0.25">
      <c r="C19" t="s">
        <v>113</v>
      </c>
    </row>
    <row r="20" spans="3:15" x14ac:dyDescent="0.25">
      <c r="C20" t="s">
        <v>114</v>
      </c>
    </row>
    <row r="21" spans="3:15" x14ac:dyDescent="0.25">
      <c r="C21" t="s">
        <v>115</v>
      </c>
    </row>
    <row r="22" spans="3:15" x14ac:dyDescent="0.25">
      <c r="C22" t="s">
        <v>116</v>
      </c>
    </row>
    <row r="25" spans="3:15" x14ac:dyDescent="0.25">
      <c r="M25" t="s">
        <v>69</v>
      </c>
    </row>
    <row r="26" spans="3:15" x14ac:dyDescent="0.25">
      <c r="C26" s="30" t="s">
        <v>117</v>
      </c>
      <c r="D26" s="30" t="s">
        <v>118</v>
      </c>
      <c r="M26" t="s">
        <v>70</v>
      </c>
    </row>
    <row r="27" spans="3:15" x14ac:dyDescent="0.25">
      <c r="C27" s="30" t="s">
        <v>119</v>
      </c>
      <c r="D27" s="30"/>
      <c r="M27" t="s">
        <v>71</v>
      </c>
    </row>
    <row r="28" spans="3:15" x14ac:dyDescent="0.25">
      <c r="D28" t="s">
        <v>120</v>
      </c>
      <c r="M28" t="s">
        <v>72</v>
      </c>
    </row>
    <row r="29" spans="3:15" x14ac:dyDescent="0.25">
      <c r="E29" t="s">
        <v>121</v>
      </c>
      <c r="M29" t="s">
        <v>73</v>
      </c>
    </row>
    <row r="30" spans="3:15" x14ac:dyDescent="0.25">
      <c r="E30" t="s">
        <v>122</v>
      </c>
      <c r="M30" t="s">
        <v>74</v>
      </c>
    </row>
    <row r="31" spans="3:15" x14ac:dyDescent="0.25">
      <c r="E31" t="s">
        <v>123</v>
      </c>
      <c r="M31" t="s">
        <v>75</v>
      </c>
    </row>
    <row r="32" spans="3:15" x14ac:dyDescent="0.25">
      <c r="M32" t="s">
        <v>76</v>
      </c>
    </row>
    <row r="33" spans="13:13" x14ac:dyDescent="0.25">
      <c r="M33" t="s">
        <v>77</v>
      </c>
    </row>
    <row r="34" spans="13:13" x14ac:dyDescent="0.25">
      <c r="M34" t="s">
        <v>78</v>
      </c>
    </row>
    <row r="35" spans="13:13" x14ac:dyDescent="0.25">
      <c r="M35" t="s">
        <v>79</v>
      </c>
    </row>
    <row r="36" spans="13:13" x14ac:dyDescent="0.25">
      <c r="M36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DINÂMICA</vt:lpstr>
      <vt:lpstr>Dashboard</vt:lpstr>
      <vt:lpstr>DADOS</vt:lpstr>
      <vt:lpstr>Planilha4</vt:lpstr>
      <vt:lpstr>DADOS!_Hlk114745451</vt:lpstr>
    </vt:vector>
  </TitlesOfParts>
  <Company>FIRJAN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2024-03-18T23:13:42Z</dcterms:created>
  <dcterms:modified xsi:type="dcterms:W3CDTF">2024-04-19T00:33:21Z</dcterms:modified>
</cp:coreProperties>
</file>