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slicers/slicer2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3.xml" ContentType="application/vnd.openxmlformats-officedocument.drawing+xml"/>
  <Override PartName="/xl/slicers/slicer3.xml" ContentType="application/vnd.ms-excel.slicer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8"/>
  <workbookPr codeName="EstaPastaDeTrabalho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FIRJAN\SENAI\MINHAS TURMAS\2024-03 - APP07652024U042 - Excel como Ferramenta para Banco de Dados\"/>
    </mc:Choice>
  </mc:AlternateContent>
  <xr:revisionPtr revIDLastSave="0" documentId="13_ncr:80001_{D9A0357A-D696-4284-BD11-4A6EBC2E8B3C}" xr6:coauthVersionLast="36" xr6:coauthVersionMax="36" xr10:uidLastSave="{00000000-0000-0000-0000-000000000000}"/>
  <bookViews>
    <workbookView xWindow="0" yWindow="0" windowWidth="28800" windowHeight="12225" activeTab="4" xr2:uid="{00000000-000D-0000-FFFF-FFFF00000000}"/>
  </bookViews>
  <sheets>
    <sheet name="CONT.SE - SOMASE" sheetId="5" r:id="rId1"/>
    <sheet name="SUBTOTAIS" sheetId="11" r:id="rId2"/>
    <sheet name="ANÁLISE RÁPIDA" sheetId="12" r:id="rId3"/>
    <sheet name="DINÂMICA" sheetId="13" r:id="rId4"/>
    <sheet name="Planilha1" sheetId="14" r:id="rId5"/>
    <sheet name="BASE DADOS" sheetId="6" r:id="rId6"/>
  </sheets>
  <definedNames>
    <definedName name="_xlnm._FilterDatabase" localSheetId="2" hidden="1">'ANÁLISE RÁPIDA'!$A$1:$E$16</definedName>
    <definedName name="_xlnm._FilterDatabase" localSheetId="5" hidden="1">'BASE DADOS'!$A$1:$K$1</definedName>
    <definedName name="_xlnm._FilterDatabase" localSheetId="0" hidden="1">'CONT.SE - SOMASE'!$E$1:$I$233</definedName>
    <definedName name="_xlnm._FilterDatabase" localSheetId="1" hidden="1">SUBTOTAIS!$B$1:$D$187</definedName>
    <definedName name="ee" hidden="1">{"FirstQ",#N/A,FALSE,"Budget2000";"SecondQ",#N/A,FALSE,"Budget2000";"Summary",#N/A,FALSE,"Budget2000"}</definedName>
    <definedName name="k" hidden="1">{"FirstQ",#N/A,FALSE,"Budget2000";"SecondQ",#N/A,FALSE,"Budget2000";"Summary",#N/A,FALSE,"Budget2000"}</definedName>
    <definedName name="q" hidden="1">{"FirstQ",#N/A,FALSE,"Budget2000";"SecondQ",#N/A,FALSE,"Budget2000";"Summary",#N/A,FALSE,"Budget2000"}</definedName>
    <definedName name="rr" hidden="1">{"FirstQ",#N/A,FALSE,"Budget2000";"SecondQ",#N/A,FALSE,"Budget2000"}</definedName>
    <definedName name="rrr" hidden="1">{"AllDetail",#N/A,FALSE,"Research Budget";"1stQuarter",#N/A,FALSE,"Research Budget";"2nd Quarter",#N/A,FALSE,"Research Budget";"Summary",#N/A,FALSE,"Research Budget"}</definedName>
    <definedName name="SegmentaçãodeDados_Ano">#N/A</definedName>
    <definedName name="SegmentaçãodeDados_Divisão1">#N/A</definedName>
    <definedName name="SegmentaçãodeDados_Filial">#N/A</definedName>
    <definedName name="SegmentaçãodeDados_Jorn._Trabalho1">#N/A</definedName>
    <definedName name="wrn.AllData." hidden="1">{"FirstQ",#N/A,FALSE,"Budget2000";"SecondQ",#N/A,FALSE,"Budget2000";"Summary",#N/A,FALSE,"Budget2000"}</definedName>
    <definedName name="wrn.FirstHalf." hidden="1">{"FirstQ",#N/A,FALSE,"Budget2000";"SecondQ",#N/A,FALSE,"Budget2000"}</definedName>
    <definedName name="x" hidden="1">{"FirstQ",#N/A,FALSE,"Budget2000";"SecondQ",#N/A,FALSE,"Budget2000";"Summary",#N/A,FALSE,"Budget2000"}</definedName>
    <definedName name="xxxxxxxxxxxxxxxxxxx" hidden="1">{"AllDetail",#N/A,FALSE,"Research Budget";"1stQuarter",#N/A,FALSE,"Research Budget";"2nd Quarter",#N/A,FALSE,"Research Budget";"Summary",#N/A,FALSE,"Research Budget"}</definedName>
    <definedName name="Z_32E1B1E0_F29A_4FB3_9E7F_F78F245BC75E_.wvu.FilterData" localSheetId="2" hidden="1">'ANÁLISE RÁPIDA'!$A$1:$A$16</definedName>
    <definedName name="Z_32E1B1E0_F29A_4FB3_9E7F_F78F245BC75E_.wvu.FilterData" localSheetId="5" hidden="1">'BASE DADOS'!$A$1:$A$233</definedName>
    <definedName name="Z_32E1B1E0_F29A_4FB3_9E7F_F78F245BC75E_.wvu.FilterData" localSheetId="0" hidden="1">'CONT.SE - SOMASE'!$E$1:$E$233</definedName>
  </definedNames>
  <calcPr calcId="191029"/>
  <pivotCaches>
    <pivotCache cacheId="43" r:id="rId7"/>
  </pivotCaches>
  <fileRecoveryPr autoRecover="0"/>
  <extLst>
    <ext xmlns:x14="http://schemas.microsoft.com/office/spreadsheetml/2009/9/main" uri="{BBE1A952-AA13-448e-AADC-164F8A28A991}">
      <x14:slicerCaches>
        <x14:slicerCache r:id="rId8"/>
        <x14:slicerCache r:id="rId9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10"/>
        <x14:slicerCache r:id="rId11"/>
      </x15:slicerCaches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0" i="12" l="1"/>
  <c r="I20" i="12"/>
  <c r="H20" i="12"/>
  <c r="G20" i="12"/>
  <c r="F20" i="12"/>
  <c r="E20" i="12"/>
  <c r="D20" i="12"/>
  <c r="C20" i="12"/>
  <c r="J19" i="12"/>
  <c r="I19" i="12"/>
  <c r="H19" i="12"/>
  <c r="G19" i="12"/>
  <c r="F19" i="12"/>
  <c r="E19" i="12"/>
  <c r="D19" i="12"/>
  <c r="C19" i="12"/>
  <c r="J18" i="12"/>
  <c r="I18" i="12"/>
  <c r="H18" i="12"/>
  <c r="G18" i="12"/>
  <c r="F18" i="12"/>
  <c r="E18" i="12"/>
  <c r="D18" i="12"/>
  <c r="C18" i="12"/>
  <c r="J17" i="12"/>
  <c r="I17" i="12"/>
  <c r="H17" i="12"/>
  <c r="G17" i="12"/>
  <c r="F17" i="12"/>
  <c r="E17" i="12"/>
  <c r="D17" i="12"/>
  <c r="C17" i="12"/>
  <c r="L2" i="12"/>
  <c r="L3" i="12"/>
  <c r="L4" i="12"/>
  <c r="L5" i="12"/>
  <c r="L6" i="12"/>
  <c r="L7" i="12"/>
  <c r="L8" i="12"/>
  <c r="L9" i="12"/>
  <c r="L10" i="12"/>
  <c r="L11" i="12"/>
  <c r="L12" i="12"/>
  <c r="L13" i="12"/>
  <c r="L14" i="12"/>
  <c r="L15" i="12"/>
  <c r="L16" i="12"/>
  <c r="F1" i="11"/>
  <c r="C7" i="5"/>
  <c r="B7" i="5"/>
  <c r="C19" i="5"/>
  <c r="C18" i="5"/>
  <c r="C17" i="5"/>
  <c r="B19" i="5"/>
  <c r="B18" i="5"/>
  <c r="B17" i="5"/>
  <c r="C15" i="5"/>
  <c r="B15" i="5"/>
  <c r="B14" i="5"/>
  <c r="C14" i="5"/>
  <c r="C13" i="5"/>
  <c r="C12" i="5"/>
  <c r="C11" i="5"/>
  <c r="C10" i="5"/>
  <c r="C9" i="5"/>
  <c r="C8" i="5"/>
  <c r="B13" i="5" l="1"/>
  <c r="B12" i="5"/>
  <c r="B11" i="5"/>
  <c r="B10" i="5"/>
  <c r="B9" i="5"/>
  <c r="B8" i="5"/>
  <c r="B4" i="5"/>
  <c r="C4" i="5"/>
  <c r="B5" i="5"/>
  <c r="C5" i="5"/>
  <c r="C3" i="5"/>
  <c r="B3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Consulta - Tabela dados" description="Conexão com a consulta 'Tabela dados' na pasta de trabalho." type="5" refreshedVersion="6" background="1" saveData="1">
    <dbPr connection="Provider=Microsoft.Mashup.OleDb.1;Data Source=$Workbook$;Location=&quot;Tabela dados&quot;" command="SELECT * FROM [Tabela dados]"/>
  </connection>
</connections>
</file>

<file path=xl/sharedStrings.xml><?xml version="1.0" encoding="utf-8"?>
<sst xmlns="http://schemas.openxmlformats.org/spreadsheetml/2006/main" count="2774" uniqueCount="754">
  <si>
    <t>Nome</t>
  </si>
  <si>
    <t>Alice Silva</t>
  </si>
  <si>
    <t>Arthur Carvalho</t>
  </si>
  <si>
    <t>Bernardo Mazzaropi</t>
  </si>
  <si>
    <t>Valentina Marques</t>
  </si>
  <si>
    <t>Manuela Moraes</t>
  </si>
  <si>
    <t>Lívia Duarte</t>
  </si>
  <si>
    <t>Maria Eduarda Vasconcelos</t>
  </si>
  <si>
    <t>Beatriz Montenegro</t>
  </si>
  <si>
    <t>Elisa Trindade</t>
  </si>
  <si>
    <t>Rafael Vargas</t>
  </si>
  <si>
    <t>Nicolas Ferraz</t>
  </si>
  <si>
    <t>Guilherme Carvalho</t>
  </si>
  <si>
    <t>Gustavo Dolabella</t>
  </si>
  <si>
    <t>Júlia Evelyn</t>
  </si>
  <si>
    <t>Luiza Reymond</t>
  </si>
  <si>
    <t>Giovanna Lins</t>
  </si>
  <si>
    <t>Maria Eduarda Andrade</t>
  </si>
  <si>
    <t>Beatriz Boaventura</t>
  </si>
  <si>
    <t>Ana Clara Barcellos</t>
  </si>
  <si>
    <t>Maria Júlia Dantas</t>
  </si>
  <si>
    <t>Isadora Oliveira</t>
  </si>
  <si>
    <t>Isabelly Carvalho</t>
  </si>
  <si>
    <t>Isaac Vilela</t>
  </si>
  <si>
    <t>Pietro Santana</t>
  </si>
  <si>
    <t>Pedro Henrique Ribeiro</t>
  </si>
  <si>
    <t>Lucca Barros</t>
  </si>
  <si>
    <t>Eduardo Moscovis</t>
  </si>
  <si>
    <t>Benício Gonçalves</t>
  </si>
  <si>
    <t>Leonardo Johnson</t>
  </si>
  <si>
    <t>Vitor Castro</t>
  </si>
  <si>
    <t xml:space="preserve">Abigail Silva </t>
  </si>
  <si>
    <t>Adalfreda Souza</t>
  </si>
  <si>
    <t>Adália Machado</t>
  </si>
  <si>
    <t>Adalina Martins</t>
  </si>
  <si>
    <t>Adalta Cavalcante</t>
  </si>
  <si>
    <t>Adriana Ferreira</t>
  </si>
  <si>
    <t>Adrienne Pereira</t>
  </si>
  <si>
    <t>Afrodite Paulino</t>
  </si>
  <si>
    <t>Ágata Berto</t>
  </si>
  <si>
    <t>Ahsley Socis</t>
  </si>
  <si>
    <t>Aileen Cracco</t>
  </si>
  <si>
    <t>Akemi Rezendo</t>
  </si>
  <si>
    <t>Alana Paiva</t>
  </si>
  <si>
    <t>Alberta Oliveira</t>
  </si>
  <si>
    <t xml:space="preserve">Alcina Silva </t>
  </si>
  <si>
    <t>Alcione Souza</t>
  </si>
  <si>
    <t>Alexa Sousa</t>
  </si>
  <si>
    <t>Alexandra Machado</t>
  </si>
  <si>
    <t>Alice Cavalcante</t>
  </si>
  <si>
    <t>Alícia Carvalho</t>
  </si>
  <si>
    <t>Aline Ferreira</t>
  </si>
  <si>
    <t>Alma Pereira</t>
  </si>
  <si>
    <t>Amália Paulino</t>
  </si>
  <si>
    <t>Amanda Berto</t>
  </si>
  <si>
    <t>Ana Cracco</t>
  </si>
  <si>
    <t>Anabela Rezendo</t>
  </si>
  <si>
    <t>Anastácia Paiva</t>
  </si>
  <si>
    <t>Andrea Oliveira</t>
  </si>
  <si>
    <t>Andresa Socis</t>
  </si>
  <si>
    <t>Ângela Paiva</t>
  </si>
  <si>
    <t>Angélica Oliveira</t>
  </si>
  <si>
    <t xml:space="preserve">Angelina Silva </t>
  </si>
  <si>
    <t>Anita Sousa</t>
  </si>
  <si>
    <t>Antônia Machado</t>
  </si>
  <si>
    <t>Aparecida Cavalcante</t>
  </si>
  <si>
    <t>Ariadne Carvalho</t>
  </si>
  <si>
    <t>Augusta Pereira</t>
  </si>
  <si>
    <t>Beatrice Socis</t>
  </si>
  <si>
    <t>Beatriz Sousa</t>
  </si>
  <si>
    <t>Berenice Machado</t>
  </si>
  <si>
    <t>Bernadete Martins</t>
  </si>
  <si>
    <t>Betty Carvalho</t>
  </si>
  <si>
    <t>Bianca Ferreira</t>
  </si>
  <si>
    <t>Brenda Pereira</t>
  </si>
  <si>
    <t>Bridget Paulino</t>
  </si>
  <si>
    <t>Bruna Berto</t>
  </si>
  <si>
    <t>Camila Socis</t>
  </si>
  <si>
    <t>Camille Cracco</t>
  </si>
  <si>
    <t>Carmem Rezendo</t>
  </si>
  <si>
    <t>Carolina Paiva</t>
  </si>
  <si>
    <t>Cassandra Oliveira</t>
  </si>
  <si>
    <t>Cecília Sousa</t>
  </si>
  <si>
    <t>Célia Machado</t>
  </si>
  <si>
    <t>Celina Martins</t>
  </si>
  <si>
    <t>Charlote Cavalcante</t>
  </si>
  <si>
    <t>Chiara Carvalho</t>
  </si>
  <si>
    <t>Cibele Ferreira</t>
  </si>
  <si>
    <t>Cíntia Pereira</t>
  </si>
  <si>
    <t>Claire Paulino</t>
  </si>
  <si>
    <t>Clara Berto</t>
  </si>
  <si>
    <t>Clarice Socis</t>
  </si>
  <si>
    <t>Clarissa Cracco</t>
  </si>
  <si>
    <t>Cláudia Rezendo</t>
  </si>
  <si>
    <t>Cloé Paiva</t>
  </si>
  <si>
    <t>Cristal Oliveira</t>
  </si>
  <si>
    <t>Dafne Socis</t>
  </si>
  <si>
    <t>Daisy Paiva</t>
  </si>
  <si>
    <t>Dalila Oliveira</t>
  </si>
  <si>
    <t xml:space="preserve">Daniela Silva </t>
  </si>
  <si>
    <t>Danielle Sousa</t>
  </si>
  <si>
    <t>Denise Machado</t>
  </si>
  <si>
    <t>Diana Carvalho</t>
  </si>
  <si>
    <t>Dulce Paulino</t>
  </si>
  <si>
    <t>Edith Socis</t>
  </si>
  <si>
    <t>Elen Sousa</t>
  </si>
  <si>
    <t xml:space="preserve">Elena Silva </t>
  </si>
  <si>
    <t>Eliana Souza</t>
  </si>
  <si>
    <t>Elisa Sousa</t>
  </si>
  <si>
    <t>Elisabete Machado</t>
  </si>
  <si>
    <t>Elisângela Martins</t>
  </si>
  <si>
    <t>Elvira Cavalcante</t>
  </si>
  <si>
    <t>Esmeralda Carvalho</t>
  </si>
  <si>
    <t>Ester Ferreira</t>
  </si>
  <si>
    <t>Eva Pereira</t>
  </si>
  <si>
    <t>Fabiana Paulino</t>
  </si>
  <si>
    <t>Fátima Berto</t>
  </si>
  <si>
    <t>Fernanda Socis</t>
  </si>
  <si>
    <t>Flávia Cracco</t>
  </si>
  <si>
    <t>Flora Rezendo</t>
  </si>
  <si>
    <t>Florence Paiva</t>
  </si>
  <si>
    <t>Freja Oliveira</t>
  </si>
  <si>
    <t xml:space="preserve">Frida Silva </t>
  </si>
  <si>
    <t>Gabriela Souza</t>
  </si>
  <si>
    <t>Gaia Sousa</t>
  </si>
  <si>
    <t>Gia Machado</t>
  </si>
  <si>
    <t>Giane Martins</t>
  </si>
  <si>
    <t xml:space="preserve">Gisele Silva </t>
  </si>
  <si>
    <t>Gláucia Souza</t>
  </si>
  <si>
    <t>Glória Sousa</t>
  </si>
  <si>
    <t>Hannah Martins</t>
  </si>
  <si>
    <t>Heloísa Carvalho</t>
  </si>
  <si>
    <t>Hilda Ferreira</t>
  </si>
  <si>
    <t>Iasmin Paulino</t>
  </si>
  <si>
    <t>Iracema Berto</t>
  </si>
  <si>
    <t>Íris Socis</t>
  </si>
  <si>
    <t>Isabela Rezendo</t>
  </si>
  <si>
    <t>Isadora Paiva</t>
  </si>
  <si>
    <t>Isaura Oliveira</t>
  </si>
  <si>
    <t xml:space="preserve">Ivy Silva </t>
  </si>
  <si>
    <t>Jade Souza</t>
  </si>
  <si>
    <t>Jamila Sousa</t>
  </si>
  <si>
    <t>Jane Machado</t>
  </si>
  <si>
    <t>Jasmim Martins</t>
  </si>
  <si>
    <t xml:space="preserve">Jéssica Silva </t>
  </si>
  <si>
    <t>Joana Souza</t>
  </si>
  <si>
    <t>Júlia Sousa</t>
  </si>
  <si>
    <t>Juliana Machado</t>
  </si>
  <si>
    <t>Julieta Martins</t>
  </si>
  <si>
    <t>June Cavalcante</t>
  </si>
  <si>
    <t>Karin Carvalho</t>
  </si>
  <si>
    <t>Karla Pereira</t>
  </si>
  <si>
    <t>Kelly Paulino</t>
  </si>
  <si>
    <t>Lais Berto</t>
  </si>
  <si>
    <t>Leila Cracco</t>
  </si>
  <si>
    <t>Letícia Rezendo</t>
  </si>
  <si>
    <t>Lidia Paiva</t>
  </si>
  <si>
    <t>Lilian Oliveira</t>
  </si>
  <si>
    <t xml:space="preserve">Linda Silva </t>
  </si>
  <si>
    <t>Lívia Souza</t>
  </si>
  <si>
    <t>Lolita Sousa</t>
  </si>
  <si>
    <t>Lorena Machado</t>
  </si>
  <si>
    <t>Lúcia Martins</t>
  </si>
  <si>
    <t>Luciana Cavalcante</t>
  </si>
  <si>
    <t>Ludmila Carvalho</t>
  </si>
  <si>
    <t>Luna Ferreira</t>
  </si>
  <si>
    <t>Magnólia Pereira</t>
  </si>
  <si>
    <t>Maíra Paulino</t>
  </si>
  <si>
    <t>Maisa Berto</t>
  </si>
  <si>
    <t>Maitê Socis</t>
  </si>
  <si>
    <t>Mara Cracco</t>
  </si>
  <si>
    <t>Marcela Rezendo</t>
  </si>
  <si>
    <t>Márcia Paiva</t>
  </si>
  <si>
    <t>Maria Oliveira</t>
  </si>
  <si>
    <t>Marília Socis</t>
  </si>
  <si>
    <t>Marina Paiva</t>
  </si>
  <si>
    <t>Marisa Oliveira</t>
  </si>
  <si>
    <t xml:space="preserve">Maya Silva </t>
  </si>
  <si>
    <t>Melissa Sousa</t>
  </si>
  <si>
    <t>Michele Machado</t>
  </si>
  <si>
    <t>Milena Cavalcante</t>
  </si>
  <si>
    <t>Miranda Carvalho</t>
  </si>
  <si>
    <t>Monalisa Pereira</t>
  </si>
  <si>
    <t>Mônica Paulino</t>
  </si>
  <si>
    <t>Naiara Sousa</t>
  </si>
  <si>
    <t>Nara Machado</t>
  </si>
  <si>
    <t>Natália Martins</t>
  </si>
  <si>
    <t>Natasha Cavalcante</t>
  </si>
  <si>
    <t>Nicole Carvalho</t>
  </si>
  <si>
    <t>Olga Ferreira</t>
  </si>
  <si>
    <t>Pandora Berto</t>
  </si>
  <si>
    <t>Paola Socis</t>
  </si>
  <si>
    <t>Patrícia Cracco</t>
  </si>
  <si>
    <t>Paula Rezendo</t>
  </si>
  <si>
    <t>Perla Paiva</t>
  </si>
  <si>
    <t xml:space="preserve">Priscila Silva </t>
  </si>
  <si>
    <t>Rafaela Souza</t>
  </si>
  <si>
    <t>Roberta Sousa</t>
  </si>
  <si>
    <t>Rosa Machado</t>
  </si>
  <si>
    <t>Rosana Martins</t>
  </si>
  <si>
    <t>Rubi Cavalcante</t>
  </si>
  <si>
    <t>Rute Carvalho</t>
  </si>
  <si>
    <t>Sabrina Ferreira</t>
  </si>
  <si>
    <t>Safira Pereira</t>
  </si>
  <si>
    <t>Samara Paulino</t>
  </si>
  <si>
    <t>Sandy Socis</t>
  </si>
  <si>
    <t>Sara Cracco</t>
  </si>
  <si>
    <t>Selena Rezendo</t>
  </si>
  <si>
    <t>Selma Paiva</t>
  </si>
  <si>
    <t>Siane Oliveira</t>
  </si>
  <si>
    <t>Sônia Socis</t>
  </si>
  <si>
    <t>Sophia Paiva</t>
  </si>
  <si>
    <t>Stephanie Oliveira</t>
  </si>
  <si>
    <t xml:space="preserve">Susana Silva </t>
  </si>
  <si>
    <t>Tábata Sousa</t>
  </si>
  <si>
    <t>Taís / Thaís Machado</t>
  </si>
  <si>
    <t>Talita Cavalcante</t>
  </si>
  <si>
    <t>Telma Pereira</t>
  </si>
  <si>
    <t>Tereza Paulino</t>
  </si>
  <si>
    <t>Ticiana Socis</t>
  </si>
  <si>
    <t xml:space="preserve">Úrsula Silva </t>
  </si>
  <si>
    <t>Valentina Souza</t>
  </si>
  <si>
    <t>Valéria Sousa</t>
  </si>
  <si>
    <t>Valquíria Machado</t>
  </si>
  <si>
    <t>Velma Cavalcante</t>
  </si>
  <si>
    <t>Verena Carvalho</t>
  </si>
  <si>
    <t>Viviana Paulino</t>
  </si>
  <si>
    <t>Viviane Berto</t>
  </si>
  <si>
    <t>Yasmin Socis</t>
  </si>
  <si>
    <t>Yeda Cracco</t>
  </si>
  <si>
    <t>Ynes Rezendo</t>
  </si>
  <si>
    <t>Yolanda Paiva</t>
  </si>
  <si>
    <t>Zulmira Oliveira</t>
  </si>
  <si>
    <t>Anos Empresa</t>
  </si>
  <si>
    <t>Jorn. Trabalho</t>
  </si>
  <si>
    <t>Integral</t>
  </si>
  <si>
    <t>Período Matutino</t>
  </si>
  <si>
    <t>Período Vespertino</t>
  </si>
  <si>
    <t>Salário</t>
  </si>
  <si>
    <t>Cargo</t>
  </si>
  <si>
    <t>RH</t>
  </si>
  <si>
    <t>Qualidade</t>
  </si>
  <si>
    <t>Diretoria</t>
  </si>
  <si>
    <t>Operações</t>
  </si>
  <si>
    <t>Atendimento</t>
  </si>
  <si>
    <t>Coordenador</t>
  </si>
  <si>
    <t>Assistente - RH</t>
  </si>
  <si>
    <t>Coordenador - Qualidade</t>
  </si>
  <si>
    <t>Auxiliar - Diretoria</t>
  </si>
  <si>
    <t>Auxiliar - Operações</t>
  </si>
  <si>
    <t>Ajudante - Logística</t>
  </si>
  <si>
    <t>Analista PL - Atendimento</t>
  </si>
  <si>
    <t>Analista JR - Faturamento</t>
  </si>
  <si>
    <t>Supervisor - Contas a pagar</t>
  </si>
  <si>
    <t>Líder - Operações</t>
  </si>
  <si>
    <t>Diretor - RH</t>
  </si>
  <si>
    <t>Gerente - Operações</t>
  </si>
  <si>
    <t>Analista SR - Atendimento</t>
  </si>
  <si>
    <t>Coordenador - Contas a pagar</t>
  </si>
  <si>
    <t>Analista PL - RH</t>
  </si>
  <si>
    <t>Supervisor - Vendas</t>
  </si>
  <si>
    <t>Diretor - Qualidade</t>
  </si>
  <si>
    <t>Gerente - Faturamento</t>
  </si>
  <si>
    <t>Auxiliar - Contas a pagar</t>
  </si>
  <si>
    <t>Auxiliar - Atendimento</t>
  </si>
  <si>
    <t>Auxiliar - RH</t>
  </si>
  <si>
    <t>Assistente - Vendas</t>
  </si>
  <si>
    <t>Coordenador - Operações</t>
  </si>
  <si>
    <t>Assistente - Qualidade</t>
  </si>
  <si>
    <t>Supervisor - Operações</t>
  </si>
  <si>
    <t>Supervisor - Qualidade</t>
  </si>
  <si>
    <t>Ajudante - Atendimento</t>
  </si>
  <si>
    <t>Analista PL - Operações</t>
  </si>
  <si>
    <t>Analista JR - RH</t>
  </si>
  <si>
    <t>Analista SR - Faturamento</t>
  </si>
  <si>
    <t>Ajudante - Qualidade</t>
  </si>
  <si>
    <t>Analista JR - Qualidade</t>
  </si>
  <si>
    <t>Assistente - Atendimento</t>
  </si>
  <si>
    <t>Analista SR - Contas a pagar</t>
  </si>
  <si>
    <t>Auxiliar - Faturamento</t>
  </si>
  <si>
    <t>Ajudante - Operações</t>
  </si>
  <si>
    <t>Analista JR - Vendas</t>
  </si>
  <si>
    <t>Assistente - Operações</t>
  </si>
  <si>
    <t>Analista SR - Operações</t>
  </si>
  <si>
    <t>Supervisor - Faturamento</t>
  </si>
  <si>
    <t>Analista JR - Contas a pagar</t>
  </si>
  <si>
    <t>Analista SR - RH</t>
  </si>
  <si>
    <t>Coordenador - Atendimento</t>
  </si>
  <si>
    <t>Analista PL - Vendas</t>
  </si>
  <si>
    <t>Analista PL - Logística</t>
  </si>
  <si>
    <t>Analista JR - Atendimento</t>
  </si>
  <si>
    <t>Líder - Contas a pagar</t>
  </si>
  <si>
    <t>Gerente - RH</t>
  </si>
  <si>
    <t>Analista SR - Qualidade</t>
  </si>
  <si>
    <t>Coordenador - RH</t>
  </si>
  <si>
    <t>Auxiliar - Vendas</t>
  </si>
  <si>
    <t>Analista PL - Qualidade</t>
  </si>
  <si>
    <t>Gerente - Contas a pagar</t>
  </si>
  <si>
    <t>Auxiliar - Qualidade</t>
  </si>
  <si>
    <t>Ajudante - RH</t>
  </si>
  <si>
    <t>Analista JR - Operações</t>
  </si>
  <si>
    <t>Supervisor - Logística</t>
  </si>
  <si>
    <t>Ajudante - Faturamento</t>
  </si>
  <si>
    <t>Analista PL - Contas a pagar</t>
  </si>
  <si>
    <t>Ajudante - Contas a pagar</t>
  </si>
  <si>
    <t>Líder - Qualidade</t>
  </si>
  <si>
    <t>Supervisor - Atendimento</t>
  </si>
  <si>
    <t>Assistente - Contas a pagar</t>
  </si>
  <si>
    <t>Assistente - Diretoria</t>
  </si>
  <si>
    <t>Analista JR - Logística</t>
  </si>
  <si>
    <t>Assistente - Faturamento</t>
  </si>
  <si>
    <t>Supervisor - RH</t>
  </si>
  <si>
    <t>Diretor - Atendimento</t>
  </si>
  <si>
    <t>Qtde</t>
  </si>
  <si>
    <t>Analista SR - Vendas2</t>
  </si>
  <si>
    <t>Cargos JR</t>
  </si>
  <si>
    <t>Cargos SR</t>
  </si>
  <si>
    <t>Total R$</t>
  </si>
  <si>
    <t>Auxiliar - Diretoria de Atendimento</t>
  </si>
  <si>
    <t>Divisão</t>
  </si>
  <si>
    <t>Administrativo</t>
  </si>
  <si>
    <t>Técnico</t>
  </si>
  <si>
    <t>Operacional</t>
  </si>
  <si>
    <t>Avaliação Desempenho</t>
  </si>
  <si>
    <t>Ano</t>
  </si>
  <si>
    <t>Filial</t>
  </si>
  <si>
    <t>Custo</t>
  </si>
  <si>
    <t>SP</t>
  </si>
  <si>
    <t>AM</t>
  </si>
  <si>
    <t>BA</t>
  </si>
  <si>
    <t>RS</t>
  </si>
  <si>
    <t>PR</t>
  </si>
  <si>
    <t>Fornecedor 01</t>
  </si>
  <si>
    <t>Fornecedor 02</t>
  </si>
  <si>
    <t>Fornecedor 03</t>
  </si>
  <si>
    <t>Fornecedor 04</t>
  </si>
  <si>
    <t>Fornecedor 05</t>
  </si>
  <si>
    <t>Fornecedor 06</t>
  </si>
  <si>
    <t>Fornecedor 07</t>
  </si>
  <si>
    <t>Fornecedor 08</t>
  </si>
  <si>
    <t>Fornecedor 09</t>
  </si>
  <si>
    <t>Fornecedor 10</t>
  </si>
  <si>
    <t>Fornecedor 11</t>
  </si>
  <si>
    <t>Fornecedor 12</t>
  </si>
  <si>
    <t>Fornecedor 13</t>
  </si>
  <si>
    <t>Fornecedor 14</t>
  </si>
  <si>
    <t>Fornecedor 15</t>
  </si>
  <si>
    <t>Produto</t>
  </si>
  <si>
    <t>Transporte SP-RJ</t>
  </si>
  <si>
    <t>Ano 2010</t>
  </si>
  <si>
    <t>Ano 2011</t>
  </si>
  <si>
    <t>Ano 2012</t>
  </si>
  <si>
    <t>Ano 2013</t>
  </si>
  <si>
    <t>Ano 2014</t>
  </si>
  <si>
    <t>Ano 2015</t>
  </si>
  <si>
    <t>Ano 2016</t>
  </si>
  <si>
    <t>Ano 2017</t>
  </si>
  <si>
    <t>Soma</t>
  </si>
  <si>
    <t>Vendas</t>
  </si>
  <si>
    <t>Contas a pagar</t>
  </si>
  <si>
    <t>Logística</t>
  </si>
  <si>
    <t>Faturamento</t>
  </si>
  <si>
    <t>=CONT.SE(H:H;"*Diretoria*")</t>
  </si>
  <si>
    <t>=CONT.SE(H:H;"*JR*")</t>
  </si>
  <si>
    <t>=SOMASE(H:H;"*JR*";I:I)</t>
  </si>
  <si>
    <t>CONT.SE</t>
  </si>
  <si>
    <t>SOMASE</t>
  </si>
  <si>
    <t>SOMA</t>
  </si>
  <si>
    <t>=SUBTOTAL(9;D2:D30)</t>
  </si>
  <si>
    <t>=SUBTOTAL(9;[Custo])</t>
  </si>
  <si>
    <t>=SUBTOTAL(9;D:D)</t>
  </si>
  <si>
    <t>MEDIA</t>
  </si>
  <si>
    <t>MAXIMO</t>
  </si>
  <si>
    <t>MINIMO</t>
  </si>
  <si>
    <t>Minigráfico</t>
  </si>
  <si>
    <t>Contagem de valores - somente texto</t>
  </si>
  <si>
    <t>Sintaxe:</t>
  </si>
  <si>
    <t>=CONT.SE(&lt;intervalo&gt;;&lt;critérios&gt;)</t>
  </si>
  <si>
    <t>=CONT.SE(G:G;A3)</t>
  </si>
  <si>
    <t>=CONT.SE(G2:G233;A3)</t>
  </si>
  <si>
    <t>=CONT.SE(G2:G233;"Período Matutino")</t>
  </si>
  <si>
    <t>Contagem de Pessoas no Período Matutino = 116</t>
  </si>
  <si>
    <t>Soma de valores - númericos</t>
  </si>
  <si>
    <t>=SOMASE(&lt;intervalo do critério&gt;;&lt;critério&gt;;&lt;intervalo da soma&gt;)</t>
  </si>
  <si>
    <t>=SOMASE(G2:G233;A3;I2:I233)</t>
  </si>
  <si>
    <t>=SOMASE(G:G;A3;I:I)</t>
  </si>
  <si>
    <t>Soma dos salários das pessoas no Período Matutino = R$ 246,657,00</t>
  </si>
  <si>
    <t>ATENÇÃO: CONT.SE TEM UM PONTO, SOMASE É TUDO JUNTO</t>
  </si>
  <si>
    <t>Quando usamos "*&lt;parte da palavra a ser procurada&gt;*" não precisa ser uma correspondência exata</t>
  </si>
  <si>
    <t>SELECIONE AS CÉLULAS e o excel vai automaticamente chamar pelo nome da coluna</t>
  </si>
  <si>
    <t>Pode digitar a Lista de Células</t>
  </si>
  <si>
    <t>Pode digitar a coluna</t>
  </si>
  <si>
    <t>SUBTOTAL PERMITE QUE VOCÊ ESCOLHA A MELHOR MANEIRA DE COMO IRÁ CALCULAR O CONJUNTO DE INFORMAÇÕES QUE SERÁ FILTRADO</t>
  </si>
  <si>
    <t>SEGMENTAÇÃO DE DADOS</t>
  </si>
  <si>
    <t xml:space="preserve">CTRL + SHIFT + </t>
  </si>
  <si>
    <t>Total Geral</t>
  </si>
  <si>
    <t>Avaliação de Desempenho</t>
  </si>
  <si>
    <t>1-3</t>
  </si>
  <si>
    <t>4-6</t>
  </si>
  <si>
    <t>7-10</t>
  </si>
  <si>
    <t>Funcionários</t>
  </si>
  <si>
    <t>7-9</t>
  </si>
  <si>
    <t>10-12</t>
  </si>
  <si>
    <t>13-15</t>
  </si>
  <si>
    <t>Arthur</t>
  </si>
  <si>
    <t>Lívia</t>
  </si>
  <si>
    <t>Beatriz</t>
  </si>
  <si>
    <t>Elisa</t>
  </si>
  <si>
    <t>Luiza</t>
  </si>
  <si>
    <t>Adalfreda</t>
  </si>
  <si>
    <t>Ágata</t>
  </si>
  <si>
    <t>Alexa</t>
  </si>
  <si>
    <t>Alexandra</t>
  </si>
  <si>
    <t>Alice</t>
  </si>
  <si>
    <t>Alícia</t>
  </si>
  <si>
    <t>Ana</t>
  </si>
  <si>
    <t>Andrea</t>
  </si>
  <si>
    <t>Augusta</t>
  </si>
  <si>
    <t>Berenice</t>
  </si>
  <si>
    <t>Bianca</t>
  </si>
  <si>
    <t>Claire</t>
  </si>
  <si>
    <t>Denise</t>
  </si>
  <si>
    <t>Dulce</t>
  </si>
  <si>
    <t>Elen</t>
  </si>
  <si>
    <t>Elena</t>
  </si>
  <si>
    <t>Florence</t>
  </si>
  <si>
    <t>Gaia</t>
  </si>
  <si>
    <t>Gia</t>
  </si>
  <si>
    <t>Heloísa</t>
  </si>
  <si>
    <t>Iracema</t>
  </si>
  <si>
    <t>Íris</t>
  </si>
  <si>
    <t>Isadora</t>
  </si>
  <si>
    <t>Juliana</t>
  </si>
  <si>
    <t>June</t>
  </si>
  <si>
    <t>Kelly</t>
  </si>
  <si>
    <t>Letícia</t>
  </si>
  <si>
    <t>Marcela</t>
  </si>
  <si>
    <t>Maria</t>
  </si>
  <si>
    <t>Marina</t>
  </si>
  <si>
    <t>Marisa</t>
  </si>
  <si>
    <t>Miranda</t>
  </si>
  <si>
    <t>Naiara</t>
  </si>
  <si>
    <t>Susana</t>
  </si>
  <si>
    <t>Úrsula</t>
  </si>
  <si>
    <t>Valentina</t>
  </si>
  <si>
    <t>Viviane</t>
  </si>
  <si>
    <t>Yasmin</t>
  </si>
  <si>
    <t>Yeda</t>
  </si>
  <si>
    <t>Júlia</t>
  </si>
  <si>
    <t>Isabelly</t>
  </si>
  <si>
    <t>Isaac</t>
  </si>
  <si>
    <t>Adriana</t>
  </si>
  <si>
    <t>Adrienne</t>
  </si>
  <si>
    <t>Aileen</t>
  </si>
  <si>
    <t>Akemi</t>
  </si>
  <si>
    <t>Amanda</t>
  </si>
  <si>
    <t>Andresa</t>
  </si>
  <si>
    <t>Angelina</t>
  </si>
  <si>
    <t>Antônia</t>
  </si>
  <si>
    <t>Betty</t>
  </si>
  <si>
    <t>Camille</t>
  </si>
  <si>
    <t>Cloé</t>
  </si>
  <si>
    <t>Dafne</t>
  </si>
  <si>
    <t>Daisy</t>
  </si>
  <si>
    <t>Daniela</t>
  </si>
  <si>
    <t>Esmeralda</t>
  </si>
  <si>
    <t>Gabriela</t>
  </si>
  <si>
    <t>Gláucia</t>
  </si>
  <si>
    <t>Hilda</t>
  </si>
  <si>
    <t>Jéssica</t>
  </si>
  <si>
    <t>Julieta</t>
  </si>
  <si>
    <t>Lais</t>
  </si>
  <si>
    <t>Lidia</t>
  </si>
  <si>
    <t>Lúcia</t>
  </si>
  <si>
    <t>Luciana</t>
  </si>
  <si>
    <t>Maitê</t>
  </si>
  <si>
    <t>Mara</t>
  </si>
  <si>
    <t>Marília</t>
  </si>
  <si>
    <t>Michele</t>
  </si>
  <si>
    <t>Olga</t>
  </si>
  <si>
    <t>Paola</t>
  </si>
  <si>
    <t>Paula</t>
  </si>
  <si>
    <t>Roberta</t>
  </si>
  <si>
    <t>Rosa</t>
  </si>
  <si>
    <t>Rosana</t>
  </si>
  <si>
    <t>Rubi</t>
  </si>
  <si>
    <t>Sara</t>
  </si>
  <si>
    <t>Sônia</t>
  </si>
  <si>
    <t>Sophia</t>
  </si>
  <si>
    <t>Telma</t>
  </si>
  <si>
    <t>Ticiana</t>
  </si>
  <si>
    <t>Valéria</t>
  </si>
  <si>
    <t>Velma</t>
  </si>
  <si>
    <t>Verena</t>
  </si>
  <si>
    <t>Guilherme</t>
  </si>
  <si>
    <t>Gustavo</t>
  </si>
  <si>
    <t>Pedro</t>
  </si>
  <si>
    <t>Lucca</t>
  </si>
  <si>
    <t>Eduardo</t>
  </si>
  <si>
    <t>Benício</t>
  </si>
  <si>
    <t>Adália</t>
  </si>
  <si>
    <t>Afrodite</t>
  </si>
  <si>
    <t>Alana</t>
  </si>
  <si>
    <t>Aline</t>
  </si>
  <si>
    <t>Alma</t>
  </si>
  <si>
    <t>Amália</t>
  </si>
  <si>
    <t>Ângela</t>
  </si>
  <si>
    <t>Ariadne</t>
  </si>
  <si>
    <t>Brenda</t>
  </si>
  <si>
    <t>Bruna</t>
  </si>
  <si>
    <t>Carmem</t>
  </si>
  <si>
    <t>Carolina</t>
  </si>
  <si>
    <t>Cassandra</t>
  </si>
  <si>
    <t>Chiara</t>
  </si>
  <si>
    <t>Cíntia</t>
  </si>
  <si>
    <t>Dalila</t>
  </si>
  <si>
    <t>Eliana</t>
  </si>
  <si>
    <t>Elvira</t>
  </si>
  <si>
    <t>Ester</t>
  </si>
  <si>
    <t>Fátima</t>
  </si>
  <si>
    <t>Fernanda</t>
  </si>
  <si>
    <t>Frida</t>
  </si>
  <si>
    <t>Isabela</t>
  </si>
  <si>
    <t>Isaura</t>
  </si>
  <si>
    <t>Ivy</t>
  </si>
  <si>
    <t>Jane</t>
  </si>
  <si>
    <t>Joana</t>
  </si>
  <si>
    <t>Karin</t>
  </si>
  <si>
    <t>Leila</t>
  </si>
  <si>
    <t>Lilian</t>
  </si>
  <si>
    <t>Márcia</t>
  </si>
  <si>
    <t>Maya</t>
  </si>
  <si>
    <t>Melissa</t>
  </si>
  <si>
    <t>Milena</t>
  </si>
  <si>
    <t>Mônica</t>
  </si>
  <si>
    <t>Pandora</t>
  </si>
  <si>
    <t>Rafaela</t>
  </si>
  <si>
    <t>Sabrina</t>
  </si>
  <si>
    <t>Selena</t>
  </si>
  <si>
    <t>Selma</t>
  </si>
  <si>
    <t>Stephanie</t>
  </si>
  <si>
    <t>Tábata</t>
  </si>
  <si>
    <t>Tereza</t>
  </si>
  <si>
    <t>Viviana</t>
  </si>
  <si>
    <t>Ynes</t>
  </si>
  <si>
    <t>Zulmira</t>
  </si>
  <si>
    <t>Manuela</t>
  </si>
  <si>
    <t>Rafael</t>
  </si>
  <si>
    <t>Pietro</t>
  </si>
  <si>
    <t>Abigail</t>
  </si>
  <si>
    <t>Adalina</t>
  </si>
  <si>
    <t>Alcione</t>
  </si>
  <si>
    <t>Anabela</t>
  </si>
  <si>
    <t>Anastácia</t>
  </si>
  <si>
    <t>Aparecida</t>
  </si>
  <si>
    <t>Bernadete</t>
  </si>
  <si>
    <t>Célia</t>
  </si>
  <si>
    <t>Celina</t>
  </si>
  <si>
    <t>Clara</t>
  </si>
  <si>
    <t>Clarissa</t>
  </si>
  <si>
    <t>Cláudia</t>
  </si>
  <si>
    <t>Danielle</t>
  </si>
  <si>
    <t>Elisabete</t>
  </si>
  <si>
    <t>Elisângela</t>
  </si>
  <si>
    <t>Flávia</t>
  </si>
  <si>
    <t>Gisele</t>
  </si>
  <si>
    <t>Hannah</t>
  </si>
  <si>
    <t>Iasmin</t>
  </si>
  <si>
    <t>Jamila</t>
  </si>
  <si>
    <t>Jasmim</t>
  </si>
  <si>
    <t>Karla</t>
  </si>
  <si>
    <t>Lolita</t>
  </si>
  <si>
    <t>Ludmila</t>
  </si>
  <si>
    <t>Luna</t>
  </si>
  <si>
    <t>Magnólia</t>
  </si>
  <si>
    <t>Monalisa</t>
  </si>
  <si>
    <t>Natália</t>
  </si>
  <si>
    <t>Natasha</t>
  </si>
  <si>
    <t>Nicole</t>
  </si>
  <si>
    <t>Patrícia</t>
  </si>
  <si>
    <t>Safira</t>
  </si>
  <si>
    <t>Sandy</t>
  </si>
  <si>
    <t>Siane</t>
  </si>
  <si>
    <t>Taís</t>
  </si>
  <si>
    <t>Valquíria</t>
  </si>
  <si>
    <t>Bernardo</t>
  </si>
  <si>
    <t>Nicolas</t>
  </si>
  <si>
    <t>Giovanna</t>
  </si>
  <si>
    <t>Leonardo</t>
  </si>
  <si>
    <t>Vitor</t>
  </si>
  <si>
    <t>Adalta</t>
  </si>
  <si>
    <t>Ahsley</t>
  </si>
  <si>
    <t>Alberta</t>
  </si>
  <si>
    <t>Alcina</t>
  </si>
  <si>
    <t>Angélica</t>
  </si>
  <si>
    <t>Anita</t>
  </si>
  <si>
    <t>Beatrice</t>
  </si>
  <si>
    <t>Bridget</t>
  </si>
  <si>
    <t>Camila</t>
  </si>
  <si>
    <t>Cecília</t>
  </si>
  <si>
    <t>Charlote</t>
  </si>
  <si>
    <t>Cibele</t>
  </si>
  <si>
    <t>Clarice</t>
  </si>
  <si>
    <t>Cristal</t>
  </si>
  <si>
    <t>Diana</t>
  </si>
  <si>
    <t>Edith</t>
  </si>
  <si>
    <t>Eva</t>
  </si>
  <si>
    <t>Fabiana</t>
  </si>
  <si>
    <t>Flora</t>
  </si>
  <si>
    <t>Freja</t>
  </si>
  <si>
    <t>Giane</t>
  </si>
  <si>
    <t>Glória</t>
  </si>
  <si>
    <t>Jade</t>
  </si>
  <si>
    <t>Linda</t>
  </si>
  <si>
    <t>Lorena</t>
  </si>
  <si>
    <t>Maíra</t>
  </si>
  <si>
    <t>Maisa</t>
  </si>
  <si>
    <t>Nara</t>
  </si>
  <si>
    <t>Perla</t>
  </si>
  <si>
    <t>Priscila</t>
  </si>
  <si>
    <t>Rute</t>
  </si>
  <si>
    <t>Samara</t>
  </si>
  <si>
    <t>Talita</t>
  </si>
  <si>
    <t>Yolanda</t>
  </si>
  <si>
    <t>% Salário</t>
  </si>
  <si>
    <t>Total Salários</t>
  </si>
  <si>
    <t>Silva</t>
  </si>
  <si>
    <t>Souza</t>
  </si>
  <si>
    <t>Machado</t>
  </si>
  <si>
    <t>Martins</t>
  </si>
  <si>
    <t>Cavalcante</t>
  </si>
  <si>
    <t>Ferreira</t>
  </si>
  <si>
    <t>Pereira</t>
  </si>
  <si>
    <t>Paulino</t>
  </si>
  <si>
    <t>Berto</t>
  </si>
  <si>
    <t>Socis</t>
  </si>
  <si>
    <t>Cracco</t>
  </si>
  <si>
    <t>Rezendo</t>
  </si>
  <si>
    <t>Paiva</t>
  </si>
  <si>
    <t>Oliveira</t>
  </si>
  <si>
    <t>Sousa</t>
  </si>
  <si>
    <t>Carvalho</t>
  </si>
  <si>
    <t>Barcellos</t>
  </si>
  <si>
    <t>Boaventura</t>
  </si>
  <si>
    <t>Montenegro</t>
  </si>
  <si>
    <t>Gonçalves</t>
  </si>
  <si>
    <t>Mazzaropi</t>
  </si>
  <si>
    <t>Moscovis</t>
  </si>
  <si>
    <t>Trindade</t>
  </si>
  <si>
    <t>Lins</t>
  </si>
  <si>
    <t>Dolabella</t>
  </si>
  <si>
    <t>Vilela</t>
  </si>
  <si>
    <t>Evelyn</t>
  </si>
  <si>
    <t>Johnson</t>
  </si>
  <si>
    <t>Duarte</t>
  </si>
  <si>
    <t>Barros</t>
  </si>
  <si>
    <t>Reymond</t>
  </si>
  <si>
    <t>Moraes</t>
  </si>
  <si>
    <t>Andrade</t>
  </si>
  <si>
    <t>Vasconcelos</t>
  </si>
  <si>
    <t>Dantas</t>
  </si>
  <si>
    <t>Ferraz</t>
  </si>
  <si>
    <t>Ribeiro</t>
  </si>
  <si>
    <t>Santana</t>
  </si>
  <si>
    <t>Vargas</t>
  </si>
  <si>
    <t>Marques</t>
  </si>
  <si>
    <t>Castro</t>
  </si>
  <si>
    <t>Primeiro Nome</t>
  </si>
  <si>
    <t>Último Nome</t>
  </si>
  <si>
    <t>Supervisor</t>
  </si>
  <si>
    <t>Diretor</t>
  </si>
  <si>
    <t>Auxiliar</t>
  </si>
  <si>
    <t>Analista SR</t>
  </si>
  <si>
    <t>Ajudante</t>
  </si>
  <si>
    <t>Analista JR</t>
  </si>
  <si>
    <t>Analista PL</t>
  </si>
  <si>
    <t>Assistente</t>
  </si>
  <si>
    <t>Líder</t>
  </si>
  <si>
    <t>Gerente</t>
  </si>
  <si>
    <t>Supervisor Atendimento</t>
  </si>
  <si>
    <t>Diretor Atendimento</t>
  </si>
  <si>
    <t>Auxiliar Operações</t>
  </si>
  <si>
    <t>Auxiliar Contas a pagar</t>
  </si>
  <si>
    <t>Analista SR Faturamento</t>
  </si>
  <si>
    <t>Auxiliar Faturamento</t>
  </si>
  <si>
    <t>Ajudante Operações</t>
  </si>
  <si>
    <t>Coordenador Qualidade</t>
  </si>
  <si>
    <t>Analista JR Faturamento</t>
  </si>
  <si>
    <t>Auxiliar Qualidade</t>
  </si>
  <si>
    <t>Analista PL RH</t>
  </si>
  <si>
    <t>Analista JR Vendas</t>
  </si>
  <si>
    <t>Coordenador Contas a pagar</t>
  </si>
  <si>
    <t>Assistente Contas a pagar</t>
  </si>
  <si>
    <t>Supervisor Contas a pagar</t>
  </si>
  <si>
    <t>Líder Operações</t>
  </si>
  <si>
    <t>Diretor Qualidade</t>
  </si>
  <si>
    <t>Ajudante Contas a pagar</t>
  </si>
  <si>
    <t>Gerente Operações</t>
  </si>
  <si>
    <t>Supervisor Logística</t>
  </si>
  <si>
    <t>Auxiliar Atendimento</t>
  </si>
  <si>
    <t>Ajudante Faturamento</t>
  </si>
  <si>
    <t>Analista JR Qualidade</t>
  </si>
  <si>
    <t>Auxiliar RH</t>
  </si>
  <si>
    <t>Analista SR Atendimento</t>
  </si>
  <si>
    <t>Assistente Operações</t>
  </si>
  <si>
    <t>Analista PL Contas a pagar</t>
  </si>
  <si>
    <t>Analista SR Operações</t>
  </si>
  <si>
    <t>Ajudante Qualidade</t>
  </si>
  <si>
    <t>Analista JR Operações</t>
  </si>
  <si>
    <t>Assistente RH</t>
  </si>
  <si>
    <t>Analista PL Operações</t>
  </si>
  <si>
    <t>Diretor RH</t>
  </si>
  <si>
    <t>Coordenador Operações</t>
  </si>
  <si>
    <t>Supervisor Vendas</t>
  </si>
  <si>
    <t>Assistente Vendas</t>
  </si>
  <si>
    <t>Supervisor Qualidade</t>
  </si>
  <si>
    <t>Supervisor Operações</t>
  </si>
  <si>
    <t>Analista JR RH</t>
  </si>
  <si>
    <t>Gerente Faturamento</t>
  </si>
  <si>
    <t>Analista PL Atendimento</t>
  </si>
  <si>
    <t>Líder Qualidade</t>
  </si>
  <si>
    <t>Assistente Atendimento</t>
  </si>
  <si>
    <t>Analista SR Contas a pagar</t>
  </si>
  <si>
    <t>Assistente Qualidade</t>
  </si>
  <si>
    <t>Auxiliar Diretoria de Atendimento</t>
  </si>
  <si>
    <t>Analista PL Qualidade</t>
  </si>
  <si>
    <t>Analista JR Logística</t>
  </si>
  <si>
    <t>Gerente Contas a pagar</t>
  </si>
  <si>
    <t>Ajudante RH</t>
  </si>
  <si>
    <t>Analista JR Atendimento</t>
  </si>
  <si>
    <t>Assistente Faturamento</t>
  </si>
  <si>
    <t>Auxiliar Diretoria</t>
  </si>
  <si>
    <t>Ajudante Atendimento</t>
  </si>
  <si>
    <t>Supervisor RH</t>
  </si>
  <si>
    <t>Analista JR Contas a pagar</t>
  </si>
  <si>
    <t>Ajudante Logística</t>
  </si>
  <si>
    <t>Analista SR RH</t>
  </si>
  <si>
    <t>Coordenador Atendimento</t>
  </si>
  <si>
    <t>Supervisor Faturamento</t>
  </si>
  <si>
    <t>Analista PL Vendas</t>
  </si>
  <si>
    <t>Analista PL Logística</t>
  </si>
  <si>
    <t>Líder Contas a pagar</t>
  </si>
  <si>
    <t>Gerente RH</t>
  </si>
  <si>
    <t>Analista SR Qualidade</t>
  </si>
  <si>
    <t>Assistente Diretoria</t>
  </si>
  <si>
    <t>Coordenador RH</t>
  </si>
  <si>
    <t>Auxiliar Vendas</t>
  </si>
  <si>
    <t>Setor</t>
  </si>
  <si>
    <t>Função</t>
  </si>
  <si>
    <t>% Total</t>
  </si>
  <si>
    <t>Anos de Empresa</t>
  </si>
  <si>
    <t>Analista SR Vendas</t>
  </si>
  <si>
    <t>Qtde de Funcionários</t>
  </si>
  <si>
    <t>FIM DE CURSO! PARABÉNS PELO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</si>
</sst>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(* #,##0.00_);_(* \(#,##0.00\);_(* &quot;-&quot;??_);_(@_)"/>
    <numFmt numFmtId="165" formatCode="&quot;R$&quot;\ #,##0.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Segoe UI"/>
      <family val="2"/>
    </font>
    <font>
      <sz val="11"/>
      <name val="Segoe UI"/>
      <family val="2"/>
    </font>
    <font>
      <sz val="11"/>
      <color theme="1"/>
      <name val="Segoe UI"/>
      <family val="2"/>
    </font>
    <font>
      <b/>
      <sz val="11"/>
      <color theme="1"/>
      <name val="Segoe UI"/>
      <family val="2"/>
    </font>
    <font>
      <b/>
      <i/>
      <sz val="11"/>
      <color rgb="FFFF0000"/>
      <name val="Segoe UI"/>
      <family val="2"/>
    </font>
    <font>
      <b/>
      <sz val="11"/>
      <color rgb="FFFF0000"/>
      <name val="Segoe UI"/>
      <family val="2"/>
    </font>
    <font>
      <sz val="10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</patternFill>
    </fill>
    <fill>
      <patternFill patternType="solid">
        <fgColor theme="0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 style="double">
        <color theme="1"/>
      </top>
      <bottom style="medium">
        <color theme="1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0" fillId="4" borderId="0" applyNumberFormat="0" applyBorder="0" applyAlignment="0" applyProtection="0"/>
  </cellStyleXfs>
  <cellXfs count="93">
    <xf numFmtId="0" fontId="0" fillId="0" borderId="0" xfId="0"/>
    <xf numFmtId="0" fontId="4" fillId="0" borderId="0" xfId="2" applyFont="1" applyProtection="1">
      <protection locked="0"/>
    </xf>
    <xf numFmtId="0" fontId="4" fillId="0" borderId="0" xfId="2" applyFont="1" applyFill="1" applyProtection="1">
      <protection locked="0"/>
    </xf>
    <xf numFmtId="9" fontId="4" fillId="0" borderId="0" xfId="4" applyFont="1" applyProtection="1">
      <protection locked="0"/>
    </xf>
    <xf numFmtId="43" fontId="4" fillId="0" borderId="0" xfId="1" applyFont="1" applyProtection="1">
      <protection locked="0"/>
    </xf>
    <xf numFmtId="43" fontId="4" fillId="0" borderId="0" xfId="1" applyFont="1" applyAlignment="1" applyProtection="1">
      <alignment horizontal="center"/>
      <protection locked="0"/>
    </xf>
    <xf numFmtId="0" fontId="3" fillId="0" borderId="0" xfId="2" applyFont="1" applyProtection="1">
      <protection locked="0"/>
    </xf>
    <xf numFmtId="0" fontId="4" fillId="0" borderId="0" xfId="1" applyNumberFormat="1" applyFont="1" applyFill="1" applyAlignment="1" applyProtection="1">
      <alignment horizontal="left"/>
      <protection locked="0"/>
    </xf>
    <xf numFmtId="43" fontId="4" fillId="0" borderId="0" xfId="1" applyFont="1" applyAlignment="1" applyProtection="1">
      <alignment horizontal="left"/>
      <protection locked="0"/>
    </xf>
    <xf numFmtId="43" fontId="3" fillId="0" borderId="0" xfId="1" applyFont="1" applyFill="1" applyBorder="1" applyAlignment="1" applyProtection="1">
      <alignment horizontal="center" vertical="top"/>
      <protection locked="0"/>
    </xf>
    <xf numFmtId="43" fontId="4" fillId="0" borderId="0" xfId="1" applyFont="1" applyFill="1" applyProtection="1">
      <protection locked="0"/>
    </xf>
    <xf numFmtId="0" fontId="3" fillId="0" borderId="1" xfId="2" applyFont="1" applyFill="1" applyBorder="1" applyAlignment="1" applyProtection="1">
      <alignment horizontal="left" vertical="top"/>
      <protection locked="0"/>
    </xf>
    <xf numFmtId="43" fontId="3" fillId="0" borderId="1" xfId="1" applyFont="1" applyFill="1" applyBorder="1" applyAlignment="1" applyProtection="1">
      <alignment horizontal="left" vertical="top"/>
      <protection locked="0"/>
    </xf>
    <xf numFmtId="43" fontId="3" fillId="0" borderId="1" xfId="1" applyFont="1" applyFill="1" applyBorder="1" applyAlignment="1" applyProtection="1">
      <alignment horizontal="center" vertical="top"/>
      <protection locked="0"/>
    </xf>
    <xf numFmtId="0" fontId="3" fillId="0" borderId="1" xfId="2" applyFont="1" applyFill="1" applyBorder="1" applyAlignment="1" applyProtection="1">
      <alignment horizontal="center" vertical="top"/>
      <protection locked="0"/>
    </xf>
    <xf numFmtId="0" fontId="4" fillId="0" borderId="0" xfId="2" applyFont="1" applyFill="1" applyAlignment="1" applyProtection="1">
      <alignment horizontal="center"/>
      <protection locked="0"/>
    </xf>
    <xf numFmtId="0" fontId="4" fillId="0" borderId="0" xfId="2" applyFont="1" applyAlignment="1" applyProtection="1">
      <alignment horizontal="center"/>
      <protection locked="0"/>
    </xf>
    <xf numFmtId="0" fontId="3" fillId="2" borderId="2" xfId="2" applyFont="1" applyFill="1" applyBorder="1" applyProtection="1">
      <protection locked="0"/>
    </xf>
    <xf numFmtId="0" fontId="3" fillId="0" borderId="0" xfId="2" applyFont="1" applyFill="1" applyProtection="1">
      <protection locked="0"/>
    </xf>
    <xf numFmtId="0" fontId="4" fillId="2" borderId="2" xfId="2" applyFont="1" applyFill="1" applyBorder="1" applyAlignment="1" applyProtection="1">
      <alignment horizontal="center"/>
      <protection locked="0"/>
    </xf>
    <xf numFmtId="9" fontId="4" fillId="0" borderId="0" xfId="4" applyFont="1" applyAlignment="1" applyProtection="1">
      <alignment horizontal="center"/>
      <protection locked="0"/>
    </xf>
    <xf numFmtId="0" fontId="3" fillId="0" borderId="0" xfId="2" applyFont="1" applyAlignment="1" applyProtection="1">
      <alignment horizontal="center"/>
      <protection locked="0"/>
    </xf>
    <xf numFmtId="43" fontId="4" fillId="2" borderId="2" xfId="1" applyFont="1" applyFill="1" applyBorder="1" applyAlignment="1" applyProtection="1">
      <alignment horizontal="center"/>
      <protection locked="0"/>
    </xf>
    <xf numFmtId="0" fontId="4" fillId="0" borderId="0" xfId="2" applyFont="1" applyFill="1" applyAlignment="1" applyProtection="1">
      <alignment horizontal="left"/>
      <protection locked="0"/>
    </xf>
    <xf numFmtId="0" fontId="4" fillId="0" borderId="0" xfId="2" applyFont="1" applyAlignment="1" applyProtection="1">
      <alignment horizontal="left"/>
      <protection locked="0"/>
    </xf>
    <xf numFmtId="0" fontId="4" fillId="0" borderId="0" xfId="2" applyNumberFormat="1" applyFont="1" applyAlignment="1" applyProtection="1">
      <alignment horizontal="center"/>
      <protection locked="0"/>
    </xf>
    <xf numFmtId="0" fontId="4" fillId="0" borderId="0" xfId="4" applyNumberFormat="1" applyFont="1" applyAlignment="1" applyProtection="1">
      <alignment horizontal="center"/>
      <protection locked="0"/>
    </xf>
    <xf numFmtId="0" fontId="5" fillId="0" borderId="0" xfId="0" applyFont="1"/>
    <xf numFmtId="0" fontId="4" fillId="0" borderId="0" xfId="2" applyFont="1" applyFill="1" applyAlignment="1" applyProtection="1">
      <alignment horizontal="center" vertical="center"/>
      <protection locked="0"/>
    </xf>
    <xf numFmtId="0" fontId="4" fillId="0" borderId="0" xfId="2" applyFont="1" applyAlignment="1" applyProtection="1">
      <alignment horizontal="center" vertical="center"/>
      <protection locked="0"/>
    </xf>
    <xf numFmtId="0" fontId="3" fillId="0" borderId="1" xfId="2" applyFont="1" applyFill="1" applyBorder="1" applyAlignment="1" applyProtection="1">
      <alignment horizontal="center" vertical="center" wrapText="1"/>
      <protection locked="0"/>
    </xf>
    <xf numFmtId="0" fontId="3" fillId="0" borderId="1" xfId="2" applyFont="1" applyFill="1" applyBorder="1" applyAlignment="1" applyProtection="1">
      <alignment horizontal="left" vertical="center"/>
      <protection locked="0"/>
    </xf>
    <xf numFmtId="43" fontId="3" fillId="0" borderId="1" xfId="1" applyFont="1" applyFill="1" applyBorder="1" applyAlignment="1" applyProtection="1">
      <alignment horizontal="left" vertical="center"/>
      <protection locked="0"/>
    </xf>
    <xf numFmtId="43" fontId="3" fillId="0" borderId="1" xfId="1" applyFont="1" applyFill="1" applyBorder="1" applyAlignment="1" applyProtection="1">
      <alignment horizontal="center" vertical="center"/>
      <protection locked="0"/>
    </xf>
    <xf numFmtId="43" fontId="3" fillId="0" borderId="0" xfId="1" applyFont="1" applyFill="1" applyBorder="1" applyAlignment="1" applyProtection="1">
      <alignment horizontal="center" vertical="center"/>
      <protection locked="0"/>
    </xf>
    <xf numFmtId="0" fontId="4" fillId="0" borderId="0" xfId="2" applyFont="1" applyAlignment="1" applyProtection="1">
      <alignment vertical="center"/>
      <protection locked="0"/>
    </xf>
    <xf numFmtId="0" fontId="4" fillId="0" borderId="0" xfId="2" applyNumberFormat="1" applyFont="1" applyAlignment="1" applyProtection="1">
      <alignment horizontal="center" vertical="center"/>
      <protection locked="0"/>
    </xf>
    <xf numFmtId="43" fontId="4" fillId="0" borderId="0" xfId="1" applyFont="1" applyBorder="1" applyProtection="1">
      <protection locked="0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43" fontId="5" fillId="0" borderId="0" xfId="1" applyFont="1"/>
    <xf numFmtId="43" fontId="6" fillId="0" borderId="0" xfId="1" applyFont="1"/>
    <xf numFmtId="0" fontId="4" fillId="0" borderId="0" xfId="2" applyFont="1" applyBorder="1" applyAlignment="1" applyProtection="1">
      <alignment vertical="center"/>
      <protection locked="0"/>
    </xf>
    <xf numFmtId="0" fontId="4" fillId="0" borderId="0" xfId="2" applyFont="1" applyFill="1" applyBorder="1" applyAlignment="1" applyProtection="1">
      <alignment horizontal="left"/>
      <protection locked="0"/>
    </xf>
    <xf numFmtId="0" fontId="4" fillId="0" borderId="0" xfId="2" applyFont="1" applyBorder="1" applyProtection="1">
      <protection locked="0"/>
    </xf>
    <xf numFmtId="43" fontId="4" fillId="0" borderId="0" xfId="1" applyFont="1" applyBorder="1" applyAlignment="1" applyProtection="1">
      <alignment horizontal="left"/>
      <protection locked="0"/>
    </xf>
    <xf numFmtId="43" fontId="4" fillId="0" borderId="0" xfId="1" applyFont="1" applyBorder="1" applyAlignment="1" applyProtection="1">
      <alignment horizontal="center"/>
      <protection locked="0"/>
    </xf>
    <xf numFmtId="0" fontId="4" fillId="0" borderId="0" xfId="2" applyFont="1" applyBorder="1" applyAlignment="1" applyProtection="1">
      <alignment horizontal="left"/>
      <protection locked="0"/>
    </xf>
    <xf numFmtId="0" fontId="4" fillId="0" borderId="0" xfId="2" applyNumberFormat="1" applyFont="1" applyFill="1" applyBorder="1" applyAlignment="1"/>
    <xf numFmtId="0" fontId="4" fillId="0" borderId="0" xfId="2" applyNumberFormat="1" applyFont="1" applyFill="1" applyBorder="1" applyAlignment="1">
      <alignment horizontal="left"/>
    </xf>
    <xf numFmtId="43" fontId="4" fillId="0" borderId="0" xfId="1" applyNumberFormat="1" applyFont="1" applyFill="1" applyBorder="1"/>
    <xf numFmtId="0" fontId="4" fillId="0" borderId="0" xfId="2" applyNumberFormat="1" applyFont="1" applyFill="1" applyBorder="1" applyAlignment="1">
      <alignment horizontal="left" vertical="center"/>
    </xf>
    <xf numFmtId="43" fontId="4" fillId="0" borderId="0" xfId="1" applyNumberFormat="1" applyFont="1" applyFill="1" applyBorder="1" applyAlignment="1">
      <alignment horizontal="left" vertical="center"/>
    </xf>
    <xf numFmtId="0" fontId="4" fillId="0" borderId="0" xfId="2" quotePrefix="1" applyFont="1" applyProtection="1">
      <protection locked="0"/>
    </xf>
    <xf numFmtId="43" fontId="6" fillId="0" borderId="3" xfId="1" applyNumberFormat="1" applyFont="1" applyBorder="1"/>
    <xf numFmtId="0" fontId="5" fillId="0" borderId="0" xfId="0" quotePrefix="1" applyFont="1"/>
    <xf numFmtId="43" fontId="3" fillId="0" borderId="0" xfId="1" applyNumberFormat="1" applyFont="1" applyFill="1" applyBorder="1" applyProtection="1">
      <protection locked="0"/>
    </xf>
    <xf numFmtId="43" fontId="3" fillId="0" borderId="0" xfId="1" applyNumberFormat="1" applyFont="1" applyFill="1" applyBorder="1" applyAlignment="1" applyProtection="1">
      <alignment horizontal="left" vertical="center"/>
      <protection locked="0"/>
    </xf>
    <xf numFmtId="0" fontId="4" fillId="0" borderId="0" xfId="0" applyNumberFormat="1" applyFont="1" applyFill="1" applyBorder="1" applyAlignment="1" applyProtection="1">
      <alignment horizontal="left"/>
    </xf>
    <xf numFmtId="43" fontId="4" fillId="0" borderId="0" xfId="0" applyNumberFormat="1" applyFont="1" applyFill="1"/>
    <xf numFmtId="43" fontId="4" fillId="0" borderId="4" xfId="0" applyNumberFormat="1" applyFont="1" applyBorder="1"/>
    <xf numFmtId="0" fontId="4" fillId="0" borderId="0" xfId="0" applyFont="1" applyFill="1"/>
    <xf numFmtId="0" fontId="4" fillId="0" borderId="4" xfId="0" applyFont="1" applyBorder="1"/>
    <xf numFmtId="0" fontId="4" fillId="0" borderId="4" xfId="0" applyNumberFormat="1" applyFont="1" applyBorder="1" applyAlignment="1">
      <alignment horizontal="left"/>
    </xf>
    <xf numFmtId="43" fontId="4" fillId="0" borderId="0" xfId="0" applyNumberFormat="1" applyFont="1" applyBorder="1"/>
    <xf numFmtId="0" fontId="7" fillId="0" borderId="0" xfId="2" applyFont="1" applyProtection="1">
      <protection locked="0"/>
    </xf>
    <xf numFmtId="0" fontId="8" fillId="0" borderId="0" xfId="0" applyFont="1"/>
    <xf numFmtId="0" fontId="3" fillId="0" borderId="4" xfId="0" applyNumberFormat="1" applyFont="1" applyBorder="1" applyAlignment="1"/>
    <xf numFmtId="0" fontId="3" fillId="0" borderId="0" xfId="0" applyNumberFormat="1" applyFont="1" applyFill="1" applyBorder="1" applyAlignment="1" applyProtection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3" borderId="0" xfId="0" applyFill="1"/>
    <xf numFmtId="0" fontId="0" fillId="3" borderId="0" xfId="0" pivotButton="1" applyFill="1"/>
    <xf numFmtId="10" fontId="0" fillId="0" borderId="0" xfId="0" applyNumberFormat="1"/>
    <xf numFmtId="0" fontId="3" fillId="0" borderId="0" xfId="2" applyFont="1" applyAlignment="1" applyProtection="1">
      <alignment horizontal="center" wrapText="1"/>
      <protection locked="0"/>
    </xf>
    <xf numFmtId="0" fontId="8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0" fillId="3" borderId="0" xfId="0" applyFill="1" applyAlignment="1">
      <alignment horizontal="left"/>
    </xf>
    <xf numFmtId="0" fontId="0" fillId="3" borderId="0" xfId="0" applyNumberFormat="1" applyFill="1" applyAlignment="1">
      <alignment horizontal="center"/>
    </xf>
    <xf numFmtId="10" fontId="0" fillId="3" borderId="0" xfId="0" applyNumberFormat="1" applyFill="1"/>
    <xf numFmtId="0" fontId="0" fillId="3" borderId="0" xfId="0" applyNumberFormat="1" applyFill="1"/>
    <xf numFmtId="165" fontId="9" fillId="3" borderId="0" xfId="0" applyNumberFormat="1" applyFont="1" applyFill="1"/>
    <xf numFmtId="0" fontId="0" fillId="3" borderId="0" xfId="0" applyFill="1" applyAlignment="1">
      <alignment horizontal="center" vertical="center"/>
    </xf>
    <xf numFmtId="0" fontId="9" fillId="3" borderId="0" xfId="0" applyFont="1" applyFill="1" applyAlignment="1">
      <alignment horizontal="left"/>
    </xf>
    <xf numFmtId="0" fontId="9" fillId="3" borderId="0" xfId="0" applyNumberFormat="1" applyFont="1" applyFill="1"/>
    <xf numFmtId="10" fontId="9" fillId="3" borderId="0" xfId="0" applyNumberFormat="1" applyFont="1" applyFill="1"/>
    <xf numFmtId="0" fontId="10" fillId="4" borderId="0" xfId="0" applyFont="1" applyFill="1"/>
    <xf numFmtId="0" fontId="0" fillId="3" borderId="0" xfId="0" applyFill="1" applyAlignment="1">
      <alignment horizontal="center"/>
    </xf>
    <xf numFmtId="0" fontId="9" fillId="3" borderId="0" xfId="0" applyNumberFormat="1" applyFont="1" applyFill="1" applyAlignment="1">
      <alignment horizontal="center"/>
    </xf>
    <xf numFmtId="0" fontId="10" fillId="4" borderId="0" xfId="5"/>
    <xf numFmtId="0" fontId="10" fillId="5" borderId="0" xfId="0" applyFont="1" applyFill="1"/>
    <xf numFmtId="0" fontId="11" fillId="4" borderId="0" xfId="5" applyFont="1" applyAlignment="1">
      <alignment horizontal="center" vertical="center" wrapText="1"/>
    </xf>
  </cellXfs>
  <cellStyles count="6">
    <cellStyle name="Comma 2" xfId="3" xr:uid="{00000000-0005-0000-0000-000000000000}"/>
    <cellStyle name="Ênfase1" xfId="5" builtinId="29"/>
    <cellStyle name="Normal" xfId="0" builtinId="0"/>
    <cellStyle name="Normal 2" xfId="2" xr:uid="{00000000-0005-0000-0000-000002000000}"/>
    <cellStyle name="Percent 2" xfId="4" xr:uid="{00000000-0005-0000-0000-000003000000}"/>
    <cellStyle name="Vírgula" xfId="1" builtinId="3"/>
  </cellStyles>
  <dxfs count="979">
    <dxf>
      <fill>
        <patternFill patternType="solid">
          <bgColor rgb="FFE7F6FF"/>
        </patternFill>
      </fill>
    </dxf>
    <dxf>
      <numFmt numFmtId="165" formatCode="&quot;R$&quot;\ #,##0.00"/>
    </dxf>
    <dxf>
      <font>
        <sz val="9"/>
      </font>
    </dxf>
    <dxf>
      <font>
        <sz val="10"/>
      </font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sz val="1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5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5"/>
          <bgColor theme="4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rgb="FFE7F6FF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sz val="10"/>
      </font>
    </dxf>
    <dxf>
      <font>
        <sz val="10"/>
      </font>
    </dxf>
    <dxf>
      <font>
        <sz val="1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5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5"/>
          <bgColor theme="4"/>
        </patternFill>
      </fill>
    </dxf>
    <dxf>
      <alignment horizontal="center"/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rgb="FFE7F6FF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5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5"/>
          <bgColor theme="4"/>
        </patternFill>
      </fill>
    </dxf>
    <dxf>
      <alignment horizontal="center"/>
    </dxf>
    <dxf>
      <alignment horizontal="center"/>
    </dxf>
    <dxf>
      <alignment horizontal="center"/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numFmt numFmtId="14" formatCode="0.00%"/>
    </dxf>
    <dxf>
      <fill>
        <patternFill patternType="solid">
          <bgColor rgb="FFE7F6FF"/>
        </patternFill>
      </fill>
    </dxf>
    <dxf>
      <numFmt numFmtId="165" formatCode="&quot;R$&quot;\ #,##0.00"/>
    </dxf>
    <dxf>
      <numFmt numFmtId="14" formatCode="0.00%"/>
    </dxf>
    <dxf>
      <font>
        <sz val="9"/>
      </font>
    </dxf>
    <dxf>
      <font>
        <sz val="10"/>
      </font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sz val="10"/>
      </font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5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5"/>
          <bgColor theme="4"/>
        </patternFill>
      </fill>
    </dxf>
    <dxf>
      <fill>
        <patternFill patternType="solid">
          <bgColor rgb="FFE7F6FF"/>
        </patternFill>
      </fill>
    </dxf>
    <dxf>
      <numFmt numFmtId="165" formatCode="&quot;R$&quot;\ #,##0.00"/>
    </dxf>
    <dxf>
      <font>
        <sz val="9"/>
      </font>
    </dxf>
    <dxf>
      <font>
        <sz val="10"/>
      </font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sz val="1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5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5"/>
          <bgColor theme="4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rgb="FFE7F6FF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5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5"/>
          <bgColor theme="4"/>
        </patternFill>
      </fill>
    </dxf>
    <dxf>
      <alignment horizontal="center"/>
    </dxf>
    <dxf>
      <alignment horizontal="center"/>
    </dxf>
    <dxf>
      <alignment horizontal="center"/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numFmt numFmtId="14" formatCode="0.00%"/>
    </dxf>
    <dxf>
      <fill>
        <patternFill patternType="solid">
          <bgColor rgb="FFE7F6FF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sz val="10"/>
      </font>
    </dxf>
    <dxf>
      <font>
        <sz val="10"/>
      </font>
    </dxf>
    <dxf>
      <font>
        <sz val="1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5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5"/>
          <bgColor theme="4"/>
        </patternFill>
      </fill>
    </dxf>
    <dxf>
      <alignment horizontal="center"/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rgb="FFE7F6FF"/>
        </patternFill>
      </fill>
    </dxf>
    <dxf>
      <numFmt numFmtId="165" formatCode="&quot;R$&quot;\ #,##0.00"/>
    </dxf>
    <dxf>
      <numFmt numFmtId="14" formatCode="0.00%"/>
    </dxf>
    <dxf>
      <font>
        <sz val="9"/>
      </font>
    </dxf>
    <dxf>
      <font>
        <sz val="10"/>
      </font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sz val="10"/>
      </font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5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5"/>
          <bgColor theme="4"/>
        </patternFill>
      </fill>
    </dxf>
    <dxf>
      <fill>
        <patternFill patternType="solid">
          <bgColor rgb="FFE7F6FF"/>
        </patternFill>
      </fill>
    </dxf>
    <dxf>
      <numFmt numFmtId="165" formatCode="&quot;R$&quot;\ #,##0.00"/>
    </dxf>
    <dxf>
      <font>
        <sz val="9"/>
      </font>
    </dxf>
    <dxf>
      <font>
        <sz val="10"/>
      </font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sz val="1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5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5"/>
          <bgColor theme="4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rgb="FFE7F6FF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sz val="10"/>
      </font>
    </dxf>
    <dxf>
      <font>
        <sz val="10"/>
      </font>
    </dxf>
    <dxf>
      <font>
        <sz val="1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5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5"/>
          <bgColor theme="4"/>
        </patternFill>
      </fill>
    </dxf>
    <dxf>
      <alignment horizontal="center"/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rgb="FFE7F6FF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5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5"/>
          <bgColor theme="4"/>
        </patternFill>
      </fill>
    </dxf>
    <dxf>
      <alignment horizontal="center"/>
    </dxf>
    <dxf>
      <alignment horizontal="center"/>
    </dxf>
    <dxf>
      <alignment horizontal="center"/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numFmt numFmtId="14" formatCode="0.00%"/>
    </dxf>
    <dxf>
      <fill>
        <patternFill patternType="solid">
          <bgColor rgb="FFE7F6FF"/>
        </patternFill>
      </fill>
    </dxf>
    <dxf>
      <numFmt numFmtId="165" formatCode="&quot;R$&quot;\ #,##0.00"/>
    </dxf>
    <dxf>
      <numFmt numFmtId="14" formatCode="0.00%"/>
    </dxf>
    <dxf>
      <font>
        <sz val="9"/>
      </font>
    </dxf>
    <dxf>
      <font>
        <sz val="10"/>
      </font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sz val="10"/>
      </font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5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5"/>
          <bgColor theme="4"/>
        </patternFill>
      </fill>
    </dxf>
    <dxf>
      <fill>
        <patternFill patternType="solid">
          <bgColor rgb="FFE7F6FF"/>
        </patternFill>
      </fill>
    </dxf>
    <dxf>
      <numFmt numFmtId="165" formatCode="&quot;R$&quot;\ #,##0.00"/>
    </dxf>
    <dxf>
      <font>
        <sz val="9"/>
      </font>
    </dxf>
    <dxf>
      <font>
        <sz val="10"/>
      </font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sz val="1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5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5"/>
          <bgColor theme="4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rgb="FFE7F6FF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sz val="10"/>
      </font>
    </dxf>
    <dxf>
      <font>
        <sz val="10"/>
      </font>
    </dxf>
    <dxf>
      <font>
        <sz val="1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5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5"/>
          <bgColor theme="4"/>
        </patternFill>
      </fill>
    </dxf>
    <dxf>
      <alignment horizontal="center"/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rgb="FFE7F6FF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5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5"/>
          <bgColor theme="4"/>
        </patternFill>
      </fill>
    </dxf>
    <dxf>
      <alignment horizontal="center"/>
    </dxf>
    <dxf>
      <alignment horizontal="center"/>
    </dxf>
    <dxf>
      <alignment horizontal="center"/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numFmt numFmtId="14" formatCode="0.00%"/>
    </dxf>
    <dxf>
      <fill>
        <patternFill patternType="solid">
          <bgColor rgb="FFE7F6FF"/>
        </patternFill>
      </fill>
    </dxf>
    <dxf>
      <numFmt numFmtId="165" formatCode="&quot;R$&quot;\ #,##0.00"/>
    </dxf>
    <dxf>
      <numFmt numFmtId="14" formatCode="0.00%"/>
    </dxf>
    <dxf>
      <font>
        <sz val="9"/>
      </font>
    </dxf>
    <dxf>
      <font>
        <sz val="10"/>
      </font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sz val="10"/>
      </font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5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5"/>
          <bgColor theme="4"/>
        </patternFill>
      </fill>
    </dxf>
    <dxf>
      <fill>
        <patternFill patternType="solid">
          <bgColor rgb="FFE7F6FF"/>
        </patternFill>
      </fill>
    </dxf>
    <dxf>
      <numFmt numFmtId="165" formatCode="&quot;R$&quot;\ #,##0.00"/>
    </dxf>
    <dxf>
      <font>
        <sz val="9"/>
      </font>
    </dxf>
    <dxf>
      <font>
        <sz val="10"/>
      </font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sz val="1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5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5"/>
          <bgColor theme="4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rgb="FFE7F6FF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sz val="10"/>
      </font>
    </dxf>
    <dxf>
      <font>
        <sz val="10"/>
      </font>
    </dxf>
    <dxf>
      <font>
        <sz val="1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5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5"/>
          <bgColor theme="4"/>
        </patternFill>
      </fill>
    </dxf>
    <dxf>
      <alignment horizontal="center"/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rgb="FFE7F6FF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5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5"/>
          <bgColor theme="4"/>
        </patternFill>
      </fill>
    </dxf>
    <dxf>
      <alignment horizontal="center"/>
    </dxf>
    <dxf>
      <alignment horizontal="center"/>
    </dxf>
    <dxf>
      <alignment horizontal="center"/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numFmt numFmtId="14" formatCode="0.00%"/>
    </dxf>
    <dxf>
      <fill>
        <patternFill patternType="solid">
          <bgColor rgb="FFE7F6FF"/>
        </patternFill>
      </fill>
    </dxf>
    <dxf>
      <numFmt numFmtId="165" formatCode="&quot;R$&quot;\ #,##0.00"/>
    </dxf>
    <dxf>
      <numFmt numFmtId="14" formatCode="0.00%"/>
    </dxf>
    <dxf>
      <font>
        <sz val="9"/>
      </font>
    </dxf>
    <dxf>
      <font>
        <sz val="10"/>
      </font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sz val="10"/>
      </font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5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5"/>
          <bgColor theme="4"/>
        </patternFill>
      </fill>
    </dxf>
    <dxf>
      <fill>
        <patternFill patternType="solid">
          <bgColor rgb="FFE7F6FF"/>
        </patternFill>
      </fill>
    </dxf>
    <dxf>
      <numFmt numFmtId="165" formatCode="&quot;R$&quot;\ #,##0.00"/>
    </dxf>
    <dxf>
      <font>
        <sz val="9"/>
      </font>
    </dxf>
    <dxf>
      <font>
        <sz val="10"/>
      </font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sz val="1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5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5"/>
          <bgColor theme="4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rgb="FFE7F6FF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5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5"/>
          <bgColor theme="4"/>
        </patternFill>
      </fill>
    </dxf>
    <dxf>
      <alignment horizontal="center"/>
    </dxf>
    <dxf>
      <alignment horizontal="center"/>
    </dxf>
    <dxf>
      <alignment horizontal="center"/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numFmt numFmtId="14" formatCode="0.00%"/>
    </dxf>
    <dxf>
      <fill>
        <patternFill patternType="solid">
          <bgColor rgb="FFE7F6FF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sz val="10"/>
      </font>
    </dxf>
    <dxf>
      <font>
        <sz val="10"/>
      </font>
    </dxf>
    <dxf>
      <font>
        <sz val="1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5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5"/>
          <bgColor theme="4"/>
        </patternFill>
      </fill>
    </dxf>
    <dxf>
      <alignment horizontal="center"/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rgb="FFE7F6FF"/>
        </patternFill>
      </fill>
    </dxf>
    <dxf>
      <numFmt numFmtId="165" formatCode="&quot;R$&quot;\ #,##0.00"/>
    </dxf>
    <dxf>
      <numFmt numFmtId="14" formatCode="0.00%"/>
    </dxf>
    <dxf>
      <font>
        <sz val="9"/>
      </font>
    </dxf>
    <dxf>
      <font>
        <sz val="10"/>
      </font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sz val="10"/>
      </font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5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5"/>
          <bgColor theme="4"/>
        </patternFill>
      </fill>
    </dxf>
    <dxf>
      <fill>
        <patternFill patternType="solid">
          <bgColor rgb="FFE7F6FF"/>
        </patternFill>
      </fill>
    </dxf>
    <dxf>
      <numFmt numFmtId="165" formatCode="&quot;R$&quot;\ #,##0.00"/>
    </dxf>
    <dxf>
      <font>
        <sz val="9"/>
      </font>
    </dxf>
    <dxf>
      <font>
        <sz val="10"/>
      </font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sz val="1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5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5"/>
          <bgColor theme="4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rgb="FFE7F6FF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5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5"/>
          <bgColor theme="4"/>
        </patternFill>
      </fill>
    </dxf>
    <dxf>
      <alignment horizontal="center"/>
    </dxf>
    <dxf>
      <alignment horizontal="center"/>
    </dxf>
    <dxf>
      <alignment horizontal="center"/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numFmt numFmtId="14" formatCode="0.00%"/>
    </dxf>
    <dxf>
      <fill>
        <patternFill patternType="solid">
          <bgColor rgb="FFE7F6FF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sz val="10"/>
      </font>
    </dxf>
    <dxf>
      <font>
        <sz val="10"/>
      </font>
    </dxf>
    <dxf>
      <font>
        <sz val="1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5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5"/>
          <bgColor theme="4"/>
        </patternFill>
      </fill>
    </dxf>
    <dxf>
      <alignment horizontal="center"/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rgb="FFE7F6FF"/>
        </patternFill>
      </fill>
    </dxf>
    <dxf>
      <numFmt numFmtId="165" formatCode="&quot;R$&quot;\ #,##0.00"/>
    </dxf>
    <dxf>
      <numFmt numFmtId="14" formatCode="0.00%"/>
    </dxf>
    <dxf>
      <font>
        <sz val="9"/>
      </font>
    </dxf>
    <dxf>
      <font>
        <sz val="10"/>
      </font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sz val="10"/>
      </font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5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5"/>
          <bgColor theme="4"/>
        </patternFill>
      </fill>
    </dxf>
    <dxf>
      <fill>
        <patternFill patternType="solid">
          <bgColor rgb="FFE7F6FF"/>
        </patternFill>
      </fill>
    </dxf>
    <dxf>
      <numFmt numFmtId="165" formatCode="&quot;R$&quot;\ #,##0.00"/>
    </dxf>
    <dxf>
      <font>
        <sz val="9"/>
      </font>
    </dxf>
    <dxf>
      <font>
        <sz val="10"/>
      </font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sz val="1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5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5"/>
          <bgColor theme="4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rgb="FFE7F6FF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sz val="10"/>
      </font>
    </dxf>
    <dxf>
      <font>
        <sz val="10"/>
      </font>
    </dxf>
    <dxf>
      <font>
        <sz val="1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5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5"/>
          <bgColor theme="4"/>
        </patternFill>
      </fill>
    </dxf>
    <dxf>
      <alignment horizontal="center"/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rgb="FFE7F6FF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5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5"/>
          <bgColor theme="4"/>
        </patternFill>
      </fill>
    </dxf>
    <dxf>
      <alignment horizontal="center"/>
    </dxf>
    <dxf>
      <alignment horizontal="center"/>
    </dxf>
    <dxf>
      <alignment horizontal="center"/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numFmt numFmtId="14" formatCode="0.00%"/>
    </dxf>
    <dxf>
      <fill>
        <patternFill patternType="solid">
          <bgColor rgb="FFE7F6FF"/>
        </patternFill>
      </fill>
    </dxf>
    <dxf>
      <numFmt numFmtId="165" formatCode="&quot;R$&quot;\ #,##0.00"/>
    </dxf>
    <dxf>
      <numFmt numFmtId="14" formatCode="0.00%"/>
    </dxf>
    <dxf>
      <font>
        <sz val="9"/>
      </font>
    </dxf>
    <dxf>
      <font>
        <sz val="10"/>
      </font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sz val="10"/>
      </font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5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5"/>
          <bgColor theme="4"/>
        </patternFill>
      </fill>
    </dxf>
    <dxf>
      <fill>
        <patternFill patternType="solid">
          <bgColor rgb="FFE7F6FF"/>
        </patternFill>
      </fill>
    </dxf>
    <dxf>
      <numFmt numFmtId="165" formatCode="&quot;R$&quot;\ #,##0.00"/>
    </dxf>
    <dxf>
      <font>
        <sz val="9"/>
      </font>
    </dxf>
    <dxf>
      <font>
        <sz val="10"/>
      </font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sz val="1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5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5"/>
          <bgColor theme="4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rgb="FFE7F6FF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sz val="10"/>
      </font>
    </dxf>
    <dxf>
      <font>
        <sz val="10"/>
      </font>
    </dxf>
    <dxf>
      <font>
        <sz val="1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5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5"/>
          <bgColor theme="4"/>
        </patternFill>
      </fill>
    </dxf>
    <dxf>
      <alignment horizontal="center"/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rgb="FFE7F6FF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5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5"/>
          <bgColor theme="4"/>
        </patternFill>
      </fill>
    </dxf>
    <dxf>
      <alignment horizontal="center"/>
    </dxf>
    <dxf>
      <alignment horizontal="center"/>
    </dxf>
    <dxf>
      <alignment horizontal="center"/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numFmt numFmtId="14" formatCode="0.00%"/>
    </dxf>
    <dxf>
      <fill>
        <patternFill patternType="solid">
          <bgColor rgb="FFE7F6FF"/>
        </patternFill>
      </fill>
    </dxf>
    <dxf>
      <numFmt numFmtId="165" formatCode="&quot;R$&quot;\ #,##0.00"/>
    </dxf>
    <dxf>
      <numFmt numFmtId="14" formatCode="0.00%"/>
    </dxf>
    <dxf>
      <font>
        <sz val="9"/>
      </font>
    </dxf>
    <dxf>
      <font>
        <sz val="10"/>
      </font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sz val="10"/>
      </font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5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5"/>
          <bgColor theme="4"/>
        </patternFill>
      </fill>
    </dxf>
    <dxf>
      <fill>
        <patternFill patternType="solid">
          <bgColor rgb="FFE7F6FF"/>
        </patternFill>
      </fill>
    </dxf>
    <dxf>
      <numFmt numFmtId="165" formatCode="&quot;R$&quot;\ #,##0.00"/>
    </dxf>
    <dxf>
      <font>
        <sz val="9"/>
      </font>
    </dxf>
    <dxf>
      <font>
        <sz val="10"/>
      </font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sz val="1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5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5"/>
          <bgColor theme="4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rgb="FFE7F6FF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5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5"/>
          <bgColor theme="4"/>
        </patternFill>
      </fill>
    </dxf>
    <dxf>
      <alignment horizontal="center"/>
    </dxf>
    <dxf>
      <alignment horizontal="center"/>
    </dxf>
    <dxf>
      <alignment horizontal="center"/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numFmt numFmtId="14" formatCode="0.00%"/>
    </dxf>
    <dxf>
      <fill>
        <patternFill patternType="solid">
          <bgColor rgb="FFE7F6FF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sz val="10"/>
      </font>
    </dxf>
    <dxf>
      <font>
        <sz val="10"/>
      </font>
    </dxf>
    <dxf>
      <font>
        <sz val="1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5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5"/>
          <bgColor theme="4"/>
        </patternFill>
      </fill>
    </dxf>
    <dxf>
      <alignment horizontal="center"/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rgb="FFE7F6FF"/>
        </patternFill>
      </fill>
    </dxf>
    <dxf>
      <numFmt numFmtId="165" formatCode="&quot;R$&quot;\ #,##0.00"/>
    </dxf>
    <dxf>
      <numFmt numFmtId="14" formatCode="0.00%"/>
    </dxf>
    <dxf>
      <font>
        <sz val="9"/>
      </font>
    </dxf>
    <dxf>
      <font>
        <sz val="10"/>
      </font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sz val="10"/>
      </font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5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5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5"/>
          <bgColor theme="4"/>
        </patternFill>
      </fill>
    </dxf>
    <dxf>
      <fill>
        <patternFill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5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5"/>
          <bgColor theme="4"/>
        </patternFill>
      </fill>
    </dxf>
    <dxf>
      <fill>
        <patternFill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5"/>
          <bgColor theme="4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rgb="FFE7F6FF"/>
        </patternFill>
      </fill>
    </dxf>
    <dxf>
      <numFmt numFmtId="165" formatCode="&quot;R$&quot;\ #,##0.00"/>
    </dxf>
    <dxf>
      <font>
        <sz val="9"/>
      </font>
    </dxf>
    <dxf>
      <font>
        <sz val="10"/>
      </font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sz val="1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5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5"/>
          <bgColor theme="4"/>
        </patternFill>
      </fill>
    </dxf>
    <dxf>
      <fill>
        <patternFill patternType="solid">
          <bgColor rgb="FFE7F6FF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sz val="10"/>
      </font>
    </dxf>
    <dxf>
      <font>
        <sz val="10"/>
      </font>
    </dxf>
    <dxf>
      <font>
        <sz val="1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5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5"/>
          <bgColor theme="4"/>
        </patternFill>
      </fill>
    </dxf>
    <dxf>
      <alignment horizontal="center"/>
    </dxf>
    <dxf>
      <fill>
        <patternFill patternType="solid">
          <bgColor rgb="FFE7F6FF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5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5"/>
          <bgColor theme="4"/>
        </patternFill>
      </fill>
    </dxf>
    <dxf>
      <alignment horizontal="center"/>
    </dxf>
    <dxf>
      <alignment horizontal="center"/>
    </dxf>
    <dxf>
      <alignment horizontal="center"/>
    </dxf>
    <dxf>
      <numFmt numFmtId="14" formatCode="0.00%"/>
    </dxf>
    <dxf>
      <fill>
        <patternFill patternType="solid">
          <bgColor rgb="FFE7F6FF"/>
        </patternFill>
      </fill>
    </dxf>
    <dxf>
      <numFmt numFmtId="165" formatCode="&quot;R$&quot;\ #,##0.00"/>
    </dxf>
    <dxf>
      <numFmt numFmtId="14" formatCode="0.00%"/>
    </dxf>
    <dxf>
      <font>
        <sz val="9"/>
      </font>
    </dxf>
    <dxf>
      <font>
        <sz val="10"/>
      </font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sz val="1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5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5"/>
          <bgColor theme="4"/>
        </patternFill>
      </fill>
    </dxf>
    <dxf>
      <fill>
        <patternFill patternType="solid">
          <bgColor rgb="FFE7F6FF"/>
        </patternFill>
      </fill>
    </dxf>
    <dxf>
      <numFmt numFmtId="165" formatCode="&quot;R$&quot;\ #,##0.00"/>
    </dxf>
    <dxf>
      <font>
        <sz val="9"/>
      </font>
    </dxf>
    <dxf>
      <font>
        <sz val="10"/>
      </font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sz val="1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5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5"/>
          <bgColor theme="4"/>
        </patternFill>
      </fill>
    </dxf>
    <dxf>
      <fill>
        <patternFill patternType="solid">
          <bgColor rgb="FFE7F6FF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5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5"/>
          <bgColor theme="4"/>
        </patternFill>
      </fill>
    </dxf>
    <dxf>
      <alignment horizontal="center"/>
    </dxf>
    <dxf>
      <alignment horizontal="center"/>
    </dxf>
    <dxf>
      <alignment horizontal="center"/>
    </dxf>
    <dxf>
      <numFmt numFmtId="14" formatCode="0.00%"/>
    </dxf>
    <dxf>
      <fill>
        <patternFill patternType="solid">
          <bgColor rgb="FFE7F6FF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sz val="10"/>
      </font>
    </dxf>
    <dxf>
      <font>
        <sz val="10"/>
      </font>
    </dxf>
    <dxf>
      <font>
        <sz val="1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5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5"/>
          <bgColor theme="4"/>
        </patternFill>
      </fill>
    </dxf>
    <dxf>
      <alignment horizontal="center"/>
    </dxf>
    <dxf>
      <fill>
        <patternFill patternType="solid">
          <bgColor rgb="FFE7F6FF"/>
        </patternFill>
      </fill>
    </dxf>
    <dxf>
      <numFmt numFmtId="165" formatCode="&quot;R$&quot;\ #,##0.00"/>
    </dxf>
    <dxf>
      <numFmt numFmtId="14" formatCode="0.00%"/>
    </dxf>
    <dxf>
      <font>
        <sz val="9"/>
      </font>
    </dxf>
    <dxf>
      <font>
        <sz val="10"/>
      </font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sz val="1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5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5"/>
          <bgColor theme="4"/>
        </patternFill>
      </fill>
    </dxf>
    <dxf>
      <fill>
        <patternFill patternType="solid">
          <bgColor rgb="FFE7F6FF"/>
        </patternFill>
      </fill>
    </dxf>
    <dxf>
      <numFmt numFmtId="165" formatCode="&quot;R$&quot;\ #,##0.00"/>
    </dxf>
    <dxf>
      <font>
        <sz val="9"/>
      </font>
    </dxf>
    <dxf>
      <font>
        <sz val="10"/>
      </font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sz val="1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5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5"/>
          <bgColor theme="4"/>
        </patternFill>
      </fill>
    </dxf>
    <dxf>
      <fill>
        <patternFill patternType="solid">
          <bgColor rgb="FFE7F6FF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5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5"/>
          <bgColor theme="4"/>
        </patternFill>
      </fill>
    </dxf>
    <dxf>
      <alignment horizontal="center"/>
    </dxf>
    <dxf>
      <alignment horizontal="center"/>
    </dxf>
    <dxf>
      <alignment horizontal="center"/>
    </dxf>
    <dxf>
      <numFmt numFmtId="14" formatCode="0.00%"/>
    </dxf>
    <dxf>
      <fill>
        <patternFill patternType="solid">
          <bgColor rgb="FFE7F6FF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sz val="10"/>
      </font>
    </dxf>
    <dxf>
      <font>
        <sz val="10"/>
      </font>
    </dxf>
    <dxf>
      <font>
        <sz val="1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5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5"/>
          <bgColor theme="4"/>
        </patternFill>
      </fill>
    </dxf>
    <dxf>
      <alignment horizontal="center"/>
    </dxf>
    <dxf>
      <fill>
        <patternFill patternType="solid">
          <bgColor rgb="FFE7F6FF"/>
        </patternFill>
      </fill>
    </dxf>
    <dxf>
      <numFmt numFmtId="165" formatCode="&quot;R$&quot;\ #,##0.00"/>
    </dxf>
    <dxf>
      <numFmt numFmtId="14" formatCode="0.00%"/>
    </dxf>
    <dxf>
      <font>
        <sz val="9"/>
      </font>
    </dxf>
    <dxf>
      <font>
        <sz val="10"/>
      </font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sz val="1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5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5"/>
          <bgColor theme="4"/>
        </patternFill>
      </fill>
    </dxf>
    <dxf>
      <fill>
        <patternFill patternType="solid">
          <bgColor rgb="FFE7F6FF"/>
        </patternFill>
      </fill>
    </dxf>
    <dxf>
      <numFmt numFmtId="165" formatCode="&quot;R$&quot;\ #,##0.00"/>
    </dxf>
    <dxf>
      <font>
        <sz val="9"/>
      </font>
    </dxf>
    <dxf>
      <font>
        <sz val="10"/>
      </font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sz val="1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5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5"/>
          <bgColor theme="4"/>
        </patternFill>
      </fill>
    </dxf>
    <dxf>
      <fill>
        <patternFill patternType="solid">
          <bgColor rgb="FFE7F6FF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5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5"/>
          <bgColor theme="4"/>
        </patternFill>
      </fill>
    </dxf>
    <dxf>
      <alignment horizontal="center"/>
    </dxf>
    <dxf>
      <alignment horizontal="center"/>
    </dxf>
    <dxf>
      <alignment horizontal="center"/>
    </dxf>
    <dxf>
      <numFmt numFmtId="14" formatCode="0.00%"/>
    </dxf>
    <dxf>
      <fill>
        <patternFill patternType="solid">
          <bgColor rgb="FFE7F6FF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sz val="10"/>
      </font>
    </dxf>
    <dxf>
      <font>
        <sz val="10"/>
      </font>
    </dxf>
    <dxf>
      <font>
        <sz val="1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5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5"/>
          <bgColor theme="4"/>
        </patternFill>
      </fill>
    </dxf>
    <dxf>
      <alignment horizontal="center"/>
    </dxf>
    <dxf>
      <fill>
        <patternFill patternType="solid">
          <bgColor rgb="FFE7F6FF"/>
        </patternFill>
      </fill>
    </dxf>
    <dxf>
      <numFmt numFmtId="165" formatCode="&quot;R$&quot;\ #,##0.00"/>
    </dxf>
    <dxf>
      <numFmt numFmtId="14" formatCode="0.00%"/>
    </dxf>
    <dxf>
      <font>
        <sz val="9"/>
      </font>
    </dxf>
    <dxf>
      <font>
        <sz val="10"/>
      </font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sz val="1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5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5"/>
          <bgColor theme="4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fill>
        <patternFill patternType="solid">
          <bgColor rgb="FFE7F6FF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5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5"/>
          <bgColor theme="4"/>
        </patternFill>
      </fill>
    </dxf>
    <dxf>
      <fill>
        <patternFill patternType="solid">
          <bgColor rgb="FFE7F6FF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5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5"/>
          <bgColor theme="4"/>
        </patternFill>
      </fill>
    </dxf>
    <dxf>
      <fill>
        <patternFill patternType="solid">
          <bgColor rgb="FFE7F6FF"/>
        </patternFill>
      </fill>
    </dxf>
    <dxf>
      <numFmt numFmtId="165" formatCode="&quot;R$&quot;\ #,##0.00"/>
    </dxf>
    <dxf>
      <font>
        <sz val="9"/>
      </font>
    </dxf>
    <dxf>
      <font>
        <sz val="10"/>
      </font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sz val="1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5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5"/>
          <bgColor theme="4"/>
        </patternFill>
      </fill>
    </dxf>
    <dxf>
      <fill>
        <patternFill patternType="solid">
          <bgColor rgb="FFE7F6FF"/>
        </patternFill>
      </fill>
    </dxf>
    <dxf>
      <numFmt numFmtId="165" formatCode="&quot;R$&quot;\ #,##0.00"/>
    </dxf>
    <dxf>
      <numFmt numFmtId="14" formatCode="0.00%"/>
    </dxf>
    <dxf>
      <font>
        <sz val="9"/>
      </font>
    </dxf>
    <dxf>
      <font>
        <sz val="10"/>
      </font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sz val="1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5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5"/>
          <bgColor theme="4"/>
        </patternFill>
      </fill>
    </dxf>
    <dxf>
      <fill>
        <patternFill patternType="solid">
          <bgColor rgb="FFE7F6FF"/>
        </patternFill>
      </fill>
    </dxf>
    <dxf>
      <numFmt numFmtId="165" formatCode="&quot;R$&quot;\ #,##0.00"/>
    </dxf>
    <dxf>
      <font>
        <sz val="9"/>
      </font>
    </dxf>
    <dxf>
      <font>
        <sz val="10"/>
      </font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sz val="1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5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5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5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5"/>
          <bgColor theme="4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5"/>
          <bgColor theme="4"/>
        </patternFill>
      </fill>
    </dxf>
    <dxf>
      <fill>
        <patternFill patternType="solid">
          <bgColor rgb="FFE7F6FF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rgb="FFE7F6FF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sz val="10"/>
      </font>
    </dxf>
    <dxf>
      <font>
        <sz val="10"/>
      </font>
    </dxf>
    <dxf>
      <font>
        <sz val="1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5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5"/>
          <bgColor theme="4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5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5"/>
          <bgColor theme="4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5"/>
          <bgColor theme="4"/>
        </patternFill>
      </fill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rgb="FFE7F6FF"/>
        </patternFill>
      </fill>
    </dxf>
    <dxf>
      <numFmt numFmtId="165" formatCode="&quot;R$&quot;\ #,##0.00"/>
    </dxf>
    <dxf>
      <numFmt numFmtId="14" formatCode="0.00%"/>
    </dxf>
    <dxf>
      <font>
        <sz val="9"/>
      </font>
    </dxf>
    <dxf>
      <font>
        <sz val="10"/>
      </font>
    </dxf>
    <dxf>
      <fill>
        <patternFill patternType="solid">
          <bgColor rgb="FFE7F6FF"/>
        </patternFill>
      </fill>
    </dxf>
    <dxf>
      <fill>
        <patternFill patternType="solid">
          <bgColor rgb="FFE7F6FF"/>
        </patternFill>
      </fill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egoe UI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egoe UI"/>
        <family val="2"/>
        <scheme val="none"/>
      </font>
      <numFmt numFmtId="35" formatCode="_-* #,##0.00_-;\-* #,##0.00_-;_-* &quot;-&quot;??_-;_-@_-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egoe UI"/>
        <family val="2"/>
        <scheme val="none"/>
      </font>
      <numFmt numFmtId="35" formatCode="_-* #,##0.00_-;\-* #,##0.00_-;_-* &quot;-&quot;??_-;_-@_-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egoe UI"/>
        <family val="2"/>
        <scheme val="none"/>
      </font>
      <numFmt numFmtId="35" formatCode="_-* #,##0.00_-;\-* #,##0.00_-;_-* &quot;-&quot;??_-;_-@_-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egoe UI"/>
        <family val="2"/>
        <scheme val="none"/>
      </font>
      <numFmt numFmtId="35" formatCode="_-* #,##0.00_-;\-* #,##0.00_-;_-* &quot;-&quot;??_-;_-@_-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egoe UI"/>
        <family val="2"/>
        <scheme val="none"/>
      </font>
      <numFmt numFmtId="35" formatCode="_-* #,##0.00_-;\-* #,##0.00_-;_-* &quot;-&quot;??_-;_-@_-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egoe UI"/>
        <family val="2"/>
        <scheme val="none"/>
      </font>
      <numFmt numFmtId="35" formatCode="_-* #,##0.00_-;\-* #,##0.00_-;_-* &quot;-&quot;??_-;_-@_-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egoe UI"/>
        <family val="2"/>
        <scheme val="none"/>
      </font>
      <numFmt numFmtId="35" formatCode="_-* #,##0.00_-;\-* #,##0.00_-;_-* &quot;-&quot;??_-;_-@_-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egoe UI"/>
        <family val="2"/>
        <scheme val="none"/>
      </font>
      <numFmt numFmtId="35" formatCode="_-* #,##0.00_-;\-* #,##0.00_-;_-* &quot;-&quot;??_-;_-@_-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egoe UI"/>
        <family val="2"/>
        <scheme val="none"/>
      </font>
      <numFmt numFmtId="35" formatCode="_-* #,##0.00_-;\-* #,##0.00_-;_-* &quot;-&quot;??_-;_-@_-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egoe UI"/>
        <family val="2"/>
        <scheme val="none"/>
      </font>
      <numFmt numFmtId="35" formatCode="_-* #,##0.00_-;\-* #,##0.00_-;_-* &quot;-&quot;??_-;_-@_-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egoe UI"/>
        <family val="2"/>
        <scheme val="none"/>
      </font>
      <numFmt numFmtId="35" formatCode="_-* #,##0.00_-;\-* #,##0.00_-;_-* &quot;-&quot;??_-;_-@_-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egoe UI"/>
        <family val="2"/>
        <scheme val="none"/>
      </font>
      <numFmt numFmtId="35" formatCode="_-* #,##0.00_-;\-* #,##0.00_-;_-* &quot;-&quot;??_-;_-@_-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egoe UI"/>
        <family val="2"/>
        <scheme val="none"/>
      </font>
      <numFmt numFmtId="35" formatCode="_-* #,##0.00_-;\-* #,##0.00_-;_-* &quot;-&quot;??_-;_-@_-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egoe UI"/>
        <family val="2"/>
        <scheme val="none"/>
      </font>
      <numFmt numFmtId="35" formatCode="_-* #,##0.00_-;\-* #,##0.00_-;_-* &quot;-&quot;??_-;_-@_-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egoe UI"/>
        <family val="2"/>
        <scheme val="none"/>
      </font>
      <numFmt numFmtId="35" formatCode="_-* #,##0.00_-;\-* #,##0.00_-;_-* &quot;-&quot;??_-;_-@_-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egoe UI"/>
        <family val="2"/>
        <scheme val="none"/>
      </font>
      <numFmt numFmtId="35" formatCode="_-* #,##0.00_-;\-* #,##0.00_-;_-* &quot;-&quot;??_-;_-@_-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egoe UI"/>
        <family val="2"/>
        <scheme val="none"/>
      </font>
      <numFmt numFmtId="35" formatCode="_-* #,##0.00_-;\-* #,##0.00_-;_-* &quot;-&quot;??_-;_-@_-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egoe UI"/>
        <family val="2"/>
        <scheme val="none"/>
      </font>
      <numFmt numFmtId="35" formatCode="_-* #,##0.00_-;\-* #,##0.00_-;_-* &quot;-&quot;??_-;_-@_-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egoe UI"/>
        <family val="2"/>
        <scheme val="none"/>
      </font>
      <numFmt numFmtId="35" formatCode="_-* #,##0.00_-;\-* #,##0.00_-;_-* &quot;-&quot;??_-;_-@_-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egoe U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egoe U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egoe U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egoe U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egoe UI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egoe UI"/>
        <family val="2"/>
        <scheme val="none"/>
      </font>
      <numFmt numFmtId="35" formatCode="_-* #,##0.00_-;\-* #,##0.00_-;_-* &quot;-&quot;??_-;_-@_-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E7F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1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4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microsoft.com/office/2007/relationships/slicerCache" Target="slicerCaches/slicerCache3.xml"/><Relationship Id="rId4" Type="http://schemas.openxmlformats.org/officeDocument/2006/relationships/worksheet" Target="worksheets/sheet4.xml"/><Relationship Id="rId9" Type="http://schemas.microsoft.com/office/2007/relationships/slicerCache" Target="slicerCaches/slicerCache2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[Aula 18-04-24 - Aula 20 - Dicas Dinâmica.xlsx]DINÂMICA!Tabela dinâmica5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Anos na Empresa</a:t>
            </a:r>
          </a:p>
        </c:rich>
      </c:tx>
      <c:layout>
        <c:manualLayout>
          <c:xMode val="edge"/>
          <c:yMode val="edge"/>
          <c:x val="0.36854155730533683"/>
          <c:y val="7.02588899577161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DINÂMICA!$B$12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DINÂMICA!$A$13:$A$18</c:f>
              <c:strCache>
                <c:ptCount val="5"/>
                <c:pt idx="0">
                  <c:v>1-3</c:v>
                </c:pt>
                <c:pt idx="1">
                  <c:v>4-6</c:v>
                </c:pt>
                <c:pt idx="2">
                  <c:v>7-9</c:v>
                </c:pt>
                <c:pt idx="3">
                  <c:v>10-12</c:v>
                </c:pt>
                <c:pt idx="4">
                  <c:v>13-15</c:v>
                </c:pt>
              </c:strCache>
            </c:strRef>
          </c:cat>
          <c:val>
            <c:numRef>
              <c:f>DINÂMICA!$B$13:$B$18</c:f>
              <c:numCache>
                <c:formatCode>General</c:formatCode>
                <c:ptCount val="5"/>
                <c:pt idx="0">
                  <c:v>40</c:v>
                </c:pt>
                <c:pt idx="1">
                  <c:v>34</c:v>
                </c:pt>
                <c:pt idx="2">
                  <c:v>35</c:v>
                </c:pt>
                <c:pt idx="3">
                  <c:v>29</c:v>
                </c:pt>
                <c:pt idx="4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FB-4F3C-BA72-13A5175F00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36377904"/>
        <c:axId val="958853792"/>
      </c:barChart>
      <c:catAx>
        <c:axId val="11363779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58853792"/>
        <c:crosses val="autoZero"/>
        <c:auto val="1"/>
        <c:lblAlgn val="ctr"/>
        <c:lblOffset val="100"/>
        <c:noMultiLvlLbl val="0"/>
      </c:catAx>
      <c:valAx>
        <c:axId val="958853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36377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[Aula 18-04-24 - Aula 20 - Dicas Dinâmica.xlsx]DINÂMICA!Tabela dinâmica9</c:name>
    <c:fmtId val="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DINÂMICA!$U$10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DINÂMICA!$T$11:$T$16</c:f>
              <c:strCache>
                <c:ptCount val="5"/>
                <c:pt idx="0">
                  <c:v>1-3</c:v>
                </c:pt>
                <c:pt idx="1">
                  <c:v>4-6</c:v>
                </c:pt>
                <c:pt idx="2">
                  <c:v>7-9</c:v>
                </c:pt>
                <c:pt idx="3">
                  <c:v>10-12</c:v>
                </c:pt>
                <c:pt idx="4">
                  <c:v>13-15</c:v>
                </c:pt>
              </c:strCache>
            </c:strRef>
          </c:cat>
          <c:val>
            <c:numRef>
              <c:f>DINÂMICA!$U$11:$U$16</c:f>
              <c:numCache>
                <c:formatCode>General</c:formatCode>
                <c:ptCount val="5"/>
                <c:pt idx="0">
                  <c:v>84826</c:v>
                </c:pt>
                <c:pt idx="1">
                  <c:v>75412</c:v>
                </c:pt>
                <c:pt idx="2">
                  <c:v>78868</c:v>
                </c:pt>
                <c:pt idx="3">
                  <c:v>57109</c:v>
                </c:pt>
                <c:pt idx="4">
                  <c:v>64095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8E-419D-B67D-EEB5636EA5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6367984"/>
        <c:axId val="1905680576"/>
      </c:barChart>
      <c:catAx>
        <c:axId val="1916367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05680576"/>
        <c:crosses val="autoZero"/>
        <c:auto val="1"/>
        <c:lblAlgn val="ctr"/>
        <c:lblOffset val="100"/>
        <c:noMultiLvlLbl val="0"/>
      </c:catAx>
      <c:valAx>
        <c:axId val="190568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6367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[Aula 18-04-24 - Aula 20 - Dicas Dinâmica.xlsx]Planilha1!Funções e Qtde Funcionários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1200"/>
              <a:t>Quantidade de Funcionários por Setor</a:t>
            </a:r>
          </a:p>
        </c:rich>
      </c:tx>
      <c:layout>
        <c:manualLayout>
          <c:xMode val="edge"/>
          <c:yMode val="edge"/>
          <c:x val="0.22431233595800526"/>
          <c:y val="4.99052201808107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circle"/>
          <c:size val="6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Planilha1!$C$18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Planilha1!$B$19:$B$28</c:f>
              <c:strCache>
                <c:ptCount val="9"/>
                <c:pt idx="0">
                  <c:v>Atendimento</c:v>
                </c:pt>
                <c:pt idx="1">
                  <c:v>Contas a pagar</c:v>
                </c:pt>
                <c:pt idx="2">
                  <c:v>Diretoria</c:v>
                </c:pt>
                <c:pt idx="3">
                  <c:v>Faturamento</c:v>
                </c:pt>
                <c:pt idx="4">
                  <c:v>Logística</c:v>
                </c:pt>
                <c:pt idx="5">
                  <c:v>Operações</c:v>
                </c:pt>
                <c:pt idx="6">
                  <c:v>Qualidade</c:v>
                </c:pt>
                <c:pt idx="7">
                  <c:v>RH</c:v>
                </c:pt>
                <c:pt idx="8">
                  <c:v>Vendas</c:v>
                </c:pt>
              </c:strCache>
            </c:strRef>
          </c:cat>
          <c:val>
            <c:numRef>
              <c:f>Planilha1!$C$19:$C$28</c:f>
              <c:numCache>
                <c:formatCode>General</c:formatCode>
                <c:ptCount val="9"/>
                <c:pt idx="0">
                  <c:v>27</c:v>
                </c:pt>
                <c:pt idx="1">
                  <c:v>27</c:v>
                </c:pt>
                <c:pt idx="2">
                  <c:v>1</c:v>
                </c:pt>
                <c:pt idx="3">
                  <c:v>13</c:v>
                </c:pt>
                <c:pt idx="4">
                  <c:v>3</c:v>
                </c:pt>
                <c:pt idx="5">
                  <c:v>44</c:v>
                </c:pt>
                <c:pt idx="6">
                  <c:v>22</c:v>
                </c:pt>
                <c:pt idx="7">
                  <c:v>22</c:v>
                </c:pt>
                <c:pt idx="8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E6-4FC4-AD36-FC4FE60D379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1909409568"/>
        <c:axId val="1361453728"/>
      </c:barChart>
      <c:catAx>
        <c:axId val="1909409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61453728"/>
        <c:crosses val="autoZero"/>
        <c:auto val="1"/>
        <c:lblAlgn val="ctr"/>
        <c:lblOffset val="100"/>
        <c:noMultiLvlLbl val="0"/>
      </c:catAx>
      <c:valAx>
        <c:axId val="136145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09409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[Aula 18-04-24 - Aula 20 - Dicas Dinâmica.xlsx]Planilha1!Anos Empresa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Qtde de Anos de Empresa</a:t>
            </a:r>
          </a:p>
        </c:rich>
      </c:tx>
      <c:layout>
        <c:manualLayout>
          <c:xMode val="edge"/>
          <c:yMode val="edge"/>
          <c:x val="0.35334467743510528"/>
          <c:y val="2.97972810589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5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2135325958385652"/>
          <c:y val="0.18949406327740864"/>
          <c:w val="0.47591633865911481"/>
          <c:h val="0.75379367290866917"/>
        </c:manualLayout>
      </c:layout>
      <c:pieChart>
        <c:varyColors val="1"/>
        <c:ser>
          <c:idx val="0"/>
          <c:order val="0"/>
          <c:tx>
            <c:strRef>
              <c:f>Planilha1!$E$18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5">
                  <a:shade val="53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5">
                  <a:shade val="76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5">
                  <a:tint val="77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>
                  <a:tint val="54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Planilha1!$D$19:$D$24</c:f>
              <c:strCache>
                <c:ptCount val="5"/>
                <c:pt idx="0">
                  <c:v>1-3</c:v>
                </c:pt>
                <c:pt idx="1">
                  <c:v>4-6</c:v>
                </c:pt>
                <c:pt idx="2">
                  <c:v>7-9</c:v>
                </c:pt>
                <c:pt idx="3">
                  <c:v>10-12</c:v>
                </c:pt>
                <c:pt idx="4">
                  <c:v>13-15</c:v>
                </c:pt>
              </c:strCache>
            </c:strRef>
          </c:cat>
          <c:val>
            <c:numRef>
              <c:f>Planilha1!$E$19:$E$24</c:f>
              <c:numCache>
                <c:formatCode>General</c:formatCode>
                <c:ptCount val="5"/>
                <c:pt idx="0">
                  <c:v>40</c:v>
                </c:pt>
                <c:pt idx="1">
                  <c:v>34</c:v>
                </c:pt>
                <c:pt idx="2">
                  <c:v>35</c:v>
                </c:pt>
                <c:pt idx="3">
                  <c:v>29</c:v>
                </c:pt>
                <c:pt idx="4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31-4030-87C5-51E43FEA251F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[Aula 18-04-24 - Aula 20 - Dicas Dinâmica.xlsx]Planilha1!Tabela dinâmica17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de salários por função</a:t>
            </a:r>
            <a:endParaRPr lang="en-US"/>
          </a:p>
        </c:rich>
      </c:tx>
      <c:layout>
        <c:manualLayout>
          <c:xMode val="edge"/>
          <c:yMode val="edge"/>
          <c:x val="0.18193790369696997"/>
          <c:y val="3.1386701662292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pattFill prst="narVert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circle"/>
          <c:size val="6"/>
          <c:spPr>
            <a:solidFill>
              <a:schemeClr val="accent1"/>
            </a:solidFill>
            <a:ln>
              <a:noFill/>
            </a:ln>
            <a:effectLst/>
          </c:spPr>
        </c:marker>
      </c:pivotFmt>
    </c:pivotFmts>
    <c:plotArea>
      <c:layout>
        <c:manualLayout>
          <c:layoutTarget val="inner"/>
          <c:xMode val="edge"/>
          <c:yMode val="edge"/>
          <c:x val="0.2291126963907289"/>
          <c:y val="0.20719706911636046"/>
          <c:w val="0.68564199452069396"/>
          <c:h val="0.6668850247885681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Planilha1!$D$41</c:f>
              <c:strCache>
                <c:ptCount val="1"/>
                <c:pt idx="0">
                  <c:v>Total</c:v>
                </c:pt>
              </c:strCache>
            </c:strRef>
          </c:tx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strRef>
              <c:f>Planilha1!$C$42:$C$53</c:f>
              <c:strCache>
                <c:ptCount val="11"/>
                <c:pt idx="0">
                  <c:v>Líder</c:v>
                </c:pt>
                <c:pt idx="1">
                  <c:v>Gerente</c:v>
                </c:pt>
                <c:pt idx="2">
                  <c:v>Diretor</c:v>
                </c:pt>
                <c:pt idx="3">
                  <c:v>Analista SR</c:v>
                </c:pt>
                <c:pt idx="4">
                  <c:v>Ajudante</c:v>
                </c:pt>
                <c:pt idx="5">
                  <c:v>Coordenador</c:v>
                </c:pt>
                <c:pt idx="6">
                  <c:v>Analista PL</c:v>
                </c:pt>
                <c:pt idx="7">
                  <c:v>Supervisor</c:v>
                </c:pt>
                <c:pt idx="8">
                  <c:v>Assistente</c:v>
                </c:pt>
                <c:pt idx="9">
                  <c:v>Analista JR</c:v>
                </c:pt>
                <c:pt idx="10">
                  <c:v>Auxiliar</c:v>
                </c:pt>
              </c:strCache>
            </c:strRef>
          </c:cat>
          <c:val>
            <c:numRef>
              <c:f>Planilha1!$D$42:$D$53</c:f>
              <c:numCache>
                <c:formatCode>"R$"\ #,##0.00</c:formatCode>
                <c:ptCount val="11"/>
                <c:pt idx="0">
                  <c:v>2996</c:v>
                </c:pt>
                <c:pt idx="1">
                  <c:v>9106</c:v>
                </c:pt>
                <c:pt idx="2">
                  <c:v>18055</c:v>
                </c:pt>
                <c:pt idx="3">
                  <c:v>23706</c:v>
                </c:pt>
                <c:pt idx="4">
                  <c:v>27848</c:v>
                </c:pt>
                <c:pt idx="5">
                  <c:v>29716</c:v>
                </c:pt>
                <c:pt idx="6">
                  <c:v>32937</c:v>
                </c:pt>
                <c:pt idx="7">
                  <c:v>35624</c:v>
                </c:pt>
                <c:pt idx="8">
                  <c:v>37927</c:v>
                </c:pt>
                <c:pt idx="9">
                  <c:v>38852</c:v>
                </c:pt>
                <c:pt idx="10">
                  <c:v>103543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FE-454B-BF58-89175DBF52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7"/>
        <c:overlap val="-48"/>
        <c:axId val="2084386736"/>
        <c:axId val="1362484992"/>
      </c:barChart>
      <c:catAx>
        <c:axId val="20843867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62484992"/>
        <c:crosses val="autoZero"/>
        <c:auto val="1"/>
        <c:lblAlgn val="ctr"/>
        <c:lblOffset val="100"/>
        <c:noMultiLvlLbl val="0"/>
      </c:catAx>
      <c:valAx>
        <c:axId val="1362484992"/>
        <c:scaling>
          <c:orientation val="minMax"/>
        </c:scaling>
        <c:delete val="0"/>
        <c:axPos val="b"/>
        <c:numFmt formatCode="&quot;R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84386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403772</xdr:colOff>
      <xdr:row>7</xdr:row>
      <xdr:rowOff>170664</xdr:rowOff>
    </xdr:from>
    <xdr:to>
      <xdr:col>10</xdr:col>
      <xdr:colOff>127248</xdr:colOff>
      <xdr:row>15</xdr:row>
      <xdr:rowOff>92928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20A3023B-F3E7-4904-B07D-978C2A86BA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85004" y="1634262"/>
          <a:ext cx="1846854" cy="1594946"/>
        </a:xfrm>
        <a:prstGeom prst="rect">
          <a:avLst/>
        </a:prstGeom>
      </xdr:spPr>
    </xdr:pic>
    <xdr:clientData/>
  </xdr:twoCellAnchor>
  <xdr:twoCellAnchor>
    <xdr:from>
      <xdr:col>10</xdr:col>
      <xdr:colOff>432288</xdr:colOff>
      <xdr:row>2</xdr:row>
      <xdr:rowOff>36634</xdr:rowOff>
    </xdr:from>
    <xdr:to>
      <xdr:col>11</xdr:col>
      <xdr:colOff>80596</xdr:colOff>
      <xdr:row>3</xdr:row>
      <xdr:rowOff>58616</xdr:rowOff>
    </xdr:to>
    <xdr:sp macro="" textlink="">
      <xdr:nvSpPr>
        <xdr:cNvPr id="3" name="Seta: para Baixo 2">
          <a:extLst>
            <a:ext uri="{FF2B5EF4-FFF2-40B4-BE49-F238E27FC236}">
              <a16:creationId xmlns:a16="http://schemas.microsoft.com/office/drawing/2014/main" id="{09395828-8F3B-4AC8-8195-0B37A67E576C}"/>
            </a:ext>
          </a:extLst>
        </xdr:cNvPr>
        <xdr:cNvSpPr/>
      </xdr:nvSpPr>
      <xdr:spPr>
        <a:xfrm>
          <a:off x="7869115" y="461596"/>
          <a:ext cx="256443" cy="23446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absolute">
    <xdr:from>
      <xdr:col>4</xdr:col>
      <xdr:colOff>92605</xdr:colOff>
      <xdr:row>1</xdr:row>
      <xdr:rowOff>69552</xdr:rowOff>
    </xdr:from>
    <xdr:to>
      <xdr:col>6</xdr:col>
      <xdr:colOff>199936</xdr:colOff>
      <xdr:row>11</xdr:row>
      <xdr:rowOff>196576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Ano">
              <a:extLst>
                <a:ext uri="{FF2B5EF4-FFF2-40B4-BE49-F238E27FC236}">
                  <a16:creationId xmlns:a16="http://schemas.microsoft.com/office/drawing/2014/main" id="{C21EA32F-55A3-476B-9300-3EBAFDFB2B6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382215" y="278637"/>
              <a:ext cx="1831123" cy="221787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 slicer da tabela. As segmentações de dados da tabela não são suportadas nesta versão do Excel.
Se a forma tiver sido modificada em uma versão anterior do Excel, ou se a pasta de trabalho foi salva no Excel 2007 ou anterior, a segmentação de dados não pode ser usada.</a:t>
              </a:r>
            </a:p>
          </xdr:txBody>
        </xdr:sp>
      </mc:Fallback>
    </mc:AlternateContent>
    <xdr:clientData/>
  </xdr:twoCellAnchor>
  <xdr:twoCellAnchor editAs="absolute">
    <xdr:from>
      <xdr:col>6</xdr:col>
      <xdr:colOff>226991</xdr:colOff>
      <xdr:row>1</xdr:row>
      <xdr:rowOff>66871</xdr:rowOff>
    </xdr:from>
    <xdr:to>
      <xdr:col>8</xdr:col>
      <xdr:colOff>189034</xdr:colOff>
      <xdr:row>11</xdr:row>
      <xdr:rowOff>208549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5" name="Filial">
              <a:extLst>
                <a:ext uri="{FF2B5EF4-FFF2-40B4-BE49-F238E27FC236}">
                  <a16:creationId xmlns:a16="http://schemas.microsoft.com/office/drawing/2014/main" id="{3DF807F7-77F8-4219-A811-8076D0A5986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Filial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240393" y="275956"/>
              <a:ext cx="1829873" cy="223253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 slicer da tabela. As segmentações de dados da tabela não são suportadas nesta versão do Excel.
Se a forma tiver sido modificada em uma versão anterior do Excel, ou se a pasta de trabalho foi salva no Excel 2007 ou anterior, a segmentação de dados não pode ser usada.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66675</xdr:colOff>
      <xdr:row>3</xdr:row>
      <xdr:rowOff>1</xdr:rowOff>
    </xdr:from>
    <xdr:to>
      <xdr:col>5</xdr:col>
      <xdr:colOff>66675</xdr:colOff>
      <xdr:row>9</xdr:row>
      <xdr:rowOff>41764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Jorn. Trabalho">
              <a:extLst>
                <a:ext uri="{FF2B5EF4-FFF2-40B4-BE49-F238E27FC236}">
                  <a16:creationId xmlns:a16="http://schemas.microsoft.com/office/drawing/2014/main" id="{61E934F4-0437-46EE-9917-121C3C2AB5C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Jorn. Trabalh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42367" y="571501"/>
              <a:ext cx="1824404" cy="118476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9</xdr:row>
      <xdr:rowOff>52387</xdr:rowOff>
    </xdr:from>
    <xdr:to>
      <xdr:col>6</xdr:col>
      <xdr:colOff>257175</xdr:colOff>
      <xdr:row>23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2DE55B0-913A-4C2E-878A-4F952F1D21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180975</xdr:colOff>
      <xdr:row>2</xdr:row>
      <xdr:rowOff>76201</xdr:rowOff>
    </xdr:from>
    <xdr:to>
      <xdr:col>13</xdr:col>
      <xdr:colOff>180975</xdr:colOff>
      <xdr:row>8</xdr:row>
      <xdr:rowOff>175114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Divisão">
              <a:extLst>
                <a:ext uri="{FF2B5EF4-FFF2-40B4-BE49-F238E27FC236}">
                  <a16:creationId xmlns:a16="http://schemas.microsoft.com/office/drawing/2014/main" id="{3FA87D11-2E4F-40A7-9A5A-B01E7A443AD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ivisã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61763" y="457201"/>
              <a:ext cx="1824404" cy="124191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6</xdr:col>
      <xdr:colOff>319087</xdr:colOff>
      <xdr:row>9</xdr:row>
      <xdr:rowOff>52387</xdr:rowOff>
    </xdr:from>
    <xdr:to>
      <xdr:col>13</xdr:col>
      <xdr:colOff>681037</xdr:colOff>
      <xdr:row>23</xdr:row>
      <xdr:rowOff>128587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3CF0CF0A-E8A7-464D-B857-31986267CD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586153</xdr:colOff>
      <xdr:row>14</xdr:row>
      <xdr:rowOff>21352</xdr:rowOff>
    </xdr:from>
    <xdr:to>
      <xdr:col>16</xdr:col>
      <xdr:colOff>667797</xdr:colOff>
      <xdr:row>28</xdr:row>
      <xdr:rowOff>97552</xdr:rowOff>
    </xdr:to>
    <xdr:graphicFrame macro="">
      <xdr:nvGraphicFramePr>
        <xdr:cNvPr id="2" name="Qtde Funcionários">
          <a:extLst>
            <a:ext uri="{FF2B5EF4-FFF2-40B4-BE49-F238E27FC236}">
              <a16:creationId xmlns:a16="http://schemas.microsoft.com/office/drawing/2014/main" id="{A2469855-4018-4FA7-91EB-D2870AA1DA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18</xdr:col>
      <xdr:colOff>439617</xdr:colOff>
      <xdr:row>0</xdr:row>
      <xdr:rowOff>169252</xdr:rowOff>
    </xdr:from>
    <xdr:to>
      <xdr:col>21</xdr:col>
      <xdr:colOff>14655</xdr:colOff>
      <xdr:row>7</xdr:row>
      <xdr:rowOff>67197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Divisão 1">
              <a:extLst>
                <a:ext uri="{FF2B5EF4-FFF2-40B4-BE49-F238E27FC236}">
                  <a16:creationId xmlns:a16="http://schemas.microsoft.com/office/drawing/2014/main" id="{698222E3-D27C-4526-9CA2-CE1FBC4029B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ivisão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961579" y="169252"/>
              <a:ext cx="2198076" cy="123144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18</xdr:col>
      <xdr:colOff>418366</xdr:colOff>
      <xdr:row>7</xdr:row>
      <xdr:rowOff>169252</xdr:rowOff>
    </xdr:from>
    <xdr:to>
      <xdr:col>20</xdr:col>
      <xdr:colOff>805962</xdr:colOff>
      <xdr:row>14</xdr:row>
      <xdr:rowOff>58615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Jorn. Trabalho 1">
              <a:extLst>
                <a:ext uri="{FF2B5EF4-FFF2-40B4-BE49-F238E27FC236}">
                  <a16:creationId xmlns:a16="http://schemas.microsoft.com/office/drawing/2014/main" id="{8CA847E7-F859-48A6-BB04-75830A8DF48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Jorn. Trabalho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940328" y="1502752"/>
              <a:ext cx="2190019" cy="122286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11</xdr:col>
      <xdr:colOff>571498</xdr:colOff>
      <xdr:row>0</xdr:row>
      <xdr:rowOff>183174</xdr:rowOff>
    </xdr:from>
    <xdr:to>
      <xdr:col>16</xdr:col>
      <xdr:colOff>666749</xdr:colOff>
      <xdr:row>13</xdr:row>
      <xdr:rowOff>169986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BE918F9E-2875-41EF-B6B5-8362217EA2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6</xdr:col>
      <xdr:colOff>172916</xdr:colOff>
      <xdr:row>3</xdr:row>
      <xdr:rowOff>158263</xdr:rowOff>
    </xdr:from>
    <xdr:to>
      <xdr:col>8</xdr:col>
      <xdr:colOff>360485</xdr:colOff>
      <xdr:row>9</xdr:row>
      <xdr:rowOff>183175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Divisão 2">
              <a:extLst>
                <a:ext uri="{FF2B5EF4-FFF2-40B4-BE49-F238E27FC236}">
                  <a16:creationId xmlns:a16="http://schemas.microsoft.com/office/drawing/2014/main" id="{7FA5C013-DB50-4E46-A803-C015DB5707A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ivisão 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47493" y="729763"/>
              <a:ext cx="1828800" cy="116791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8</xdr:col>
      <xdr:colOff>473319</xdr:colOff>
      <xdr:row>3</xdr:row>
      <xdr:rowOff>150936</xdr:rowOff>
    </xdr:from>
    <xdr:to>
      <xdr:col>10</xdr:col>
      <xdr:colOff>660889</xdr:colOff>
      <xdr:row>10</xdr:row>
      <xdr:rowOff>7328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7" name="Jorn. Trabalho 2">
              <a:extLst>
                <a:ext uri="{FF2B5EF4-FFF2-40B4-BE49-F238E27FC236}">
                  <a16:creationId xmlns:a16="http://schemas.microsoft.com/office/drawing/2014/main" id="{971162EF-3371-43DB-B2B0-0892A6E2CEC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Jorn. Trabalho 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89127" y="722436"/>
              <a:ext cx="1828800" cy="118989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5</xdr:col>
      <xdr:colOff>468923</xdr:colOff>
      <xdr:row>12</xdr:row>
      <xdr:rowOff>137746</xdr:rowOff>
    </xdr:from>
    <xdr:to>
      <xdr:col>11</xdr:col>
      <xdr:colOff>384663</xdr:colOff>
      <xdr:row>27</xdr:row>
      <xdr:rowOff>23446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C177101C-B1FE-4DFF-BA41-A1A3E60C99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Anthony Samuel Sobral De Freitas" refreshedDate="45400.841872569443" createdVersion="6" refreshedVersion="6" minRefreshableVersion="3" recordCount="232" xr:uid="{3DF9C0A9-1A92-463E-9A5A-6578B037C402}">
  <cacheSource type="worksheet">
    <worksheetSource ref="A1:K233" sheet="BASE DADOS"/>
  </cacheSource>
  <cacheFields count="11">
    <cacheField name="Nome" numFmtId="0">
      <sharedItems/>
    </cacheField>
    <cacheField name="Primeiro Nome" numFmtId="0">
      <sharedItems/>
    </cacheField>
    <cacheField name="Último Nome" numFmtId="0">
      <sharedItems/>
    </cacheField>
    <cacheField name="Avaliação Desempenho" numFmtId="0">
      <sharedItems containsSemiMixedTypes="0" containsString="0" containsNumber="1" containsInteger="1" minValue="1" maxValue="10" count="10">
        <n v="9"/>
        <n v="4"/>
        <n v="1"/>
        <n v="6"/>
        <n v="2"/>
        <n v="8"/>
        <n v="10"/>
        <n v="5"/>
        <n v="7"/>
        <n v="3"/>
      </sharedItems>
      <fieldGroup base="3">
        <rangePr startNum="1" endNum="10" groupInterval="3"/>
        <groupItems count="5">
          <s v="&lt;1"/>
          <s v="1-3"/>
          <s v="4-6"/>
          <s v="7-10"/>
          <s v="&gt;10"/>
        </groupItems>
      </fieldGroup>
    </cacheField>
    <cacheField name="Anos Empresa" numFmtId="0">
      <sharedItems containsSemiMixedTypes="0" containsString="0" containsNumber="1" containsInteger="1" minValue="1" maxValue="15" count="15">
        <n v="5"/>
        <n v="8"/>
        <n v="4"/>
        <n v="12"/>
        <n v="2"/>
        <n v="9"/>
        <n v="13"/>
        <n v="7"/>
        <n v="14"/>
        <n v="10"/>
        <n v="6"/>
        <n v="1"/>
        <n v="11"/>
        <n v="3"/>
        <n v="15"/>
      </sharedItems>
      <fieldGroup base="4">
        <rangePr startNum="1" endNum="15" groupInterval="3"/>
        <groupItems count="7">
          <s v="&lt;1"/>
          <s v="1-3"/>
          <s v="4-6"/>
          <s v="7-9"/>
          <s v="10-12"/>
          <s v="13-15"/>
          <s v="&gt;16"/>
        </groupItems>
      </fieldGroup>
    </cacheField>
    <cacheField name="Divisão" numFmtId="0">
      <sharedItems count="3">
        <s v="Operacional"/>
        <s v="Técnico"/>
        <s v="Administrativo"/>
      </sharedItems>
    </cacheField>
    <cacheField name="Jorn. Trabalho" numFmtId="0">
      <sharedItems count="3">
        <s v="Período Vespertino"/>
        <s v="Período Matutino"/>
        <s v="Integral"/>
      </sharedItems>
    </cacheField>
    <cacheField name="Cargo" numFmtId="0">
      <sharedItems/>
    </cacheField>
    <cacheField name="Função" numFmtId="0">
      <sharedItems count="11">
        <s v="Supervisor"/>
        <s v="Diretor"/>
        <s v="Auxiliar"/>
        <s v="Analista SR"/>
        <s v="Ajudante"/>
        <s v="Coordenador"/>
        <s v="Analista JR"/>
        <s v="Analista PL"/>
        <s v="Assistente"/>
        <s v="Líder"/>
        <s v="Gerente"/>
      </sharedItems>
    </cacheField>
    <cacheField name="Setor" numFmtId="0">
      <sharedItems count="10">
        <s v="Atendimento"/>
        <s v="Operações"/>
        <s v="Contas a pagar"/>
        <s v="Faturamento"/>
        <s v="Qualidade"/>
        <s v="RH"/>
        <s v="Vendas"/>
        <s v="Logística"/>
        <s v="Diretoria"/>
        <s v="Vendas2" u="1"/>
      </sharedItems>
    </cacheField>
    <cacheField name="Salário" numFmtId="43">
      <sharedItems containsSemiMixedTypes="0" containsString="0" containsNumber="1" containsInteger="1" minValue="1005" maxValue="13921"/>
    </cacheField>
  </cacheFields>
  <extLst>
    <ext xmlns:x14="http://schemas.microsoft.com/office/spreadsheetml/2009/9/main" uri="{725AE2AE-9491-48be-B2B4-4EB974FC3084}">
      <x14:pivotCacheDefinition pivotCacheId="149600005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2">
  <r>
    <s v="Abigail Silva "/>
    <s v="Abigail"/>
    <s v="Silva"/>
    <x v="0"/>
    <x v="0"/>
    <x v="0"/>
    <x v="0"/>
    <s v="Supervisor Atendimento"/>
    <x v="0"/>
    <x v="0"/>
    <n v="2813"/>
  </r>
  <r>
    <s v="Adalfreda Souza"/>
    <s v="Adalfreda"/>
    <s v="Souza"/>
    <x v="1"/>
    <x v="1"/>
    <x v="1"/>
    <x v="1"/>
    <s v="Diretor Atendimento"/>
    <x v="1"/>
    <x v="0"/>
    <n v="13921"/>
  </r>
  <r>
    <s v="Adália Machado"/>
    <s v="Adália"/>
    <s v="Machado"/>
    <x v="2"/>
    <x v="2"/>
    <x v="0"/>
    <x v="1"/>
    <s v="Auxiliar Operações"/>
    <x v="2"/>
    <x v="1"/>
    <n v="2813"/>
  </r>
  <r>
    <s v="Adalina Martins"/>
    <s v="Adalina"/>
    <s v="Martins"/>
    <x v="3"/>
    <x v="3"/>
    <x v="0"/>
    <x v="1"/>
    <s v="Auxiliar Contas a pagar"/>
    <x v="2"/>
    <x v="2"/>
    <n v="1564"/>
  </r>
  <r>
    <s v="Adalta Cavalcante"/>
    <s v="Adalta"/>
    <s v="Cavalcante"/>
    <x v="2"/>
    <x v="4"/>
    <x v="1"/>
    <x v="0"/>
    <s v="Analista SR Faturamento"/>
    <x v="3"/>
    <x v="3"/>
    <n v="1595"/>
  </r>
  <r>
    <s v="Adriana Ferreira"/>
    <s v="Adriana"/>
    <s v="Ferreira"/>
    <x v="4"/>
    <x v="5"/>
    <x v="0"/>
    <x v="2"/>
    <s v="Auxiliar Faturamento"/>
    <x v="2"/>
    <x v="3"/>
    <n v="1894"/>
  </r>
  <r>
    <s v="Adrienne Pereira"/>
    <s v="Adrienne"/>
    <s v="Pereira"/>
    <x v="5"/>
    <x v="0"/>
    <x v="1"/>
    <x v="1"/>
    <s v="Ajudante Operações"/>
    <x v="4"/>
    <x v="1"/>
    <n v="2922"/>
  </r>
  <r>
    <s v="Afrodite Paulino"/>
    <s v="Afrodite"/>
    <s v="Paulino"/>
    <x v="3"/>
    <x v="5"/>
    <x v="1"/>
    <x v="1"/>
    <s v="Coordenador Qualidade"/>
    <x v="5"/>
    <x v="4"/>
    <n v="1292"/>
  </r>
  <r>
    <s v="Ágata Berto"/>
    <s v="Ágata"/>
    <s v="Berto"/>
    <x v="6"/>
    <x v="6"/>
    <x v="1"/>
    <x v="1"/>
    <s v="Analista JR Faturamento"/>
    <x v="6"/>
    <x v="3"/>
    <n v="1957"/>
  </r>
  <r>
    <s v="Ahsley Socis"/>
    <s v="Ahsley"/>
    <s v="Socis"/>
    <x v="7"/>
    <x v="7"/>
    <x v="2"/>
    <x v="1"/>
    <s v="Auxiliar Qualidade"/>
    <x v="2"/>
    <x v="4"/>
    <n v="1674"/>
  </r>
  <r>
    <s v="Aileen Cracco"/>
    <s v="Aileen"/>
    <s v="Cracco"/>
    <x v="8"/>
    <x v="8"/>
    <x v="1"/>
    <x v="0"/>
    <s v="Analista PL RH"/>
    <x v="7"/>
    <x v="5"/>
    <n v="1005"/>
  </r>
  <r>
    <s v="Akemi Rezendo"/>
    <s v="Akemi"/>
    <s v="Rezendo"/>
    <x v="9"/>
    <x v="9"/>
    <x v="1"/>
    <x v="1"/>
    <s v="Analista JR Vendas"/>
    <x v="6"/>
    <x v="6"/>
    <n v="1050"/>
  </r>
  <r>
    <s v="Alana Paiva"/>
    <s v="Alana"/>
    <s v="Paiva"/>
    <x v="9"/>
    <x v="10"/>
    <x v="1"/>
    <x v="0"/>
    <s v="Analista PL RH"/>
    <x v="7"/>
    <x v="5"/>
    <n v="1066"/>
  </r>
  <r>
    <s v="Alberta Oliveira"/>
    <s v="Alberta"/>
    <s v="Oliveira"/>
    <x v="5"/>
    <x v="1"/>
    <x v="1"/>
    <x v="2"/>
    <s v="Supervisor Atendimento"/>
    <x v="0"/>
    <x v="0"/>
    <n v="1038"/>
  </r>
  <r>
    <s v="Alcina Silva "/>
    <s v="Alcina"/>
    <s v="Silva"/>
    <x v="7"/>
    <x v="11"/>
    <x v="0"/>
    <x v="1"/>
    <s v="Coordenador Contas a pagar"/>
    <x v="5"/>
    <x v="2"/>
    <n v="1107"/>
  </r>
  <r>
    <s v="Alcione Souza"/>
    <s v="Alcione"/>
    <s v="Souza"/>
    <x v="9"/>
    <x v="8"/>
    <x v="2"/>
    <x v="2"/>
    <s v="Assistente Contas a pagar"/>
    <x v="8"/>
    <x v="2"/>
    <n v="2785"/>
  </r>
  <r>
    <s v="Alexa Sousa"/>
    <s v="Alexa"/>
    <s v="Sousa"/>
    <x v="9"/>
    <x v="12"/>
    <x v="2"/>
    <x v="1"/>
    <s v="Supervisor Contas a pagar"/>
    <x v="0"/>
    <x v="2"/>
    <n v="2341"/>
  </r>
  <r>
    <s v="Alexandra Machado"/>
    <s v="Alexandra"/>
    <s v="Machado"/>
    <x v="3"/>
    <x v="7"/>
    <x v="2"/>
    <x v="0"/>
    <s v="Líder Operações"/>
    <x v="9"/>
    <x v="1"/>
    <n v="1049"/>
  </r>
  <r>
    <s v="Alice Cavalcante"/>
    <s v="Alice"/>
    <s v="Cavalcante"/>
    <x v="8"/>
    <x v="4"/>
    <x v="2"/>
    <x v="2"/>
    <s v="Diretor Qualidade"/>
    <x v="1"/>
    <x v="4"/>
    <n v="2805"/>
  </r>
  <r>
    <s v="Alice Silva"/>
    <s v="Alice"/>
    <s v="Silva"/>
    <x v="9"/>
    <x v="1"/>
    <x v="1"/>
    <x v="1"/>
    <s v="Ajudante Contas a pagar"/>
    <x v="4"/>
    <x v="2"/>
    <n v="2910"/>
  </r>
  <r>
    <s v="Alícia Carvalho"/>
    <s v="Alícia"/>
    <s v="Carvalho"/>
    <x v="1"/>
    <x v="11"/>
    <x v="2"/>
    <x v="1"/>
    <s v="Gerente Operações"/>
    <x v="10"/>
    <x v="1"/>
    <n v="2333"/>
  </r>
  <r>
    <s v="Aline Ferreira"/>
    <s v="Aline"/>
    <s v="Ferreira"/>
    <x v="8"/>
    <x v="11"/>
    <x v="1"/>
    <x v="1"/>
    <s v="Supervisor Logística"/>
    <x v="0"/>
    <x v="7"/>
    <n v="1463"/>
  </r>
  <r>
    <s v="Alma Pereira"/>
    <s v="Alma"/>
    <s v="Pereira"/>
    <x v="9"/>
    <x v="13"/>
    <x v="2"/>
    <x v="2"/>
    <s v="Auxiliar Atendimento"/>
    <x v="2"/>
    <x v="0"/>
    <n v="2832"/>
  </r>
  <r>
    <s v="Amália Paulino"/>
    <s v="Amália"/>
    <s v="Paulino"/>
    <x v="2"/>
    <x v="5"/>
    <x v="1"/>
    <x v="1"/>
    <s v="Ajudante Faturamento"/>
    <x v="4"/>
    <x v="3"/>
    <n v="1488"/>
  </r>
  <r>
    <s v="Amanda Berto"/>
    <s v="Amanda"/>
    <s v="Berto"/>
    <x v="4"/>
    <x v="6"/>
    <x v="0"/>
    <x v="2"/>
    <s v="Analista JR Qualidade"/>
    <x v="6"/>
    <x v="4"/>
    <n v="2271"/>
  </r>
  <r>
    <s v="Ana Clara Barcellos"/>
    <s v="Ana"/>
    <s v="Barcellos"/>
    <x v="7"/>
    <x v="7"/>
    <x v="0"/>
    <x v="2"/>
    <s v="Auxiliar RH"/>
    <x v="2"/>
    <x v="5"/>
    <n v="2689"/>
  </r>
  <r>
    <s v="Ana Cracco"/>
    <s v="Ana"/>
    <s v="Cracco"/>
    <x v="8"/>
    <x v="7"/>
    <x v="0"/>
    <x v="0"/>
    <s v="Analista SR Atendimento"/>
    <x v="3"/>
    <x v="0"/>
    <n v="1189"/>
  </r>
  <r>
    <s v="Anabela Rezendo"/>
    <s v="Anabela"/>
    <s v="Rezendo"/>
    <x v="9"/>
    <x v="5"/>
    <x v="0"/>
    <x v="1"/>
    <s v="Auxiliar Operações"/>
    <x v="2"/>
    <x v="1"/>
    <n v="1646"/>
  </r>
  <r>
    <s v="Anastácia Paiva"/>
    <s v="Anastácia"/>
    <s v="Paiva"/>
    <x v="6"/>
    <x v="1"/>
    <x v="2"/>
    <x v="0"/>
    <s v="Auxiliar RH"/>
    <x v="2"/>
    <x v="5"/>
    <n v="2928"/>
  </r>
  <r>
    <s v="Andrea Oliveira"/>
    <s v="Andrea"/>
    <s v="Oliveira"/>
    <x v="8"/>
    <x v="5"/>
    <x v="1"/>
    <x v="1"/>
    <s v="Coordenador Contas a pagar"/>
    <x v="5"/>
    <x v="2"/>
    <n v="1553"/>
  </r>
  <r>
    <s v="Andresa Socis"/>
    <s v="Andresa"/>
    <s v="Socis"/>
    <x v="5"/>
    <x v="11"/>
    <x v="1"/>
    <x v="1"/>
    <s v="Assistente Operações"/>
    <x v="8"/>
    <x v="1"/>
    <n v="1349"/>
  </r>
  <r>
    <s v="Ângela Paiva"/>
    <s v="Ângela"/>
    <s v="Paiva"/>
    <x v="9"/>
    <x v="9"/>
    <x v="0"/>
    <x v="0"/>
    <s v="Analista PL Contas a pagar"/>
    <x v="7"/>
    <x v="2"/>
    <n v="2122"/>
  </r>
  <r>
    <s v="Angélica Oliveira"/>
    <s v="Angélica"/>
    <s v="Oliveira"/>
    <x v="0"/>
    <x v="12"/>
    <x v="0"/>
    <x v="1"/>
    <s v="Auxiliar Faturamento"/>
    <x v="2"/>
    <x v="3"/>
    <n v="2773"/>
  </r>
  <r>
    <s v="Angelina Silva "/>
    <s v="Angelina"/>
    <s v="Silva"/>
    <x v="9"/>
    <x v="9"/>
    <x v="2"/>
    <x v="0"/>
    <s v="Analista SR Operações"/>
    <x v="3"/>
    <x v="1"/>
    <n v="2723"/>
  </r>
  <r>
    <s v="Anita Sousa"/>
    <s v="Anita"/>
    <s v="Sousa"/>
    <x v="7"/>
    <x v="10"/>
    <x v="2"/>
    <x v="2"/>
    <s v="Auxiliar Operações"/>
    <x v="2"/>
    <x v="1"/>
    <n v="2945"/>
  </r>
  <r>
    <s v="Antônia Machado"/>
    <s v="Antônia"/>
    <s v="Machado"/>
    <x v="6"/>
    <x v="10"/>
    <x v="2"/>
    <x v="1"/>
    <s v="Auxiliar Atendimento"/>
    <x v="2"/>
    <x v="0"/>
    <n v="1991"/>
  </r>
  <r>
    <s v="Aparecida Cavalcante"/>
    <s v="Aparecida"/>
    <s v="Cavalcante"/>
    <x v="2"/>
    <x v="0"/>
    <x v="2"/>
    <x v="1"/>
    <s v="Ajudante Qualidade"/>
    <x v="4"/>
    <x v="4"/>
    <n v="2634"/>
  </r>
  <r>
    <s v="Ariadne Carvalho"/>
    <s v="Ariadne"/>
    <s v="Carvalho"/>
    <x v="2"/>
    <x v="5"/>
    <x v="0"/>
    <x v="1"/>
    <s v="Analista JR Operações"/>
    <x v="6"/>
    <x v="1"/>
    <n v="1706"/>
  </r>
  <r>
    <s v="Arthur Carvalho"/>
    <s v="Arthur"/>
    <s v="Carvalho"/>
    <x v="0"/>
    <x v="12"/>
    <x v="2"/>
    <x v="2"/>
    <s v="Assistente RH"/>
    <x v="8"/>
    <x v="5"/>
    <n v="2764"/>
  </r>
  <r>
    <s v="Augusta Pereira"/>
    <s v="Augusta"/>
    <s v="Pereira"/>
    <x v="9"/>
    <x v="5"/>
    <x v="2"/>
    <x v="2"/>
    <s v="Auxiliar Operações"/>
    <x v="2"/>
    <x v="1"/>
    <n v="2606"/>
  </r>
  <r>
    <s v="Beatrice Socis"/>
    <s v="Beatrice"/>
    <s v="Socis"/>
    <x v="0"/>
    <x v="2"/>
    <x v="0"/>
    <x v="1"/>
    <s v="Auxiliar RH"/>
    <x v="2"/>
    <x v="5"/>
    <n v="1971"/>
  </r>
  <r>
    <s v="Beatriz Boaventura"/>
    <s v="Beatriz"/>
    <s v="Boaventura"/>
    <x v="3"/>
    <x v="14"/>
    <x v="0"/>
    <x v="1"/>
    <s v="Analista PL Operações"/>
    <x v="7"/>
    <x v="1"/>
    <n v="1423"/>
  </r>
  <r>
    <s v="Beatriz Montenegro"/>
    <s v="Beatriz"/>
    <s v="Montenegro"/>
    <x v="1"/>
    <x v="3"/>
    <x v="0"/>
    <x v="0"/>
    <s v="Coordenador Qualidade"/>
    <x v="5"/>
    <x v="4"/>
    <n v="1463"/>
  </r>
  <r>
    <s v="Beatriz Sousa"/>
    <s v="Beatriz"/>
    <s v="Sousa"/>
    <x v="8"/>
    <x v="12"/>
    <x v="2"/>
    <x v="2"/>
    <s v="Assistente RH"/>
    <x v="8"/>
    <x v="5"/>
    <n v="1431"/>
  </r>
  <r>
    <s v="Benício Gonçalves"/>
    <s v="Benício"/>
    <s v="Gonçalves"/>
    <x v="6"/>
    <x v="13"/>
    <x v="0"/>
    <x v="0"/>
    <s v="Analista SR Atendimento"/>
    <x v="3"/>
    <x v="0"/>
    <n v="2685"/>
  </r>
  <r>
    <s v="Berenice Machado"/>
    <s v="Berenice"/>
    <s v="Machado"/>
    <x v="2"/>
    <x v="6"/>
    <x v="2"/>
    <x v="1"/>
    <s v="Diretor RH"/>
    <x v="1"/>
    <x v="5"/>
    <n v="1329"/>
  </r>
  <r>
    <s v="Bernadete Martins"/>
    <s v="Bernadete"/>
    <s v="Martins"/>
    <x v="4"/>
    <x v="11"/>
    <x v="0"/>
    <x v="1"/>
    <s v="Analista SR Faturamento"/>
    <x v="3"/>
    <x v="3"/>
    <n v="1816"/>
  </r>
  <r>
    <s v="Bernardo Mazzaropi"/>
    <s v="Bernardo"/>
    <s v="Mazzaropi"/>
    <x v="9"/>
    <x v="7"/>
    <x v="2"/>
    <x v="0"/>
    <s v="Analista PL Operações"/>
    <x v="7"/>
    <x v="1"/>
    <n v="2983"/>
  </r>
  <r>
    <s v="Betty Carvalho"/>
    <s v="Betty"/>
    <s v="Carvalho"/>
    <x v="7"/>
    <x v="11"/>
    <x v="1"/>
    <x v="1"/>
    <s v="Coordenador Operações"/>
    <x v="5"/>
    <x v="1"/>
    <n v="1723"/>
  </r>
  <r>
    <s v="Bianca Ferreira"/>
    <s v="Bianca"/>
    <s v="Ferreira"/>
    <x v="3"/>
    <x v="8"/>
    <x v="2"/>
    <x v="0"/>
    <s v="Supervisor Vendas"/>
    <x v="0"/>
    <x v="6"/>
    <n v="1345"/>
  </r>
  <r>
    <s v="Brenda Pereira"/>
    <s v="Brenda"/>
    <s v="Pereira"/>
    <x v="9"/>
    <x v="7"/>
    <x v="0"/>
    <x v="1"/>
    <s v="Coordenador Qualidade"/>
    <x v="5"/>
    <x v="4"/>
    <n v="1541"/>
  </r>
  <r>
    <s v="Bridget Paulino"/>
    <s v="Bridget"/>
    <s v="Paulino"/>
    <x v="8"/>
    <x v="10"/>
    <x v="2"/>
    <x v="0"/>
    <s v="Assistente Vendas"/>
    <x v="8"/>
    <x v="6"/>
    <n v="1376"/>
  </r>
  <r>
    <s v="Bruna Berto"/>
    <s v="Bruna"/>
    <s v="Berto"/>
    <x v="1"/>
    <x v="5"/>
    <x v="2"/>
    <x v="0"/>
    <s v="Auxiliar Operações"/>
    <x v="2"/>
    <x v="1"/>
    <n v="2205"/>
  </r>
  <r>
    <s v="Camila Socis"/>
    <s v="Camila"/>
    <s v="Socis"/>
    <x v="0"/>
    <x v="8"/>
    <x v="2"/>
    <x v="1"/>
    <s v="Coordenador Qualidade"/>
    <x v="5"/>
    <x v="4"/>
    <n v="1373"/>
  </r>
  <r>
    <s v="Camille Cracco"/>
    <s v="Camille"/>
    <s v="Cracco"/>
    <x v="8"/>
    <x v="7"/>
    <x v="2"/>
    <x v="0"/>
    <s v="Supervisor Qualidade"/>
    <x v="0"/>
    <x v="4"/>
    <n v="2478"/>
  </r>
  <r>
    <s v="Carmem Rezendo"/>
    <s v="Carmem"/>
    <s v="Rezendo"/>
    <x v="4"/>
    <x v="11"/>
    <x v="2"/>
    <x v="1"/>
    <s v="Auxiliar Atendimento"/>
    <x v="2"/>
    <x v="0"/>
    <n v="2387"/>
  </r>
  <r>
    <s v="Carolina Paiva"/>
    <s v="Carolina"/>
    <s v="Paiva"/>
    <x v="3"/>
    <x v="9"/>
    <x v="0"/>
    <x v="2"/>
    <s v="Ajudante Contas a pagar"/>
    <x v="4"/>
    <x v="2"/>
    <n v="2623"/>
  </r>
  <r>
    <s v="Cassandra Oliveira"/>
    <s v="Cassandra"/>
    <s v="Oliveira"/>
    <x v="1"/>
    <x v="5"/>
    <x v="0"/>
    <x v="1"/>
    <s v="Analista PL Operações"/>
    <x v="7"/>
    <x v="1"/>
    <n v="2996"/>
  </r>
  <r>
    <s v="Cecília Sousa"/>
    <s v="Cecília"/>
    <s v="Sousa"/>
    <x v="6"/>
    <x v="12"/>
    <x v="0"/>
    <x v="2"/>
    <s v="Supervisor Operações"/>
    <x v="0"/>
    <x v="1"/>
    <n v="1825"/>
  </r>
  <r>
    <s v="Célia Machado"/>
    <s v="Célia"/>
    <s v="Machado"/>
    <x v="7"/>
    <x v="12"/>
    <x v="1"/>
    <x v="0"/>
    <s v="Auxiliar Contas a pagar"/>
    <x v="2"/>
    <x v="2"/>
    <n v="2120"/>
  </r>
  <r>
    <s v="Celina Martins"/>
    <s v="Celina"/>
    <s v="Martins"/>
    <x v="1"/>
    <x v="9"/>
    <x v="1"/>
    <x v="1"/>
    <s v="Auxiliar Operações"/>
    <x v="2"/>
    <x v="1"/>
    <n v="2589"/>
  </r>
  <r>
    <s v="Charlote Cavalcante"/>
    <s v="Charlote"/>
    <s v="Cavalcante"/>
    <x v="4"/>
    <x v="7"/>
    <x v="0"/>
    <x v="1"/>
    <s v="Coordenador Operações"/>
    <x v="5"/>
    <x v="1"/>
    <n v="1552"/>
  </r>
  <r>
    <s v="Chiara Carvalho"/>
    <s v="Chiara"/>
    <s v="Carvalho"/>
    <x v="5"/>
    <x v="10"/>
    <x v="1"/>
    <x v="0"/>
    <s v="Analista JR RH"/>
    <x v="6"/>
    <x v="5"/>
    <n v="2091"/>
  </r>
  <r>
    <s v="Cibele Ferreira"/>
    <s v="Cibele"/>
    <s v="Ferreira"/>
    <x v="7"/>
    <x v="0"/>
    <x v="1"/>
    <x v="0"/>
    <s v="Analista PL Operações"/>
    <x v="7"/>
    <x v="1"/>
    <n v="1129"/>
  </r>
  <r>
    <s v="Cíntia Pereira"/>
    <s v="Cíntia"/>
    <s v="Pereira"/>
    <x v="7"/>
    <x v="4"/>
    <x v="2"/>
    <x v="1"/>
    <s v="Supervisor Vendas"/>
    <x v="0"/>
    <x v="6"/>
    <n v="2111"/>
  </r>
  <r>
    <s v="Claire Paulino"/>
    <s v="Claire"/>
    <s v="Paulino"/>
    <x v="3"/>
    <x v="9"/>
    <x v="1"/>
    <x v="1"/>
    <s v="Gerente Faturamento"/>
    <x v="10"/>
    <x v="3"/>
    <n v="1690"/>
  </r>
  <r>
    <s v="Clara Berto"/>
    <s v="Clara"/>
    <s v="Berto"/>
    <x v="7"/>
    <x v="4"/>
    <x v="2"/>
    <x v="2"/>
    <s v="Ajudante Operações"/>
    <x v="4"/>
    <x v="1"/>
    <n v="1884"/>
  </r>
  <r>
    <s v="Clarice Socis"/>
    <s v="Clarice"/>
    <s v="Socis"/>
    <x v="0"/>
    <x v="0"/>
    <x v="2"/>
    <x v="1"/>
    <s v="Supervisor Atendimento"/>
    <x v="0"/>
    <x v="0"/>
    <n v="2212"/>
  </r>
  <r>
    <s v="Clarissa Cracco"/>
    <s v="Clarissa"/>
    <s v="Cracco"/>
    <x v="9"/>
    <x v="7"/>
    <x v="0"/>
    <x v="1"/>
    <s v="Analista PL RH"/>
    <x v="7"/>
    <x v="5"/>
    <n v="1538"/>
  </r>
  <r>
    <s v="Cláudia Rezendo"/>
    <s v="Cláudia"/>
    <s v="Rezendo"/>
    <x v="6"/>
    <x v="13"/>
    <x v="1"/>
    <x v="0"/>
    <s v="Analista JR Qualidade"/>
    <x v="6"/>
    <x v="4"/>
    <n v="1156"/>
  </r>
  <r>
    <s v="Cloé Paiva"/>
    <s v="Cloé"/>
    <s v="Paiva"/>
    <x v="9"/>
    <x v="4"/>
    <x v="0"/>
    <x v="1"/>
    <s v="Coordenador Contas a pagar"/>
    <x v="5"/>
    <x v="2"/>
    <n v="1067"/>
  </r>
  <r>
    <s v="Cristal Oliveira"/>
    <s v="Cristal"/>
    <s v="Oliveira"/>
    <x v="1"/>
    <x v="8"/>
    <x v="0"/>
    <x v="2"/>
    <s v="Auxiliar RH"/>
    <x v="2"/>
    <x v="5"/>
    <n v="2258"/>
  </r>
  <r>
    <s v="Dafne Socis"/>
    <s v="Dafne"/>
    <s v="Socis"/>
    <x v="5"/>
    <x v="1"/>
    <x v="2"/>
    <x v="2"/>
    <s v="Analista PL Atendimento"/>
    <x v="7"/>
    <x v="0"/>
    <n v="2052"/>
  </r>
  <r>
    <s v="Daisy Paiva"/>
    <s v="Daisy"/>
    <s v="Paiva"/>
    <x v="2"/>
    <x v="4"/>
    <x v="0"/>
    <x v="1"/>
    <s v="Gerente Faturamento"/>
    <x v="10"/>
    <x v="3"/>
    <n v="2339"/>
  </r>
  <r>
    <s v="Dalila Oliveira"/>
    <s v="Dalila"/>
    <s v="Oliveira"/>
    <x v="2"/>
    <x v="7"/>
    <x v="0"/>
    <x v="2"/>
    <s v="Líder Qualidade"/>
    <x v="9"/>
    <x v="4"/>
    <n v="1519"/>
  </r>
  <r>
    <s v="Daniela Silva "/>
    <s v="Daniela"/>
    <s v="Silva"/>
    <x v="3"/>
    <x v="11"/>
    <x v="1"/>
    <x v="0"/>
    <s v="Auxiliar Operações"/>
    <x v="2"/>
    <x v="1"/>
    <n v="2254"/>
  </r>
  <r>
    <s v="Danielle Sousa"/>
    <s v="Danielle"/>
    <s v="Sousa"/>
    <x v="1"/>
    <x v="11"/>
    <x v="2"/>
    <x v="1"/>
    <s v="Analista JR RH"/>
    <x v="6"/>
    <x v="5"/>
    <n v="1508"/>
  </r>
  <r>
    <s v="Denise Machado"/>
    <s v="Denise"/>
    <s v="Machado"/>
    <x v="6"/>
    <x v="12"/>
    <x v="1"/>
    <x v="0"/>
    <s v="Auxiliar Contas a pagar"/>
    <x v="2"/>
    <x v="2"/>
    <n v="2607"/>
  </r>
  <r>
    <s v="Diana Carvalho"/>
    <s v="Diana"/>
    <s v="Carvalho"/>
    <x v="2"/>
    <x v="2"/>
    <x v="1"/>
    <x v="1"/>
    <s v="Assistente Vendas"/>
    <x v="8"/>
    <x v="6"/>
    <n v="1287"/>
  </r>
  <r>
    <s v="Dulce Paulino"/>
    <s v="Dulce"/>
    <s v="Paulino"/>
    <x v="0"/>
    <x v="4"/>
    <x v="2"/>
    <x v="1"/>
    <s v="Auxiliar Operações"/>
    <x v="2"/>
    <x v="1"/>
    <n v="1463"/>
  </r>
  <r>
    <s v="Edith Socis"/>
    <s v="Edith"/>
    <s v="Socis"/>
    <x v="5"/>
    <x v="13"/>
    <x v="0"/>
    <x v="1"/>
    <s v="Auxiliar Atendimento"/>
    <x v="2"/>
    <x v="0"/>
    <n v="2111"/>
  </r>
  <r>
    <s v="Eduardo Moscovis"/>
    <s v="Eduardo"/>
    <s v="Moscovis"/>
    <x v="3"/>
    <x v="3"/>
    <x v="0"/>
    <x v="1"/>
    <s v="Assistente Atendimento"/>
    <x v="8"/>
    <x v="0"/>
    <n v="2267"/>
  </r>
  <r>
    <s v="Elen Sousa"/>
    <s v="Elen"/>
    <s v="Sousa"/>
    <x v="6"/>
    <x v="2"/>
    <x v="1"/>
    <x v="2"/>
    <s v="Auxiliar Atendimento"/>
    <x v="2"/>
    <x v="0"/>
    <n v="1656"/>
  </r>
  <r>
    <s v="Elena Silva "/>
    <s v="Elena"/>
    <s v="Silva"/>
    <x v="5"/>
    <x v="2"/>
    <x v="2"/>
    <x v="1"/>
    <s v="Auxiliar Operações"/>
    <x v="2"/>
    <x v="1"/>
    <n v="2704"/>
  </r>
  <r>
    <s v="Eliana Souza"/>
    <s v="Eliana"/>
    <s v="Souza"/>
    <x v="2"/>
    <x v="14"/>
    <x v="1"/>
    <x v="0"/>
    <s v="Gerente Faturamento"/>
    <x v="10"/>
    <x v="3"/>
    <n v="1063"/>
  </r>
  <r>
    <s v="Elisa Sousa"/>
    <s v="Elisa"/>
    <s v="Sousa"/>
    <x v="9"/>
    <x v="8"/>
    <x v="1"/>
    <x v="2"/>
    <s v="Assistente Vendas"/>
    <x v="8"/>
    <x v="6"/>
    <n v="2848"/>
  </r>
  <r>
    <s v="Elisa Trindade"/>
    <s v="Elisa"/>
    <s v="Trindade"/>
    <x v="4"/>
    <x v="13"/>
    <x v="0"/>
    <x v="1"/>
    <s v="Auxiliar Operações"/>
    <x v="2"/>
    <x v="1"/>
    <n v="2619"/>
  </r>
  <r>
    <s v="Elisabete Machado"/>
    <s v="Elisabete"/>
    <s v="Machado"/>
    <x v="8"/>
    <x v="9"/>
    <x v="0"/>
    <x v="1"/>
    <s v="Assistente Operações"/>
    <x v="8"/>
    <x v="1"/>
    <n v="2756"/>
  </r>
  <r>
    <s v="Elisângela Martins"/>
    <s v="Elisângela"/>
    <s v="Martins"/>
    <x v="3"/>
    <x v="14"/>
    <x v="1"/>
    <x v="0"/>
    <s v="Analista SR Atendimento"/>
    <x v="3"/>
    <x v="0"/>
    <n v="1642"/>
  </r>
  <r>
    <s v="Elvira Cavalcante"/>
    <s v="Elvira"/>
    <s v="Cavalcante"/>
    <x v="5"/>
    <x v="7"/>
    <x v="0"/>
    <x v="1"/>
    <s v="Analista SR Contas a pagar"/>
    <x v="3"/>
    <x v="2"/>
    <n v="1208"/>
  </r>
  <r>
    <s v="Esmeralda Carvalho"/>
    <s v="Esmeralda"/>
    <s v="Carvalho"/>
    <x v="9"/>
    <x v="4"/>
    <x v="2"/>
    <x v="1"/>
    <s v="Ajudante Operações"/>
    <x v="4"/>
    <x v="1"/>
    <n v="2692"/>
  </r>
  <r>
    <s v="Ester Ferreira"/>
    <s v="Ester"/>
    <s v="Ferreira"/>
    <x v="8"/>
    <x v="10"/>
    <x v="0"/>
    <x v="2"/>
    <s v="Coordenador Operações"/>
    <x v="5"/>
    <x v="1"/>
    <n v="1913"/>
  </r>
  <r>
    <s v="Eva Pereira"/>
    <s v="Eva"/>
    <s v="Pereira"/>
    <x v="7"/>
    <x v="8"/>
    <x v="0"/>
    <x v="2"/>
    <s v="Ajudante Contas a pagar"/>
    <x v="4"/>
    <x v="2"/>
    <n v="2493"/>
  </r>
  <r>
    <s v="Fabiana Paulino"/>
    <s v="Fabiana"/>
    <s v="Paulino"/>
    <x v="7"/>
    <x v="10"/>
    <x v="0"/>
    <x v="1"/>
    <s v="Assistente Qualidade"/>
    <x v="8"/>
    <x v="4"/>
    <n v="2476"/>
  </r>
  <r>
    <s v="Fátima Berto"/>
    <s v="Fátima"/>
    <s v="Berto"/>
    <x v="6"/>
    <x v="4"/>
    <x v="0"/>
    <x v="1"/>
    <s v="Auxiliar Atendimento"/>
    <x v="2"/>
    <x v="0"/>
    <n v="2152"/>
  </r>
  <r>
    <s v="Fernanda Socis"/>
    <s v="Fernanda"/>
    <s v="Socis"/>
    <x v="3"/>
    <x v="10"/>
    <x v="0"/>
    <x v="0"/>
    <s v="Analista PL Atendimento"/>
    <x v="7"/>
    <x v="0"/>
    <n v="2833"/>
  </r>
  <r>
    <s v="Flávia Cracco"/>
    <s v="Flávia"/>
    <s v="Cracco"/>
    <x v="5"/>
    <x v="11"/>
    <x v="2"/>
    <x v="1"/>
    <s v="Auxiliar Atendimento"/>
    <x v="2"/>
    <x v="0"/>
    <n v="2480"/>
  </r>
  <r>
    <s v="Flora Rezendo"/>
    <s v="Flora"/>
    <s v="Rezendo"/>
    <x v="2"/>
    <x v="14"/>
    <x v="0"/>
    <x v="0"/>
    <s v="Analista SR Atendimento"/>
    <x v="3"/>
    <x v="0"/>
    <n v="2160"/>
  </r>
  <r>
    <s v="Florence Paiva"/>
    <s v="Florence"/>
    <s v="Paiva"/>
    <x v="9"/>
    <x v="6"/>
    <x v="0"/>
    <x v="0"/>
    <s v="Auxiliar Diretoria de Atendimento"/>
    <x v="2"/>
    <x v="0"/>
    <n v="2625"/>
  </r>
  <r>
    <s v="Freja Oliveira"/>
    <s v="Freja"/>
    <s v="Oliveira"/>
    <x v="8"/>
    <x v="14"/>
    <x v="1"/>
    <x v="1"/>
    <s v="Auxiliar Contas a pagar"/>
    <x v="2"/>
    <x v="2"/>
    <n v="1952"/>
  </r>
  <r>
    <s v="Frida Silva "/>
    <s v="Frida"/>
    <s v="Silva"/>
    <x v="0"/>
    <x v="3"/>
    <x v="1"/>
    <x v="1"/>
    <s v="Supervisor Contas a pagar"/>
    <x v="0"/>
    <x v="2"/>
    <n v="2994"/>
  </r>
  <r>
    <s v="Gabriela Souza"/>
    <s v="Gabriela"/>
    <s v="Souza"/>
    <x v="8"/>
    <x v="2"/>
    <x v="0"/>
    <x v="2"/>
    <s v="Analista PL Atendimento"/>
    <x v="7"/>
    <x v="0"/>
    <n v="2168"/>
  </r>
  <r>
    <s v="Gaia Sousa"/>
    <s v="Gaia"/>
    <s v="Sousa"/>
    <x v="7"/>
    <x v="9"/>
    <x v="0"/>
    <x v="1"/>
    <s v="Assistente Vendas"/>
    <x v="8"/>
    <x v="6"/>
    <n v="1947"/>
  </r>
  <r>
    <s v="Gia Machado"/>
    <s v="Gia"/>
    <s v="Machado"/>
    <x v="7"/>
    <x v="8"/>
    <x v="1"/>
    <x v="2"/>
    <s v="Coordenador Qualidade"/>
    <x v="5"/>
    <x v="4"/>
    <n v="1664"/>
  </r>
  <r>
    <s v="Giane Martins"/>
    <s v="Giane"/>
    <s v="Martins"/>
    <x v="4"/>
    <x v="11"/>
    <x v="2"/>
    <x v="2"/>
    <s v="Auxiliar Contas a pagar"/>
    <x v="2"/>
    <x v="2"/>
    <n v="1938"/>
  </r>
  <r>
    <s v="Giovanna Lins"/>
    <s v="Giovanna"/>
    <s v="Lins"/>
    <x v="3"/>
    <x v="6"/>
    <x v="0"/>
    <x v="1"/>
    <s v="Auxiliar Qualidade"/>
    <x v="2"/>
    <x v="4"/>
    <n v="1224"/>
  </r>
  <r>
    <s v="Gisele Silva "/>
    <s v="Gisele"/>
    <s v="Silva"/>
    <x v="4"/>
    <x v="5"/>
    <x v="2"/>
    <x v="2"/>
    <s v="Auxiliar Operações"/>
    <x v="2"/>
    <x v="1"/>
    <n v="1959"/>
  </r>
  <r>
    <s v="Gláucia Souza"/>
    <s v="Gláucia"/>
    <s v="Souza"/>
    <x v="1"/>
    <x v="3"/>
    <x v="1"/>
    <x v="1"/>
    <s v="Analista JR RH"/>
    <x v="6"/>
    <x v="5"/>
    <n v="1739"/>
  </r>
  <r>
    <s v="Glória Sousa"/>
    <s v="Glória"/>
    <s v="Sousa"/>
    <x v="2"/>
    <x v="3"/>
    <x v="0"/>
    <x v="1"/>
    <s v="Ajudante Operações"/>
    <x v="4"/>
    <x v="1"/>
    <n v="1382"/>
  </r>
  <r>
    <s v="Guilherme Carvalho"/>
    <s v="Guilherme"/>
    <s v="Carvalho"/>
    <x v="3"/>
    <x v="5"/>
    <x v="2"/>
    <x v="0"/>
    <s v="Assistente Operações"/>
    <x v="8"/>
    <x v="1"/>
    <n v="2124"/>
  </r>
  <r>
    <s v="Gustavo Dolabella"/>
    <s v="Gustavo"/>
    <s v="Dolabella"/>
    <x v="8"/>
    <x v="6"/>
    <x v="0"/>
    <x v="1"/>
    <s v="Analista SR Operações"/>
    <x v="3"/>
    <x v="1"/>
    <n v="1739"/>
  </r>
  <r>
    <s v="Hannah Martins"/>
    <s v="Hannah"/>
    <s v="Martins"/>
    <x v="4"/>
    <x v="12"/>
    <x v="1"/>
    <x v="0"/>
    <s v="Analista PL Qualidade"/>
    <x v="7"/>
    <x v="4"/>
    <n v="1148"/>
  </r>
  <r>
    <s v="Heloísa Carvalho"/>
    <s v="Heloísa"/>
    <s v="Carvalho"/>
    <x v="4"/>
    <x v="0"/>
    <x v="2"/>
    <x v="0"/>
    <s v="Coordenador Operações"/>
    <x v="5"/>
    <x v="1"/>
    <n v="1216"/>
  </r>
  <r>
    <s v="Hilda Ferreira"/>
    <s v="Hilda"/>
    <s v="Ferreira"/>
    <x v="9"/>
    <x v="1"/>
    <x v="1"/>
    <x v="0"/>
    <s v="Assistente Vendas"/>
    <x v="8"/>
    <x v="6"/>
    <n v="1238"/>
  </r>
  <r>
    <s v="Iasmin Paulino"/>
    <s v="Iasmin"/>
    <s v="Paulino"/>
    <x v="1"/>
    <x v="9"/>
    <x v="2"/>
    <x v="1"/>
    <s v="Analista JR Logística"/>
    <x v="6"/>
    <x v="7"/>
    <n v="1238"/>
  </r>
  <r>
    <s v="Iracema Berto"/>
    <s v="Iracema"/>
    <s v="Berto"/>
    <x v="6"/>
    <x v="11"/>
    <x v="0"/>
    <x v="1"/>
    <s v="Analista PL Atendimento"/>
    <x v="7"/>
    <x v="0"/>
    <n v="2860"/>
  </r>
  <r>
    <s v="Íris Socis"/>
    <s v="Íris"/>
    <s v="Socis"/>
    <x v="9"/>
    <x v="2"/>
    <x v="1"/>
    <x v="2"/>
    <s v="Supervisor Contas a pagar"/>
    <x v="0"/>
    <x v="2"/>
    <n v="2721"/>
  </r>
  <r>
    <s v="Isaac Vilela"/>
    <s v="Isaac"/>
    <s v="Vilela"/>
    <x v="8"/>
    <x v="12"/>
    <x v="1"/>
    <x v="0"/>
    <s v="Analista SR Contas a pagar"/>
    <x v="3"/>
    <x v="2"/>
    <n v="2657"/>
  </r>
  <r>
    <s v="Isabela Rezendo"/>
    <s v="Isabela"/>
    <s v="Rezendo"/>
    <x v="2"/>
    <x v="8"/>
    <x v="2"/>
    <x v="1"/>
    <s v="Gerente Contas a pagar"/>
    <x v="10"/>
    <x v="2"/>
    <n v="1354"/>
  </r>
  <r>
    <s v="Isabelly Carvalho"/>
    <s v="Isabelly"/>
    <s v="Carvalho"/>
    <x v="0"/>
    <x v="2"/>
    <x v="1"/>
    <x v="1"/>
    <s v="Assistente Atendimento"/>
    <x v="8"/>
    <x v="0"/>
    <n v="2653"/>
  </r>
  <r>
    <s v="Isadora Oliveira"/>
    <s v="Isadora"/>
    <s v="Oliveira"/>
    <x v="7"/>
    <x v="6"/>
    <x v="2"/>
    <x v="0"/>
    <s v="Ajudante RH"/>
    <x v="4"/>
    <x v="5"/>
    <n v="2730"/>
  </r>
  <r>
    <s v="Isadora Paiva"/>
    <s v="Isadora"/>
    <s v="Paiva"/>
    <x v="5"/>
    <x v="3"/>
    <x v="2"/>
    <x v="1"/>
    <s v="Auxiliar Operações"/>
    <x v="2"/>
    <x v="1"/>
    <n v="1540"/>
  </r>
  <r>
    <s v="Isaura Oliveira"/>
    <s v="Isaura"/>
    <s v="Oliveira"/>
    <x v="4"/>
    <x v="3"/>
    <x v="0"/>
    <x v="0"/>
    <s v="Assistente Operações"/>
    <x v="8"/>
    <x v="1"/>
    <n v="1364"/>
  </r>
  <r>
    <s v="Ivy Silva "/>
    <s v="Ivy"/>
    <s v="Silva"/>
    <x v="3"/>
    <x v="11"/>
    <x v="1"/>
    <x v="1"/>
    <s v="Analista SR Operações"/>
    <x v="3"/>
    <x v="1"/>
    <n v="1717"/>
  </r>
  <r>
    <s v="Jade Souza"/>
    <s v="Jade"/>
    <s v="Souza"/>
    <x v="9"/>
    <x v="3"/>
    <x v="1"/>
    <x v="0"/>
    <s v="Analista PL RH"/>
    <x v="7"/>
    <x v="5"/>
    <n v="1211"/>
  </r>
  <r>
    <s v="Jamila Sousa"/>
    <s v="Jamila"/>
    <s v="Sousa"/>
    <x v="2"/>
    <x v="1"/>
    <x v="0"/>
    <x v="2"/>
    <s v="Analista JR Atendimento"/>
    <x v="6"/>
    <x v="0"/>
    <n v="1340"/>
  </r>
  <r>
    <s v="Jane Machado"/>
    <s v="Jane"/>
    <s v="Machado"/>
    <x v="8"/>
    <x v="0"/>
    <x v="0"/>
    <x v="2"/>
    <s v="Auxiliar RH"/>
    <x v="2"/>
    <x v="5"/>
    <n v="2130"/>
  </r>
  <r>
    <s v="Jasmim Martins"/>
    <s v="Jasmim"/>
    <s v="Martins"/>
    <x v="0"/>
    <x v="1"/>
    <x v="2"/>
    <x v="1"/>
    <s v="Assistente Faturamento"/>
    <x v="8"/>
    <x v="3"/>
    <n v="2254"/>
  </r>
  <r>
    <s v="Jéssica Silva "/>
    <s v="Jéssica"/>
    <s v="Silva"/>
    <x v="7"/>
    <x v="13"/>
    <x v="2"/>
    <x v="2"/>
    <s v="Auxiliar Atendimento"/>
    <x v="2"/>
    <x v="0"/>
    <n v="2950"/>
  </r>
  <r>
    <s v="Joana Souza"/>
    <s v="Joana"/>
    <s v="Souza"/>
    <x v="3"/>
    <x v="6"/>
    <x v="0"/>
    <x v="1"/>
    <s v="Auxiliar Qualidade"/>
    <x v="2"/>
    <x v="4"/>
    <n v="1154"/>
  </r>
  <r>
    <s v="Júlia Evelyn"/>
    <s v="Júlia"/>
    <s v="Evelyn"/>
    <x v="1"/>
    <x v="11"/>
    <x v="1"/>
    <x v="2"/>
    <s v="Analista JR Qualidade"/>
    <x v="6"/>
    <x v="4"/>
    <n v="1936"/>
  </r>
  <r>
    <s v="Júlia Sousa"/>
    <s v="Júlia"/>
    <s v="Sousa"/>
    <x v="2"/>
    <x v="6"/>
    <x v="0"/>
    <x v="1"/>
    <s v="Analista JR Qualidade"/>
    <x v="6"/>
    <x v="4"/>
    <n v="2345"/>
  </r>
  <r>
    <s v="Juliana Machado"/>
    <s v="Juliana"/>
    <s v="Machado"/>
    <x v="9"/>
    <x v="1"/>
    <x v="2"/>
    <x v="0"/>
    <s v="Assistente Qualidade"/>
    <x v="8"/>
    <x v="4"/>
    <n v="2029"/>
  </r>
  <r>
    <s v="Julieta Martins"/>
    <s v="Julieta"/>
    <s v="Martins"/>
    <x v="5"/>
    <x v="14"/>
    <x v="0"/>
    <x v="1"/>
    <s v="Auxiliar Contas a pagar"/>
    <x v="2"/>
    <x v="2"/>
    <n v="2738"/>
  </r>
  <r>
    <s v="June Cavalcante"/>
    <s v="June"/>
    <s v="Cavalcante"/>
    <x v="0"/>
    <x v="0"/>
    <x v="0"/>
    <x v="1"/>
    <s v="Auxiliar Diretoria"/>
    <x v="2"/>
    <x v="8"/>
    <n v="2388"/>
  </r>
  <r>
    <s v="Karin Carvalho"/>
    <s v="Karin"/>
    <s v="Carvalho"/>
    <x v="6"/>
    <x v="5"/>
    <x v="2"/>
    <x v="0"/>
    <s v="Ajudante Atendimento"/>
    <x v="4"/>
    <x v="0"/>
    <n v="1170"/>
  </r>
  <r>
    <s v="Karla Pereira"/>
    <s v="Karla"/>
    <s v="Pereira"/>
    <x v="7"/>
    <x v="3"/>
    <x v="0"/>
    <x v="0"/>
    <s v="Analista SR Contas a pagar"/>
    <x v="3"/>
    <x v="2"/>
    <n v="2822"/>
  </r>
  <r>
    <s v="Kelly Paulino"/>
    <s v="Kelly"/>
    <s v="Paulino"/>
    <x v="5"/>
    <x v="5"/>
    <x v="0"/>
    <x v="2"/>
    <s v="Auxiliar Contas a pagar"/>
    <x v="2"/>
    <x v="2"/>
    <n v="2453"/>
  </r>
  <r>
    <s v="Lais Berto"/>
    <s v="Lais"/>
    <s v="Berto"/>
    <x v="0"/>
    <x v="11"/>
    <x v="1"/>
    <x v="0"/>
    <s v="Ajudante Qualidade"/>
    <x v="4"/>
    <x v="4"/>
    <n v="2320"/>
  </r>
  <r>
    <s v="Leila Cracco"/>
    <s v="Leila"/>
    <s v="Cracco"/>
    <x v="0"/>
    <x v="7"/>
    <x v="0"/>
    <x v="1"/>
    <s v="Analista PL Operações"/>
    <x v="7"/>
    <x v="1"/>
    <n v="2361"/>
  </r>
  <r>
    <s v="Leonardo Johnson"/>
    <s v="Leonardo"/>
    <s v="Johnson"/>
    <x v="9"/>
    <x v="4"/>
    <x v="1"/>
    <x v="2"/>
    <s v="Analista JR RH"/>
    <x v="6"/>
    <x v="5"/>
    <n v="1090"/>
  </r>
  <r>
    <s v="Letícia Rezendo"/>
    <s v="Letícia"/>
    <s v="Rezendo"/>
    <x v="9"/>
    <x v="14"/>
    <x v="2"/>
    <x v="0"/>
    <s v="Coordenador Contas a pagar"/>
    <x v="5"/>
    <x v="2"/>
    <n v="2153"/>
  </r>
  <r>
    <s v="Lidia Paiva"/>
    <s v="Lidia"/>
    <s v="Paiva"/>
    <x v="1"/>
    <x v="13"/>
    <x v="2"/>
    <x v="1"/>
    <s v="Analista PL Atendimento"/>
    <x v="7"/>
    <x v="0"/>
    <n v="2120"/>
  </r>
  <r>
    <s v="Lilian Oliveira"/>
    <s v="Lilian"/>
    <s v="Oliveira"/>
    <x v="0"/>
    <x v="13"/>
    <x v="0"/>
    <x v="2"/>
    <s v="Analista JR RH"/>
    <x v="6"/>
    <x v="5"/>
    <n v="2540"/>
  </r>
  <r>
    <s v="Linda Silva "/>
    <s v="Linda"/>
    <s v="Silva"/>
    <x v="3"/>
    <x v="0"/>
    <x v="0"/>
    <x v="1"/>
    <s v="Assistente Faturamento"/>
    <x v="8"/>
    <x v="3"/>
    <n v="2224"/>
  </r>
  <r>
    <s v="Lívia Duarte"/>
    <s v="Lívia"/>
    <s v="Duarte"/>
    <x v="4"/>
    <x v="10"/>
    <x v="1"/>
    <x v="1"/>
    <s v="Analista SR Vendas"/>
    <x v="3"/>
    <x v="6"/>
    <n v="2581"/>
  </r>
  <r>
    <s v="Lívia Souza"/>
    <s v="Lívia"/>
    <s v="Souza"/>
    <x v="9"/>
    <x v="10"/>
    <x v="2"/>
    <x v="1"/>
    <s v="Coordenador Operações"/>
    <x v="5"/>
    <x v="1"/>
    <n v="2463"/>
  </r>
  <r>
    <s v="Lolita Sousa"/>
    <s v="Lolita"/>
    <s v="Sousa"/>
    <x v="6"/>
    <x v="8"/>
    <x v="0"/>
    <x v="2"/>
    <s v="Supervisor RH"/>
    <x v="0"/>
    <x v="5"/>
    <n v="1270"/>
  </r>
  <r>
    <s v="Lorena Machado"/>
    <s v="Lorena"/>
    <s v="Machado"/>
    <x v="5"/>
    <x v="4"/>
    <x v="0"/>
    <x v="0"/>
    <s v="Assistente Contas a pagar"/>
    <x v="8"/>
    <x v="2"/>
    <n v="1878"/>
  </r>
  <r>
    <s v="Lucca Barros"/>
    <s v="Lucca"/>
    <s v="Barros"/>
    <x v="4"/>
    <x v="12"/>
    <x v="1"/>
    <x v="2"/>
    <s v="Analista JR Operações"/>
    <x v="6"/>
    <x v="1"/>
    <n v="2327"/>
  </r>
  <r>
    <s v="Lúcia Martins"/>
    <s v="Lúcia"/>
    <s v="Martins"/>
    <x v="4"/>
    <x v="3"/>
    <x v="1"/>
    <x v="2"/>
    <s v="Analista JR Contas a pagar"/>
    <x v="6"/>
    <x v="2"/>
    <n v="1636"/>
  </r>
  <r>
    <s v="Luciana Cavalcante"/>
    <s v="Luciana"/>
    <s v="Cavalcante"/>
    <x v="1"/>
    <x v="8"/>
    <x v="0"/>
    <x v="1"/>
    <s v="Analista JR Contas a pagar"/>
    <x v="6"/>
    <x v="2"/>
    <n v="1964"/>
  </r>
  <r>
    <s v="Ludmila Carvalho"/>
    <s v="Ludmila"/>
    <s v="Carvalho"/>
    <x v="0"/>
    <x v="8"/>
    <x v="1"/>
    <x v="1"/>
    <s v="Coordenador Qualidade"/>
    <x v="5"/>
    <x v="4"/>
    <n v="1446"/>
  </r>
  <r>
    <s v="Luiza Reymond"/>
    <s v="Luiza"/>
    <s v="Reymond"/>
    <x v="2"/>
    <x v="8"/>
    <x v="0"/>
    <x v="0"/>
    <s v="Ajudante Logística"/>
    <x v="4"/>
    <x v="7"/>
    <n v="2382"/>
  </r>
  <r>
    <s v="Luna Ferreira"/>
    <s v="Luna"/>
    <s v="Ferreira"/>
    <x v="3"/>
    <x v="14"/>
    <x v="1"/>
    <x v="0"/>
    <s v="Gerente Operações"/>
    <x v="10"/>
    <x v="1"/>
    <n v="1960"/>
  </r>
  <r>
    <s v="Magnólia Pereira"/>
    <s v="Magnólia"/>
    <s v="Pereira"/>
    <x v="1"/>
    <x v="6"/>
    <x v="1"/>
    <x v="1"/>
    <s v="Analista SR Atendimento"/>
    <x v="3"/>
    <x v="0"/>
    <n v="2844"/>
  </r>
  <r>
    <s v="Maíra Paulino"/>
    <s v="Maíra"/>
    <s v="Paulino"/>
    <x v="0"/>
    <x v="13"/>
    <x v="0"/>
    <x v="1"/>
    <s v="Analista SR Operações"/>
    <x v="3"/>
    <x v="1"/>
    <n v="2519"/>
  </r>
  <r>
    <s v="Maisa Berto"/>
    <s v="Maisa"/>
    <s v="Berto"/>
    <x v="1"/>
    <x v="2"/>
    <x v="0"/>
    <x v="2"/>
    <s v="Auxiliar Operações"/>
    <x v="2"/>
    <x v="1"/>
    <n v="2705"/>
  </r>
  <r>
    <s v="Maitê Socis"/>
    <s v="Maitê"/>
    <s v="Socis"/>
    <x v="0"/>
    <x v="8"/>
    <x v="1"/>
    <x v="0"/>
    <s v="Assistente Operações"/>
    <x v="8"/>
    <x v="1"/>
    <n v="2846"/>
  </r>
  <r>
    <s v="Manuela Moraes"/>
    <s v="Manuela"/>
    <s v="Moraes"/>
    <x v="3"/>
    <x v="10"/>
    <x v="2"/>
    <x v="1"/>
    <s v="Supervisor Atendimento"/>
    <x v="0"/>
    <x v="0"/>
    <n v="1351"/>
  </r>
  <r>
    <s v="Mara Cracco"/>
    <s v="Mara"/>
    <s v="Cracco"/>
    <x v="2"/>
    <x v="2"/>
    <x v="2"/>
    <x v="1"/>
    <s v="Analista SR RH"/>
    <x v="3"/>
    <x v="5"/>
    <n v="2225"/>
  </r>
  <r>
    <s v="Marcela Rezendo"/>
    <s v="Marcela"/>
    <s v="Rezendo"/>
    <x v="3"/>
    <x v="8"/>
    <x v="1"/>
    <x v="1"/>
    <s v="Supervisor Operações"/>
    <x v="0"/>
    <x v="1"/>
    <n v="2728"/>
  </r>
  <r>
    <s v="Márcia Paiva"/>
    <s v="Márcia"/>
    <s v="Paiva"/>
    <x v="3"/>
    <x v="7"/>
    <x v="2"/>
    <x v="1"/>
    <s v="Assistente Qualidade"/>
    <x v="8"/>
    <x v="4"/>
    <n v="1763"/>
  </r>
  <r>
    <s v="Maria Eduarda Andrade"/>
    <s v="Maria"/>
    <s v="Andrade"/>
    <x v="0"/>
    <x v="13"/>
    <x v="0"/>
    <x v="0"/>
    <s v="Ajudante Atendimento"/>
    <x v="4"/>
    <x v="0"/>
    <n v="1127"/>
  </r>
  <r>
    <s v="Maria Eduarda Vasconcelos"/>
    <s v="Maria"/>
    <s v="Vasconcelos"/>
    <x v="9"/>
    <x v="10"/>
    <x v="0"/>
    <x v="1"/>
    <s v="Analista JR Operações"/>
    <x v="6"/>
    <x v="1"/>
    <n v="1416"/>
  </r>
  <r>
    <s v="Maria Júlia Dantas"/>
    <s v="Maria"/>
    <s v="Dantas"/>
    <x v="7"/>
    <x v="14"/>
    <x v="1"/>
    <x v="1"/>
    <s v="Auxiliar Qualidade"/>
    <x v="2"/>
    <x v="4"/>
    <n v="1912"/>
  </r>
  <r>
    <s v="Maria Oliveira"/>
    <s v="Maria"/>
    <s v="Oliveira"/>
    <x v="0"/>
    <x v="6"/>
    <x v="2"/>
    <x v="2"/>
    <s v="Coordenador Operações"/>
    <x v="5"/>
    <x v="1"/>
    <n v="1299"/>
  </r>
  <r>
    <s v="Marília Socis"/>
    <s v="Marília"/>
    <s v="Socis"/>
    <x v="6"/>
    <x v="6"/>
    <x v="2"/>
    <x v="2"/>
    <s v="Coordenador Atendimento"/>
    <x v="5"/>
    <x v="0"/>
    <n v="2611"/>
  </r>
  <r>
    <s v="Marina Paiva"/>
    <s v="Marina"/>
    <s v="Paiva"/>
    <x v="0"/>
    <x v="0"/>
    <x v="0"/>
    <x v="1"/>
    <s v="Analista PL RH"/>
    <x v="7"/>
    <x v="5"/>
    <n v="2365"/>
  </r>
  <r>
    <s v="Marisa Oliveira"/>
    <s v="Marisa"/>
    <s v="Oliveira"/>
    <x v="9"/>
    <x v="5"/>
    <x v="0"/>
    <x v="0"/>
    <s v="Supervisor Qualidade"/>
    <x v="0"/>
    <x v="4"/>
    <n v="1467"/>
  </r>
  <r>
    <s v="Maya Silva "/>
    <s v="Maya"/>
    <s v="Silva"/>
    <x v="0"/>
    <x v="6"/>
    <x v="0"/>
    <x v="0"/>
    <s v="Analista SR Faturamento"/>
    <x v="3"/>
    <x v="3"/>
    <n v="2832"/>
  </r>
  <r>
    <s v="Melissa Sousa"/>
    <s v="Melissa"/>
    <s v="Sousa"/>
    <x v="6"/>
    <x v="10"/>
    <x v="2"/>
    <x v="1"/>
    <s v="Auxiliar Qualidade"/>
    <x v="2"/>
    <x v="4"/>
    <n v="2566"/>
  </r>
  <r>
    <s v="Michele Machado"/>
    <s v="Michele"/>
    <s v="Machado"/>
    <x v="8"/>
    <x v="6"/>
    <x v="1"/>
    <x v="1"/>
    <s v="Supervisor Faturamento"/>
    <x v="0"/>
    <x v="3"/>
    <n v="1433"/>
  </r>
  <r>
    <s v="Milena Cavalcante"/>
    <s v="Milena"/>
    <s v="Cavalcante"/>
    <x v="0"/>
    <x v="9"/>
    <x v="0"/>
    <x v="2"/>
    <s v="Supervisor Atendimento"/>
    <x v="0"/>
    <x v="0"/>
    <n v="1327"/>
  </r>
  <r>
    <s v="Miranda Carvalho"/>
    <s v="Miranda"/>
    <s v="Carvalho"/>
    <x v="5"/>
    <x v="12"/>
    <x v="1"/>
    <x v="1"/>
    <s v="Ajudante Atendimento"/>
    <x v="4"/>
    <x v="0"/>
    <n v="2726"/>
  </r>
  <r>
    <s v="Monalisa Pereira"/>
    <s v="Monalisa"/>
    <s v="Pereira"/>
    <x v="5"/>
    <x v="14"/>
    <x v="2"/>
    <x v="2"/>
    <s v="Coordenador Contas a pagar"/>
    <x v="5"/>
    <x v="2"/>
    <n v="1910"/>
  </r>
  <r>
    <s v="Mônica Paulino"/>
    <s v="Mônica"/>
    <s v="Paulino"/>
    <x v="7"/>
    <x v="11"/>
    <x v="0"/>
    <x v="1"/>
    <s v="Coordenador Contas a pagar"/>
    <x v="5"/>
    <x v="2"/>
    <n v="2798"/>
  </r>
  <r>
    <s v="Naiara Sousa"/>
    <s v="Naiara"/>
    <s v="Sousa"/>
    <x v="0"/>
    <x v="5"/>
    <x v="2"/>
    <x v="2"/>
    <s v="Analista PL Operações"/>
    <x v="7"/>
    <x v="1"/>
    <n v="1635"/>
  </r>
  <r>
    <s v="Nara Machado"/>
    <s v="Nara"/>
    <s v="Machado"/>
    <x v="6"/>
    <x v="2"/>
    <x v="0"/>
    <x v="1"/>
    <s v="Auxiliar RH"/>
    <x v="2"/>
    <x v="5"/>
    <n v="2399"/>
  </r>
  <r>
    <s v="Natália Martins"/>
    <s v="Natália"/>
    <s v="Martins"/>
    <x v="8"/>
    <x v="3"/>
    <x v="1"/>
    <x v="1"/>
    <s v="Auxiliar Operações"/>
    <x v="2"/>
    <x v="1"/>
    <n v="2196"/>
  </r>
  <r>
    <s v="Natasha Cavalcante"/>
    <s v="Natasha"/>
    <s v="Cavalcante"/>
    <x v="4"/>
    <x v="1"/>
    <x v="0"/>
    <x v="0"/>
    <s v="Analista PL RH"/>
    <x v="7"/>
    <x v="5"/>
    <n v="1767"/>
  </r>
  <r>
    <s v="Nicolas Ferraz"/>
    <s v="Nicolas"/>
    <s v="Ferraz"/>
    <x v="1"/>
    <x v="0"/>
    <x v="1"/>
    <x v="2"/>
    <s v="Supervisor RH"/>
    <x v="0"/>
    <x v="5"/>
    <n v="2483"/>
  </r>
  <r>
    <s v="Nicole Carvalho"/>
    <s v="Nicole"/>
    <s v="Carvalho"/>
    <x v="8"/>
    <x v="7"/>
    <x v="0"/>
    <x v="1"/>
    <s v="Supervisor Vendas"/>
    <x v="0"/>
    <x v="6"/>
    <n v="2452"/>
  </r>
  <r>
    <s v="Olga Ferreira"/>
    <s v="Olga"/>
    <s v="Ferreira"/>
    <x v="2"/>
    <x v="10"/>
    <x v="2"/>
    <x v="0"/>
    <s v="Coordenador Operações"/>
    <x v="5"/>
    <x v="1"/>
    <n v="2768"/>
  </r>
  <r>
    <s v="Pandora Berto"/>
    <s v="Pandora"/>
    <s v="Berto"/>
    <x v="3"/>
    <x v="5"/>
    <x v="0"/>
    <x v="1"/>
    <s v="Supervisor Faturamento"/>
    <x v="0"/>
    <x v="3"/>
    <n v="2041"/>
  </r>
  <r>
    <s v="Paola Socis"/>
    <s v="Paola"/>
    <s v="Socis"/>
    <x v="9"/>
    <x v="10"/>
    <x v="0"/>
    <x v="1"/>
    <s v="Analista PL Vendas"/>
    <x v="7"/>
    <x v="6"/>
    <n v="2371"/>
  </r>
  <r>
    <s v="Patrícia Cracco"/>
    <s v="Patrícia"/>
    <s v="Cracco"/>
    <x v="4"/>
    <x v="11"/>
    <x v="2"/>
    <x v="0"/>
    <s v="Assistente Faturamento"/>
    <x v="8"/>
    <x v="3"/>
    <n v="2820"/>
  </r>
  <r>
    <s v="Paula Rezendo"/>
    <s v="Paula"/>
    <s v="Rezendo"/>
    <x v="1"/>
    <x v="4"/>
    <x v="2"/>
    <x v="2"/>
    <s v="Supervisor Operações"/>
    <x v="0"/>
    <x v="1"/>
    <n v="2511"/>
  </r>
  <r>
    <s v="Pedro Henrique Ribeiro"/>
    <s v="Pedro"/>
    <s v="Ribeiro"/>
    <x v="9"/>
    <x v="5"/>
    <x v="0"/>
    <x v="1"/>
    <s v="Analista PL Vendas"/>
    <x v="7"/>
    <x v="6"/>
    <n v="2071"/>
  </r>
  <r>
    <s v="Perla Paiva"/>
    <s v="Perla"/>
    <s v="Paiva"/>
    <x v="3"/>
    <x v="4"/>
    <x v="0"/>
    <x v="0"/>
    <s v="Ajudante Qualidade"/>
    <x v="4"/>
    <x v="4"/>
    <n v="2865"/>
  </r>
  <r>
    <s v="Pietro Santana"/>
    <s v="Pietro"/>
    <s v="Santana"/>
    <x v="2"/>
    <x v="11"/>
    <x v="2"/>
    <x v="1"/>
    <s v="Analista PL Qualidade"/>
    <x v="7"/>
    <x v="4"/>
    <n v="1398"/>
  </r>
  <r>
    <s v="Priscila Silva "/>
    <s v="Priscila"/>
    <s v="Silva"/>
    <x v="7"/>
    <x v="4"/>
    <x v="0"/>
    <x v="1"/>
    <s v="Analista PL RH"/>
    <x v="7"/>
    <x v="5"/>
    <n v="1523"/>
  </r>
  <r>
    <s v="Rafael Vargas"/>
    <s v="Rafael"/>
    <s v="Vargas"/>
    <x v="4"/>
    <x v="4"/>
    <x v="0"/>
    <x v="2"/>
    <s v="Coordenador Contas a pagar"/>
    <x v="5"/>
    <x v="2"/>
    <n v="1175"/>
  </r>
  <r>
    <s v="Rafaela Souza"/>
    <s v="Rafaela"/>
    <s v="Souza"/>
    <x v="0"/>
    <x v="0"/>
    <x v="0"/>
    <x v="2"/>
    <s v="Auxiliar Operações"/>
    <x v="2"/>
    <x v="1"/>
    <n v="1708"/>
  </r>
  <r>
    <s v="Roberta Sousa"/>
    <s v="Roberta"/>
    <s v="Sousa"/>
    <x v="7"/>
    <x v="4"/>
    <x v="0"/>
    <x v="0"/>
    <s v="Auxiliar Operações"/>
    <x v="2"/>
    <x v="1"/>
    <n v="1035"/>
  </r>
  <r>
    <s v="Rosa Machado"/>
    <s v="Rosa"/>
    <s v="Machado"/>
    <x v="1"/>
    <x v="9"/>
    <x v="2"/>
    <x v="1"/>
    <s v="Auxiliar Contas a pagar"/>
    <x v="2"/>
    <x v="2"/>
    <n v="2968"/>
  </r>
  <r>
    <s v="Rosana Martins"/>
    <s v="Rosana"/>
    <s v="Martins"/>
    <x v="0"/>
    <x v="11"/>
    <x v="0"/>
    <x v="2"/>
    <s v="Ajudante Operações"/>
    <x v="4"/>
    <x v="1"/>
    <n v="2159"/>
  </r>
  <r>
    <s v="Rubi Cavalcante"/>
    <s v="Rubi"/>
    <s v="Cavalcante"/>
    <x v="3"/>
    <x v="7"/>
    <x v="1"/>
    <x v="1"/>
    <s v="Analista PL Logística"/>
    <x v="7"/>
    <x v="7"/>
    <n v="1090"/>
  </r>
  <r>
    <s v="Rute Carvalho"/>
    <s v="Rute"/>
    <s v="Carvalho"/>
    <x v="9"/>
    <x v="11"/>
    <x v="0"/>
    <x v="2"/>
    <s v="Analista JR Vendas"/>
    <x v="6"/>
    <x v="6"/>
    <n v="2985"/>
  </r>
  <r>
    <s v="Sabrina Ferreira"/>
    <s v="Sabrina"/>
    <s v="Ferreira"/>
    <x v="2"/>
    <x v="9"/>
    <x v="1"/>
    <x v="1"/>
    <s v="Ajudante RH"/>
    <x v="4"/>
    <x v="5"/>
    <n v="1935"/>
  </r>
  <r>
    <s v="Safira Pereira"/>
    <s v="Safira"/>
    <s v="Pereira"/>
    <x v="7"/>
    <x v="0"/>
    <x v="0"/>
    <x v="1"/>
    <s v="Analista PL Contas a pagar"/>
    <x v="7"/>
    <x v="2"/>
    <n v="2966"/>
  </r>
  <r>
    <s v="Samara Paulino"/>
    <s v="Samara"/>
    <s v="Paulino"/>
    <x v="6"/>
    <x v="14"/>
    <x v="0"/>
    <x v="1"/>
    <s v="Analista JR Operações"/>
    <x v="6"/>
    <x v="1"/>
    <n v="1303"/>
  </r>
  <r>
    <s v="Sandy Socis"/>
    <s v="Sandy"/>
    <s v="Socis"/>
    <x v="1"/>
    <x v="5"/>
    <x v="2"/>
    <x v="2"/>
    <s v="Analista JR Operações"/>
    <x v="6"/>
    <x v="1"/>
    <n v="2565"/>
  </r>
  <r>
    <s v="Sara Cracco"/>
    <s v="Sara"/>
    <s v="Cracco"/>
    <x v="3"/>
    <x v="8"/>
    <x v="1"/>
    <x v="0"/>
    <s v="Analista JR Atendimento"/>
    <x v="6"/>
    <x v="0"/>
    <n v="2393"/>
  </r>
  <r>
    <s v="Selena Rezendo"/>
    <s v="Selena"/>
    <s v="Rezendo"/>
    <x v="8"/>
    <x v="12"/>
    <x v="2"/>
    <x v="0"/>
    <s v="Analista PL Vendas"/>
    <x v="7"/>
    <x v="6"/>
    <n v="2425"/>
  </r>
  <r>
    <s v="Selma Paiva"/>
    <s v="Selma"/>
    <s v="Paiva"/>
    <x v="0"/>
    <x v="12"/>
    <x v="0"/>
    <x v="1"/>
    <s v="Analista JR Qualidade"/>
    <x v="6"/>
    <x v="4"/>
    <n v="1526"/>
  </r>
  <r>
    <s v="Siane Oliveira"/>
    <s v="Siane"/>
    <s v="Oliveira"/>
    <x v="8"/>
    <x v="4"/>
    <x v="2"/>
    <x v="1"/>
    <s v="Assistente Atendimento"/>
    <x v="8"/>
    <x v="0"/>
    <n v="2296"/>
  </r>
  <r>
    <s v="Sônia Socis"/>
    <s v="Sônia"/>
    <s v="Socis"/>
    <x v="5"/>
    <x v="12"/>
    <x v="1"/>
    <x v="1"/>
    <s v="Supervisor Faturamento"/>
    <x v="0"/>
    <x v="3"/>
    <n v="1323"/>
  </r>
  <r>
    <s v="Sophia Paiva"/>
    <s v="Sophia"/>
    <s v="Paiva"/>
    <x v="5"/>
    <x v="2"/>
    <x v="2"/>
    <x v="2"/>
    <s v="Líder Contas a pagar"/>
    <x v="9"/>
    <x v="2"/>
    <n v="1477"/>
  </r>
  <r>
    <s v="Stephanie Oliveira"/>
    <s v="Stephanie"/>
    <s v="Oliveira"/>
    <x v="2"/>
    <x v="0"/>
    <x v="1"/>
    <x v="2"/>
    <s v="Assistente Operações"/>
    <x v="8"/>
    <x v="1"/>
    <n v="1299"/>
  </r>
  <r>
    <s v="Susana Silva "/>
    <s v="Susana"/>
    <s v="Silva"/>
    <x v="0"/>
    <x v="5"/>
    <x v="0"/>
    <x v="1"/>
    <s v="Analista JR RH"/>
    <x v="6"/>
    <x v="5"/>
    <n v="2410"/>
  </r>
  <r>
    <s v="Tábata Sousa"/>
    <s v="Tábata"/>
    <s v="Sousa"/>
    <x v="7"/>
    <x v="13"/>
    <x v="0"/>
    <x v="1"/>
    <s v="Auxiliar Operações"/>
    <x v="2"/>
    <x v="1"/>
    <n v="2774"/>
  </r>
  <r>
    <s v="Taís / Thaís Machado"/>
    <s v="Taís"/>
    <s v="Machado"/>
    <x v="7"/>
    <x v="10"/>
    <x v="0"/>
    <x v="0"/>
    <s v="Coordenador Atendimento"/>
    <x v="5"/>
    <x v="0"/>
    <n v="1754"/>
  </r>
  <r>
    <s v="Talita Cavalcante"/>
    <s v="Talita"/>
    <s v="Cavalcante"/>
    <x v="5"/>
    <x v="11"/>
    <x v="0"/>
    <x v="1"/>
    <s v="Analista SR Atendimento"/>
    <x v="3"/>
    <x v="0"/>
    <n v="2816"/>
  </r>
  <r>
    <s v="Telma Pereira"/>
    <s v="Telma"/>
    <s v="Pereira"/>
    <x v="3"/>
    <x v="11"/>
    <x v="1"/>
    <x v="0"/>
    <s v="Gerente RH"/>
    <x v="10"/>
    <x v="5"/>
    <n v="2904"/>
  </r>
  <r>
    <s v="Tereza Paulino"/>
    <s v="Tereza"/>
    <s v="Paulino"/>
    <x v="5"/>
    <x v="3"/>
    <x v="0"/>
    <x v="0"/>
    <s v="Auxiliar Operações"/>
    <x v="2"/>
    <x v="1"/>
    <n v="2886"/>
  </r>
  <r>
    <s v="Ticiana Socis"/>
    <s v="Ticiana"/>
    <s v="Socis"/>
    <x v="8"/>
    <x v="8"/>
    <x v="0"/>
    <x v="1"/>
    <s v="Analista SR Qualidade"/>
    <x v="3"/>
    <x v="4"/>
    <n v="2683"/>
  </r>
  <r>
    <s v="Úrsula Silva "/>
    <s v="Úrsula"/>
    <s v="Silva"/>
    <x v="0"/>
    <x v="10"/>
    <x v="1"/>
    <x v="0"/>
    <s v="Assistente Diretoria"/>
    <x v="8"/>
    <x v="8"/>
    <n v="1665"/>
  </r>
  <r>
    <s v="Valentina Marques"/>
    <s v="Valentina"/>
    <s v="Marques"/>
    <x v="1"/>
    <x v="5"/>
    <x v="2"/>
    <x v="1"/>
    <s v="Gerente Contas a pagar"/>
    <x v="10"/>
    <x v="2"/>
    <n v="1390"/>
  </r>
  <r>
    <s v="Valentina Souza"/>
    <s v="Valentina"/>
    <s v="Souza"/>
    <x v="8"/>
    <x v="8"/>
    <x v="2"/>
    <x v="1"/>
    <s v="Analista SR Faturamento"/>
    <x v="3"/>
    <x v="3"/>
    <n v="1558"/>
  </r>
  <r>
    <s v="Valéria Sousa"/>
    <s v="Valéria"/>
    <s v="Sousa"/>
    <x v="1"/>
    <x v="10"/>
    <x v="0"/>
    <x v="2"/>
    <s v="Coordenador RH"/>
    <x v="5"/>
    <x v="5"/>
    <n v="1229"/>
  </r>
  <r>
    <s v="Valquíria Machado"/>
    <s v="Valquíria"/>
    <s v="Machado"/>
    <x v="8"/>
    <x v="11"/>
    <x v="0"/>
    <x v="1"/>
    <s v="Auxiliar Contas a pagar"/>
    <x v="2"/>
    <x v="2"/>
    <n v="2480"/>
  </r>
  <r>
    <s v="Velma Cavalcante"/>
    <s v="Velma"/>
    <s v="Cavalcante"/>
    <x v="1"/>
    <x v="6"/>
    <x v="2"/>
    <x v="1"/>
    <s v="Auxiliar Vendas"/>
    <x v="2"/>
    <x v="6"/>
    <n v="2595"/>
  </r>
  <r>
    <s v="Verena Carvalho"/>
    <s v="Verena"/>
    <s v="Carvalho"/>
    <x v="2"/>
    <x v="8"/>
    <x v="0"/>
    <x v="0"/>
    <s v="Analista PL Qualidade"/>
    <x v="7"/>
    <x v="4"/>
    <n v="2702"/>
  </r>
  <r>
    <s v="Vitor Castro"/>
    <s v="Vitor"/>
    <s v="Castro"/>
    <x v="4"/>
    <x v="7"/>
    <x v="1"/>
    <x v="1"/>
    <s v="Assistente Qualidade"/>
    <x v="8"/>
    <x v="4"/>
    <n v="2396"/>
  </r>
  <r>
    <s v="Viviana Paulino"/>
    <s v="Viviana"/>
    <s v="Paulino"/>
    <x v="3"/>
    <x v="6"/>
    <x v="2"/>
    <x v="1"/>
    <s v="Auxiliar Atendimento"/>
    <x v="2"/>
    <x v="0"/>
    <n v="1483"/>
  </r>
  <r>
    <s v="Viviane Berto"/>
    <s v="Viviane"/>
    <s v="Berto"/>
    <x v="9"/>
    <x v="9"/>
    <x v="2"/>
    <x v="2"/>
    <s v="Auxiliar Atendimento"/>
    <x v="2"/>
    <x v="0"/>
    <n v="1500"/>
  </r>
  <r>
    <s v="Yasmin Socis"/>
    <s v="Yasmin"/>
    <s v="Socis"/>
    <x v="7"/>
    <x v="6"/>
    <x v="2"/>
    <x v="1"/>
    <s v="Auxiliar Operações"/>
    <x v="2"/>
    <x v="1"/>
    <n v="2149"/>
  </r>
  <r>
    <s v="Yeda Cracco"/>
    <s v="Yeda"/>
    <s v="Cracco"/>
    <x v="3"/>
    <x v="3"/>
    <x v="1"/>
    <x v="0"/>
    <s v="Ajudante Qualidade"/>
    <x v="4"/>
    <x v="4"/>
    <n v="2256"/>
  </r>
  <r>
    <s v="Ynes Rezendo"/>
    <s v="Ynes"/>
    <s v="Rezendo"/>
    <x v="5"/>
    <x v="1"/>
    <x v="0"/>
    <x v="2"/>
    <s v="Auxiliar RH"/>
    <x v="2"/>
    <x v="5"/>
    <n v="1865"/>
  </r>
  <r>
    <s v="Yolanda Paiva"/>
    <s v="Yolanda"/>
    <s v="Paiva"/>
    <x v="4"/>
    <x v="4"/>
    <x v="0"/>
    <x v="0"/>
    <s v="Coordenador Qualidade"/>
    <x v="5"/>
    <x v="4"/>
    <n v="2409"/>
  </r>
  <r>
    <s v="Zulmira Oliveira"/>
    <s v="Zulmira"/>
    <s v="Oliveira"/>
    <x v="1"/>
    <x v="3"/>
    <x v="0"/>
    <x v="1"/>
    <s v="Assistente Vendas"/>
    <x v="8"/>
    <x v="6"/>
    <n v="113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FE2D0B-721E-450B-A08F-4022B4ECD023}" name="Tabela dinâmica5" cacheId="43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 rowHeaderCaption="Anos Empresa">
  <location ref="A12:B18" firstHeaderRow="1" firstDataRow="1" firstDataCol="1"/>
  <pivotFields count="11">
    <pivotField dataField="1" showAll="0"/>
    <pivotField showAll="0"/>
    <pivotField showAll="0"/>
    <pivotField showAll="0"/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4">
        <item x="2"/>
        <item x="0"/>
        <item x="1"/>
        <item t="default"/>
      </items>
    </pivotField>
    <pivotField showAll="0">
      <items count="4">
        <item x="2"/>
        <item x="1"/>
        <item h="1" x="0"/>
        <item t="default"/>
      </items>
    </pivotField>
    <pivotField showAll="0"/>
    <pivotField showAll="0"/>
    <pivotField showAll="0"/>
    <pivotField numFmtId="43" showAll="0"/>
  </pivotFields>
  <rowFields count="1">
    <field x="4"/>
  </rowFields>
  <rowItems count="6"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Funcionários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E8072DF-5477-484C-9962-F7EC88C877EC}" name="Tabela dinâmica4" cacheId="43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rowHeaderCaption="Avaliação de Desempenho">
  <location ref="A4:B8" firstHeaderRow="1" firstDataRow="1" firstDataCol="1"/>
  <pivotFields count="11">
    <pivotField dataField="1" showAll="0"/>
    <pivotField showAll="0"/>
    <pivotField showAll="0"/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>
      <items count="4">
        <item x="2"/>
        <item x="0"/>
        <item x="1"/>
        <item t="default"/>
      </items>
    </pivotField>
    <pivotField showAll="0">
      <items count="4">
        <item x="2"/>
        <item x="1"/>
        <item h="1" x="0"/>
        <item t="default"/>
      </items>
    </pivotField>
    <pivotField showAll="0"/>
    <pivotField showAll="0"/>
    <pivotField showAll="0"/>
    <pivotField numFmtId="43" showAll="0"/>
  </pivotFields>
  <rowFields count="1">
    <field x="3"/>
  </rowFields>
  <rowItems count="4">
    <i>
      <x v="1"/>
    </i>
    <i>
      <x v="2"/>
    </i>
    <i>
      <x v="3"/>
    </i>
    <i t="grand">
      <x/>
    </i>
  </rowItems>
  <colItems count="1">
    <i/>
  </colItems>
  <dataFields count="1">
    <dataField name="Funcionários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C589E7-8C9D-460E-8988-0AA549CF1823}" name="Tabela dinâmica9" cacheId="43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5" rowHeaderCaption="Anos Empresa">
  <location ref="T10:U16" firstHeaderRow="1" firstDataRow="1" firstDataCol="1"/>
  <pivotFields count="11">
    <pivotField showAll="0"/>
    <pivotField showAll="0"/>
    <pivotField showAll="0"/>
    <pivotField showAll="0"/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4">
        <item x="2"/>
        <item x="0"/>
        <item x="1"/>
        <item t="default"/>
      </items>
    </pivotField>
    <pivotField showAll="0">
      <items count="4">
        <item x="2"/>
        <item x="1"/>
        <item h="1" x="0"/>
        <item t="default"/>
      </items>
    </pivotField>
    <pivotField showAll="0"/>
    <pivotField showAll="0"/>
    <pivotField showAll="0"/>
    <pivotField dataField="1" numFmtId="43" showAll="0"/>
  </pivotFields>
  <rowFields count="1">
    <field x="4"/>
  </rowFields>
  <rowItems count="6"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Total Salários" fld="10" baseField="0" baseItem="0"/>
  </dataFields>
  <conditionalFormats count="1">
    <conditionalFormat priority="1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chartFormats count="2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BA1CC3-AEB2-4D6D-96F7-78AC86628AF2}" name="Tabela dinâmica7" cacheId="43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3" rowHeaderCaption="Anos Empresa">
  <location ref="H3:J9" firstHeaderRow="0" firstDataRow="1" firstDataCol="1"/>
  <pivotFields count="11">
    <pivotField showAll="0"/>
    <pivotField showAll="0"/>
    <pivotField showAll="0"/>
    <pivotField showAll="0"/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4">
        <item x="2"/>
        <item x="0"/>
        <item x="1"/>
        <item t="default"/>
      </items>
    </pivotField>
    <pivotField showAll="0">
      <items count="4">
        <item x="2"/>
        <item x="1"/>
        <item h="1" x="0"/>
        <item t="default"/>
      </items>
    </pivotField>
    <pivotField showAll="0"/>
    <pivotField showAll="0"/>
    <pivotField showAll="0"/>
    <pivotField dataField="1" numFmtId="43" showAll="0"/>
  </pivotFields>
  <rowFields count="1">
    <field x="4"/>
  </rowFields>
  <rowItems count="6"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% Salário" fld="10" showDataAs="percentOfTotal" baseField="2" baseItem="0" numFmtId="10"/>
    <dataField name="Total Salários" fld="10" baseField="0" baseItem="0"/>
  </dataFields>
  <formats count="1">
    <format dxfId="945">
      <pivotArea outline="0" fieldPosition="0">
        <references count="1">
          <reference field="4294967294" count="1">
            <x v="0"/>
          </reference>
        </references>
      </pivotArea>
    </format>
  </formats>
  <conditionalFormats count="1">
    <conditionalFormat priority="3">
      <pivotAreas count="1">
        <pivotArea type="data" outline="0" collapsedLevelsAreSubtotals="1" fieldPosition="0">
          <references count="1">
            <reference field="4294967294" count="1" selected="0">
              <x v="1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F0C57F-3D3A-4907-9EA2-CA5CE420E075}" name="Tabela dinâmica17" cacheId="43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2" rowHeaderCaption="Função">
  <location ref="C41:D53" firstHeaderRow="1" firstDataRow="1" firstDataCol="1"/>
  <pivotFields count="11">
    <pivotField showAll="0"/>
    <pivotField showAll="0"/>
    <pivotField showAll="0"/>
    <pivotField showAll="0"/>
    <pivotField showAll="0"/>
    <pivotField showAll="0">
      <items count="4">
        <item x="2"/>
        <item x="0"/>
        <item x="1"/>
        <item t="default"/>
      </items>
    </pivotField>
    <pivotField showAll="0">
      <items count="4">
        <item x="2"/>
        <item x="1"/>
        <item h="1" x="0"/>
        <item t="default"/>
      </items>
    </pivotField>
    <pivotField showAll="0"/>
    <pivotField axis="axisRow" showAll="0" sortType="ascending">
      <items count="12">
        <item x="1"/>
        <item x="10"/>
        <item x="5"/>
        <item x="0"/>
        <item x="9"/>
        <item x="4"/>
        <item x="6"/>
        <item x="7"/>
        <item x="3"/>
        <item x="8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11">
        <item x="0"/>
        <item x="2"/>
        <item x="8"/>
        <item x="3"/>
        <item x="7"/>
        <item x="1"/>
        <item x="4"/>
        <item x="5"/>
        <item x="6"/>
        <item m="1" x="9"/>
        <item t="default"/>
      </items>
    </pivotField>
    <pivotField dataField="1" numFmtId="43" showAll="0"/>
  </pivotFields>
  <rowFields count="1">
    <field x="8"/>
  </rowFields>
  <rowItems count="12">
    <i>
      <x v="4"/>
    </i>
    <i>
      <x v="1"/>
    </i>
    <i>
      <x/>
    </i>
    <i>
      <x v="8"/>
    </i>
    <i>
      <x v="5"/>
    </i>
    <i>
      <x v="2"/>
    </i>
    <i>
      <x v="7"/>
    </i>
    <i>
      <x v="3"/>
    </i>
    <i>
      <x v="9"/>
    </i>
    <i>
      <x v="6"/>
    </i>
    <i>
      <x v="10"/>
    </i>
    <i t="grand">
      <x/>
    </i>
  </rowItems>
  <colItems count="1">
    <i/>
  </colItems>
  <dataFields count="1">
    <dataField name="Total Salários" fld="10" baseField="8" baseItem="0" numFmtId="165"/>
  </dataFields>
  <formats count="15">
    <format dxfId="886">
      <pivotArea type="all" dataOnly="0" outline="0" fieldPosition="0"/>
    </format>
    <format dxfId="887">
      <pivotArea outline="0" fieldPosition="0">
        <references count="1">
          <reference field="4294967294" count="1">
            <x v="0"/>
          </reference>
        </references>
      </pivotArea>
    </format>
    <format dxfId="888">
      <pivotArea collapsedLevelsAreSubtotals="1" fieldPosition="0">
        <references count="2">
          <reference field="4294967294" count="1" selected="0">
            <x v="0"/>
          </reference>
          <reference field="8" count="0"/>
        </references>
      </pivotArea>
    </format>
    <format dxfId="889">
      <pivotArea field="8" grandRow="1" outline="0" collapsedLevelsAreSubtotals="1" axis="axisRow" fieldPosition="0">
        <references count="1">
          <reference field="4294967294" count="1" selected="0">
            <x v="0"/>
          </reference>
        </references>
      </pivotArea>
    </format>
    <format dxfId="890">
      <pivotArea type="all" dataOnly="0" outline="0" fieldPosition="0"/>
    </format>
    <format dxfId="891">
      <pivotArea dataOnly="0" labelOnly="1" fieldPosition="0">
        <references count="1">
          <reference field="8" count="0"/>
        </references>
      </pivotArea>
    </format>
    <format dxfId="892">
      <pivotArea dataOnly="0" fieldPosition="0">
        <references count="1">
          <reference field="8" count="0"/>
        </references>
      </pivotArea>
    </format>
    <format dxfId="893">
      <pivotArea field="8" type="button" dataOnly="0" labelOnly="1" outline="0" axis="axisRow" fieldPosition="0"/>
    </format>
    <format dxfId="89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664">
      <pivotArea type="all" dataOnly="0" outline="0" fieldPosition="0"/>
    </format>
    <format dxfId="663">
      <pivotArea outline="0" collapsedLevelsAreSubtotals="1" fieldPosition="0"/>
    </format>
    <format dxfId="661">
      <pivotArea field="8" type="button" dataOnly="0" labelOnly="1" outline="0" axis="axisRow" fieldPosition="0"/>
    </format>
    <format dxfId="660">
      <pivotArea dataOnly="0" labelOnly="1" fieldPosition="0">
        <references count="1">
          <reference field="8" count="5">
            <x v="2"/>
            <x v="3"/>
            <x v="6"/>
            <x v="9"/>
            <x v="10"/>
          </reference>
        </references>
      </pivotArea>
    </format>
    <format dxfId="659">
      <pivotArea dataOnly="0" labelOnly="1" grandRow="1" outline="0" fieldPosition="0"/>
    </format>
    <format dxfId="657">
      <pivotArea dataOnly="0" labelOnly="1" outline="0" axis="axisValues" fieldPosition="0"/>
    </format>
  </formats>
  <conditionalFormats count="1">
    <conditionalFormat priority="1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chartFormats count="2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2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8B0A61-4CA3-4593-9B3A-D4CBF34B27EE}" name="Funções e Salários" cacheId="43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 rowHeaderCaption="Função">
  <location ref="B3:E15" firstHeaderRow="0" firstDataRow="1" firstDataCol="1"/>
  <pivotFields count="11">
    <pivotField dataField="1" showAll="0"/>
    <pivotField showAll="0"/>
    <pivotField showAll="0"/>
    <pivotField showAll="0"/>
    <pivotField showAll="0"/>
    <pivotField showAll="0">
      <items count="4">
        <item x="2"/>
        <item x="0"/>
        <item x="1"/>
        <item t="default"/>
      </items>
    </pivotField>
    <pivotField showAll="0">
      <items count="4">
        <item x="2"/>
        <item x="1"/>
        <item h="1" x="0"/>
        <item t="default"/>
      </items>
    </pivotField>
    <pivotField showAll="0"/>
    <pivotField axis="axisRow" showAll="0" sortType="ascending">
      <items count="12">
        <item x="1"/>
        <item x="10"/>
        <item x="5"/>
        <item x="0"/>
        <item x="9"/>
        <item x="4"/>
        <item x="6"/>
        <item x="7"/>
        <item x="3"/>
        <item x="8"/>
        <item x="2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showAll="0">
      <items count="11">
        <item x="0"/>
        <item x="2"/>
        <item x="8"/>
        <item x="3"/>
        <item x="7"/>
        <item x="1"/>
        <item x="4"/>
        <item x="5"/>
        <item x="6"/>
        <item m="1" x="9"/>
        <item t="default"/>
      </items>
    </pivotField>
    <pivotField dataField="1" numFmtId="43" showAll="0"/>
  </pivotFields>
  <rowFields count="1">
    <field x="8"/>
  </rowFields>
  <rowItems count="12">
    <i>
      <x v="4"/>
    </i>
    <i>
      <x v="1"/>
    </i>
    <i>
      <x/>
    </i>
    <i>
      <x v="8"/>
    </i>
    <i>
      <x v="5"/>
    </i>
    <i>
      <x v="2"/>
    </i>
    <i>
      <x v="7"/>
    </i>
    <i>
      <x v="3"/>
    </i>
    <i>
      <x v="9"/>
    </i>
    <i>
      <x v="6"/>
    </i>
    <i>
      <x v="10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Qtde de Funcionários" fld="0" subtotal="count" baseField="0" baseItem="0"/>
    <dataField name="Total Salários" fld="10" baseField="8" baseItem="0" numFmtId="165"/>
    <dataField name="% Total" fld="10" showDataAs="percentOfTotal" baseField="8" baseItem="0" numFmtId="10"/>
  </dataFields>
  <formats count="14">
    <format dxfId="938">
      <pivotArea type="all" dataOnly="0" outline="0" fieldPosition="0"/>
    </format>
    <format dxfId="939">
      <pivotArea outline="0" fieldPosition="0">
        <references count="1">
          <reference field="4294967294" count="1">
            <x v="1"/>
          </reference>
        </references>
      </pivotArea>
    </format>
    <format dxfId="940">
      <pivotArea outline="0" fieldPosition="0">
        <references count="1">
          <reference field="4294967294" count="1">
            <x v="2"/>
          </reference>
        </references>
      </pivotArea>
    </format>
    <format dxfId="941">
      <pivotArea collapsedLevelsAreSubtotals="1" fieldPosition="0">
        <references count="2">
          <reference field="4294967294" count="1" selected="0">
            <x v="1"/>
          </reference>
          <reference field="8" count="0"/>
        </references>
      </pivotArea>
    </format>
    <format dxfId="942">
      <pivotArea field="8" grandRow="1" outline="0" collapsedLevelsAreSubtotals="1" axis="axisRow" fieldPosition="0">
        <references count="1">
          <reference field="4294967294" count="1" selected="0">
            <x v="1"/>
          </reference>
        </references>
      </pivotArea>
    </format>
    <format dxfId="937">
      <pivotArea type="all" dataOnly="0" outline="0" fieldPosition="0"/>
    </format>
    <format dxfId="936">
      <pivotArea dataOnly="0" labelOnly="1" fieldPosition="0">
        <references count="1">
          <reference field="8" count="0"/>
        </references>
      </pivotArea>
    </format>
    <format dxfId="924">
      <pivotArea dataOnly="0" fieldPosition="0">
        <references count="1">
          <reference field="8" count="0"/>
        </references>
      </pivotArea>
    </format>
    <format dxfId="655">
      <pivotArea type="all" dataOnly="0" outline="0" fieldPosition="0"/>
    </format>
    <format dxfId="654">
      <pivotArea outline="0" collapsedLevelsAreSubtotals="1" fieldPosition="0"/>
    </format>
    <format dxfId="652">
      <pivotArea dataOnly="0" labelOnly="1" fieldPosition="0">
        <references count="1">
          <reference field="8" count="5">
            <x v="2"/>
            <x v="3"/>
            <x v="6"/>
            <x v="9"/>
            <x v="10"/>
          </reference>
        </references>
      </pivotArea>
    </format>
    <format dxfId="651">
      <pivotArea dataOnly="0" labelOnly="1" grandRow="1" outline="0" fieldPosition="0"/>
    </format>
    <format dxfId="635">
      <pivotArea field="8" type="button" dataOnly="0" labelOnly="1" outline="0" axis="axisRow" fieldPosition="0"/>
    </format>
    <format dxfId="632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conditionalFormats count="1">
    <conditionalFormat priority="3">
      <pivotAreas count="1">
        <pivotArea type="data" outline="0" collapsedLevelsAreSubtotals="1" fieldPosition="0">
          <references count="1">
            <reference field="4294967294" count="1" selected="0">
              <x v="1"/>
            </reference>
          </references>
        </pivotArea>
      </pivotAreas>
    </conditionalFormat>
  </conditional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2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61BFB4-1DE1-4C80-8770-BEBF4DB184DB}" name="Funções e Qtde Funcionários" cacheId="43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 rowHeaderCaption="Setor">
  <location ref="B18:C28" firstHeaderRow="1" firstDataRow="1" firstDataCol="1"/>
  <pivotFields count="11">
    <pivotField dataField="1" showAll="0"/>
    <pivotField showAll="0"/>
    <pivotField showAll="0"/>
    <pivotField showAll="0"/>
    <pivotField showAll="0"/>
    <pivotField showAll="0">
      <items count="4">
        <item x="2"/>
        <item x="0"/>
        <item x="1"/>
        <item t="default"/>
      </items>
    </pivotField>
    <pivotField showAll="0">
      <items count="4">
        <item x="2"/>
        <item x="1"/>
        <item h="1" x="0"/>
        <item t="default"/>
      </items>
    </pivotField>
    <pivotField showAll="0"/>
    <pivotField showAll="0"/>
    <pivotField axis="axisRow" showAll="0">
      <items count="11">
        <item x="0"/>
        <item x="2"/>
        <item x="8"/>
        <item x="3"/>
        <item x="7"/>
        <item x="1"/>
        <item x="4"/>
        <item x="5"/>
        <item x="6"/>
        <item m="1" x="9"/>
        <item t="default"/>
      </items>
    </pivotField>
    <pivotField numFmtId="43" showAll="0"/>
  </pivotFields>
  <rowFields count="1">
    <field x="9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Funcionários" fld="0" subtotal="count" baseField="0" baseItem="0"/>
  </dataFields>
  <formats count="17">
    <format dxfId="943">
      <pivotArea type="all" dataOnly="0" outline="0" fieldPosition="0"/>
    </format>
    <format dxfId="935">
      <pivotArea type="all" dataOnly="0" outline="0" fieldPosition="0"/>
    </format>
    <format dxfId="934">
      <pivotArea outline="0" collapsedLevelsAreSubtotals="1" fieldPosition="0"/>
    </format>
    <format dxfId="933">
      <pivotArea dataOnly="0" labelOnly="1" fieldPosition="0">
        <references count="1">
          <reference field="9" count="0"/>
        </references>
      </pivotArea>
    </format>
    <format dxfId="932">
      <pivotArea dataOnly="0" labelOnly="1" grandRow="1" outline="0" fieldPosition="0"/>
    </format>
    <format dxfId="927">
      <pivotArea outline="0" collapsedLevelsAreSubtotals="1" fieldPosition="0"/>
    </format>
    <format dxfId="926">
      <pivotArea dataOnly="0" labelOnly="1" fieldPosition="0">
        <references count="1">
          <reference field="9" count="0"/>
        </references>
      </pivotArea>
    </format>
    <format dxfId="925">
      <pivotArea dataOnly="0" labelOnly="1" grandRow="1" outline="0" fieldPosition="0"/>
    </format>
    <format dxfId="923">
      <pivotArea field="9" type="button" dataOnly="0" labelOnly="1" outline="0" axis="axisRow" fieldPosition="0"/>
    </format>
    <format dxfId="920">
      <pivotArea dataOnly="0" labelOnly="1" outline="0" axis="axisValues" fieldPosition="0"/>
    </format>
    <format dxfId="846">
      <pivotArea outline="0" collapsedLevelsAreSubtotals="1" fieldPosition="0"/>
    </format>
    <format dxfId="649">
      <pivotArea type="all" dataOnly="0" outline="0" fieldPosition="0"/>
    </format>
    <format dxfId="648">
      <pivotArea outline="0" collapsedLevelsAreSubtotals="1" fieldPosition="0"/>
    </format>
    <format dxfId="647">
      <pivotArea field="9" type="button" dataOnly="0" labelOnly="1" outline="0" axis="axisRow" fieldPosition="0"/>
    </format>
    <format dxfId="646">
      <pivotArea dataOnly="0" labelOnly="1" fieldPosition="0">
        <references count="1">
          <reference field="9" count="6">
            <x v="0"/>
            <x v="1"/>
            <x v="5"/>
            <x v="6"/>
            <x v="7"/>
            <x v="8"/>
          </reference>
        </references>
      </pivotArea>
    </format>
    <format dxfId="645">
      <pivotArea dataOnly="0" labelOnly="1" grandRow="1" outline="0" fieldPosition="0"/>
    </format>
    <format dxfId="644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2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29A3CF-DE03-4831-A702-E9595882BF4F}" name="Anos Empresa" cacheId="43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2" rowHeaderCaption="Anos de Empresa">
  <location ref="D18:E24" firstHeaderRow="1" firstDataRow="1" firstDataCol="1"/>
  <pivotFields count="11">
    <pivotField dataField="1" showAll="0"/>
    <pivotField showAll="0"/>
    <pivotField showAll="0"/>
    <pivotField showAll="0"/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4">
        <item x="2"/>
        <item x="0"/>
        <item x="1"/>
        <item t="default"/>
      </items>
    </pivotField>
    <pivotField showAll="0">
      <items count="4">
        <item x="2"/>
        <item x="1"/>
        <item h="1" x="0"/>
        <item t="default"/>
      </items>
    </pivotField>
    <pivotField showAll="0"/>
    <pivotField showAll="0"/>
    <pivotField showAll="0"/>
    <pivotField numFmtId="43" showAll="0"/>
  </pivotFields>
  <rowFields count="1">
    <field x="4"/>
  </rowFields>
  <rowItems count="6"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Funcionários" fld="0" subtotal="count" baseField="0" baseItem="0"/>
  </dataFields>
  <formats count="16">
    <format dxfId="944">
      <pivotArea type="all" dataOnly="0" outline="0" fieldPosition="0"/>
    </format>
    <format dxfId="931">
      <pivotArea type="all" dataOnly="0" outline="0" fieldPosition="0"/>
    </format>
    <format dxfId="930">
      <pivotArea outline="0" collapsedLevelsAreSubtotals="1" fieldPosition="0"/>
    </format>
    <format dxfId="929">
      <pivotArea dataOnly="0" labelOnly="1" fieldPosition="0">
        <references count="1">
          <reference field="4" count="5">
            <x v="1"/>
            <x v="2"/>
            <x v="3"/>
            <x v="4"/>
            <x v="5"/>
          </reference>
        </references>
      </pivotArea>
    </format>
    <format dxfId="928">
      <pivotArea dataOnly="0" labelOnly="1" grandRow="1" outline="0" fieldPosition="0"/>
    </format>
    <format dxfId="899">
      <pivotArea field="4" type="button" dataOnly="0" labelOnly="1" outline="0" axis="axisRow" fieldPosition="0"/>
    </format>
    <format dxfId="896">
      <pivotArea dataOnly="0" labelOnly="1" outline="0" axis="axisValues" fieldPosition="0"/>
    </format>
    <format dxfId="848">
      <pivotArea dataOnly="0" labelOnly="1" fieldPosition="0">
        <references count="1">
          <reference field="4" count="5">
            <x v="1"/>
            <x v="2"/>
            <x v="3"/>
            <x v="4"/>
            <x v="5"/>
          </reference>
        </references>
      </pivotArea>
    </format>
    <format dxfId="847">
      <pivotArea dataOnly="0" labelOnly="1" grandRow="1" outline="0" fieldPosition="0"/>
    </format>
    <format dxfId="845">
      <pivotArea outline="0" collapsedLevelsAreSubtotals="1" fieldPosition="0"/>
    </format>
    <format dxfId="642">
      <pivotArea type="all" dataOnly="0" outline="0" fieldPosition="0"/>
    </format>
    <format dxfId="641">
      <pivotArea outline="0" collapsedLevelsAreSubtotals="1" fieldPosition="0"/>
    </format>
    <format dxfId="640">
      <pivotArea field="4" type="button" dataOnly="0" labelOnly="1" outline="0" axis="axisRow" fieldPosition="0"/>
    </format>
    <format dxfId="639">
      <pivotArea dataOnly="0" labelOnly="1" fieldPosition="0">
        <references count="1">
          <reference field="4" count="5">
            <x v="1"/>
            <x v="2"/>
            <x v="3"/>
            <x v="4"/>
            <x v="5"/>
          </reference>
        </references>
      </pivotArea>
    </format>
    <format dxfId="638">
      <pivotArea dataOnly="0" labelOnly="1" grandRow="1" outline="0" fieldPosition="0"/>
    </format>
    <format dxfId="637">
      <pivotArea dataOnly="0" labelOnly="1" outline="0" axis="axisValues" fieldPosition="0"/>
    </format>
  </format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2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Divisão1" xr10:uid="{1C2C0B8A-C4F9-4AAE-A75C-C76EE974D797}" sourceName="Divisão">
  <pivotTables>
    <pivotTable tabId="14" name="Funções e Salários"/>
    <pivotTable tabId="14" name="Funções e Qtde Funcionários"/>
    <pivotTable tabId="13" name="Tabela dinâmica4"/>
    <pivotTable tabId="13" name="Tabela dinâmica5"/>
    <pivotTable tabId="13" name="Tabela dinâmica9"/>
    <pivotTable tabId="13" name="Tabela dinâmica7"/>
    <pivotTable tabId="14" name="Anos Empresa"/>
    <pivotTable tabId="14" name="Tabela dinâmica17"/>
  </pivotTables>
  <data>
    <tabular pivotCacheId="1496000058">
      <items count="3">
        <i x="2" s="1"/>
        <i x="0" s="1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Jorn._Trabalho1" xr10:uid="{62553126-48A5-4192-B1B0-1C3F0523F859}" sourceName="Jorn. Trabalho">
  <pivotTables>
    <pivotTable tabId="14" name="Funções e Salários"/>
    <pivotTable tabId="13" name="Tabela dinâmica9"/>
    <pivotTable tabId="13" name="Tabela dinâmica7"/>
    <pivotTable tabId="13" name="Tabela dinâmica5"/>
    <pivotTable tabId="13" name="Tabela dinâmica4"/>
    <pivotTable tabId="14" name="Anos Empresa"/>
    <pivotTable tabId="14" name="Funções e Qtde Funcionários"/>
    <pivotTable tabId="14" name="Tabela dinâmica17"/>
  </pivotTables>
  <data>
    <tabular pivotCacheId="1496000058">
      <items count="3">
        <i x="2" s="1"/>
        <i x="1" s="1"/>
        <i x="0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Ano" xr10:uid="{FB01A97F-53A3-49CB-B8D5-63665C53D97C}" sourceName="Ano">
  <extLst>
    <x:ext xmlns:x15="http://schemas.microsoft.com/office/spreadsheetml/2010/11/main" uri="{2F2917AC-EB37-4324-AD4E-5DD8C200BD13}">
      <x15:tableSlicerCache tableId="4" column="1"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Filial" xr10:uid="{3951435E-D250-4D06-A10B-518B6F066144}" sourceName="Filial">
  <extLst>
    <x:ext xmlns:x15="http://schemas.microsoft.com/office/spreadsheetml/2010/11/main" uri="{2F2917AC-EB37-4324-AD4E-5DD8C200BD13}">
      <x15:tableSlicerCache tableId="4" column="2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Ano" xr10:uid="{3D4AC8AE-9B7D-41A7-A3D0-D980288F151A}" cache="SegmentaçãodeDados_Ano" caption="Ano" style="SlicerStyleLight6" rowHeight="241300"/>
  <slicer name="Filial" xr10:uid="{EE00BF29-2365-445D-A779-AFAE3D39DDA8}" cache="SegmentaçãodeDados_Filial" caption="Filial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Divisão" xr10:uid="{29D5D8BD-DF57-40E1-BD9C-B5A34B1C1849}" cache="SegmentaçãodeDados_Divisão1" caption="Divisão" rowHeight="241300"/>
  <slicer name="Jorn. Trabalho" xr10:uid="{D27AE4B1-4658-4D08-8FC3-30B33DC33CA8}" cache="SegmentaçãodeDados_Jorn._Trabalho1" caption="Jorn. Trabalho" rowHeight="241300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Divisão 1" xr10:uid="{6101CECF-C1C3-40AB-8EC9-B43D3014F305}" cache="SegmentaçãodeDados_Divisão1" caption="Divisão" style="SlicerStyleOther2" rowHeight="241300"/>
  <slicer name="Divisão 2" xr10:uid="{BFE8674D-02F4-45CF-8D03-35663DD8872E}" cache="SegmentaçãodeDados_Divisão1" caption="Divisão" rowHeight="241300"/>
  <slicer name="Jorn. Trabalho 1" xr10:uid="{F30E42E3-6287-4E7B-939F-6754A699D5FC}" cache="SegmentaçãodeDados_Jorn._Trabalho1" caption="Jorn. Trabalho" rowHeight="241300"/>
  <slicer name="Jorn. Trabalho 2" xr10:uid="{A8014015-1743-4191-9E5D-F531B398FB40}" cache="SegmentaçãodeDados_Jorn._Trabalho1" caption="Jorn. Trabalho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2C2519B-E062-4B76-8968-62D5F9C0AB11}" name="Tabela5" displayName="Tabela5" ref="B1:D31" totalsRowCount="1" headerRowDxfId="978">
  <autoFilter ref="B1:D30" xr:uid="{9911D155-F26C-495B-B517-CC7F420DABE5}"/>
  <tableColumns count="3">
    <tableColumn id="1" xr3:uid="{0B779363-08D3-4328-9C24-E18E38789455}" name="Ano" dataDxfId="977" totalsRowDxfId="976"/>
    <tableColumn id="2" xr3:uid="{8D0621BE-D565-43E8-9230-6D919A4D73D7}" name="Filial" dataDxfId="975" totalsRowDxfId="974"/>
    <tableColumn id="3" xr3:uid="{72253210-A8DD-444B-B4E6-2590B1D66DEF}" name="Custo" dataDxfId="973" totalsRowDxfId="972" dataCellStyle="Vírgula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7FDE2A5-B043-4E71-BE0D-FDD7A4DAB571}" name="Tabela6" displayName="Tabela6" ref="A1:L16" totalsRowShown="0" headerRowDxfId="971" dataDxfId="970" headerRowCellStyle="Vírgula" dataCellStyle="Vírgula">
  <autoFilter ref="A1:L16" xr:uid="{65620652-299B-4185-B138-58C97CE83055}"/>
  <tableColumns count="12">
    <tableColumn id="1" xr3:uid="{190D8F7A-B8FA-4D56-A41C-0B4D2A2E3CA5}" name="Nome" dataDxfId="969" totalsRowDxfId="968" dataCellStyle="Normal 2"/>
    <tableColumn id="2" xr3:uid="{ADC70933-EB8C-4AA0-8699-A1F3E9279DD1}" name="Produto" dataDxfId="967" totalsRowDxfId="966" dataCellStyle="Normal 2"/>
    <tableColumn id="3" xr3:uid="{D27A5D1A-C747-4763-A15B-1394F538B5B3}" name="Ano 2010" dataDxfId="965" totalsRowDxfId="964" dataCellStyle="Vírgula"/>
    <tableColumn id="4" xr3:uid="{F67CF982-A923-47BD-A10E-BB36D5BCD7DF}" name="Ano 2011" dataDxfId="963" totalsRowDxfId="962" dataCellStyle="Vírgula"/>
    <tableColumn id="5" xr3:uid="{DC47A7D4-9BE1-42CF-9176-76E50052AD40}" name="Ano 2012" dataDxfId="961" totalsRowDxfId="960" dataCellStyle="Vírgula"/>
    <tableColumn id="6" xr3:uid="{1A1765C4-AD12-482B-92F5-BF076C74A9C4}" name="Ano 2013" dataDxfId="959" totalsRowDxfId="958" dataCellStyle="Vírgula"/>
    <tableColumn id="7" xr3:uid="{520F2BAD-5A02-4760-8363-355385288553}" name="Ano 2014" dataDxfId="957" totalsRowDxfId="956" dataCellStyle="Vírgula"/>
    <tableColumn id="8" xr3:uid="{261D8BDD-8A76-495D-8F1A-4D5CA321531A}" name="Ano 2015" dataDxfId="955" totalsRowDxfId="954" dataCellStyle="Vírgula"/>
    <tableColumn id="9" xr3:uid="{F5C0EB80-06A0-43F1-B1F9-09B62C82D563}" name="Ano 2016" dataDxfId="953" totalsRowDxfId="952" dataCellStyle="Vírgula"/>
    <tableColumn id="10" xr3:uid="{13D080FA-456C-4DBB-A465-69FFA967118A}" name="Ano 2017" dataDxfId="951" totalsRowDxfId="950" dataCellStyle="Vírgula"/>
    <tableColumn id="13" xr3:uid="{FFF5104E-1E40-4BB5-ADC7-9C1D5692FBEC}" name="Minigráfico" dataDxfId="949" totalsRowDxfId="948" dataCellStyle="Vírgula"/>
    <tableColumn id="11" xr3:uid="{BE77DE33-7A76-4819-9275-697C02AF55BA}" name="Soma" dataDxfId="947" totalsRowDxfId="946" dataCellStyle="Vírgula">
      <calculatedColumnFormula>SUM(Tabela6[[#This Row],[Ano 2010]:[Ano 2017]])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microsoft.com/office/2007/relationships/slicer" Target="../slicers/slicer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microsoft.com/office/2007/relationships/slicer" Target="../slicers/slicer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2.xml"/><Relationship Id="rId5" Type="http://schemas.openxmlformats.org/officeDocument/2006/relationships/printerSettings" Target="../printerSettings/printerSettings4.bin"/><Relationship Id="rId4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7.xml"/><Relationship Id="rId7" Type="http://schemas.microsoft.com/office/2007/relationships/slicer" Target="../slicers/slicer3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Relationship Id="rId6" Type="http://schemas.openxmlformats.org/officeDocument/2006/relationships/drawing" Target="../drawings/drawing3.xml"/><Relationship Id="rId5" Type="http://schemas.openxmlformats.org/officeDocument/2006/relationships/printerSettings" Target="../printerSettings/printerSettings5.bin"/><Relationship Id="rId4" Type="http://schemas.openxmlformats.org/officeDocument/2006/relationships/pivotTable" Target="../pivotTables/pivotTable8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>
    <pageSetUpPr autoPageBreaks="0"/>
  </sheetPr>
  <dimension ref="A1:K233"/>
  <sheetViews>
    <sheetView showGridLines="0" zoomScale="130" zoomScaleNormal="130" zoomScaleSheetLayoutView="100" zoomScalePageLayoutView="115" workbookViewId="0">
      <selection activeCell="G4" sqref="G4"/>
    </sheetView>
  </sheetViews>
  <sheetFormatPr defaultColWidth="19.85546875" defaultRowHeight="16.5" x14ac:dyDescent="0.3"/>
  <cols>
    <col min="1" max="1" width="22.85546875" style="1" customWidth="1"/>
    <col min="2" max="3" width="19.85546875" style="16"/>
    <col min="4" max="4" width="28.140625" style="1" customWidth="1"/>
    <col min="5" max="5" width="21" style="1" customWidth="1"/>
    <col min="6" max="6" width="15.42578125" style="16" customWidth="1"/>
    <col min="7" max="7" width="19.42578125" style="1" bestFit="1" customWidth="1"/>
    <col min="8" max="8" width="30.5703125" style="8" bestFit="1" customWidth="1"/>
    <col min="9" max="9" width="14.28515625" style="4" bestFit="1" customWidth="1"/>
    <col min="10" max="11" width="15" style="10" customWidth="1"/>
    <col min="12" max="16384" width="19.85546875" style="1"/>
  </cols>
  <sheetData>
    <row r="1" spans="1:11" x14ac:dyDescent="0.3">
      <c r="E1" s="11" t="s">
        <v>0</v>
      </c>
      <c r="F1" s="14" t="s">
        <v>233</v>
      </c>
      <c r="G1" s="11" t="s">
        <v>234</v>
      </c>
      <c r="H1" s="12" t="s">
        <v>239</v>
      </c>
      <c r="I1" s="13" t="s">
        <v>238</v>
      </c>
      <c r="J1" s="9"/>
      <c r="K1" s="9"/>
    </row>
    <row r="2" spans="1:11" x14ac:dyDescent="0.3">
      <c r="B2" s="21" t="s">
        <v>313</v>
      </c>
      <c r="C2" s="21" t="s">
        <v>317</v>
      </c>
      <c r="E2" s="2" t="s">
        <v>2</v>
      </c>
      <c r="F2" s="15">
        <v>11</v>
      </c>
      <c r="G2" s="2" t="s">
        <v>235</v>
      </c>
      <c r="H2" s="7" t="s">
        <v>246</v>
      </c>
      <c r="I2" s="4">
        <v>2764</v>
      </c>
    </row>
    <row r="3" spans="1:11" x14ac:dyDescent="0.3">
      <c r="A3" s="17" t="s">
        <v>236</v>
      </c>
      <c r="B3" s="19">
        <f>COUNTIF(G:G,A3)</f>
        <v>116</v>
      </c>
      <c r="C3" s="22">
        <f>SUMIF(G:G,A3,I:I)</f>
        <v>246657</v>
      </c>
      <c r="E3" s="1" t="s">
        <v>6</v>
      </c>
      <c r="F3" s="15">
        <v>6</v>
      </c>
      <c r="G3" s="2" t="s">
        <v>236</v>
      </c>
      <c r="H3" s="7" t="s">
        <v>314</v>
      </c>
      <c r="I3" s="4">
        <v>2581</v>
      </c>
    </row>
    <row r="4" spans="1:11" x14ac:dyDescent="0.3">
      <c r="A4" s="17" t="s">
        <v>237</v>
      </c>
      <c r="B4" s="19">
        <f t="shared" ref="B4:B5" si="0">COUNTIF(G:G,A4)</f>
        <v>61</v>
      </c>
      <c r="C4" s="22">
        <f t="shared" ref="C4:C5" si="1">SUMIF(G:G,A4,I:I)</f>
        <v>124028</v>
      </c>
      <c r="E4" s="1" t="s">
        <v>8</v>
      </c>
      <c r="F4" s="15">
        <v>12</v>
      </c>
      <c r="G4" s="2" t="s">
        <v>237</v>
      </c>
      <c r="H4" s="7" t="s">
        <v>247</v>
      </c>
      <c r="I4" s="4">
        <v>1463</v>
      </c>
    </row>
    <row r="5" spans="1:11" x14ac:dyDescent="0.3">
      <c r="A5" s="17" t="s">
        <v>235</v>
      </c>
      <c r="B5" s="19">
        <f t="shared" si="0"/>
        <v>55</v>
      </c>
      <c r="C5" s="22">
        <f t="shared" si="1"/>
        <v>113653</v>
      </c>
      <c r="E5" s="2" t="s">
        <v>9</v>
      </c>
      <c r="F5" s="15">
        <v>3</v>
      </c>
      <c r="G5" s="2" t="s">
        <v>236</v>
      </c>
      <c r="H5" s="7" t="s">
        <v>249</v>
      </c>
      <c r="I5" s="4">
        <v>2619</v>
      </c>
    </row>
    <row r="6" spans="1:11" x14ac:dyDescent="0.3">
      <c r="A6" s="18"/>
      <c r="C6" s="5"/>
      <c r="E6" s="2" t="s">
        <v>15</v>
      </c>
      <c r="F6" s="15">
        <v>14</v>
      </c>
      <c r="G6" s="2" t="s">
        <v>237</v>
      </c>
      <c r="H6" s="7" t="s">
        <v>250</v>
      </c>
      <c r="I6" s="4">
        <v>2382</v>
      </c>
    </row>
    <row r="7" spans="1:11" x14ac:dyDescent="0.3">
      <c r="A7" s="17" t="s">
        <v>242</v>
      </c>
      <c r="B7" s="19">
        <f>COUNTIF(H:H,"*Diretor -*")</f>
        <v>3</v>
      </c>
      <c r="C7" s="22">
        <f>SUMIF(H:H,"*DIRETOR -*",I:I)</f>
        <v>18055</v>
      </c>
      <c r="D7" s="53" t="s">
        <v>362</v>
      </c>
      <c r="E7" s="1" t="s">
        <v>32</v>
      </c>
      <c r="F7" s="15">
        <v>8</v>
      </c>
      <c r="G7" s="2" t="s">
        <v>236</v>
      </c>
      <c r="H7" s="7" t="s">
        <v>312</v>
      </c>
      <c r="I7" s="4">
        <v>13921</v>
      </c>
    </row>
    <row r="8" spans="1:11" x14ac:dyDescent="0.3">
      <c r="A8" s="17" t="s">
        <v>240</v>
      </c>
      <c r="B8" s="19">
        <f>COUNTIF(H:H,"*RH*")</f>
        <v>30</v>
      </c>
      <c r="C8" s="22">
        <f>SUMIF(H:H,"*RH*",I:I)</f>
        <v>58393</v>
      </c>
      <c r="E8" s="1" t="s">
        <v>39</v>
      </c>
      <c r="F8" s="15">
        <v>13</v>
      </c>
      <c r="G8" s="2" t="s">
        <v>235</v>
      </c>
      <c r="H8" s="7" t="s">
        <v>252</v>
      </c>
      <c r="I8" s="4">
        <v>1957</v>
      </c>
    </row>
    <row r="9" spans="1:11" x14ac:dyDescent="0.3">
      <c r="A9" s="17" t="s">
        <v>244</v>
      </c>
      <c r="B9" s="19">
        <f>COUNTIF(H:H,"*Atendimento*")</f>
        <v>38</v>
      </c>
      <c r="C9" s="22">
        <f>SUMIF(H:H,"*Atendimento*",I:I)</f>
        <v>92535</v>
      </c>
      <c r="E9" s="1" t="s">
        <v>47</v>
      </c>
      <c r="F9" s="15">
        <v>11</v>
      </c>
      <c r="G9" s="2" t="s">
        <v>236</v>
      </c>
      <c r="H9" s="7" t="s">
        <v>253</v>
      </c>
      <c r="I9" s="4">
        <v>2341</v>
      </c>
    </row>
    <row r="10" spans="1:11" x14ac:dyDescent="0.3">
      <c r="A10" s="17" t="s">
        <v>241</v>
      </c>
      <c r="B10" s="19">
        <f>COUNTIF(H:H,"*Qualidade*")</f>
        <v>33</v>
      </c>
      <c r="C10" s="22">
        <f>SUMIF(H:H,"*Qualidade*",I:I)</f>
        <v>63891</v>
      </c>
      <c r="E10" s="1" t="s">
        <v>48</v>
      </c>
      <c r="F10" s="15">
        <v>7</v>
      </c>
      <c r="G10" s="2" t="s">
        <v>237</v>
      </c>
      <c r="H10" s="7" t="s">
        <v>254</v>
      </c>
      <c r="I10" s="4">
        <v>1049</v>
      </c>
    </row>
    <row r="11" spans="1:11" x14ac:dyDescent="0.3">
      <c r="A11" s="17" t="s">
        <v>243</v>
      </c>
      <c r="B11" s="19">
        <f>COUNTIF(H:H,"*Operações*")</f>
        <v>58</v>
      </c>
      <c r="C11" s="22">
        <f>SUMIF(H:H,"*Operações*",I:I)</f>
        <v>121455</v>
      </c>
      <c r="E11" s="1" t="s">
        <v>49</v>
      </c>
      <c r="F11" s="15">
        <v>2</v>
      </c>
      <c r="G11" s="2" t="s">
        <v>235</v>
      </c>
      <c r="H11" s="7" t="s">
        <v>261</v>
      </c>
      <c r="I11" s="4">
        <v>2805</v>
      </c>
    </row>
    <row r="12" spans="1:11" x14ac:dyDescent="0.3">
      <c r="A12" s="17" t="s">
        <v>358</v>
      </c>
      <c r="B12" s="19">
        <f>COUNTIF(H:H,"*Vendas*")</f>
        <v>16</v>
      </c>
      <c r="C12" s="22">
        <f>SUMIF(H:H,"*Vendas*",I:I)</f>
        <v>31814</v>
      </c>
      <c r="E12" s="1" t="s">
        <v>50</v>
      </c>
      <c r="F12" s="15">
        <v>1</v>
      </c>
      <c r="G12" s="2" t="s">
        <v>236</v>
      </c>
      <c r="H12" s="7" t="s">
        <v>256</v>
      </c>
      <c r="I12" s="4">
        <v>2333</v>
      </c>
    </row>
    <row r="13" spans="1:11" x14ac:dyDescent="0.3">
      <c r="A13" s="17" t="s">
        <v>359</v>
      </c>
      <c r="B13" s="19">
        <f>COUNTIF(H:H,"*Contas*")</f>
        <v>34</v>
      </c>
      <c r="C13" s="22">
        <f>SUMIF(H:H,"*Contas*",I:I)</f>
        <v>72924</v>
      </c>
      <c r="E13" s="1" t="s">
        <v>55</v>
      </c>
      <c r="F13" s="15">
        <v>7</v>
      </c>
      <c r="G13" s="2" t="s">
        <v>237</v>
      </c>
      <c r="H13" s="7" t="s">
        <v>257</v>
      </c>
      <c r="I13" s="4">
        <v>1189</v>
      </c>
    </row>
    <row r="14" spans="1:11" x14ac:dyDescent="0.3">
      <c r="A14" s="17" t="s">
        <v>360</v>
      </c>
      <c r="B14" s="19">
        <f>COUNTIF(H:H,"*Logística*")</f>
        <v>4</v>
      </c>
      <c r="C14" s="22">
        <f>SUMIF(H:H,"*Logística*",I:I)</f>
        <v>6173</v>
      </c>
      <c r="E14" s="1" t="s">
        <v>58</v>
      </c>
      <c r="F14" s="15">
        <v>9</v>
      </c>
      <c r="G14" s="2" t="s">
        <v>236</v>
      </c>
      <c r="H14" s="7" t="s">
        <v>258</v>
      </c>
      <c r="I14" s="4">
        <v>1553</v>
      </c>
    </row>
    <row r="15" spans="1:11" x14ac:dyDescent="0.3">
      <c r="A15" s="17" t="s">
        <v>361</v>
      </c>
      <c r="B15" s="19">
        <f>COUNTIF(H:H,"*Faturamento*")</f>
        <v>17</v>
      </c>
      <c r="C15" s="22">
        <f>SUMIF(H:H,"*Faturamento*",I:I)</f>
        <v>33100</v>
      </c>
      <c r="E15" s="1" t="s">
        <v>67</v>
      </c>
      <c r="F15" s="15">
        <v>9</v>
      </c>
      <c r="G15" s="2" t="s">
        <v>235</v>
      </c>
      <c r="H15" s="7" t="s">
        <v>249</v>
      </c>
      <c r="I15" s="4">
        <v>2606</v>
      </c>
    </row>
    <row r="16" spans="1:11" x14ac:dyDescent="0.3">
      <c r="E16" s="1" t="s">
        <v>70</v>
      </c>
      <c r="F16" s="15">
        <v>13</v>
      </c>
      <c r="G16" s="2" t="s">
        <v>236</v>
      </c>
      <c r="H16" s="7" t="s">
        <v>255</v>
      </c>
      <c r="I16" s="4">
        <v>1329</v>
      </c>
    </row>
    <row r="17" spans="1:9" x14ac:dyDescent="0.3">
      <c r="A17" s="17" t="s">
        <v>315</v>
      </c>
      <c r="B17" s="19">
        <f>COUNTIF(H:H,"*JR*")</f>
        <v>24</v>
      </c>
      <c r="C17" s="22">
        <f>SUMIF(H:H,"*JR*",I:I)</f>
        <v>44492</v>
      </c>
      <c r="D17" s="53" t="s">
        <v>363</v>
      </c>
      <c r="E17" s="1" t="s">
        <v>73</v>
      </c>
      <c r="F17" s="15">
        <v>14</v>
      </c>
      <c r="G17" s="2" t="s">
        <v>237</v>
      </c>
      <c r="H17" s="7" t="s">
        <v>260</v>
      </c>
      <c r="I17" s="4">
        <v>1345</v>
      </c>
    </row>
    <row r="18" spans="1:9" x14ac:dyDescent="0.3">
      <c r="A18" s="17" t="s">
        <v>316</v>
      </c>
      <c r="B18" s="19">
        <f>COUNTIF(H:H,"*SR*")</f>
        <v>20</v>
      </c>
      <c r="C18" s="22">
        <f>SUMIF(H:H,"*SR*",I:I)</f>
        <v>44011</v>
      </c>
      <c r="D18" s="53" t="s">
        <v>364</v>
      </c>
      <c r="E18" s="1" t="s">
        <v>89</v>
      </c>
      <c r="F18" s="15">
        <v>10</v>
      </c>
      <c r="G18" s="2" t="s">
        <v>236</v>
      </c>
      <c r="H18" s="7" t="s">
        <v>262</v>
      </c>
      <c r="I18" s="4">
        <v>1690</v>
      </c>
    </row>
    <row r="19" spans="1:9" x14ac:dyDescent="0.3">
      <c r="A19" s="17" t="s">
        <v>245</v>
      </c>
      <c r="B19" s="19">
        <f>COUNTIF(H:H,"*Coordenador*")</f>
        <v>24</v>
      </c>
      <c r="C19" s="22">
        <f>SUMIF(H:H,"*Coordenador*",I:I)</f>
        <v>41479</v>
      </c>
      <c r="E19" s="1" t="s">
        <v>101</v>
      </c>
      <c r="F19" s="15">
        <v>11</v>
      </c>
      <c r="G19" s="2" t="s">
        <v>237</v>
      </c>
      <c r="H19" s="7" t="s">
        <v>263</v>
      </c>
      <c r="I19" s="4">
        <v>2607</v>
      </c>
    </row>
    <row r="20" spans="1:9" x14ac:dyDescent="0.3">
      <c r="E20" s="1" t="s">
        <v>103</v>
      </c>
      <c r="F20" s="15">
        <v>2</v>
      </c>
      <c r="G20" s="2" t="s">
        <v>236</v>
      </c>
      <c r="H20" s="7" t="s">
        <v>249</v>
      </c>
      <c r="I20" s="4">
        <v>1463</v>
      </c>
    </row>
    <row r="21" spans="1:9" x14ac:dyDescent="0.3">
      <c r="E21" s="1" t="s">
        <v>105</v>
      </c>
      <c r="F21" s="15">
        <v>4</v>
      </c>
      <c r="G21" s="2" t="s">
        <v>235</v>
      </c>
      <c r="H21" s="7" t="s">
        <v>264</v>
      </c>
      <c r="I21" s="4">
        <v>1656</v>
      </c>
    </row>
    <row r="22" spans="1:9" x14ac:dyDescent="0.3">
      <c r="A22" s="65" t="s">
        <v>387</v>
      </c>
      <c r="E22" s="1" t="s">
        <v>106</v>
      </c>
      <c r="F22" s="15">
        <v>4</v>
      </c>
      <c r="G22" s="2" t="s">
        <v>236</v>
      </c>
      <c r="H22" s="7" t="s">
        <v>249</v>
      </c>
      <c r="I22" s="4">
        <v>2704</v>
      </c>
    </row>
    <row r="23" spans="1:9" x14ac:dyDescent="0.3">
      <c r="A23" s="6" t="s">
        <v>365</v>
      </c>
      <c r="E23" s="1" t="s">
        <v>120</v>
      </c>
      <c r="F23" s="15">
        <v>13</v>
      </c>
      <c r="G23" s="2" t="s">
        <v>237</v>
      </c>
      <c r="H23" s="7" t="s">
        <v>318</v>
      </c>
      <c r="I23" s="4">
        <v>2625</v>
      </c>
    </row>
    <row r="24" spans="1:9" x14ac:dyDescent="0.3">
      <c r="A24" s="1" t="s">
        <v>375</v>
      </c>
      <c r="E24" s="1" t="s">
        <v>124</v>
      </c>
      <c r="F24" s="15">
        <v>10</v>
      </c>
      <c r="G24" s="2" t="s">
        <v>236</v>
      </c>
      <c r="H24" s="7" t="s">
        <v>266</v>
      </c>
      <c r="I24" s="4">
        <v>1947</v>
      </c>
    </row>
    <row r="25" spans="1:9" x14ac:dyDescent="0.3">
      <c r="A25" s="6" t="s">
        <v>376</v>
      </c>
      <c r="E25" s="1" t="s">
        <v>125</v>
      </c>
      <c r="F25" s="15">
        <v>14</v>
      </c>
      <c r="G25" s="2" t="s">
        <v>235</v>
      </c>
      <c r="H25" s="7" t="s">
        <v>247</v>
      </c>
      <c r="I25" s="4">
        <v>1664</v>
      </c>
    </row>
    <row r="26" spans="1:9" x14ac:dyDescent="0.3">
      <c r="A26" s="53" t="s">
        <v>377</v>
      </c>
      <c r="E26" s="1" t="s">
        <v>131</v>
      </c>
      <c r="F26" s="15">
        <v>5</v>
      </c>
      <c r="G26" s="2" t="s">
        <v>237</v>
      </c>
      <c r="H26" s="7" t="s">
        <v>267</v>
      </c>
      <c r="I26" s="4">
        <v>1216</v>
      </c>
    </row>
    <row r="27" spans="1:9" x14ac:dyDescent="0.3">
      <c r="A27" s="53" t="s">
        <v>379</v>
      </c>
      <c r="B27" s="53" t="s">
        <v>380</v>
      </c>
      <c r="E27" s="1" t="s">
        <v>134</v>
      </c>
      <c r="F27" s="15">
        <v>1</v>
      </c>
      <c r="G27" s="2" t="s">
        <v>236</v>
      </c>
      <c r="H27" s="7" t="s">
        <v>251</v>
      </c>
      <c r="I27" s="4">
        <v>2860</v>
      </c>
    </row>
    <row r="28" spans="1:9" x14ac:dyDescent="0.3">
      <c r="A28" s="53" t="s">
        <v>378</v>
      </c>
      <c r="E28" s="1" t="s">
        <v>135</v>
      </c>
      <c r="F28" s="15">
        <v>4</v>
      </c>
      <c r="G28" s="2" t="s">
        <v>235</v>
      </c>
      <c r="H28" s="7" t="s">
        <v>253</v>
      </c>
      <c r="I28" s="4">
        <v>2721</v>
      </c>
    </row>
    <row r="29" spans="1:9" x14ac:dyDescent="0.3">
      <c r="A29" s="1" t="s">
        <v>381</v>
      </c>
      <c r="E29" s="1" t="s">
        <v>137</v>
      </c>
      <c r="F29" s="15">
        <v>12</v>
      </c>
      <c r="G29" s="2" t="s">
        <v>236</v>
      </c>
      <c r="H29" s="7" t="s">
        <v>249</v>
      </c>
      <c r="I29" s="4">
        <v>1540</v>
      </c>
    </row>
    <row r="30" spans="1:9" x14ac:dyDescent="0.3">
      <c r="E30" s="3" t="s">
        <v>147</v>
      </c>
      <c r="F30" s="15">
        <v>8</v>
      </c>
      <c r="G30" s="2" t="s">
        <v>237</v>
      </c>
      <c r="H30" s="7" t="s">
        <v>268</v>
      </c>
      <c r="I30" s="4">
        <v>2029</v>
      </c>
    </row>
    <row r="31" spans="1:9" x14ac:dyDescent="0.3">
      <c r="A31" s="6" t="s">
        <v>366</v>
      </c>
      <c r="E31" s="3" t="s">
        <v>149</v>
      </c>
      <c r="F31" s="15">
        <v>5</v>
      </c>
      <c r="G31" s="2" t="s">
        <v>236</v>
      </c>
      <c r="H31" s="7" t="s">
        <v>248</v>
      </c>
      <c r="I31" s="4">
        <v>2388</v>
      </c>
    </row>
    <row r="32" spans="1:9" x14ac:dyDescent="0.3">
      <c r="A32" s="1" t="s">
        <v>382</v>
      </c>
      <c r="E32" s="3" t="s">
        <v>152</v>
      </c>
      <c r="F32" s="15">
        <v>9</v>
      </c>
      <c r="G32" s="2" t="s">
        <v>235</v>
      </c>
      <c r="H32" s="7" t="s">
        <v>263</v>
      </c>
      <c r="I32" s="4">
        <v>2453</v>
      </c>
    </row>
    <row r="33" spans="1:9" x14ac:dyDescent="0.3">
      <c r="A33" s="6" t="s">
        <v>376</v>
      </c>
      <c r="E33" s="3" t="s">
        <v>155</v>
      </c>
      <c r="F33" s="15">
        <v>15</v>
      </c>
      <c r="G33" s="2" t="s">
        <v>237</v>
      </c>
      <c r="H33" s="7" t="s">
        <v>258</v>
      </c>
      <c r="I33" s="4">
        <v>2153</v>
      </c>
    </row>
    <row r="34" spans="1:9" x14ac:dyDescent="0.3">
      <c r="A34" s="53" t="s">
        <v>383</v>
      </c>
      <c r="E34" s="3" t="s">
        <v>171</v>
      </c>
      <c r="F34" s="15">
        <v>14</v>
      </c>
      <c r="G34" s="2" t="s">
        <v>236</v>
      </c>
      <c r="H34" s="7" t="s">
        <v>269</v>
      </c>
      <c r="I34" s="4">
        <v>2728</v>
      </c>
    </row>
    <row r="35" spans="1:9" x14ac:dyDescent="0.3">
      <c r="A35" s="53" t="s">
        <v>384</v>
      </c>
      <c r="E35" s="3" t="s">
        <v>173</v>
      </c>
      <c r="F35" s="15">
        <v>13</v>
      </c>
      <c r="G35" s="2" t="s">
        <v>235</v>
      </c>
      <c r="H35" s="7" t="s">
        <v>267</v>
      </c>
      <c r="I35" s="4">
        <v>1299</v>
      </c>
    </row>
    <row r="36" spans="1:9" x14ac:dyDescent="0.3">
      <c r="A36" s="53" t="s">
        <v>385</v>
      </c>
      <c r="E36" s="3" t="s">
        <v>175</v>
      </c>
      <c r="F36" s="15">
        <v>5</v>
      </c>
      <c r="G36" s="2" t="s">
        <v>236</v>
      </c>
      <c r="H36" s="7" t="s">
        <v>259</v>
      </c>
      <c r="I36" s="4">
        <v>2365</v>
      </c>
    </row>
    <row r="37" spans="1:9" x14ac:dyDescent="0.3">
      <c r="A37" s="1" t="s">
        <v>386</v>
      </c>
      <c r="E37" s="3" t="s">
        <v>176</v>
      </c>
      <c r="F37" s="15">
        <v>9</v>
      </c>
      <c r="G37" s="2" t="s">
        <v>237</v>
      </c>
      <c r="H37" s="7" t="s">
        <v>270</v>
      </c>
      <c r="I37" s="4">
        <v>1467</v>
      </c>
    </row>
    <row r="38" spans="1:9" x14ac:dyDescent="0.3">
      <c r="E38" s="3" t="s">
        <v>181</v>
      </c>
      <c r="F38" s="15">
        <v>11</v>
      </c>
      <c r="G38" s="2" t="s">
        <v>236</v>
      </c>
      <c r="H38" s="7" t="s">
        <v>271</v>
      </c>
      <c r="I38" s="4">
        <v>2726</v>
      </c>
    </row>
    <row r="39" spans="1:9" x14ac:dyDescent="0.3">
      <c r="A39" s="75" t="s">
        <v>388</v>
      </c>
      <c r="B39" s="75"/>
      <c r="C39" s="75"/>
      <c r="D39" s="75"/>
      <c r="E39" s="3" t="s">
        <v>184</v>
      </c>
      <c r="F39" s="15">
        <v>9</v>
      </c>
      <c r="G39" s="2" t="s">
        <v>235</v>
      </c>
      <c r="H39" s="7" t="s">
        <v>272</v>
      </c>
      <c r="I39" s="4">
        <v>1635</v>
      </c>
    </row>
    <row r="40" spans="1:9" x14ac:dyDescent="0.3">
      <c r="A40" s="75"/>
      <c r="B40" s="75"/>
      <c r="C40" s="75"/>
      <c r="D40" s="75"/>
      <c r="E40" s="3" t="s">
        <v>213</v>
      </c>
      <c r="F40" s="15">
        <v>9</v>
      </c>
      <c r="G40" s="2" t="s">
        <v>236</v>
      </c>
      <c r="H40" s="7" t="s">
        <v>273</v>
      </c>
      <c r="I40" s="4">
        <v>2410</v>
      </c>
    </row>
    <row r="41" spans="1:9" x14ac:dyDescent="0.3">
      <c r="E41" s="3" t="s">
        <v>220</v>
      </c>
      <c r="F41" s="15">
        <v>6</v>
      </c>
      <c r="G41" s="2" t="s">
        <v>237</v>
      </c>
      <c r="H41" s="7" t="s">
        <v>308</v>
      </c>
      <c r="I41" s="4">
        <v>1665</v>
      </c>
    </row>
    <row r="42" spans="1:9" x14ac:dyDescent="0.3">
      <c r="E42" s="3" t="s">
        <v>221</v>
      </c>
      <c r="F42" s="15">
        <v>14</v>
      </c>
      <c r="G42" s="2" t="s">
        <v>236</v>
      </c>
      <c r="H42" s="7" t="s">
        <v>274</v>
      </c>
      <c r="I42" s="4">
        <v>1558</v>
      </c>
    </row>
    <row r="43" spans="1:9" x14ac:dyDescent="0.3">
      <c r="E43" s="1" t="s">
        <v>227</v>
      </c>
      <c r="F43" s="15">
        <v>10</v>
      </c>
      <c r="G43" s="2" t="s">
        <v>235</v>
      </c>
      <c r="H43" s="7" t="s">
        <v>264</v>
      </c>
      <c r="I43" s="4">
        <v>1500</v>
      </c>
    </row>
    <row r="44" spans="1:9" x14ac:dyDescent="0.3">
      <c r="E44" s="1" t="s">
        <v>228</v>
      </c>
      <c r="F44" s="15">
        <v>13</v>
      </c>
      <c r="G44" s="2" t="s">
        <v>236</v>
      </c>
      <c r="H44" s="7" t="s">
        <v>249</v>
      </c>
      <c r="I44" s="4">
        <v>2149</v>
      </c>
    </row>
    <row r="45" spans="1:9" x14ac:dyDescent="0.3">
      <c r="E45" s="1" t="s">
        <v>229</v>
      </c>
      <c r="F45" s="15">
        <v>12</v>
      </c>
      <c r="G45" s="2" t="s">
        <v>237</v>
      </c>
      <c r="H45" s="7" t="s">
        <v>275</v>
      </c>
      <c r="I45" s="4">
        <v>2256</v>
      </c>
    </row>
    <row r="46" spans="1:9" x14ac:dyDescent="0.3">
      <c r="E46" s="2" t="s">
        <v>14</v>
      </c>
      <c r="F46" s="15">
        <v>1</v>
      </c>
      <c r="G46" s="2" t="s">
        <v>235</v>
      </c>
      <c r="H46" s="7" t="s">
        <v>276</v>
      </c>
      <c r="I46" s="4">
        <v>1936</v>
      </c>
    </row>
    <row r="47" spans="1:9" x14ac:dyDescent="0.3">
      <c r="E47" s="1" t="s">
        <v>22</v>
      </c>
      <c r="F47" s="15">
        <v>4</v>
      </c>
      <c r="G47" s="2" t="s">
        <v>236</v>
      </c>
      <c r="H47" s="7" t="s">
        <v>277</v>
      </c>
      <c r="I47" s="4">
        <v>2653</v>
      </c>
    </row>
    <row r="48" spans="1:9" x14ac:dyDescent="0.3">
      <c r="E48" s="1" t="s">
        <v>23</v>
      </c>
      <c r="F48" s="15">
        <v>11</v>
      </c>
      <c r="G48" s="2" t="s">
        <v>237</v>
      </c>
      <c r="H48" s="7" t="s">
        <v>278</v>
      </c>
      <c r="I48" s="4">
        <v>2657</v>
      </c>
    </row>
    <row r="49" spans="5:9" x14ac:dyDescent="0.3">
      <c r="E49" s="1" t="s">
        <v>36</v>
      </c>
      <c r="F49" s="15">
        <v>9</v>
      </c>
      <c r="G49" s="2" t="s">
        <v>235</v>
      </c>
      <c r="H49" s="7" t="s">
        <v>279</v>
      </c>
      <c r="I49" s="4">
        <v>1894</v>
      </c>
    </row>
    <row r="50" spans="5:9" x14ac:dyDescent="0.3">
      <c r="E50" s="1" t="s">
        <v>37</v>
      </c>
      <c r="F50" s="15">
        <v>5</v>
      </c>
      <c r="G50" s="2" t="s">
        <v>236</v>
      </c>
      <c r="H50" s="7" t="s">
        <v>280</v>
      </c>
      <c r="I50" s="4">
        <v>2922</v>
      </c>
    </row>
    <row r="51" spans="5:9" x14ac:dyDescent="0.3">
      <c r="E51" s="1" t="s">
        <v>41</v>
      </c>
      <c r="F51" s="15">
        <v>14</v>
      </c>
      <c r="G51" s="2" t="s">
        <v>237</v>
      </c>
      <c r="H51" s="7" t="s">
        <v>259</v>
      </c>
      <c r="I51" s="4">
        <v>1005</v>
      </c>
    </row>
    <row r="52" spans="5:9" x14ac:dyDescent="0.3">
      <c r="E52" s="1" t="s">
        <v>42</v>
      </c>
      <c r="F52" s="15">
        <v>10</v>
      </c>
      <c r="G52" s="2" t="s">
        <v>236</v>
      </c>
      <c r="H52" s="7" t="s">
        <v>281</v>
      </c>
      <c r="I52" s="4">
        <v>1050</v>
      </c>
    </row>
    <row r="53" spans="5:9" x14ac:dyDescent="0.3">
      <c r="E53" s="1" t="s">
        <v>54</v>
      </c>
      <c r="F53" s="15">
        <v>13</v>
      </c>
      <c r="G53" s="2" t="s">
        <v>235</v>
      </c>
      <c r="H53" s="7" t="s">
        <v>276</v>
      </c>
      <c r="I53" s="4">
        <v>2271</v>
      </c>
    </row>
    <row r="54" spans="5:9" x14ac:dyDescent="0.3">
      <c r="E54" s="1" t="s">
        <v>59</v>
      </c>
      <c r="F54" s="15">
        <v>1</v>
      </c>
      <c r="G54" s="2" t="s">
        <v>236</v>
      </c>
      <c r="H54" s="7" t="s">
        <v>282</v>
      </c>
      <c r="I54" s="4">
        <v>1349</v>
      </c>
    </row>
    <row r="55" spans="5:9" x14ac:dyDescent="0.3">
      <c r="E55" s="1" t="s">
        <v>62</v>
      </c>
      <c r="F55" s="15">
        <v>10</v>
      </c>
      <c r="G55" s="2" t="s">
        <v>237</v>
      </c>
      <c r="H55" s="7" t="s">
        <v>283</v>
      </c>
      <c r="I55" s="4">
        <v>2723</v>
      </c>
    </row>
    <row r="56" spans="5:9" x14ac:dyDescent="0.3">
      <c r="E56" s="1" t="s">
        <v>64</v>
      </c>
      <c r="F56" s="15">
        <v>6</v>
      </c>
      <c r="G56" s="2" t="s">
        <v>236</v>
      </c>
      <c r="H56" s="7" t="s">
        <v>264</v>
      </c>
      <c r="I56" s="4">
        <v>1991</v>
      </c>
    </row>
    <row r="57" spans="5:9" x14ac:dyDescent="0.3">
      <c r="E57" s="1" t="s">
        <v>72</v>
      </c>
      <c r="F57" s="15">
        <v>1</v>
      </c>
      <c r="G57" s="2" t="s">
        <v>236</v>
      </c>
      <c r="H57" s="7" t="s">
        <v>267</v>
      </c>
      <c r="I57" s="4">
        <v>1723</v>
      </c>
    </row>
    <row r="58" spans="5:9" x14ac:dyDescent="0.3">
      <c r="E58" s="1" t="s">
        <v>78</v>
      </c>
      <c r="F58" s="15">
        <v>7</v>
      </c>
      <c r="G58" s="2" t="s">
        <v>237</v>
      </c>
      <c r="H58" s="7" t="s">
        <v>270</v>
      </c>
      <c r="I58" s="4">
        <v>2478</v>
      </c>
    </row>
    <row r="59" spans="5:9" x14ac:dyDescent="0.3">
      <c r="E59" s="1" t="s">
        <v>94</v>
      </c>
      <c r="F59" s="15">
        <v>2</v>
      </c>
      <c r="G59" s="2" t="s">
        <v>236</v>
      </c>
      <c r="H59" s="7" t="s">
        <v>258</v>
      </c>
      <c r="I59" s="4">
        <v>1067</v>
      </c>
    </row>
    <row r="60" spans="5:9" x14ac:dyDescent="0.3">
      <c r="E60" s="1" t="s">
        <v>96</v>
      </c>
      <c r="F60" s="15">
        <v>8</v>
      </c>
      <c r="G60" s="2" t="s">
        <v>235</v>
      </c>
      <c r="H60" s="7" t="s">
        <v>251</v>
      </c>
      <c r="I60" s="4">
        <v>2052</v>
      </c>
    </row>
    <row r="61" spans="5:9" x14ac:dyDescent="0.3">
      <c r="E61" s="1" t="s">
        <v>97</v>
      </c>
      <c r="F61" s="15">
        <v>2</v>
      </c>
      <c r="G61" s="2" t="s">
        <v>236</v>
      </c>
      <c r="H61" s="7" t="s">
        <v>262</v>
      </c>
      <c r="I61" s="4">
        <v>2339</v>
      </c>
    </row>
    <row r="62" spans="5:9" x14ac:dyDescent="0.3">
      <c r="E62" s="1" t="s">
        <v>99</v>
      </c>
      <c r="F62" s="15">
        <v>1</v>
      </c>
      <c r="G62" s="2" t="s">
        <v>237</v>
      </c>
      <c r="H62" s="7" t="s">
        <v>249</v>
      </c>
      <c r="I62" s="4">
        <v>2254</v>
      </c>
    </row>
    <row r="63" spans="5:9" x14ac:dyDescent="0.3">
      <c r="E63" s="1" t="s">
        <v>112</v>
      </c>
      <c r="F63" s="15">
        <v>2</v>
      </c>
      <c r="G63" s="2" t="s">
        <v>236</v>
      </c>
      <c r="H63" s="7" t="s">
        <v>280</v>
      </c>
      <c r="I63" s="4">
        <v>2692</v>
      </c>
    </row>
    <row r="64" spans="5:9" x14ac:dyDescent="0.3">
      <c r="E64" s="1" t="s">
        <v>123</v>
      </c>
      <c r="F64" s="15">
        <v>4</v>
      </c>
      <c r="G64" s="2" t="s">
        <v>235</v>
      </c>
      <c r="H64" s="7" t="s">
        <v>251</v>
      </c>
      <c r="I64" s="4">
        <v>2168</v>
      </c>
    </row>
    <row r="65" spans="5:9" x14ac:dyDescent="0.3">
      <c r="E65" s="1" t="s">
        <v>128</v>
      </c>
      <c r="F65" s="15">
        <v>12</v>
      </c>
      <c r="G65" s="2" t="s">
        <v>236</v>
      </c>
      <c r="H65" s="7" t="s">
        <v>273</v>
      </c>
      <c r="I65" s="4">
        <v>1739</v>
      </c>
    </row>
    <row r="66" spans="5:9" x14ac:dyDescent="0.3">
      <c r="E66" s="1" t="s">
        <v>132</v>
      </c>
      <c r="F66" s="15">
        <v>8</v>
      </c>
      <c r="G66" s="2" t="s">
        <v>237</v>
      </c>
      <c r="H66" s="7" t="s">
        <v>266</v>
      </c>
      <c r="I66" s="4">
        <v>1238</v>
      </c>
    </row>
    <row r="67" spans="5:9" x14ac:dyDescent="0.3">
      <c r="E67" s="3" t="s">
        <v>144</v>
      </c>
      <c r="F67" s="15">
        <v>3</v>
      </c>
      <c r="G67" s="2" t="s">
        <v>235</v>
      </c>
      <c r="H67" s="7" t="s">
        <v>264</v>
      </c>
      <c r="I67" s="4">
        <v>2950</v>
      </c>
    </row>
    <row r="68" spans="5:9" x14ac:dyDescent="0.3">
      <c r="E68" s="3" t="s">
        <v>148</v>
      </c>
      <c r="F68" s="15">
        <v>15</v>
      </c>
      <c r="G68" s="2" t="s">
        <v>236</v>
      </c>
      <c r="H68" s="7" t="s">
        <v>263</v>
      </c>
      <c r="I68" s="4">
        <v>2738</v>
      </c>
    </row>
    <row r="69" spans="5:9" x14ac:dyDescent="0.3">
      <c r="E69" s="3" t="s">
        <v>153</v>
      </c>
      <c r="F69" s="15">
        <v>1</v>
      </c>
      <c r="G69" s="2" t="s">
        <v>237</v>
      </c>
      <c r="H69" s="7" t="s">
        <v>275</v>
      </c>
      <c r="I69" s="4">
        <v>2320</v>
      </c>
    </row>
    <row r="70" spans="5:9" x14ac:dyDescent="0.3">
      <c r="E70" s="3" t="s">
        <v>156</v>
      </c>
      <c r="F70" s="15">
        <v>3</v>
      </c>
      <c r="G70" s="2" t="s">
        <v>236</v>
      </c>
      <c r="H70" s="7" t="s">
        <v>251</v>
      </c>
      <c r="I70" s="4">
        <v>2120</v>
      </c>
    </row>
    <row r="71" spans="5:9" x14ac:dyDescent="0.3">
      <c r="E71" s="3" t="s">
        <v>162</v>
      </c>
      <c r="F71" s="15">
        <v>12</v>
      </c>
      <c r="G71" s="2" t="s">
        <v>235</v>
      </c>
      <c r="H71" s="7" t="s">
        <v>285</v>
      </c>
      <c r="I71" s="4">
        <v>1636</v>
      </c>
    </row>
    <row r="72" spans="5:9" x14ac:dyDescent="0.3">
      <c r="E72" s="3" t="s">
        <v>163</v>
      </c>
      <c r="F72" s="15">
        <v>14</v>
      </c>
      <c r="G72" s="2" t="s">
        <v>236</v>
      </c>
      <c r="H72" s="7" t="s">
        <v>285</v>
      </c>
      <c r="I72" s="4">
        <v>1964</v>
      </c>
    </row>
    <row r="73" spans="5:9" x14ac:dyDescent="0.3">
      <c r="E73" s="3" t="s">
        <v>169</v>
      </c>
      <c r="F73" s="15">
        <v>14</v>
      </c>
      <c r="G73" s="2" t="s">
        <v>237</v>
      </c>
      <c r="H73" s="7" t="s">
        <v>282</v>
      </c>
      <c r="I73" s="4">
        <v>2846</v>
      </c>
    </row>
    <row r="74" spans="5:9" x14ac:dyDescent="0.3">
      <c r="E74" s="3" t="s">
        <v>170</v>
      </c>
      <c r="F74" s="15">
        <v>4</v>
      </c>
      <c r="G74" s="2" t="s">
        <v>236</v>
      </c>
      <c r="H74" s="7" t="s">
        <v>286</v>
      </c>
      <c r="I74" s="4">
        <v>2225</v>
      </c>
    </row>
    <row r="75" spans="5:9" x14ac:dyDescent="0.3">
      <c r="E75" s="3" t="s">
        <v>174</v>
      </c>
      <c r="F75" s="15">
        <v>13</v>
      </c>
      <c r="G75" s="2" t="s">
        <v>235</v>
      </c>
      <c r="H75" s="7" t="s">
        <v>287</v>
      </c>
      <c r="I75" s="4">
        <v>2611</v>
      </c>
    </row>
    <row r="76" spans="5:9" x14ac:dyDescent="0.3">
      <c r="E76" s="3" t="s">
        <v>179</v>
      </c>
      <c r="F76" s="15">
        <v>13</v>
      </c>
      <c r="G76" s="2" t="s">
        <v>236</v>
      </c>
      <c r="H76" s="7" t="s">
        <v>284</v>
      </c>
      <c r="I76" s="4">
        <v>1433</v>
      </c>
    </row>
    <row r="77" spans="5:9" x14ac:dyDescent="0.3">
      <c r="E77" s="3" t="s">
        <v>189</v>
      </c>
      <c r="F77" s="15">
        <v>6</v>
      </c>
      <c r="G77" s="2" t="s">
        <v>237</v>
      </c>
      <c r="H77" s="7" t="s">
        <v>267</v>
      </c>
      <c r="I77" s="4">
        <v>2768</v>
      </c>
    </row>
    <row r="78" spans="5:9" x14ac:dyDescent="0.3">
      <c r="E78" s="3" t="s">
        <v>191</v>
      </c>
      <c r="F78" s="15">
        <v>6</v>
      </c>
      <c r="G78" s="2" t="s">
        <v>236</v>
      </c>
      <c r="H78" s="7" t="s">
        <v>288</v>
      </c>
      <c r="I78" s="4">
        <v>2371</v>
      </c>
    </row>
    <row r="79" spans="5:9" x14ac:dyDescent="0.3">
      <c r="E79" s="3" t="s">
        <v>193</v>
      </c>
      <c r="F79" s="15">
        <v>2</v>
      </c>
      <c r="G79" s="2" t="s">
        <v>235</v>
      </c>
      <c r="H79" s="7" t="s">
        <v>269</v>
      </c>
      <c r="I79" s="4">
        <v>2511</v>
      </c>
    </row>
    <row r="80" spans="5:9" x14ac:dyDescent="0.3">
      <c r="E80" s="3" t="s">
        <v>197</v>
      </c>
      <c r="F80" s="15">
        <v>2</v>
      </c>
      <c r="G80" s="2" t="s">
        <v>237</v>
      </c>
      <c r="H80" s="7" t="s">
        <v>249</v>
      </c>
      <c r="I80" s="4">
        <v>1035</v>
      </c>
    </row>
    <row r="81" spans="5:9" x14ac:dyDescent="0.3">
      <c r="E81" s="3" t="s">
        <v>198</v>
      </c>
      <c r="F81" s="15">
        <v>10</v>
      </c>
      <c r="G81" s="2" t="s">
        <v>236</v>
      </c>
      <c r="H81" s="7" t="s">
        <v>263</v>
      </c>
      <c r="I81" s="4">
        <v>2968</v>
      </c>
    </row>
    <row r="82" spans="5:9" x14ac:dyDescent="0.3">
      <c r="E82" s="3" t="s">
        <v>199</v>
      </c>
      <c r="F82" s="15">
        <v>1</v>
      </c>
      <c r="G82" s="2" t="s">
        <v>235</v>
      </c>
      <c r="H82" s="7" t="s">
        <v>280</v>
      </c>
      <c r="I82" s="4">
        <v>2159</v>
      </c>
    </row>
    <row r="83" spans="5:9" x14ac:dyDescent="0.3">
      <c r="E83" s="3" t="s">
        <v>200</v>
      </c>
      <c r="F83" s="15">
        <v>7</v>
      </c>
      <c r="G83" s="2" t="s">
        <v>236</v>
      </c>
      <c r="H83" s="7" t="s">
        <v>289</v>
      </c>
      <c r="I83" s="4">
        <v>1090</v>
      </c>
    </row>
    <row r="84" spans="5:9" x14ac:dyDescent="0.3">
      <c r="E84" s="3" t="s">
        <v>206</v>
      </c>
      <c r="F84" s="15">
        <v>14</v>
      </c>
      <c r="G84" s="2" t="s">
        <v>237</v>
      </c>
      <c r="H84" s="7" t="s">
        <v>290</v>
      </c>
      <c r="I84" s="4">
        <v>2393</v>
      </c>
    </row>
    <row r="85" spans="5:9" x14ac:dyDescent="0.3">
      <c r="E85" s="3" t="s">
        <v>210</v>
      </c>
      <c r="F85" s="15">
        <v>11</v>
      </c>
      <c r="G85" s="2" t="s">
        <v>236</v>
      </c>
      <c r="H85" s="7" t="s">
        <v>284</v>
      </c>
      <c r="I85" s="4">
        <v>1323</v>
      </c>
    </row>
    <row r="86" spans="5:9" x14ac:dyDescent="0.3">
      <c r="E86" s="3" t="s">
        <v>211</v>
      </c>
      <c r="F86" s="15">
        <v>4</v>
      </c>
      <c r="G86" s="2" t="s">
        <v>235</v>
      </c>
      <c r="H86" s="7" t="s">
        <v>291</v>
      </c>
      <c r="I86" s="4">
        <v>1477</v>
      </c>
    </row>
    <row r="87" spans="5:9" x14ac:dyDescent="0.3">
      <c r="E87" s="3" t="s">
        <v>217</v>
      </c>
      <c r="F87" s="15">
        <v>1</v>
      </c>
      <c r="G87" s="2" t="s">
        <v>237</v>
      </c>
      <c r="H87" s="7" t="s">
        <v>292</v>
      </c>
      <c r="I87" s="4">
        <v>2904</v>
      </c>
    </row>
    <row r="88" spans="5:9" x14ac:dyDescent="0.3">
      <c r="E88" s="3" t="s">
        <v>219</v>
      </c>
      <c r="F88" s="15">
        <v>14</v>
      </c>
      <c r="G88" s="2" t="s">
        <v>236</v>
      </c>
      <c r="H88" s="7" t="s">
        <v>293</v>
      </c>
      <c r="I88" s="4">
        <v>2683</v>
      </c>
    </row>
    <row r="89" spans="5:9" x14ac:dyDescent="0.3">
      <c r="E89" s="3" t="s">
        <v>222</v>
      </c>
      <c r="F89" s="15">
        <v>6</v>
      </c>
      <c r="G89" s="2" t="s">
        <v>235</v>
      </c>
      <c r="H89" s="7" t="s">
        <v>294</v>
      </c>
      <c r="I89" s="4">
        <v>1229</v>
      </c>
    </row>
    <row r="90" spans="5:9" x14ac:dyDescent="0.3">
      <c r="E90" s="3" t="s">
        <v>224</v>
      </c>
      <c r="F90" s="15">
        <v>13</v>
      </c>
      <c r="G90" s="2" t="s">
        <v>236</v>
      </c>
      <c r="H90" s="7" t="s">
        <v>295</v>
      </c>
      <c r="I90" s="4">
        <v>2595</v>
      </c>
    </row>
    <row r="91" spans="5:9" x14ac:dyDescent="0.3">
      <c r="E91" s="3" t="s">
        <v>225</v>
      </c>
      <c r="F91" s="15">
        <v>14</v>
      </c>
      <c r="G91" s="2" t="s">
        <v>237</v>
      </c>
      <c r="H91" s="7" t="s">
        <v>296</v>
      </c>
      <c r="I91" s="4">
        <v>2702</v>
      </c>
    </row>
    <row r="92" spans="5:9" x14ac:dyDescent="0.3">
      <c r="E92" s="2" t="s">
        <v>4</v>
      </c>
      <c r="F92" s="15">
        <v>9</v>
      </c>
      <c r="G92" s="2" t="s">
        <v>236</v>
      </c>
      <c r="H92" s="7" t="s">
        <v>297</v>
      </c>
      <c r="I92" s="4">
        <v>1390</v>
      </c>
    </row>
    <row r="93" spans="5:9" x14ac:dyDescent="0.3">
      <c r="E93" s="2" t="s">
        <v>12</v>
      </c>
      <c r="F93" s="15">
        <v>9</v>
      </c>
      <c r="G93" s="2" t="s">
        <v>237</v>
      </c>
      <c r="H93" s="7" t="s">
        <v>282</v>
      </c>
      <c r="I93" s="4">
        <v>2124</v>
      </c>
    </row>
    <row r="94" spans="5:9" x14ac:dyDescent="0.3">
      <c r="E94" s="1" t="s">
        <v>13</v>
      </c>
      <c r="F94" s="15">
        <v>13</v>
      </c>
      <c r="G94" s="2" t="s">
        <v>236</v>
      </c>
      <c r="H94" s="7" t="s">
        <v>283</v>
      </c>
      <c r="I94" s="4">
        <v>1739</v>
      </c>
    </row>
    <row r="95" spans="5:9" x14ac:dyDescent="0.3">
      <c r="E95" s="1" t="s">
        <v>19</v>
      </c>
      <c r="F95" s="15">
        <v>7</v>
      </c>
      <c r="G95" s="2" t="s">
        <v>235</v>
      </c>
      <c r="H95" s="7" t="s">
        <v>265</v>
      </c>
      <c r="I95" s="4">
        <v>2689</v>
      </c>
    </row>
    <row r="96" spans="5:9" x14ac:dyDescent="0.3">
      <c r="E96" s="1" t="s">
        <v>20</v>
      </c>
      <c r="F96" s="15">
        <v>15</v>
      </c>
      <c r="G96" s="2" t="s">
        <v>236</v>
      </c>
      <c r="H96" s="7" t="s">
        <v>298</v>
      </c>
      <c r="I96" s="4">
        <v>1912</v>
      </c>
    </row>
    <row r="97" spans="5:9" x14ac:dyDescent="0.3">
      <c r="E97" s="1" t="s">
        <v>21</v>
      </c>
      <c r="F97" s="15">
        <v>13</v>
      </c>
      <c r="G97" s="2" t="s">
        <v>237</v>
      </c>
      <c r="H97" s="7" t="s">
        <v>299</v>
      </c>
      <c r="I97" s="4">
        <v>2730</v>
      </c>
    </row>
    <row r="98" spans="5:9" x14ac:dyDescent="0.3">
      <c r="E98" s="1" t="s">
        <v>25</v>
      </c>
      <c r="F98" s="15">
        <v>9</v>
      </c>
      <c r="G98" s="2" t="s">
        <v>236</v>
      </c>
      <c r="H98" s="7" t="s">
        <v>288</v>
      </c>
      <c r="I98" s="4">
        <v>2071</v>
      </c>
    </row>
    <row r="99" spans="5:9" x14ac:dyDescent="0.3">
      <c r="E99" s="1" t="s">
        <v>26</v>
      </c>
      <c r="F99" s="15">
        <v>11</v>
      </c>
      <c r="G99" s="2" t="s">
        <v>235</v>
      </c>
      <c r="H99" s="7" t="s">
        <v>300</v>
      </c>
      <c r="I99" s="4">
        <v>2327</v>
      </c>
    </row>
    <row r="100" spans="5:9" x14ac:dyDescent="0.3">
      <c r="E100" s="1" t="s">
        <v>27</v>
      </c>
      <c r="F100" s="15">
        <v>12</v>
      </c>
      <c r="G100" s="2" t="s">
        <v>236</v>
      </c>
      <c r="H100" s="7" t="s">
        <v>277</v>
      </c>
      <c r="I100" s="4">
        <v>2267</v>
      </c>
    </row>
    <row r="101" spans="5:9" x14ac:dyDescent="0.3">
      <c r="E101" s="1" t="s">
        <v>28</v>
      </c>
      <c r="F101" s="15">
        <v>3</v>
      </c>
      <c r="G101" s="2" t="s">
        <v>237</v>
      </c>
      <c r="H101" s="7" t="s">
        <v>257</v>
      </c>
      <c r="I101" s="4">
        <v>2685</v>
      </c>
    </row>
    <row r="102" spans="5:9" x14ac:dyDescent="0.3">
      <c r="E102" s="1" t="s">
        <v>33</v>
      </c>
      <c r="F102" s="15">
        <v>4</v>
      </c>
      <c r="G102" s="2" t="s">
        <v>236</v>
      </c>
      <c r="H102" s="7" t="s">
        <v>249</v>
      </c>
      <c r="I102" s="4">
        <v>2813</v>
      </c>
    </row>
    <row r="103" spans="5:9" x14ac:dyDescent="0.3">
      <c r="E103" s="1" t="s">
        <v>38</v>
      </c>
      <c r="F103" s="15">
        <v>9</v>
      </c>
      <c r="G103" s="2" t="s">
        <v>236</v>
      </c>
      <c r="H103" s="7" t="s">
        <v>247</v>
      </c>
      <c r="I103" s="4">
        <v>1292</v>
      </c>
    </row>
    <row r="104" spans="5:9" x14ac:dyDescent="0.3">
      <c r="E104" s="1" t="s">
        <v>43</v>
      </c>
      <c r="F104" s="15">
        <v>6</v>
      </c>
      <c r="G104" s="2" t="s">
        <v>237</v>
      </c>
      <c r="H104" s="7" t="s">
        <v>259</v>
      </c>
      <c r="I104" s="4">
        <v>1066</v>
      </c>
    </row>
    <row r="105" spans="5:9" x14ac:dyDescent="0.3">
      <c r="E105" s="1" t="s">
        <v>51</v>
      </c>
      <c r="F105" s="15">
        <v>1</v>
      </c>
      <c r="G105" s="2" t="s">
        <v>236</v>
      </c>
      <c r="H105" s="7" t="s">
        <v>301</v>
      </c>
      <c r="I105" s="4">
        <v>1463</v>
      </c>
    </row>
    <row r="106" spans="5:9" x14ac:dyDescent="0.3">
      <c r="E106" s="1" t="s">
        <v>52</v>
      </c>
      <c r="F106" s="15">
        <v>3</v>
      </c>
      <c r="G106" s="2" t="s">
        <v>235</v>
      </c>
      <c r="H106" s="7" t="s">
        <v>264</v>
      </c>
      <c r="I106" s="4">
        <v>2832</v>
      </c>
    </row>
    <row r="107" spans="5:9" x14ac:dyDescent="0.3">
      <c r="E107" s="1" t="s">
        <v>53</v>
      </c>
      <c r="F107" s="15">
        <v>9</v>
      </c>
      <c r="G107" s="2" t="s">
        <v>236</v>
      </c>
      <c r="H107" s="7" t="s">
        <v>302</v>
      </c>
      <c r="I107" s="4">
        <v>1488</v>
      </c>
    </row>
    <row r="108" spans="5:9" x14ac:dyDescent="0.3">
      <c r="E108" s="1" t="s">
        <v>60</v>
      </c>
      <c r="F108" s="15">
        <v>10</v>
      </c>
      <c r="G108" s="2" t="s">
        <v>237</v>
      </c>
      <c r="H108" s="7" t="s">
        <v>303</v>
      </c>
      <c r="I108" s="4">
        <v>2122</v>
      </c>
    </row>
    <row r="109" spans="5:9" x14ac:dyDescent="0.3">
      <c r="E109" s="1" t="s">
        <v>66</v>
      </c>
      <c r="F109" s="15">
        <v>9</v>
      </c>
      <c r="G109" s="2" t="s">
        <v>236</v>
      </c>
      <c r="H109" s="7" t="s">
        <v>300</v>
      </c>
      <c r="I109" s="4">
        <v>1706</v>
      </c>
    </row>
    <row r="110" spans="5:9" x14ac:dyDescent="0.3">
      <c r="E110" s="1" t="s">
        <v>69</v>
      </c>
      <c r="F110" s="15">
        <v>11</v>
      </c>
      <c r="G110" s="2" t="s">
        <v>235</v>
      </c>
      <c r="H110" s="7" t="s">
        <v>246</v>
      </c>
      <c r="I110" s="4">
        <v>1431</v>
      </c>
    </row>
    <row r="111" spans="5:9" x14ac:dyDescent="0.3">
      <c r="E111" s="1" t="s">
        <v>74</v>
      </c>
      <c r="F111" s="15">
        <v>7</v>
      </c>
      <c r="G111" s="2" t="s">
        <v>236</v>
      </c>
      <c r="H111" s="7" t="s">
        <v>247</v>
      </c>
      <c r="I111" s="4">
        <v>1541</v>
      </c>
    </row>
    <row r="112" spans="5:9" x14ac:dyDescent="0.3">
      <c r="E112" s="1" t="s">
        <v>76</v>
      </c>
      <c r="F112" s="15">
        <v>9</v>
      </c>
      <c r="G112" s="2" t="s">
        <v>237</v>
      </c>
      <c r="H112" s="7" t="s">
        <v>249</v>
      </c>
      <c r="I112" s="4">
        <v>2205</v>
      </c>
    </row>
    <row r="113" spans="5:9" x14ac:dyDescent="0.3">
      <c r="E113" s="1" t="s">
        <v>79</v>
      </c>
      <c r="F113" s="15">
        <v>1</v>
      </c>
      <c r="G113" s="2" t="s">
        <v>236</v>
      </c>
      <c r="H113" s="7" t="s">
        <v>264</v>
      </c>
      <c r="I113" s="4">
        <v>2387</v>
      </c>
    </row>
    <row r="114" spans="5:9" x14ac:dyDescent="0.3">
      <c r="E114" s="1" t="s">
        <v>80</v>
      </c>
      <c r="F114" s="15">
        <v>10</v>
      </c>
      <c r="G114" s="2" t="s">
        <v>235</v>
      </c>
      <c r="H114" s="7" t="s">
        <v>304</v>
      </c>
      <c r="I114" s="4">
        <v>2623</v>
      </c>
    </row>
    <row r="115" spans="5:9" x14ac:dyDescent="0.3">
      <c r="E115" s="1" t="s">
        <v>81</v>
      </c>
      <c r="F115" s="15">
        <v>9</v>
      </c>
      <c r="G115" s="2" t="s">
        <v>236</v>
      </c>
      <c r="H115" s="7" t="s">
        <v>272</v>
      </c>
      <c r="I115" s="4">
        <v>2996</v>
      </c>
    </row>
    <row r="116" spans="5:9" x14ac:dyDescent="0.3">
      <c r="E116" s="1" t="s">
        <v>86</v>
      </c>
      <c r="F116" s="15">
        <v>6</v>
      </c>
      <c r="G116" s="2" t="s">
        <v>237</v>
      </c>
      <c r="H116" s="7" t="s">
        <v>273</v>
      </c>
      <c r="I116" s="4">
        <v>2091</v>
      </c>
    </row>
    <row r="117" spans="5:9" x14ac:dyDescent="0.3">
      <c r="E117" s="1" t="s">
        <v>88</v>
      </c>
      <c r="F117" s="15">
        <v>2</v>
      </c>
      <c r="G117" s="2" t="s">
        <v>236</v>
      </c>
      <c r="H117" s="7" t="s">
        <v>260</v>
      </c>
      <c r="I117" s="4">
        <v>2111</v>
      </c>
    </row>
    <row r="118" spans="5:9" x14ac:dyDescent="0.3">
      <c r="E118" s="1" t="s">
        <v>98</v>
      </c>
      <c r="F118" s="15">
        <v>7</v>
      </c>
      <c r="G118" s="2" t="s">
        <v>235</v>
      </c>
      <c r="H118" s="7" t="s">
        <v>305</v>
      </c>
      <c r="I118" s="4">
        <v>1519</v>
      </c>
    </row>
    <row r="119" spans="5:9" x14ac:dyDescent="0.3">
      <c r="E119" s="1" t="s">
        <v>107</v>
      </c>
      <c r="F119" s="15">
        <v>15</v>
      </c>
      <c r="G119" s="2" t="s">
        <v>237</v>
      </c>
      <c r="H119" s="7" t="s">
        <v>262</v>
      </c>
      <c r="I119" s="4">
        <v>1063</v>
      </c>
    </row>
    <row r="120" spans="5:9" x14ac:dyDescent="0.3">
      <c r="E120" s="1" t="s">
        <v>111</v>
      </c>
      <c r="F120" s="15">
        <v>7</v>
      </c>
      <c r="G120" s="2" t="s">
        <v>236</v>
      </c>
      <c r="H120" s="7" t="s">
        <v>278</v>
      </c>
      <c r="I120" s="4">
        <v>1208</v>
      </c>
    </row>
    <row r="121" spans="5:9" x14ac:dyDescent="0.3">
      <c r="E121" s="1" t="s">
        <v>113</v>
      </c>
      <c r="F121" s="15">
        <v>6</v>
      </c>
      <c r="G121" s="2" t="s">
        <v>235</v>
      </c>
      <c r="H121" s="7" t="s">
        <v>267</v>
      </c>
      <c r="I121" s="4">
        <v>1913</v>
      </c>
    </row>
    <row r="122" spans="5:9" x14ac:dyDescent="0.3">
      <c r="E122" s="1" t="s">
        <v>116</v>
      </c>
      <c r="F122" s="15">
        <v>2</v>
      </c>
      <c r="G122" s="2" t="s">
        <v>236</v>
      </c>
      <c r="H122" s="7" t="s">
        <v>264</v>
      </c>
      <c r="I122" s="4">
        <v>2152</v>
      </c>
    </row>
    <row r="123" spans="5:9" x14ac:dyDescent="0.3">
      <c r="E123" s="1" t="s">
        <v>117</v>
      </c>
      <c r="F123" s="15">
        <v>6</v>
      </c>
      <c r="G123" s="2" t="s">
        <v>237</v>
      </c>
      <c r="H123" s="7" t="s">
        <v>251</v>
      </c>
      <c r="I123" s="4">
        <v>2833</v>
      </c>
    </row>
    <row r="124" spans="5:9" x14ac:dyDescent="0.3">
      <c r="E124" s="1" t="s">
        <v>122</v>
      </c>
      <c r="F124" s="15">
        <v>12</v>
      </c>
      <c r="G124" s="2" t="s">
        <v>236</v>
      </c>
      <c r="H124" s="7" t="s">
        <v>253</v>
      </c>
      <c r="I124" s="4">
        <v>2994</v>
      </c>
    </row>
    <row r="125" spans="5:9" x14ac:dyDescent="0.3">
      <c r="E125" s="1" t="s">
        <v>136</v>
      </c>
      <c r="F125" s="15">
        <v>14</v>
      </c>
      <c r="G125" s="2" t="s">
        <v>236</v>
      </c>
      <c r="H125" s="7" t="s">
        <v>297</v>
      </c>
      <c r="I125" s="4">
        <v>1354</v>
      </c>
    </row>
    <row r="126" spans="5:9" x14ac:dyDescent="0.3">
      <c r="E126" s="1" t="s">
        <v>138</v>
      </c>
      <c r="F126" s="15">
        <v>12</v>
      </c>
      <c r="G126" s="2" t="s">
        <v>237</v>
      </c>
      <c r="H126" s="7" t="s">
        <v>282</v>
      </c>
      <c r="I126" s="4">
        <v>1364</v>
      </c>
    </row>
    <row r="127" spans="5:9" x14ac:dyDescent="0.3">
      <c r="E127" s="1" t="s">
        <v>139</v>
      </c>
      <c r="F127" s="15">
        <v>1</v>
      </c>
      <c r="G127" s="2" t="s">
        <v>236</v>
      </c>
      <c r="H127" s="7" t="s">
        <v>283</v>
      </c>
      <c r="I127" s="4">
        <v>1717</v>
      </c>
    </row>
    <row r="128" spans="5:9" x14ac:dyDescent="0.3">
      <c r="E128" s="3" t="s">
        <v>142</v>
      </c>
      <c r="F128" s="15">
        <v>5</v>
      </c>
      <c r="G128" s="2" t="s">
        <v>235</v>
      </c>
      <c r="H128" s="7" t="s">
        <v>265</v>
      </c>
      <c r="I128" s="4">
        <v>2130</v>
      </c>
    </row>
    <row r="129" spans="1:11" x14ac:dyDescent="0.3">
      <c r="E129" s="3" t="s">
        <v>145</v>
      </c>
      <c r="F129" s="15">
        <v>13</v>
      </c>
      <c r="G129" s="2" t="s">
        <v>236</v>
      </c>
      <c r="H129" s="7" t="s">
        <v>298</v>
      </c>
      <c r="I129" s="4">
        <v>1154</v>
      </c>
    </row>
    <row r="130" spans="1:11" x14ac:dyDescent="0.3">
      <c r="E130" s="3" t="s">
        <v>150</v>
      </c>
      <c r="F130" s="15">
        <v>9</v>
      </c>
      <c r="G130" s="2" t="s">
        <v>237</v>
      </c>
      <c r="H130" s="7" t="s">
        <v>271</v>
      </c>
      <c r="I130" s="4">
        <v>1170</v>
      </c>
    </row>
    <row r="131" spans="1:11" x14ac:dyDescent="0.3">
      <c r="E131" s="3" t="s">
        <v>154</v>
      </c>
      <c r="F131" s="15">
        <v>7</v>
      </c>
      <c r="G131" s="2" t="s">
        <v>236</v>
      </c>
      <c r="H131" s="7" t="s">
        <v>272</v>
      </c>
      <c r="I131" s="4">
        <v>2361</v>
      </c>
    </row>
    <row r="132" spans="1:11" x14ac:dyDescent="0.3">
      <c r="E132" s="3" t="s">
        <v>157</v>
      </c>
      <c r="F132" s="15">
        <v>3</v>
      </c>
      <c r="G132" s="2" t="s">
        <v>235</v>
      </c>
      <c r="H132" s="7" t="s">
        <v>273</v>
      </c>
      <c r="I132" s="4">
        <v>2540</v>
      </c>
    </row>
    <row r="133" spans="1:11" x14ac:dyDescent="0.3">
      <c r="E133" s="3" t="s">
        <v>172</v>
      </c>
      <c r="F133" s="15">
        <v>7</v>
      </c>
      <c r="G133" s="2" t="s">
        <v>236</v>
      </c>
      <c r="H133" s="7" t="s">
        <v>268</v>
      </c>
      <c r="I133" s="4">
        <v>1763</v>
      </c>
    </row>
    <row r="134" spans="1:11" x14ac:dyDescent="0.3">
      <c r="E134" s="3" t="s">
        <v>177</v>
      </c>
      <c r="F134" s="15">
        <v>13</v>
      </c>
      <c r="G134" s="2" t="s">
        <v>237</v>
      </c>
      <c r="H134" s="7" t="s">
        <v>274</v>
      </c>
      <c r="I134" s="4">
        <v>2832</v>
      </c>
    </row>
    <row r="135" spans="1:11" x14ac:dyDescent="0.3">
      <c r="E135" s="3" t="s">
        <v>178</v>
      </c>
      <c r="F135" s="15">
        <v>6</v>
      </c>
      <c r="G135" s="2" t="s">
        <v>236</v>
      </c>
      <c r="H135" s="7" t="s">
        <v>298</v>
      </c>
      <c r="I135" s="4">
        <v>2566</v>
      </c>
    </row>
    <row r="136" spans="1:11" x14ac:dyDescent="0.3">
      <c r="E136" s="3" t="s">
        <v>180</v>
      </c>
      <c r="F136" s="15">
        <v>10</v>
      </c>
      <c r="G136" s="2" t="s">
        <v>235</v>
      </c>
      <c r="H136" s="7" t="s">
        <v>306</v>
      </c>
      <c r="I136" s="4">
        <v>1327</v>
      </c>
    </row>
    <row r="137" spans="1:11" x14ac:dyDescent="0.3">
      <c r="E137" s="3" t="s">
        <v>183</v>
      </c>
      <c r="F137" s="15">
        <v>1</v>
      </c>
      <c r="G137" s="2" t="s">
        <v>236</v>
      </c>
      <c r="H137" s="7" t="s">
        <v>258</v>
      </c>
      <c r="I137" s="4">
        <v>2798</v>
      </c>
    </row>
    <row r="138" spans="1:11" x14ac:dyDescent="0.3">
      <c r="B138" s="20"/>
      <c r="C138" s="20"/>
      <c r="E138" s="3" t="s">
        <v>190</v>
      </c>
      <c r="F138" s="15">
        <v>9</v>
      </c>
      <c r="G138" s="2" t="s">
        <v>236</v>
      </c>
      <c r="H138" s="7" t="s">
        <v>284</v>
      </c>
      <c r="I138" s="4">
        <v>2041</v>
      </c>
    </row>
    <row r="139" spans="1:11" x14ac:dyDescent="0.3">
      <c r="A139" s="3"/>
      <c r="B139" s="20"/>
      <c r="C139" s="20"/>
      <c r="E139" s="3" t="s">
        <v>196</v>
      </c>
      <c r="F139" s="15">
        <v>5</v>
      </c>
      <c r="G139" s="2" t="s">
        <v>235</v>
      </c>
      <c r="H139" s="7" t="s">
        <v>249</v>
      </c>
      <c r="I139" s="4">
        <v>1708</v>
      </c>
    </row>
    <row r="140" spans="1:11" x14ac:dyDescent="0.3">
      <c r="A140" s="3"/>
      <c r="B140" s="20"/>
      <c r="C140" s="20"/>
      <c r="E140" s="3" t="s">
        <v>202</v>
      </c>
      <c r="F140" s="15">
        <v>10</v>
      </c>
      <c r="G140" s="2" t="s">
        <v>236</v>
      </c>
      <c r="H140" s="7" t="s">
        <v>299</v>
      </c>
      <c r="I140" s="4">
        <v>1935</v>
      </c>
    </row>
    <row r="141" spans="1:11" s="3" customFormat="1" x14ac:dyDescent="0.3">
      <c r="B141" s="20"/>
      <c r="C141" s="20"/>
      <c r="E141" s="3" t="s">
        <v>207</v>
      </c>
      <c r="F141" s="15">
        <v>11</v>
      </c>
      <c r="G141" s="2" t="s">
        <v>237</v>
      </c>
      <c r="H141" s="7" t="s">
        <v>288</v>
      </c>
      <c r="I141" s="4">
        <v>2425</v>
      </c>
      <c r="J141" s="10"/>
      <c r="K141" s="10"/>
    </row>
    <row r="142" spans="1:11" s="3" customFormat="1" x14ac:dyDescent="0.3">
      <c r="B142" s="20"/>
      <c r="C142" s="20"/>
      <c r="E142" s="3" t="s">
        <v>208</v>
      </c>
      <c r="F142" s="15">
        <v>11</v>
      </c>
      <c r="G142" s="2" t="s">
        <v>236</v>
      </c>
      <c r="H142" s="7" t="s">
        <v>276</v>
      </c>
      <c r="I142" s="4">
        <v>1526</v>
      </c>
      <c r="J142" s="10"/>
      <c r="K142" s="10"/>
    </row>
    <row r="143" spans="1:11" s="3" customFormat="1" x14ac:dyDescent="0.3">
      <c r="B143" s="20"/>
      <c r="C143" s="20"/>
      <c r="E143" s="3" t="s">
        <v>212</v>
      </c>
      <c r="F143" s="15">
        <v>5</v>
      </c>
      <c r="G143" s="2" t="s">
        <v>235</v>
      </c>
      <c r="H143" s="7" t="s">
        <v>282</v>
      </c>
      <c r="I143" s="4">
        <v>1299</v>
      </c>
      <c r="J143" s="10"/>
      <c r="K143" s="10"/>
    </row>
    <row r="144" spans="1:11" s="3" customFormat="1" x14ac:dyDescent="0.3">
      <c r="B144" s="20"/>
      <c r="C144" s="20"/>
      <c r="E144" s="3" t="s">
        <v>214</v>
      </c>
      <c r="F144" s="15">
        <v>3</v>
      </c>
      <c r="G144" s="2" t="s">
        <v>236</v>
      </c>
      <c r="H144" s="7" t="s">
        <v>249</v>
      </c>
      <c r="I144" s="4">
        <v>2774</v>
      </c>
      <c r="J144" s="10"/>
      <c r="K144" s="10"/>
    </row>
    <row r="145" spans="2:11" s="3" customFormat="1" x14ac:dyDescent="0.3">
      <c r="B145" s="20"/>
      <c r="C145" s="20"/>
      <c r="E145" s="3" t="s">
        <v>218</v>
      </c>
      <c r="F145" s="15">
        <v>12</v>
      </c>
      <c r="G145" s="2" t="s">
        <v>237</v>
      </c>
      <c r="H145" s="7" t="s">
        <v>249</v>
      </c>
      <c r="I145" s="4">
        <v>2886</v>
      </c>
      <c r="J145" s="10"/>
      <c r="K145" s="10"/>
    </row>
    <row r="146" spans="2:11" s="3" customFormat="1" x14ac:dyDescent="0.3">
      <c r="B146" s="20"/>
      <c r="C146" s="20"/>
      <c r="E146" s="1" t="s">
        <v>226</v>
      </c>
      <c r="F146" s="15">
        <v>13</v>
      </c>
      <c r="G146" s="2" t="s">
        <v>236</v>
      </c>
      <c r="H146" s="7" t="s">
        <v>264</v>
      </c>
      <c r="I146" s="4">
        <v>1483</v>
      </c>
      <c r="J146" s="10"/>
      <c r="K146" s="10"/>
    </row>
    <row r="147" spans="2:11" s="3" customFormat="1" x14ac:dyDescent="0.3">
      <c r="B147" s="20"/>
      <c r="C147" s="20"/>
      <c r="E147" s="1" t="s">
        <v>230</v>
      </c>
      <c r="F147" s="15">
        <v>8</v>
      </c>
      <c r="G147" s="2" t="s">
        <v>235</v>
      </c>
      <c r="H147" s="7" t="s">
        <v>265</v>
      </c>
      <c r="I147" s="4">
        <v>1865</v>
      </c>
      <c r="J147" s="10"/>
      <c r="K147" s="10"/>
    </row>
    <row r="148" spans="2:11" s="3" customFormat="1" x14ac:dyDescent="0.3">
      <c r="B148" s="20"/>
      <c r="C148" s="20"/>
      <c r="E148" s="1" t="s">
        <v>232</v>
      </c>
      <c r="F148" s="15">
        <v>12</v>
      </c>
      <c r="G148" s="2" t="s">
        <v>236</v>
      </c>
      <c r="H148" s="7" t="s">
        <v>266</v>
      </c>
      <c r="I148" s="4">
        <v>1132</v>
      </c>
      <c r="J148" s="10"/>
      <c r="K148" s="10"/>
    </row>
    <row r="149" spans="2:11" s="3" customFormat="1" x14ac:dyDescent="0.3">
      <c r="B149" s="20"/>
      <c r="C149" s="20"/>
      <c r="E149" s="1" t="s">
        <v>5</v>
      </c>
      <c r="F149" s="15">
        <v>6</v>
      </c>
      <c r="G149" s="2" t="s">
        <v>236</v>
      </c>
      <c r="H149" s="7" t="s">
        <v>306</v>
      </c>
      <c r="I149" s="4">
        <v>1351</v>
      </c>
      <c r="J149" s="10"/>
      <c r="K149" s="10"/>
    </row>
    <row r="150" spans="2:11" s="3" customFormat="1" x14ac:dyDescent="0.3">
      <c r="B150" s="20"/>
      <c r="C150" s="20"/>
      <c r="E150" s="1" t="s">
        <v>10</v>
      </c>
      <c r="F150" s="15">
        <v>2</v>
      </c>
      <c r="G150" s="2" t="s">
        <v>235</v>
      </c>
      <c r="H150" s="7" t="s">
        <v>258</v>
      </c>
      <c r="I150" s="4">
        <v>1175</v>
      </c>
      <c r="J150" s="10"/>
      <c r="K150" s="10"/>
    </row>
    <row r="151" spans="2:11" s="3" customFormat="1" x14ac:dyDescent="0.3">
      <c r="B151" s="20"/>
      <c r="C151" s="20"/>
      <c r="E151" s="1" t="s">
        <v>24</v>
      </c>
      <c r="F151" s="15">
        <v>1</v>
      </c>
      <c r="G151" s="2" t="s">
        <v>236</v>
      </c>
      <c r="H151" s="7" t="s">
        <v>296</v>
      </c>
      <c r="I151" s="4">
        <v>1398</v>
      </c>
      <c r="J151" s="10"/>
      <c r="K151" s="10"/>
    </row>
    <row r="152" spans="2:11" s="3" customFormat="1" x14ac:dyDescent="0.3">
      <c r="B152" s="20"/>
      <c r="C152" s="20"/>
      <c r="E152" s="1" t="s">
        <v>31</v>
      </c>
      <c r="F152" s="15">
        <v>5</v>
      </c>
      <c r="G152" s="2" t="s">
        <v>237</v>
      </c>
      <c r="H152" s="7" t="s">
        <v>306</v>
      </c>
      <c r="I152" s="4">
        <v>2813</v>
      </c>
      <c r="J152" s="10"/>
      <c r="K152" s="10"/>
    </row>
    <row r="153" spans="2:11" s="3" customFormat="1" x14ac:dyDescent="0.3">
      <c r="B153" s="20"/>
      <c r="C153" s="20"/>
      <c r="E153" s="1" t="s">
        <v>34</v>
      </c>
      <c r="F153" s="15">
        <v>12</v>
      </c>
      <c r="G153" s="2" t="s">
        <v>236</v>
      </c>
      <c r="H153" s="7" t="s">
        <v>263</v>
      </c>
      <c r="I153" s="4">
        <v>1564</v>
      </c>
      <c r="J153" s="10"/>
      <c r="K153" s="10"/>
    </row>
    <row r="154" spans="2:11" s="3" customFormat="1" x14ac:dyDescent="0.3">
      <c r="B154" s="20"/>
      <c r="C154" s="20"/>
      <c r="E154" s="1" t="s">
        <v>46</v>
      </c>
      <c r="F154" s="15">
        <v>14</v>
      </c>
      <c r="G154" s="2" t="s">
        <v>235</v>
      </c>
      <c r="H154" s="7" t="s">
        <v>307</v>
      </c>
      <c r="I154" s="4">
        <v>2785</v>
      </c>
      <c r="J154" s="10"/>
      <c r="K154" s="10"/>
    </row>
    <row r="155" spans="2:11" s="3" customFormat="1" x14ac:dyDescent="0.3">
      <c r="B155" s="20"/>
      <c r="C155" s="20"/>
      <c r="E155" s="1" t="s">
        <v>56</v>
      </c>
      <c r="F155" s="15">
        <v>9</v>
      </c>
      <c r="G155" s="2" t="s">
        <v>236</v>
      </c>
      <c r="H155" s="7" t="s">
        <v>249</v>
      </c>
      <c r="I155" s="4">
        <v>1646</v>
      </c>
      <c r="J155" s="10"/>
      <c r="K155" s="10"/>
    </row>
    <row r="156" spans="2:11" s="3" customFormat="1" x14ac:dyDescent="0.3">
      <c r="B156" s="20"/>
      <c r="C156" s="20"/>
      <c r="E156" s="1" t="s">
        <v>57</v>
      </c>
      <c r="F156" s="15">
        <v>8</v>
      </c>
      <c r="G156" s="2" t="s">
        <v>237</v>
      </c>
      <c r="H156" s="7" t="s">
        <v>265</v>
      </c>
      <c r="I156" s="4">
        <v>2928</v>
      </c>
      <c r="J156" s="10"/>
      <c r="K156" s="10"/>
    </row>
    <row r="157" spans="2:11" s="3" customFormat="1" x14ac:dyDescent="0.3">
      <c r="B157" s="20"/>
      <c r="C157" s="20"/>
      <c r="E157" s="1" t="s">
        <v>65</v>
      </c>
      <c r="F157" s="15">
        <v>5</v>
      </c>
      <c r="G157" s="2" t="s">
        <v>236</v>
      </c>
      <c r="H157" s="7" t="s">
        <v>275</v>
      </c>
      <c r="I157" s="4">
        <v>2634</v>
      </c>
      <c r="J157" s="10"/>
      <c r="K157" s="10"/>
    </row>
    <row r="158" spans="2:11" s="3" customFormat="1" x14ac:dyDescent="0.3">
      <c r="B158" s="20"/>
      <c r="C158" s="20"/>
      <c r="E158" s="1" t="s">
        <v>71</v>
      </c>
      <c r="F158" s="15">
        <v>1</v>
      </c>
      <c r="G158" s="2" t="s">
        <v>236</v>
      </c>
      <c r="H158" s="7" t="s">
        <v>274</v>
      </c>
      <c r="I158" s="4">
        <v>1816</v>
      </c>
      <c r="J158" s="10"/>
      <c r="K158" s="10"/>
    </row>
    <row r="159" spans="2:11" s="3" customFormat="1" x14ac:dyDescent="0.3">
      <c r="B159" s="20"/>
      <c r="C159" s="20"/>
      <c r="E159" s="1" t="s">
        <v>83</v>
      </c>
      <c r="F159" s="15">
        <v>11</v>
      </c>
      <c r="G159" s="2" t="s">
        <v>237</v>
      </c>
      <c r="H159" s="7" t="s">
        <v>263</v>
      </c>
      <c r="I159" s="4">
        <v>2120</v>
      </c>
      <c r="J159" s="10"/>
      <c r="K159" s="10"/>
    </row>
    <row r="160" spans="2:11" s="3" customFormat="1" x14ac:dyDescent="0.3">
      <c r="B160" s="20"/>
      <c r="C160" s="20"/>
      <c r="E160" s="1" t="s">
        <v>84</v>
      </c>
      <c r="F160" s="15">
        <v>10</v>
      </c>
      <c r="G160" s="2" t="s">
        <v>236</v>
      </c>
      <c r="H160" s="7" t="s">
        <v>249</v>
      </c>
      <c r="I160" s="4">
        <v>2589</v>
      </c>
      <c r="J160" s="10"/>
      <c r="K160" s="10"/>
    </row>
    <row r="161" spans="2:11" s="3" customFormat="1" x14ac:dyDescent="0.3">
      <c r="B161" s="20"/>
      <c r="C161" s="20"/>
      <c r="E161" s="1" t="s">
        <v>90</v>
      </c>
      <c r="F161" s="15">
        <v>2</v>
      </c>
      <c r="G161" s="2" t="s">
        <v>235</v>
      </c>
      <c r="H161" s="7" t="s">
        <v>280</v>
      </c>
      <c r="I161" s="4">
        <v>1884</v>
      </c>
      <c r="J161" s="10"/>
      <c r="K161" s="10"/>
    </row>
    <row r="162" spans="2:11" s="3" customFormat="1" x14ac:dyDescent="0.3">
      <c r="B162" s="20"/>
      <c r="C162" s="20"/>
      <c r="E162" s="1" t="s">
        <v>92</v>
      </c>
      <c r="F162" s="15">
        <v>7</v>
      </c>
      <c r="G162" s="2" t="s">
        <v>236</v>
      </c>
      <c r="H162" s="7" t="s">
        <v>259</v>
      </c>
      <c r="I162" s="4">
        <v>1538</v>
      </c>
      <c r="J162" s="10"/>
      <c r="K162" s="10"/>
    </row>
    <row r="163" spans="2:11" s="3" customFormat="1" x14ac:dyDescent="0.3">
      <c r="B163" s="20"/>
      <c r="C163" s="20"/>
      <c r="E163" s="1" t="s">
        <v>93</v>
      </c>
      <c r="F163" s="15">
        <v>3</v>
      </c>
      <c r="G163" s="2" t="s">
        <v>237</v>
      </c>
      <c r="H163" s="7" t="s">
        <v>276</v>
      </c>
      <c r="I163" s="4">
        <v>1156</v>
      </c>
      <c r="J163" s="10"/>
      <c r="K163" s="10"/>
    </row>
    <row r="164" spans="2:11" s="3" customFormat="1" x14ac:dyDescent="0.3">
      <c r="B164" s="20"/>
      <c r="C164" s="20"/>
      <c r="E164" s="1" t="s">
        <v>100</v>
      </c>
      <c r="F164" s="15">
        <v>1</v>
      </c>
      <c r="G164" s="2" t="s">
        <v>236</v>
      </c>
      <c r="H164" s="7" t="s">
        <v>273</v>
      </c>
      <c r="I164" s="4">
        <v>1508</v>
      </c>
      <c r="J164" s="10"/>
      <c r="K164" s="10"/>
    </row>
    <row r="165" spans="2:11" s="3" customFormat="1" x14ac:dyDescent="0.3">
      <c r="B165" s="20"/>
      <c r="C165" s="20"/>
      <c r="E165" s="1" t="s">
        <v>108</v>
      </c>
      <c r="F165" s="15">
        <v>14</v>
      </c>
      <c r="G165" s="2" t="s">
        <v>235</v>
      </c>
      <c r="H165" s="7" t="s">
        <v>266</v>
      </c>
      <c r="I165" s="4">
        <v>2848</v>
      </c>
      <c r="J165" s="10"/>
      <c r="K165" s="10"/>
    </row>
    <row r="166" spans="2:11" s="3" customFormat="1" x14ac:dyDescent="0.3">
      <c r="B166" s="20"/>
      <c r="C166" s="20"/>
      <c r="E166" s="1" t="s">
        <v>109</v>
      </c>
      <c r="F166" s="15">
        <v>10</v>
      </c>
      <c r="G166" s="2" t="s">
        <v>236</v>
      </c>
      <c r="H166" s="7" t="s">
        <v>282</v>
      </c>
      <c r="I166" s="4">
        <v>2756</v>
      </c>
      <c r="J166" s="10"/>
      <c r="K166" s="10"/>
    </row>
    <row r="167" spans="2:11" s="3" customFormat="1" x14ac:dyDescent="0.3">
      <c r="B167" s="20"/>
      <c r="C167" s="20"/>
      <c r="E167" s="1" t="s">
        <v>110</v>
      </c>
      <c r="F167" s="15">
        <v>15</v>
      </c>
      <c r="G167" s="2" t="s">
        <v>237</v>
      </c>
      <c r="H167" s="7" t="s">
        <v>257</v>
      </c>
      <c r="I167" s="4">
        <v>1642</v>
      </c>
      <c r="J167" s="10"/>
      <c r="K167" s="10"/>
    </row>
    <row r="168" spans="2:11" s="3" customFormat="1" x14ac:dyDescent="0.3">
      <c r="B168" s="20"/>
      <c r="C168" s="20"/>
      <c r="E168" s="1" t="s">
        <v>118</v>
      </c>
      <c r="F168" s="15">
        <v>1</v>
      </c>
      <c r="G168" s="2" t="s">
        <v>236</v>
      </c>
      <c r="H168" s="7" t="s">
        <v>264</v>
      </c>
      <c r="I168" s="4">
        <v>2480</v>
      </c>
      <c r="J168" s="10"/>
      <c r="K168" s="10"/>
    </row>
    <row r="169" spans="2:11" s="3" customFormat="1" x14ac:dyDescent="0.3">
      <c r="B169" s="20"/>
      <c r="C169" s="20"/>
      <c r="E169" s="1" t="s">
        <v>127</v>
      </c>
      <c r="F169" s="15">
        <v>9</v>
      </c>
      <c r="G169" s="2" t="s">
        <v>235</v>
      </c>
      <c r="H169" s="7" t="s">
        <v>249</v>
      </c>
      <c r="I169" s="4">
        <v>1959</v>
      </c>
      <c r="J169" s="10"/>
      <c r="K169" s="10"/>
    </row>
    <row r="170" spans="2:11" s="3" customFormat="1" x14ac:dyDescent="0.3">
      <c r="B170" s="20"/>
      <c r="C170" s="20"/>
      <c r="E170" s="1" t="s">
        <v>130</v>
      </c>
      <c r="F170" s="15">
        <v>11</v>
      </c>
      <c r="G170" s="2" t="s">
        <v>237</v>
      </c>
      <c r="H170" s="7" t="s">
        <v>296</v>
      </c>
      <c r="I170" s="4">
        <v>1148</v>
      </c>
      <c r="J170" s="10"/>
      <c r="K170" s="10"/>
    </row>
    <row r="171" spans="2:11" s="3" customFormat="1" x14ac:dyDescent="0.3">
      <c r="B171" s="20"/>
      <c r="C171" s="20"/>
      <c r="E171" s="1" t="s">
        <v>133</v>
      </c>
      <c r="F171" s="15">
        <v>10</v>
      </c>
      <c r="G171" s="2" t="s">
        <v>236</v>
      </c>
      <c r="H171" s="7" t="s">
        <v>309</v>
      </c>
      <c r="I171" s="4">
        <v>1238</v>
      </c>
      <c r="J171" s="10"/>
      <c r="K171" s="10"/>
    </row>
    <row r="172" spans="2:11" s="3" customFormat="1" x14ac:dyDescent="0.3">
      <c r="B172" s="20"/>
      <c r="C172" s="20"/>
      <c r="E172" s="3" t="s">
        <v>141</v>
      </c>
      <c r="F172" s="15">
        <v>8</v>
      </c>
      <c r="G172" s="2" t="s">
        <v>235</v>
      </c>
      <c r="H172" s="7" t="s">
        <v>290</v>
      </c>
      <c r="I172" s="4">
        <v>1340</v>
      </c>
      <c r="J172" s="10"/>
      <c r="K172" s="10"/>
    </row>
    <row r="173" spans="2:11" s="3" customFormat="1" x14ac:dyDescent="0.3">
      <c r="B173" s="20"/>
      <c r="C173" s="20"/>
      <c r="E173" s="3" t="s">
        <v>143</v>
      </c>
      <c r="F173" s="15">
        <v>8</v>
      </c>
      <c r="G173" s="2" t="s">
        <v>236</v>
      </c>
      <c r="H173" s="7" t="s">
        <v>310</v>
      </c>
      <c r="I173" s="4">
        <v>2254</v>
      </c>
      <c r="J173" s="10"/>
      <c r="K173" s="10"/>
    </row>
    <row r="174" spans="2:11" s="3" customFormat="1" x14ac:dyDescent="0.3">
      <c r="B174" s="20"/>
      <c r="C174" s="20"/>
      <c r="E174" s="3" t="s">
        <v>151</v>
      </c>
      <c r="F174" s="15">
        <v>12</v>
      </c>
      <c r="G174" s="2" t="s">
        <v>237</v>
      </c>
      <c r="H174" s="7" t="s">
        <v>278</v>
      </c>
      <c r="I174" s="4">
        <v>2822</v>
      </c>
      <c r="J174" s="10"/>
      <c r="K174" s="10"/>
    </row>
    <row r="175" spans="2:11" s="3" customFormat="1" x14ac:dyDescent="0.3">
      <c r="B175" s="20"/>
      <c r="C175" s="20"/>
      <c r="E175" s="3" t="s">
        <v>159</v>
      </c>
      <c r="F175" s="15">
        <v>6</v>
      </c>
      <c r="G175" s="2" t="s">
        <v>236</v>
      </c>
      <c r="H175" s="7" t="s">
        <v>267</v>
      </c>
      <c r="I175" s="4">
        <v>2463</v>
      </c>
      <c r="J175" s="10"/>
      <c r="K175" s="10"/>
    </row>
    <row r="176" spans="2:11" s="3" customFormat="1" x14ac:dyDescent="0.3">
      <c r="B176" s="20"/>
      <c r="C176" s="20"/>
      <c r="E176" s="3" t="s">
        <v>160</v>
      </c>
      <c r="F176" s="15">
        <v>14</v>
      </c>
      <c r="G176" s="2" t="s">
        <v>235</v>
      </c>
      <c r="H176" s="7" t="s">
        <v>311</v>
      </c>
      <c r="I176" s="4">
        <v>1270</v>
      </c>
      <c r="J176" s="10"/>
      <c r="K176" s="10"/>
    </row>
    <row r="177" spans="2:11" s="3" customFormat="1" x14ac:dyDescent="0.3">
      <c r="B177" s="20"/>
      <c r="C177" s="20"/>
      <c r="E177" s="3" t="s">
        <v>164</v>
      </c>
      <c r="F177" s="15">
        <v>14</v>
      </c>
      <c r="G177" s="2" t="s">
        <v>236</v>
      </c>
      <c r="H177" s="7" t="s">
        <v>247</v>
      </c>
      <c r="I177" s="4">
        <v>1446</v>
      </c>
      <c r="J177" s="10"/>
      <c r="K177" s="10"/>
    </row>
    <row r="178" spans="2:11" s="3" customFormat="1" x14ac:dyDescent="0.3">
      <c r="B178" s="20"/>
      <c r="C178" s="20"/>
      <c r="E178" s="3" t="s">
        <v>165</v>
      </c>
      <c r="F178" s="15">
        <v>15</v>
      </c>
      <c r="G178" s="2" t="s">
        <v>237</v>
      </c>
      <c r="H178" s="7" t="s">
        <v>256</v>
      </c>
      <c r="I178" s="4">
        <v>1960</v>
      </c>
      <c r="J178" s="10"/>
      <c r="K178" s="10"/>
    </row>
    <row r="179" spans="2:11" s="3" customFormat="1" x14ac:dyDescent="0.3">
      <c r="B179" s="20"/>
      <c r="C179" s="20"/>
      <c r="E179" s="3" t="s">
        <v>166</v>
      </c>
      <c r="F179" s="15">
        <v>13</v>
      </c>
      <c r="G179" s="2" t="s">
        <v>236</v>
      </c>
      <c r="H179" s="7" t="s">
        <v>257</v>
      </c>
      <c r="I179" s="4">
        <v>2844</v>
      </c>
      <c r="J179" s="10"/>
      <c r="K179" s="10"/>
    </row>
    <row r="180" spans="2:11" s="3" customFormat="1" x14ac:dyDescent="0.3">
      <c r="B180" s="20"/>
      <c r="C180" s="20"/>
      <c r="E180" s="3" t="s">
        <v>182</v>
      </c>
      <c r="F180" s="15">
        <v>15</v>
      </c>
      <c r="G180" s="2" t="s">
        <v>235</v>
      </c>
      <c r="H180" s="7" t="s">
        <v>258</v>
      </c>
      <c r="I180" s="4">
        <v>1910</v>
      </c>
      <c r="J180" s="10"/>
      <c r="K180" s="10"/>
    </row>
    <row r="181" spans="2:11" s="3" customFormat="1" x14ac:dyDescent="0.3">
      <c r="B181" s="20"/>
      <c r="C181" s="20"/>
      <c r="E181" s="3" t="s">
        <v>186</v>
      </c>
      <c r="F181" s="15">
        <v>12</v>
      </c>
      <c r="G181" s="2" t="s">
        <v>236</v>
      </c>
      <c r="H181" s="7" t="s">
        <v>249</v>
      </c>
      <c r="I181" s="4">
        <v>2196</v>
      </c>
      <c r="J181" s="10"/>
      <c r="K181" s="10"/>
    </row>
    <row r="182" spans="2:11" s="3" customFormat="1" x14ac:dyDescent="0.3">
      <c r="B182" s="20"/>
      <c r="C182" s="20"/>
      <c r="E182" s="3" t="s">
        <v>187</v>
      </c>
      <c r="F182" s="15">
        <v>8</v>
      </c>
      <c r="G182" s="2" t="s">
        <v>237</v>
      </c>
      <c r="H182" s="7" t="s">
        <v>259</v>
      </c>
      <c r="I182" s="4">
        <v>1767</v>
      </c>
      <c r="J182" s="10"/>
      <c r="K182" s="10"/>
    </row>
    <row r="183" spans="2:11" s="3" customFormat="1" x14ac:dyDescent="0.3">
      <c r="B183" s="20"/>
      <c r="C183" s="20"/>
      <c r="E183" s="3" t="s">
        <v>188</v>
      </c>
      <c r="F183" s="15">
        <v>7</v>
      </c>
      <c r="G183" s="2" t="s">
        <v>236</v>
      </c>
      <c r="H183" s="7" t="s">
        <v>260</v>
      </c>
      <c r="I183" s="4">
        <v>2452</v>
      </c>
      <c r="J183" s="10"/>
      <c r="K183" s="10"/>
    </row>
    <row r="184" spans="2:11" s="3" customFormat="1" x14ac:dyDescent="0.3">
      <c r="B184" s="20"/>
      <c r="C184" s="20"/>
      <c r="E184" s="3" t="s">
        <v>192</v>
      </c>
      <c r="F184" s="15">
        <v>1</v>
      </c>
      <c r="G184" s="2" t="s">
        <v>237</v>
      </c>
      <c r="H184" s="7" t="s">
        <v>310</v>
      </c>
      <c r="I184" s="4">
        <v>2820</v>
      </c>
      <c r="J184" s="10"/>
      <c r="K184" s="10"/>
    </row>
    <row r="185" spans="2:11" s="3" customFormat="1" x14ac:dyDescent="0.3">
      <c r="B185" s="20"/>
      <c r="C185" s="20"/>
      <c r="E185" s="3" t="s">
        <v>203</v>
      </c>
      <c r="F185" s="15">
        <v>5</v>
      </c>
      <c r="G185" s="2" t="s">
        <v>236</v>
      </c>
      <c r="H185" s="7" t="s">
        <v>303</v>
      </c>
      <c r="I185" s="4">
        <v>2966</v>
      </c>
      <c r="J185" s="10"/>
      <c r="K185" s="10"/>
    </row>
    <row r="186" spans="2:11" s="3" customFormat="1" x14ac:dyDescent="0.3">
      <c r="B186" s="20"/>
      <c r="C186" s="20"/>
      <c r="E186" s="3" t="s">
        <v>205</v>
      </c>
      <c r="F186" s="15">
        <v>9</v>
      </c>
      <c r="G186" s="2" t="s">
        <v>235</v>
      </c>
      <c r="H186" s="7" t="s">
        <v>300</v>
      </c>
      <c r="I186" s="4">
        <v>2565</v>
      </c>
      <c r="J186" s="10"/>
      <c r="K186" s="10"/>
    </row>
    <row r="187" spans="2:11" s="3" customFormat="1" x14ac:dyDescent="0.3">
      <c r="B187" s="20"/>
      <c r="C187" s="20"/>
      <c r="E187" s="3" t="s">
        <v>209</v>
      </c>
      <c r="F187" s="15">
        <v>2</v>
      </c>
      <c r="G187" s="2" t="s">
        <v>236</v>
      </c>
      <c r="H187" s="7" t="s">
        <v>277</v>
      </c>
      <c r="I187" s="4">
        <v>2296</v>
      </c>
      <c r="J187" s="10"/>
      <c r="K187" s="10"/>
    </row>
    <row r="188" spans="2:11" s="3" customFormat="1" x14ac:dyDescent="0.3">
      <c r="B188" s="20"/>
      <c r="C188" s="20"/>
      <c r="E188" s="3" t="s">
        <v>215</v>
      </c>
      <c r="F188" s="15">
        <v>6</v>
      </c>
      <c r="G188" s="2" t="s">
        <v>237</v>
      </c>
      <c r="H188" s="7" t="s">
        <v>287</v>
      </c>
      <c r="I188" s="4">
        <v>1754</v>
      </c>
      <c r="J188" s="10"/>
      <c r="K188" s="10"/>
    </row>
    <row r="189" spans="2:11" s="3" customFormat="1" x14ac:dyDescent="0.3">
      <c r="B189" s="20"/>
      <c r="C189" s="20"/>
      <c r="E189" s="3" t="s">
        <v>223</v>
      </c>
      <c r="F189" s="15">
        <v>1</v>
      </c>
      <c r="G189" s="2" t="s">
        <v>236</v>
      </c>
      <c r="H189" s="7" t="s">
        <v>263</v>
      </c>
      <c r="I189" s="4">
        <v>2480</v>
      </c>
      <c r="J189" s="10"/>
      <c r="K189" s="10"/>
    </row>
    <row r="190" spans="2:11" s="3" customFormat="1" x14ac:dyDescent="0.3">
      <c r="B190" s="20"/>
      <c r="C190" s="20"/>
      <c r="E190" s="2" t="s">
        <v>1</v>
      </c>
      <c r="F190" s="15">
        <v>8</v>
      </c>
      <c r="G190" s="2" t="s">
        <v>236</v>
      </c>
      <c r="H190" s="7" t="s">
        <v>304</v>
      </c>
      <c r="I190" s="4">
        <v>2910</v>
      </c>
      <c r="J190" s="10"/>
      <c r="K190" s="10"/>
    </row>
    <row r="191" spans="2:11" s="3" customFormat="1" x14ac:dyDescent="0.3">
      <c r="B191" s="20"/>
      <c r="C191" s="20"/>
      <c r="E191" s="2" t="s">
        <v>3</v>
      </c>
      <c r="F191" s="15">
        <v>7</v>
      </c>
      <c r="G191" s="2" t="s">
        <v>237</v>
      </c>
      <c r="H191" s="7" t="s">
        <v>272</v>
      </c>
      <c r="I191" s="4">
        <v>2983</v>
      </c>
      <c r="J191" s="10"/>
      <c r="K191" s="10"/>
    </row>
    <row r="192" spans="2:11" s="3" customFormat="1" x14ac:dyDescent="0.3">
      <c r="B192" s="20"/>
      <c r="C192" s="20"/>
      <c r="E192" s="1" t="s">
        <v>7</v>
      </c>
      <c r="F192" s="15">
        <v>6</v>
      </c>
      <c r="G192" s="2" t="s">
        <v>236</v>
      </c>
      <c r="H192" s="7" t="s">
        <v>300</v>
      </c>
      <c r="I192" s="4">
        <v>1416</v>
      </c>
      <c r="J192" s="10"/>
      <c r="K192" s="10"/>
    </row>
    <row r="193" spans="2:11" s="3" customFormat="1" x14ac:dyDescent="0.3">
      <c r="B193" s="20"/>
      <c r="C193" s="20"/>
      <c r="E193" s="1" t="s">
        <v>11</v>
      </c>
      <c r="F193" s="15">
        <v>5</v>
      </c>
      <c r="G193" s="2" t="s">
        <v>235</v>
      </c>
      <c r="H193" s="7" t="s">
        <v>311</v>
      </c>
      <c r="I193" s="4">
        <v>2483</v>
      </c>
      <c r="J193" s="10"/>
      <c r="K193" s="10"/>
    </row>
    <row r="194" spans="2:11" s="3" customFormat="1" x14ac:dyDescent="0.3">
      <c r="B194" s="20"/>
      <c r="C194" s="20"/>
      <c r="E194" s="2" t="s">
        <v>16</v>
      </c>
      <c r="F194" s="15">
        <v>13</v>
      </c>
      <c r="G194" s="2" t="s">
        <v>236</v>
      </c>
      <c r="H194" s="7" t="s">
        <v>298</v>
      </c>
      <c r="I194" s="4">
        <v>1224</v>
      </c>
      <c r="J194" s="10"/>
      <c r="K194" s="10"/>
    </row>
    <row r="195" spans="2:11" s="3" customFormat="1" x14ac:dyDescent="0.3">
      <c r="B195" s="20"/>
      <c r="C195" s="20"/>
      <c r="E195" s="1" t="s">
        <v>17</v>
      </c>
      <c r="F195" s="15">
        <v>3</v>
      </c>
      <c r="G195" s="2" t="s">
        <v>237</v>
      </c>
      <c r="H195" s="7" t="s">
        <v>271</v>
      </c>
      <c r="I195" s="4">
        <v>1127</v>
      </c>
      <c r="J195" s="10"/>
      <c r="K195" s="10"/>
    </row>
    <row r="196" spans="2:11" s="3" customFormat="1" x14ac:dyDescent="0.3">
      <c r="B196" s="20"/>
      <c r="C196" s="20"/>
      <c r="E196" s="1" t="s">
        <v>18</v>
      </c>
      <c r="F196" s="15">
        <v>15</v>
      </c>
      <c r="G196" s="2" t="s">
        <v>236</v>
      </c>
      <c r="H196" s="7" t="s">
        <v>272</v>
      </c>
      <c r="I196" s="4">
        <v>1423</v>
      </c>
      <c r="J196" s="10"/>
      <c r="K196" s="10"/>
    </row>
    <row r="197" spans="2:11" s="3" customFormat="1" x14ac:dyDescent="0.3">
      <c r="B197" s="20"/>
      <c r="C197" s="20"/>
      <c r="E197" s="1" t="s">
        <v>29</v>
      </c>
      <c r="F197" s="15">
        <v>2</v>
      </c>
      <c r="G197" s="2" t="s">
        <v>235</v>
      </c>
      <c r="H197" s="7" t="s">
        <v>273</v>
      </c>
      <c r="I197" s="4">
        <v>1090</v>
      </c>
      <c r="J197" s="10"/>
      <c r="K197" s="10"/>
    </row>
    <row r="198" spans="2:11" s="3" customFormat="1" x14ac:dyDescent="0.3">
      <c r="B198" s="20"/>
      <c r="C198" s="20"/>
      <c r="E198" s="1" t="s">
        <v>30</v>
      </c>
      <c r="F198" s="15">
        <v>7</v>
      </c>
      <c r="G198" s="2" t="s">
        <v>236</v>
      </c>
      <c r="H198" s="7" t="s">
        <v>268</v>
      </c>
      <c r="I198" s="4">
        <v>2396</v>
      </c>
      <c r="J198" s="10"/>
      <c r="K198" s="10"/>
    </row>
    <row r="199" spans="2:11" s="3" customFormat="1" x14ac:dyDescent="0.3">
      <c r="B199" s="20"/>
      <c r="C199" s="20"/>
      <c r="E199" s="1" t="s">
        <v>35</v>
      </c>
      <c r="F199" s="15">
        <v>2</v>
      </c>
      <c r="G199" s="2" t="s">
        <v>237</v>
      </c>
      <c r="H199" s="7" t="s">
        <v>274</v>
      </c>
      <c r="I199" s="4">
        <v>1595</v>
      </c>
      <c r="J199" s="10"/>
      <c r="K199" s="10"/>
    </row>
    <row r="200" spans="2:11" s="3" customFormat="1" x14ac:dyDescent="0.3">
      <c r="B200" s="20"/>
      <c r="C200" s="20"/>
      <c r="E200" s="1" t="s">
        <v>40</v>
      </c>
      <c r="F200" s="15">
        <v>7</v>
      </c>
      <c r="G200" s="2" t="s">
        <v>236</v>
      </c>
      <c r="H200" s="7" t="s">
        <v>298</v>
      </c>
      <c r="I200" s="4">
        <v>1674</v>
      </c>
      <c r="J200" s="10"/>
      <c r="K200" s="10"/>
    </row>
    <row r="201" spans="2:11" s="3" customFormat="1" x14ac:dyDescent="0.3">
      <c r="B201" s="20"/>
      <c r="C201" s="20"/>
      <c r="E201" s="1" t="s">
        <v>44</v>
      </c>
      <c r="F201" s="15">
        <v>8</v>
      </c>
      <c r="G201" s="2" t="s">
        <v>235</v>
      </c>
      <c r="H201" s="7" t="s">
        <v>306</v>
      </c>
      <c r="I201" s="4">
        <v>1038</v>
      </c>
      <c r="J201" s="10"/>
      <c r="K201" s="10"/>
    </row>
    <row r="202" spans="2:11" s="3" customFormat="1" x14ac:dyDescent="0.3">
      <c r="B202" s="20"/>
      <c r="C202" s="20"/>
      <c r="E202" s="1" t="s">
        <v>45</v>
      </c>
      <c r="F202" s="15">
        <v>1</v>
      </c>
      <c r="G202" s="2" t="s">
        <v>236</v>
      </c>
      <c r="H202" s="7" t="s">
        <v>258</v>
      </c>
      <c r="I202" s="4">
        <v>1107</v>
      </c>
      <c r="J202" s="10"/>
      <c r="K202" s="10"/>
    </row>
    <row r="203" spans="2:11" s="3" customFormat="1" x14ac:dyDescent="0.3">
      <c r="B203" s="20"/>
      <c r="C203" s="20"/>
      <c r="E203" s="1" t="s">
        <v>61</v>
      </c>
      <c r="F203" s="15">
        <v>11</v>
      </c>
      <c r="G203" s="2" t="s">
        <v>236</v>
      </c>
      <c r="H203" s="7" t="s">
        <v>279</v>
      </c>
      <c r="I203" s="4">
        <v>2773</v>
      </c>
      <c r="J203" s="10"/>
      <c r="K203" s="10"/>
    </row>
    <row r="204" spans="2:11" s="3" customFormat="1" x14ac:dyDescent="0.3">
      <c r="B204" s="20"/>
      <c r="C204" s="20"/>
      <c r="E204" s="1" t="s">
        <v>63</v>
      </c>
      <c r="F204" s="15">
        <v>6</v>
      </c>
      <c r="G204" s="2" t="s">
        <v>235</v>
      </c>
      <c r="H204" s="7" t="s">
        <v>249</v>
      </c>
      <c r="I204" s="4">
        <v>2945</v>
      </c>
      <c r="J204" s="10"/>
      <c r="K204" s="10"/>
    </row>
    <row r="205" spans="2:11" s="3" customFormat="1" x14ac:dyDescent="0.3">
      <c r="B205" s="20"/>
      <c r="C205" s="20"/>
      <c r="E205" s="1" t="s">
        <v>68</v>
      </c>
      <c r="F205" s="15">
        <v>4</v>
      </c>
      <c r="G205" s="2" t="s">
        <v>236</v>
      </c>
      <c r="H205" s="7" t="s">
        <v>265</v>
      </c>
      <c r="I205" s="4">
        <v>1971</v>
      </c>
      <c r="J205" s="10"/>
      <c r="K205" s="10"/>
    </row>
    <row r="206" spans="2:11" s="3" customFormat="1" x14ac:dyDescent="0.3">
      <c r="B206" s="20"/>
      <c r="C206" s="20"/>
      <c r="E206" s="1" t="s">
        <v>75</v>
      </c>
      <c r="F206" s="15">
        <v>6</v>
      </c>
      <c r="G206" s="2" t="s">
        <v>237</v>
      </c>
      <c r="H206" s="7" t="s">
        <v>266</v>
      </c>
      <c r="I206" s="4">
        <v>1376</v>
      </c>
      <c r="J206" s="10"/>
      <c r="K206" s="10"/>
    </row>
    <row r="207" spans="2:11" s="3" customFormat="1" x14ac:dyDescent="0.3">
      <c r="B207" s="20"/>
      <c r="C207" s="20"/>
      <c r="E207" s="1" t="s">
        <v>77</v>
      </c>
      <c r="F207" s="15">
        <v>14</v>
      </c>
      <c r="G207" s="2" t="s">
        <v>236</v>
      </c>
      <c r="H207" s="7" t="s">
        <v>247</v>
      </c>
      <c r="I207" s="4">
        <v>1373</v>
      </c>
      <c r="J207" s="10"/>
      <c r="K207" s="10"/>
    </row>
    <row r="208" spans="2:11" s="3" customFormat="1" x14ac:dyDescent="0.3">
      <c r="B208" s="20"/>
      <c r="C208" s="20"/>
      <c r="E208" s="1" t="s">
        <v>82</v>
      </c>
      <c r="F208" s="15">
        <v>11</v>
      </c>
      <c r="G208" s="2" t="s">
        <v>235</v>
      </c>
      <c r="H208" s="7" t="s">
        <v>269</v>
      </c>
      <c r="I208" s="4">
        <v>1825</v>
      </c>
      <c r="J208" s="10"/>
      <c r="K208" s="10"/>
    </row>
    <row r="209" spans="2:11" s="3" customFormat="1" x14ac:dyDescent="0.3">
      <c r="B209" s="20"/>
      <c r="C209" s="20"/>
      <c r="E209" s="1" t="s">
        <v>85</v>
      </c>
      <c r="F209" s="15">
        <v>7</v>
      </c>
      <c r="G209" s="2" t="s">
        <v>236</v>
      </c>
      <c r="H209" s="7" t="s">
        <v>267</v>
      </c>
      <c r="I209" s="4">
        <v>1552</v>
      </c>
      <c r="J209" s="10"/>
      <c r="K209" s="10"/>
    </row>
    <row r="210" spans="2:11" s="3" customFormat="1" x14ac:dyDescent="0.3">
      <c r="B210" s="20"/>
      <c r="C210" s="20"/>
      <c r="E210" s="1" t="s">
        <v>87</v>
      </c>
      <c r="F210" s="15">
        <v>5</v>
      </c>
      <c r="G210" s="2" t="s">
        <v>237</v>
      </c>
      <c r="H210" s="7" t="s">
        <v>272</v>
      </c>
      <c r="I210" s="4">
        <v>1129</v>
      </c>
      <c r="J210" s="10"/>
      <c r="K210" s="10"/>
    </row>
    <row r="211" spans="2:11" s="3" customFormat="1" x14ac:dyDescent="0.3">
      <c r="B211" s="20"/>
      <c r="C211" s="20"/>
      <c r="E211" s="1" t="s">
        <v>91</v>
      </c>
      <c r="F211" s="15">
        <v>5</v>
      </c>
      <c r="G211" s="2" t="s">
        <v>236</v>
      </c>
      <c r="H211" s="7" t="s">
        <v>306</v>
      </c>
      <c r="I211" s="4">
        <v>2212</v>
      </c>
      <c r="J211" s="10"/>
      <c r="K211" s="10"/>
    </row>
    <row r="212" spans="2:11" s="3" customFormat="1" x14ac:dyDescent="0.3">
      <c r="B212" s="20"/>
      <c r="C212" s="20"/>
      <c r="E212" s="1" t="s">
        <v>95</v>
      </c>
      <c r="F212" s="15">
        <v>14</v>
      </c>
      <c r="G212" s="2" t="s">
        <v>235</v>
      </c>
      <c r="H212" s="7" t="s">
        <v>265</v>
      </c>
      <c r="I212" s="4">
        <v>2258</v>
      </c>
      <c r="J212" s="10"/>
      <c r="K212" s="10"/>
    </row>
    <row r="213" spans="2:11" s="3" customFormat="1" x14ac:dyDescent="0.3">
      <c r="B213" s="20"/>
      <c r="C213" s="20"/>
      <c r="E213" s="1" t="s">
        <v>102</v>
      </c>
      <c r="F213" s="15">
        <v>4</v>
      </c>
      <c r="G213" s="2" t="s">
        <v>236</v>
      </c>
      <c r="H213" s="7" t="s">
        <v>266</v>
      </c>
      <c r="I213" s="4">
        <v>1287</v>
      </c>
      <c r="J213" s="10"/>
      <c r="K213" s="10"/>
    </row>
    <row r="214" spans="2:11" s="3" customFormat="1" x14ac:dyDescent="0.3">
      <c r="B214" s="20"/>
      <c r="C214" s="20"/>
      <c r="E214" s="1" t="s">
        <v>104</v>
      </c>
      <c r="F214" s="15">
        <v>3</v>
      </c>
      <c r="G214" s="2" t="s">
        <v>236</v>
      </c>
      <c r="H214" s="7" t="s">
        <v>264</v>
      </c>
      <c r="I214" s="4">
        <v>2111</v>
      </c>
      <c r="J214" s="10"/>
      <c r="K214" s="10"/>
    </row>
    <row r="215" spans="2:11" s="3" customFormat="1" x14ac:dyDescent="0.3">
      <c r="B215" s="20"/>
      <c r="C215" s="20"/>
      <c r="E215" s="1" t="s">
        <v>114</v>
      </c>
      <c r="F215" s="15">
        <v>14</v>
      </c>
      <c r="G215" s="2" t="s">
        <v>235</v>
      </c>
      <c r="H215" s="7" t="s">
        <v>304</v>
      </c>
      <c r="I215" s="4">
        <v>2493</v>
      </c>
      <c r="J215" s="10"/>
      <c r="K215" s="10"/>
    </row>
    <row r="216" spans="2:11" s="3" customFormat="1" x14ac:dyDescent="0.3">
      <c r="B216" s="20"/>
      <c r="C216" s="20"/>
      <c r="E216" s="1" t="s">
        <v>115</v>
      </c>
      <c r="F216" s="15">
        <v>6</v>
      </c>
      <c r="G216" s="2" t="s">
        <v>236</v>
      </c>
      <c r="H216" s="7" t="s">
        <v>268</v>
      </c>
      <c r="I216" s="4">
        <v>2476</v>
      </c>
      <c r="J216" s="10"/>
      <c r="K216" s="10"/>
    </row>
    <row r="217" spans="2:11" s="3" customFormat="1" x14ac:dyDescent="0.3">
      <c r="B217" s="20"/>
      <c r="C217" s="20"/>
      <c r="E217" s="1" t="s">
        <v>119</v>
      </c>
      <c r="F217" s="15">
        <v>15</v>
      </c>
      <c r="G217" s="2" t="s">
        <v>237</v>
      </c>
      <c r="H217" s="7" t="s">
        <v>257</v>
      </c>
      <c r="I217" s="4">
        <v>2160</v>
      </c>
      <c r="J217" s="10"/>
      <c r="K217" s="10"/>
    </row>
    <row r="218" spans="2:11" s="3" customFormat="1" x14ac:dyDescent="0.3">
      <c r="B218" s="20"/>
      <c r="C218" s="20"/>
      <c r="E218" s="1" t="s">
        <v>121</v>
      </c>
      <c r="F218" s="15">
        <v>15</v>
      </c>
      <c r="G218" s="2" t="s">
        <v>236</v>
      </c>
      <c r="H218" s="7" t="s">
        <v>263</v>
      </c>
      <c r="I218" s="4">
        <v>1952</v>
      </c>
      <c r="J218" s="10"/>
      <c r="K218" s="10"/>
    </row>
    <row r="219" spans="2:11" s="3" customFormat="1" x14ac:dyDescent="0.3">
      <c r="B219" s="20"/>
      <c r="C219" s="20"/>
      <c r="E219" s="1" t="s">
        <v>126</v>
      </c>
      <c r="F219" s="15">
        <v>1</v>
      </c>
      <c r="G219" s="2" t="s">
        <v>235</v>
      </c>
      <c r="H219" s="7" t="s">
        <v>263</v>
      </c>
      <c r="I219" s="4">
        <v>1938</v>
      </c>
      <c r="J219" s="10"/>
      <c r="K219" s="10"/>
    </row>
    <row r="220" spans="2:11" s="3" customFormat="1" x14ac:dyDescent="0.3">
      <c r="B220" s="20"/>
      <c r="C220" s="20"/>
      <c r="E220" s="1" t="s">
        <v>129</v>
      </c>
      <c r="F220" s="15">
        <v>12</v>
      </c>
      <c r="G220" s="2" t="s">
        <v>236</v>
      </c>
      <c r="H220" s="7" t="s">
        <v>280</v>
      </c>
      <c r="I220" s="4">
        <v>1382</v>
      </c>
      <c r="J220" s="10"/>
      <c r="K220" s="10"/>
    </row>
    <row r="221" spans="2:11" s="3" customFormat="1" x14ac:dyDescent="0.3">
      <c r="B221" s="20"/>
      <c r="C221" s="20"/>
      <c r="E221" s="3" t="s">
        <v>140</v>
      </c>
      <c r="F221" s="15">
        <v>12</v>
      </c>
      <c r="G221" s="2" t="s">
        <v>237</v>
      </c>
      <c r="H221" s="7" t="s">
        <v>259</v>
      </c>
      <c r="I221" s="4">
        <v>1211</v>
      </c>
      <c r="J221" s="10"/>
      <c r="K221" s="10"/>
    </row>
    <row r="222" spans="2:11" s="3" customFormat="1" x14ac:dyDescent="0.3">
      <c r="B222" s="20"/>
      <c r="C222" s="20"/>
      <c r="E222" s="3" t="s">
        <v>146</v>
      </c>
      <c r="F222" s="15">
        <v>13</v>
      </c>
      <c r="G222" s="2" t="s">
        <v>236</v>
      </c>
      <c r="H222" s="7" t="s">
        <v>276</v>
      </c>
      <c r="I222" s="4">
        <v>2345</v>
      </c>
      <c r="J222" s="10"/>
      <c r="K222" s="10"/>
    </row>
    <row r="223" spans="2:11" s="3" customFormat="1" x14ac:dyDescent="0.3">
      <c r="B223" s="20"/>
      <c r="C223" s="20"/>
      <c r="E223" s="3" t="s">
        <v>158</v>
      </c>
      <c r="F223" s="15">
        <v>5</v>
      </c>
      <c r="G223" s="2" t="s">
        <v>236</v>
      </c>
      <c r="H223" s="7" t="s">
        <v>310</v>
      </c>
      <c r="I223" s="4">
        <v>2224</v>
      </c>
      <c r="J223" s="10"/>
      <c r="K223" s="10"/>
    </row>
    <row r="224" spans="2:11" s="3" customFormat="1" x14ac:dyDescent="0.3">
      <c r="B224" s="20"/>
      <c r="C224" s="20"/>
      <c r="E224" s="3" t="s">
        <v>161</v>
      </c>
      <c r="F224" s="15">
        <v>2</v>
      </c>
      <c r="G224" s="2" t="s">
        <v>237</v>
      </c>
      <c r="H224" s="7" t="s">
        <v>307</v>
      </c>
      <c r="I224" s="4">
        <v>1878</v>
      </c>
      <c r="J224" s="10"/>
      <c r="K224" s="10"/>
    </row>
    <row r="225" spans="1:11" s="3" customFormat="1" x14ac:dyDescent="0.3">
      <c r="B225" s="20"/>
      <c r="C225" s="20"/>
      <c r="E225" s="3" t="s">
        <v>167</v>
      </c>
      <c r="F225" s="15">
        <v>3</v>
      </c>
      <c r="G225" s="2" t="s">
        <v>236</v>
      </c>
      <c r="H225" s="7" t="s">
        <v>283</v>
      </c>
      <c r="I225" s="4">
        <v>2519</v>
      </c>
      <c r="J225" s="10"/>
      <c r="K225" s="10"/>
    </row>
    <row r="226" spans="1:11" s="3" customFormat="1" x14ac:dyDescent="0.3">
      <c r="B226" s="20"/>
      <c r="C226" s="20"/>
      <c r="E226" s="3" t="s">
        <v>168</v>
      </c>
      <c r="F226" s="15">
        <v>4</v>
      </c>
      <c r="G226" s="2" t="s">
        <v>235</v>
      </c>
      <c r="H226" s="7" t="s">
        <v>249</v>
      </c>
      <c r="I226" s="4">
        <v>2705</v>
      </c>
      <c r="J226" s="10"/>
      <c r="K226" s="10"/>
    </row>
    <row r="227" spans="1:11" s="3" customFormat="1" x14ac:dyDescent="0.3">
      <c r="B227" s="16"/>
      <c r="C227" s="16"/>
      <c r="E227" s="3" t="s">
        <v>185</v>
      </c>
      <c r="F227" s="15">
        <v>4</v>
      </c>
      <c r="G227" s="2" t="s">
        <v>236</v>
      </c>
      <c r="H227" s="7" t="s">
        <v>265</v>
      </c>
      <c r="I227" s="4">
        <v>2399</v>
      </c>
      <c r="J227" s="10"/>
      <c r="K227" s="10"/>
    </row>
    <row r="228" spans="1:11" s="3" customFormat="1" x14ac:dyDescent="0.3">
      <c r="A228" s="1"/>
      <c r="B228" s="16"/>
      <c r="C228" s="16"/>
      <c r="E228" s="3" t="s">
        <v>194</v>
      </c>
      <c r="F228" s="15">
        <v>2</v>
      </c>
      <c r="G228" s="2" t="s">
        <v>237</v>
      </c>
      <c r="H228" s="7" t="s">
        <v>275</v>
      </c>
      <c r="I228" s="4">
        <v>2865</v>
      </c>
      <c r="J228" s="10"/>
      <c r="K228" s="10"/>
    </row>
    <row r="229" spans="1:11" s="3" customFormat="1" x14ac:dyDescent="0.3">
      <c r="A229" s="1"/>
      <c r="B229" s="16"/>
      <c r="C229" s="16"/>
      <c r="E229" s="3" t="s">
        <v>195</v>
      </c>
      <c r="F229" s="15">
        <v>2</v>
      </c>
      <c r="G229" s="2" t="s">
        <v>236</v>
      </c>
      <c r="H229" s="7" t="s">
        <v>259</v>
      </c>
      <c r="I229" s="4">
        <v>1523</v>
      </c>
      <c r="J229" s="10"/>
      <c r="K229" s="10"/>
    </row>
    <row r="230" spans="1:11" x14ac:dyDescent="0.3">
      <c r="E230" s="3" t="s">
        <v>201</v>
      </c>
      <c r="F230" s="15">
        <v>1</v>
      </c>
      <c r="G230" s="2" t="s">
        <v>235</v>
      </c>
      <c r="H230" s="7" t="s">
        <v>281</v>
      </c>
      <c r="I230" s="4">
        <v>2985</v>
      </c>
    </row>
    <row r="231" spans="1:11" x14ac:dyDescent="0.3">
      <c r="E231" s="3" t="s">
        <v>204</v>
      </c>
      <c r="F231" s="15">
        <v>15</v>
      </c>
      <c r="G231" s="2" t="s">
        <v>236</v>
      </c>
      <c r="H231" s="7" t="s">
        <v>300</v>
      </c>
      <c r="I231" s="4">
        <v>1303</v>
      </c>
    </row>
    <row r="232" spans="1:11" x14ac:dyDescent="0.3">
      <c r="E232" s="3" t="s">
        <v>216</v>
      </c>
      <c r="F232" s="15">
        <v>1</v>
      </c>
      <c r="G232" s="2" t="s">
        <v>236</v>
      </c>
      <c r="H232" s="7" t="s">
        <v>257</v>
      </c>
      <c r="I232" s="4">
        <v>2816</v>
      </c>
    </row>
    <row r="233" spans="1:11" x14ac:dyDescent="0.3">
      <c r="E233" s="1" t="s">
        <v>231</v>
      </c>
      <c r="F233" s="15">
        <v>2</v>
      </c>
      <c r="G233" s="2" t="s">
        <v>237</v>
      </c>
      <c r="H233" s="7" t="s">
        <v>247</v>
      </c>
      <c r="I233" s="4">
        <v>2409</v>
      </c>
    </row>
  </sheetData>
  <autoFilter ref="E1:I233" xr:uid="{9F2407BA-24C1-4F57-99E4-E9B7953E88AC}"/>
  <mergeCells count="1">
    <mergeCell ref="A39:D40"/>
  </mergeCells>
  <pageMargins left="0.75" right="0.75" top="1" bottom="1" header="0.5" footer="0.5"/>
  <pageSetup orientation="portrait" r:id="rId1"/>
  <headerFooter alignWithMargins="0">
    <oddHeader>&amp;L&amp;"Calibri,Regular"&amp;K000000&amp;G&amp;C&amp;"Calibri,Regular"&amp;K000000Employee Data and Sales Stats&amp;R&amp;"Calibri,Regular"&amp;K000000&amp;G</oddHeader>
  </headerFooter>
  <ignoredErrors>
    <ignoredError sqref="B3:C5 B7:C15" unlockedFormula="1"/>
  </ignoredErrors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785C5-A46D-49C5-9232-9C3A3F2F8A14}">
  <sheetPr codeName="Planilha2"/>
  <dimension ref="B1:S30"/>
  <sheetViews>
    <sheetView showGridLines="0" zoomScale="205" zoomScaleNormal="205" workbookViewId="0">
      <selection activeCell="F15" sqref="F15"/>
    </sheetView>
  </sheetViews>
  <sheetFormatPr defaultColWidth="9.140625" defaultRowHeight="16.5" x14ac:dyDescent="0.3"/>
  <cols>
    <col min="1" max="1" width="3.5703125" style="27" customWidth="1"/>
    <col min="2" max="3" width="15.7109375" style="39" customWidth="1"/>
    <col min="4" max="4" width="14.28515625" style="27" customWidth="1"/>
    <col min="5" max="5" width="3.28515625" style="27" customWidth="1"/>
    <col min="6" max="6" width="22.5703125" style="27" customWidth="1"/>
    <col min="7" max="7" width="18.85546875" style="27" customWidth="1"/>
    <col min="8" max="9" width="9.140625" style="27"/>
    <col min="10" max="10" width="22.7109375" style="27" customWidth="1"/>
    <col min="11" max="16384" width="9.140625" style="27"/>
  </cols>
  <sheetData>
    <row r="1" spans="2:17" x14ac:dyDescent="0.3">
      <c r="B1" s="38" t="s">
        <v>324</v>
      </c>
      <c r="C1" s="38" t="s">
        <v>325</v>
      </c>
      <c r="D1" s="38" t="s">
        <v>326</v>
      </c>
      <c r="F1" s="54">
        <f>SUBTOTAL(9,D:D)</f>
        <v>15494992</v>
      </c>
    </row>
    <row r="2" spans="2:17" x14ac:dyDescent="0.3">
      <c r="B2" s="39">
        <v>2010</v>
      </c>
      <c r="C2" s="39" t="s">
        <v>327</v>
      </c>
      <c r="D2" s="40">
        <v>619742</v>
      </c>
      <c r="J2" s="66" t="s">
        <v>393</v>
      </c>
    </row>
    <row r="3" spans="2:17" x14ac:dyDescent="0.3">
      <c r="B3" s="39">
        <v>2010</v>
      </c>
      <c r="C3" s="39" t="s">
        <v>328</v>
      </c>
      <c r="D3" s="40">
        <v>643515</v>
      </c>
      <c r="J3" s="27" t="s">
        <v>394</v>
      </c>
    </row>
    <row r="4" spans="2:17" x14ac:dyDescent="0.3">
      <c r="B4" s="39">
        <v>2010</v>
      </c>
      <c r="C4" s="39" t="s">
        <v>329</v>
      </c>
      <c r="D4" s="40">
        <v>856192</v>
      </c>
    </row>
    <row r="5" spans="2:17" x14ac:dyDescent="0.3">
      <c r="B5" s="39">
        <v>2010</v>
      </c>
      <c r="C5" s="39" t="s">
        <v>330</v>
      </c>
      <c r="D5" s="40">
        <v>662841</v>
      </c>
      <c r="J5" s="55" t="s">
        <v>368</v>
      </c>
      <c r="K5" s="66" t="s">
        <v>390</v>
      </c>
    </row>
    <row r="6" spans="2:17" x14ac:dyDescent="0.3">
      <c r="B6" s="39">
        <v>2011</v>
      </c>
      <c r="C6" s="39" t="s">
        <v>327</v>
      </c>
      <c r="D6" s="40">
        <v>757430</v>
      </c>
      <c r="J6" s="55" t="s">
        <v>370</v>
      </c>
      <c r="K6" s="66" t="s">
        <v>391</v>
      </c>
    </row>
    <row r="7" spans="2:17" x14ac:dyDescent="0.3">
      <c r="B7" s="39">
        <v>2011</v>
      </c>
      <c r="C7" s="39" t="s">
        <v>328</v>
      </c>
      <c r="D7" s="40">
        <v>283005</v>
      </c>
      <c r="J7" s="55" t="s">
        <v>369</v>
      </c>
      <c r="K7" s="77" t="s">
        <v>389</v>
      </c>
      <c r="L7" s="77"/>
      <c r="M7" s="77"/>
      <c r="N7" s="77"/>
      <c r="O7" s="77"/>
      <c r="P7" s="77"/>
      <c r="Q7" s="77"/>
    </row>
    <row r="8" spans="2:17" x14ac:dyDescent="0.3">
      <c r="B8" s="39">
        <v>2011</v>
      </c>
      <c r="C8" s="39" t="s">
        <v>329</v>
      </c>
      <c r="D8" s="40">
        <v>302180</v>
      </c>
      <c r="K8" s="77"/>
      <c r="L8" s="77"/>
      <c r="M8" s="77"/>
      <c r="N8" s="77"/>
      <c r="O8" s="77"/>
      <c r="P8" s="77"/>
      <c r="Q8" s="77"/>
    </row>
    <row r="9" spans="2:17" x14ac:dyDescent="0.3">
      <c r="B9" s="39">
        <v>2011</v>
      </c>
      <c r="C9" s="39" t="s">
        <v>331</v>
      </c>
      <c r="D9" s="40">
        <v>274288</v>
      </c>
      <c r="M9" s="76" t="s">
        <v>392</v>
      </c>
      <c r="N9" s="76"/>
      <c r="O9" s="76"/>
      <c r="P9" s="76"/>
      <c r="Q9" s="76"/>
    </row>
    <row r="10" spans="2:17" x14ac:dyDescent="0.3">
      <c r="B10" s="39">
        <v>2011</v>
      </c>
      <c r="C10" s="39" t="s">
        <v>330</v>
      </c>
      <c r="D10" s="40">
        <v>774288</v>
      </c>
      <c r="M10" s="76"/>
      <c r="N10" s="76"/>
      <c r="O10" s="76"/>
      <c r="P10" s="76"/>
      <c r="Q10" s="76"/>
    </row>
    <row r="11" spans="2:17" x14ac:dyDescent="0.3">
      <c r="B11" s="39">
        <v>2012</v>
      </c>
      <c r="C11" s="39" t="s">
        <v>327</v>
      </c>
      <c r="D11" s="40">
        <v>438188</v>
      </c>
      <c r="M11" s="76"/>
      <c r="N11" s="76"/>
      <c r="O11" s="76"/>
      <c r="P11" s="76"/>
      <c r="Q11" s="76"/>
    </row>
    <row r="12" spans="2:17" x14ac:dyDescent="0.3">
      <c r="B12" s="39">
        <v>2012</v>
      </c>
      <c r="C12" s="39" t="s">
        <v>328</v>
      </c>
      <c r="D12" s="40">
        <v>807462</v>
      </c>
      <c r="M12" s="76"/>
      <c r="N12" s="76"/>
      <c r="O12" s="76"/>
      <c r="P12" s="76"/>
      <c r="Q12" s="76"/>
    </row>
    <row r="13" spans="2:17" x14ac:dyDescent="0.3">
      <c r="B13" s="39">
        <v>2012</v>
      </c>
      <c r="C13" s="39" t="s">
        <v>329</v>
      </c>
      <c r="D13" s="40">
        <v>763740</v>
      </c>
      <c r="M13" s="76"/>
      <c r="N13" s="76"/>
      <c r="O13" s="76"/>
      <c r="P13" s="76"/>
      <c r="Q13" s="76"/>
    </row>
    <row r="14" spans="2:17" x14ac:dyDescent="0.3">
      <c r="B14" s="39">
        <v>2012</v>
      </c>
      <c r="C14" s="39" t="s">
        <v>330</v>
      </c>
      <c r="D14" s="40">
        <v>200163</v>
      </c>
      <c r="M14" s="76"/>
      <c r="N14" s="76"/>
      <c r="O14" s="76"/>
      <c r="P14" s="76"/>
      <c r="Q14" s="76"/>
    </row>
    <row r="15" spans="2:17" x14ac:dyDescent="0.3">
      <c r="B15" s="39">
        <v>2013</v>
      </c>
      <c r="C15" s="39" t="s">
        <v>327</v>
      </c>
      <c r="D15" s="40">
        <v>454413</v>
      </c>
      <c r="M15" s="76"/>
      <c r="N15" s="76"/>
      <c r="O15" s="76"/>
      <c r="P15" s="76"/>
      <c r="Q15" s="76"/>
    </row>
    <row r="16" spans="2:17" x14ac:dyDescent="0.3">
      <c r="B16" s="39">
        <v>2013</v>
      </c>
      <c r="C16" s="39" t="s">
        <v>328</v>
      </c>
      <c r="D16" s="40">
        <v>203040</v>
      </c>
    </row>
    <row r="17" spans="2:19" x14ac:dyDescent="0.3">
      <c r="B17" s="39">
        <v>2013</v>
      </c>
      <c r="C17" s="39" t="s">
        <v>329</v>
      </c>
      <c r="D17" s="40">
        <v>412449</v>
      </c>
    </row>
    <row r="18" spans="2:19" x14ac:dyDescent="0.3">
      <c r="B18" s="39">
        <v>2013</v>
      </c>
      <c r="C18" s="39" t="s">
        <v>330</v>
      </c>
      <c r="D18" s="40">
        <v>569492</v>
      </c>
    </row>
    <row r="19" spans="2:19" x14ac:dyDescent="0.3">
      <c r="B19" s="39">
        <v>2014</v>
      </c>
      <c r="C19" s="39" t="s">
        <v>327</v>
      </c>
      <c r="D19" s="40">
        <v>852240</v>
      </c>
    </row>
    <row r="20" spans="2:19" x14ac:dyDescent="0.3">
      <c r="B20" s="39">
        <v>2014</v>
      </c>
      <c r="C20" s="39" t="s">
        <v>328</v>
      </c>
      <c r="D20" s="40">
        <v>270763</v>
      </c>
    </row>
    <row r="21" spans="2:19" x14ac:dyDescent="0.3">
      <c r="B21" s="39">
        <v>2014</v>
      </c>
      <c r="C21" s="39" t="s">
        <v>329</v>
      </c>
      <c r="D21" s="40">
        <v>357400</v>
      </c>
    </row>
    <row r="22" spans="2:19" x14ac:dyDescent="0.3">
      <c r="B22" s="39">
        <v>2014</v>
      </c>
      <c r="C22" s="39" t="s">
        <v>330</v>
      </c>
      <c r="D22" s="40">
        <v>555718</v>
      </c>
    </row>
    <row r="23" spans="2:19" x14ac:dyDescent="0.3">
      <c r="B23" s="39">
        <v>2015</v>
      </c>
      <c r="C23" s="39" t="s">
        <v>327</v>
      </c>
      <c r="D23" s="40">
        <v>363749</v>
      </c>
    </row>
    <row r="24" spans="2:19" x14ac:dyDescent="0.3">
      <c r="B24" s="39">
        <v>2015</v>
      </c>
      <c r="C24" s="39" t="s">
        <v>328</v>
      </c>
      <c r="D24" s="40">
        <v>348785</v>
      </c>
      <c r="S24" s="41"/>
    </row>
    <row r="25" spans="2:19" x14ac:dyDescent="0.3">
      <c r="B25" s="39">
        <v>2015</v>
      </c>
      <c r="C25" s="39" t="s">
        <v>329</v>
      </c>
      <c r="D25" s="40">
        <v>257532</v>
      </c>
    </row>
    <row r="26" spans="2:19" x14ac:dyDescent="0.3">
      <c r="B26" s="39">
        <v>2015</v>
      </c>
      <c r="C26" s="39" t="s">
        <v>330</v>
      </c>
      <c r="D26" s="40">
        <v>553085</v>
      </c>
    </row>
    <row r="27" spans="2:19" x14ac:dyDescent="0.3">
      <c r="B27" s="39">
        <v>2016</v>
      </c>
      <c r="C27" s="39" t="s">
        <v>327</v>
      </c>
      <c r="D27" s="40">
        <v>885464</v>
      </c>
    </row>
    <row r="28" spans="2:19" x14ac:dyDescent="0.3">
      <c r="B28" s="39">
        <v>2016</v>
      </c>
      <c r="C28" s="39" t="s">
        <v>328</v>
      </c>
      <c r="D28" s="40">
        <v>635052</v>
      </c>
    </row>
    <row r="29" spans="2:19" x14ac:dyDescent="0.3">
      <c r="B29" s="39">
        <v>2016</v>
      </c>
      <c r="C29" s="39" t="s">
        <v>329</v>
      </c>
      <c r="D29" s="40">
        <v>677431</v>
      </c>
    </row>
    <row r="30" spans="2:19" x14ac:dyDescent="0.3">
      <c r="B30" s="39">
        <v>2016</v>
      </c>
      <c r="C30" s="39" t="s">
        <v>330</v>
      </c>
      <c r="D30" s="40">
        <v>715345</v>
      </c>
    </row>
  </sheetData>
  <mergeCells count="2">
    <mergeCell ref="M9:Q15"/>
    <mergeCell ref="K7:Q8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27FB3-C12C-4E9D-9B3F-5847892B94F6}">
  <sheetPr codeName="Planilha3">
    <pageSetUpPr autoPageBreaks="0"/>
  </sheetPr>
  <dimension ref="A1:L28"/>
  <sheetViews>
    <sheetView showGridLines="0" zoomScale="120" zoomScaleNormal="120" zoomScaleSheetLayoutView="100" zoomScalePageLayoutView="115" workbookViewId="0">
      <selection activeCell="C25" sqref="C25"/>
    </sheetView>
  </sheetViews>
  <sheetFormatPr defaultColWidth="19.85546875" defaultRowHeight="16.5" x14ac:dyDescent="0.3"/>
  <cols>
    <col min="1" max="1" width="16.5703125" style="44" customWidth="1"/>
    <col min="2" max="2" width="18.7109375" style="47" customWidth="1"/>
    <col min="3" max="3" width="13.42578125" style="37" customWidth="1"/>
    <col min="4" max="4" width="13.42578125" style="45" customWidth="1"/>
    <col min="5" max="7" width="13.42578125" style="37" customWidth="1"/>
    <col min="8" max="8" width="13.42578125" style="46" customWidth="1"/>
    <col min="9" max="11" width="13.42578125" style="37" customWidth="1"/>
    <col min="12" max="12" width="13.140625" style="44" bestFit="1" customWidth="1"/>
    <col min="13" max="16384" width="19.85546875" style="44"/>
  </cols>
  <sheetData>
    <row r="1" spans="1:12" s="42" customFormat="1" x14ac:dyDescent="0.25">
      <c r="A1" s="51" t="s">
        <v>0</v>
      </c>
      <c r="B1" s="51" t="s">
        <v>347</v>
      </c>
      <c r="C1" s="52" t="s">
        <v>349</v>
      </c>
      <c r="D1" s="52" t="s">
        <v>350</v>
      </c>
      <c r="E1" s="52" t="s">
        <v>351</v>
      </c>
      <c r="F1" s="52" t="s">
        <v>352</v>
      </c>
      <c r="G1" s="52" t="s">
        <v>353</v>
      </c>
      <c r="H1" s="52" t="s">
        <v>354</v>
      </c>
      <c r="I1" s="52" t="s">
        <v>355</v>
      </c>
      <c r="J1" s="52" t="s">
        <v>356</v>
      </c>
      <c r="K1" s="52" t="s">
        <v>374</v>
      </c>
      <c r="L1" s="57" t="s">
        <v>357</v>
      </c>
    </row>
    <row r="2" spans="1:12" x14ac:dyDescent="0.3">
      <c r="A2" s="48" t="s">
        <v>332</v>
      </c>
      <c r="B2" s="49" t="s">
        <v>348</v>
      </c>
      <c r="C2" s="50">
        <v>1960</v>
      </c>
      <c r="D2" s="50">
        <v>1955</v>
      </c>
      <c r="E2" s="50">
        <v>1546</v>
      </c>
      <c r="F2" s="50">
        <v>2929</v>
      </c>
      <c r="G2" s="50">
        <v>2054</v>
      </c>
      <c r="H2" s="50">
        <v>2357</v>
      </c>
      <c r="I2" s="50">
        <v>2502</v>
      </c>
      <c r="J2" s="50">
        <v>2191</v>
      </c>
      <c r="K2" s="50"/>
      <c r="L2" s="56">
        <f>SUM(Tabela6[[#This Row],[Ano 2010]:[Ano 2017]])</f>
        <v>17494</v>
      </c>
    </row>
    <row r="3" spans="1:12" x14ac:dyDescent="0.3">
      <c r="A3" s="48" t="s">
        <v>333</v>
      </c>
      <c r="B3" s="49" t="s">
        <v>348</v>
      </c>
      <c r="C3" s="50">
        <v>1694</v>
      </c>
      <c r="D3" s="50">
        <v>2573</v>
      </c>
      <c r="E3" s="50">
        <v>2375</v>
      </c>
      <c r="F3" s="50">
        <v>2681</v>
      </c>
      <c r="G3" s="50">
        <v>2180</v>
      </c>
      <c r="H3" s="50">
        <v>1569</v>
      </c>
      <c r="I3" s="50">
        <v>2554</v>
      </c>
      <c r="J3" s="50">
        <v>1844</v>
      </c>
      <c r="K3" s="50"/>
      <c r="L3" s="56">
        <f>SUM(Tabela6[[#This Row],[Ano 2010]:[Ano 2017]])</f>
        <v>17470</v>
      </c>
    </row>
    <row r="4" spans="1:12" x14ac:dyDescent="0.3">
      <c r="A4" s="48" t="s">
        <v>334</v>
      </c>
      <c r="B4" s="49" t="s">
        <v>348</v>
      </c>
      <c r="C4" s="50">
        <v>1620</v>
      </c>
      <c r="D4" s="50">
        <v>2429</v>
      </c>
      <c r="E4" s="50">
        <v>2998</v>
      </c>
      <c r="F4" s="50">
        <v>2471</v>
      </c>
      <c r="G4" s="50">
        <v>2672</v>
      </c>
      <c r="H4" s="50">
        <v>1874</v>
      </c>
      <c r="I4" s="50">
        <v>2327</v>
      </c>
      <c r="J4" s="50">
        <v>2634</v>
      </c>
      <c r="K4" s="50"/>
      <c r="L4" s="56">
        <f>SUM(Tabela6[[#This Row],[Ano 2010]:[Ano 2017]])</f>
        <v>19025</v>
      </c>
    </row>
    <row r="5" spans="1:12" x14ac:dyDescent="0.3">
      <c r="A5" s="48" t="s">
        <v>335</v>
      </c>
      <c r="B5" s="49" t="s">
        <v>348</v>
      </c>
      <c r="C5" s="50">
        <v>2516</v>
      </c>
      <c r="D5" s="50">
        <v>1685</v>
      </c>
      <c r="E5" s="50">
        <v>1870</v>
      </c>
      <c r="F5" s="50">
        <v>1834</v>
      </c>
      <c r="G5" s="50">
        <v>2191</v>
      </c>
      <c r="H5" s="50">
        <v>2861</v>
      </c>
      <c r="I5" s="50">
        <v>2057</v>
      </c>
      <c r="J5" s="50">
        <v>2744</v>
      </c>
      <c r="K5" s="50"/>
      <c r="L5" s="56">
        <f>SUM(Tabela6[[#This Row],[Ano 2010]:[Ano 2017]])</f>
        <v>17758</v>
      </c>
    </row>
    <row r="6" spans="1:12" x14ac:dyDescent="0.3">
      <c r="A6" s="48" t="s">
        <v>336</v>
      </c>
      <c r="B6" s="49" t="s">
        <v>348</v>
      </c>
      <c r="C6" s="50">
        <v>1681</v>
      </c>
      <c r="D6" s="50">
        <v>2264</v>
      </c>
      <c r="E6" s="50">
        <v>2642</v>
      </c>
      <c r="F6" s="50">
        <v>2512</v>
      </c>
      <c r="G6" s="50">
        <v>2513</v>
      </c>
      <c r="H6" s="50">
        <v>2113</v>
      </c>
      <c r="I6" s="50">
        <v>2326</v>
      </c>
      <c r="J6" s="50">
        <v>2868</v>
      </c>
      <c r="K6" s="50"/>
      <c r="L6" s="56">
        <f>SUM(Tabela6[[#This Row],[Ano 2010]:[Ano 2017]])</f>
        <v>18919</v>
      </c>
    </row>
    <row r="7" spans="1:12" x14ac:dyDescent="0.3">
      <c r="A7" s="48" t="s">
        <v>337</v>
      </c>
      <c r="B7" s="49" t="s">
        <v>348</v>
      </c>
      <c r="C7" s="50">
        <v>1820</v>
      </c>
      <c r="D7" s="50">
        <v>1712</v>
      </c>
      <c r="E7" s="50">
        <v>2218</v>
      </c>
      <c r="F7" s="50">
        <v>2736</v>
      </c>
      <c r="G7" s="50">
        <v>1836</v>
      </c>
      <c r="H7" s="50">
        <v>2666</v>
      </c>
      <c r="I7" s="50">
        <v>1201</v>
      </c>
      <c r="J7" s="50">
        <v>1738</v>
      </c>
      <c r="K7" s="50"/>
      <c r="L7" s="56">
        <f>SUM(Tabela6[[#This Row],[Ano 2010]:[Ano 2017]])</f>
        <v>15927</v>
      </c>
    </row>
    <row r="8" spans="1:12" x14ac:dyDescent="0.3">
      <c r="A8" s="48" t="s">
        <v>338</v>
      </c>
      <c r="B8" s="49" t="s">
        <v>348</v>
      </c>
      <c r="C8" s="50">
        <v>2808</v>
      </c>
      <c r="D8" s="50">
        <v>2715</v>
      </c>
      <c r="E8" s="50">
        <v>1510</v>
      </c>
      <c r="F8" s="50">
        <v>1995</v>
      </c>
      <c r="G8" s="50">
        <v>1545</v>
      </c>
      <c r="H8" s="50">
        <v>2802</v>
      </c>
      <c r="I8" s="50">
        <v>1672</v>
      </c>
      <c r="J8" s="50">
        <v>2984</v>
      </c>
      <c r="K8" s="50"/>
      <c r="L8" s="56">
        <f>SUM(Tabela6[[#This Row],[Ano 2010]:[Ano 2017]])</f>
        <v>18031</v>
      </c>
    </row>
    <row r="9" spans="1:12" x14ac:dyDescent="0.3">
      <c r="A9" s="48" t="s">
        <v>339</v>
      </c>
      <c r="B9" s="49" t="s">
        <v>348</v>
      </c>
      <c r="C9" s="50">
        <v>1959</v>
      </c>
      <c r="D9" s="50">
        <v>1571</v>
      </c>
      <c r="E9" s="50">
        <v>2073</v>
      </c>
      <c r="F9" s="50">
        <v>2984</v>
      </c>
      <c r="G9" s="50">
        <v>1694</v>
      </c>
      <c r="H9" s="50">
        <v>2494</v>
      </c>
      <c r="I9" s="50">
        <v>2667</v>
      </c>
      <c r="J9" s="50">
        <v>1863</v>
      </c>
      <c r="K9" s="50"/>
      <c r="L9" s="56">
        <f>SUM(Tabela6[[#This Row],[Ano 2010]:[Ano 2017]])</f>
        <v>17305</v>
      </c>
    </row>
    <row r="10" spans="1:12" x14ac:dyDescent="0.3">
      <c r="A10" s="48" t="s">
        <v>340</v>
      </c>
      <c r="B10" s="49" t="s">
        <v>348</v>
      </c>
      <c r="C10" s="50">
        <v>2317</v>
      </c>
      <c r="D10" s="50">
        <v>2728</v>
      </c>
      <c r="E10" s="50">
        <v>2074</v>
      </c>
      <c r="F10" s="50">
        <v>2211</v>
      </c>
      <c r="G10" s="50">
        <v>1596</v>
      </c>
      <c r="H10" s="50">
        <v>1693</v>
      </c>
      <c r="I10" s="50">
        <v>1557</v>
      </c>
      <c r="J10" s="50">
        <v>1534</v>
      </c>
      <c r="K10" s="50"/>
      <c r="L10" s="56">
        <f>SUM(Tabela6[[#This Row],[Ano 2010]:[Ano 2017]])</f>
        <v>15710</v>
      </c>
    </row>
    <row r="11" spans="1:12" x14ac:dyDescent="0.3">
      <c r="A11" s="48" t="s">
        <v>341</v>
      </c>
      <c r="B11" s="49" t="s">
        <v>348</v>
      </c>
      <c r="C11" s="50">
        <v>2884</v>
      </c>
      <c r="D11" s="50">
        <v>2653</v>
      </c>
      <c r="E11" s="50">
        <v>2610</v>
      </c>
      <c r="F11" s="50">
        <v>1519</v>
      </c>
      <c r="G11" s="50">
        <v>1516</v>
      </c>
      <c r="H11" s="50">
        <v>2179</v>
      </c>
      <c r="I11" s="50">
        <v>2796</v>
      </c>
      <c r="J11" s="50">
        <v>2840</v>
      </c>
      <c r="K11" s="50"/>
      <c r="L11" s="56">
        <f>SUM(Tabela6[[#This Row],[Ano 2010]:[Ano 2017]])</f>
        <v>18997</v>
      </c>
    </row>
    <row r="12" spans="1:12" x14ac:dyDescent="0.3">
      <c r="A12" s="48" t="s">
        <v>342</v>
      </c>
      <c r="B12" s="49" t="s">
        <v>348</v>
      </c>
      <c r="C12" s="50">
        <v>2720</v>
      </c>
      <c r="D12" s="50">
        <v>1755</v>
      </c>
      <c r="E12" s="50">
        <v>2942</v>
      </c>
      <c r="F12" s="50">
        <v>2533</v>
      </c>
      <c r="G12" s="50">
        <v>2884</v>
      </c>
      <c r="H12" s="50">
        <v>2846</v>
      </c>
      <c r="I12" s="50">
        <v>2741</v>
      </c>
      <c r="J12" s="50">
        <v>1688</v>
      </c>
      <c r="K12" s="50"/>
      <c r="L12" s="56">
        <f>SUM(Tabela6[[#This Row],[Ano 2010]:[Ano 2017]])</f>
        <v>20109</v>
      </c>
    </row>
    <row r="13" spans="1:12" x14ac:dyDescent="0.3">
      <c r="A13" s="48" t="s">
        <v>343</v>
      </c>
      <c r="B13" s="49" t="s">
        <v>348</v>
      </c>
      <c r="C13" s="50">
        <v>2793</v>
      </c>
      <c r="D13" s="50">
        <v>1998</v>
      </c>
      <c r="E13" s="50">
        <v>2440</v>
      </c>
      <c r="F13" s="50">
        <v>2749</v>
      </c>
      <c r="G13" s="50">
        <v>2627</v>
      </c>
      <c r="H13" s="50">
        <v>1573</v>
      </c>
      <c r="I13" s="50">
        <v>2056</v>
      </c>
      <c r="J13" s="50">
        <v>2507</v>
      </c>
      <c r="K13" s="50"/>
      <c r="L13" s="56">
        <f>SUM(Tabela6[[#This Row],[Ano 2010]:[Ano 2017]])</f>
        <v>18743</v>
      </c>
    </row>
    <row r="14" spans="1:12" x14ac:dyDescent="0.3">
      <c r="A14" s="48" t="s">
        <v>344</v>
      </c>
      <c r="B14" s="49" t="s">
        <v>348</v>
      </c>
      <c r="C14" s="50">
        <v>2245</v>
      </c>
      <c r="D14" s="50">
        <v>2979</v>
      </c>
      <c r="E14" s="50">
        <v>2720</v>
      </c>
      <c r="F14" s="50">
        <v>2974</v>
      </c>
      <c r="G14" s="50">
        <v>2513</v>
      </c>
      <c r="H14" s="50">
        <v>1888</v>
      </c>
      <c r="I14" s="50">
        <v>2975</v>
      </c>
      <c r="J14" s="50">
        <v>2621</v>
      </c>
      <c r="K14" s="50"/>
      <c r="L14" s="56">
        <f>SUM(Tabela6[[#This Row],[Ano 2010]:[Ano 2017]])</f>
        <v>20915</v>
      </c>
    </row>
    <row r="15" spans="1:12" x14ac:dyDescent="0.3">
      <c r="A15" s="48" t="s">
        <v>345</v>
      </c>
      <c r="B15" s="49" t="s">
        <v>348</v>
      </c>
      <c r="C15" s="50">
        <v>2513</v>
      </c>
      <c r="D15" s="50">
        <v>1927</v>
      </c>
      <c r="E15" s="50">
        <v>2059</v>
      </c>
      <c r="F15" s="50">
        <v>1736</v>
      </c>
      <c r="G15" s="50">
        <v>2006</v>
      </c>
      <c r="H15" s="50">
        <v>2450</v>
      </c>
      <c r="I15" s="50">
        <v>2998</v>
      </c>
      <c r="J15" s="50">
        <v>1758</v>
      </c>
      <c r="K15" s="50"/>
      <c r="L15" s="56">
        <f>SUM(Tabela6[[#This Row],[Ano 2010]:[Ano 2017]])</f>
        <v>17447</v>
      </c>
    </row>
    <row r="16" spans="1:12" ht="17.25" thickBot="1" x14ac:dyDescent="0.35">
      <c r="A16" s="48" t="s">
        <v>346</v>
      </c>
      <c r="B16" s="49" t="s">
        <v>348</v>
      </c>
      <c r="C16" s="50">
        <v>2295</v>
      </c>
      <c r="D16" s="50">
        <v>1873</v>
      </c>
      <c r="E16" s="50">
        <v>1962</v>
      </c>
      <c r="F16" s="50">
        <v>2226</v>
      </c>
      <c r="G16" s="50">
        <v>2358</v>
      </c>
      <c r="H16" s="50">
        <v>1608</v>
      </c>
      <c r="I16" s="50">
        <v>2766</v>
      </c>
      <c r="J16" s="50">
        <v>2363</v>
      </c>
      <c r="K16" s="50"/>
      <c r="L16" s="56">
        <f>SUM(Tabela6[[#This Row],[Ano 2010]:[Ano 2017]])</f>
        <v>17451</v>
      </c>
    </row>
    <row r="17" spans="1:12" ht="18" thickTop="1" thickBot="1" x14ac:dyDescent="0.35">
      <c r="A17" s="67" t="s">
        <v>367</v>
      </c>
      <c r="B17" s="63"/>
      <c r="C17" s="60">
        <f>SUBTOTAL(109,Tabela6[Ano 2010])</f>
        <v>33825</v>
      </c>
      <c r="D17" s="60">
        <f>SUBTOTAL(109,Tabela6[Ano 2011])</f>
        <v>32817</v>
      </c>
      <c r="E17" s="60">
        <f>SUBTOTAL(109,Tabela6[Ano 2012])</f>
        <v>34039</v>
      </c>
      <c r="F17" s="60">
        <f>SUBTOTAL(109,Tabela6[Ano 2013])</f>
        <v>36090</v>
      </c>
      <c r="G17" s="60">
        <f>SUBTOTAL(109,Tabela6[Ano 2014])</f>
        <v>32185</v>
      </c>
      <c r="H17" s="60">
        <f>SUBTOTAL(109,Tabela6[Ano 2015])</f>
        <v>32973</v>
      </c>
      <c r="I17" s="60">
        <f>SUBTOTAL(109,Tabela6[Ano 2016])</f>
        <v>35195</v>
      </c>
      <c r="J17" s="60">
        <f>SUBTOTAL(109,Tabela6[Ano 2017])</f>
        <v>34177</v>
      </c>
      <c r="K17" s="60"/>
      <c r="L17" s="62"/>
    </row>
    <row r="18" spans="1:12" ht="17.25" thickBot="1" x14ac:dyDescent="0.35">
      <c r="A18" s="68" t="s">
        <v>371</v>
      </c>
      <c r="B18" s="58"/>
      <c r="C18" s="59">
        <f>SUBTOTAL(101,Tabela6[Ano 2010])</f>
        <v>2255</v>
      </c>
      <c r="D18" s="59">
        <f>SUBTOTAL(101,Tabela6[Ano 2011])</f>
        <v>2187.8000000000002</v>
      </c>
      <c r="E18" s="59">
        <f>SUBTOTAL(101,Tabela6[Ano 2012])</f>
        <v>2269.2666666666669</v>
      </c>
      <c r="F18" s="59">
        <f>SUBTOTAL(101,Tabela6[Ano 2013])</f>
        <v>2406</v>
      </c>
      <c r="G18" s="59">
        <f>SUBTOTAL(101,Tabela6[Ano 2014])</f>
        <v>2145.6666666666665</v>
      </c>
      <c r="H18" s="59">
        <f>SUBTOTAL(101,Tabela6[Ano 2015])</f>
        <v>2198.1999999999998</v>
      </c>
      <c r="I18" s="59">
        <f>SUBTOTAL(101,Tabela6[Ano 2016])</f>
        <v>2346.3333333333335</v>
      </c>
      <c r="J18" s="59">
        <f>SUBTOTAL(101,Tabela6[Ano 2017])</f>
        <v>2278.4666666666667</v>
      </c>
      <c r="K18" s="59"/>
      <c r="L18" s="61"/>
    </row>
    <row r="19" spans="1:12" ht="18" thickTop="1" thickBot="1" x14ac:dyDescent="0.35">
      <c r="A19" s="67" t="s">
        <v>372</v>
      </c>
      <c r="B19" s="63"/>
      <c r="C19" s="60">
        <f>SUBTOTAL(104,Tabela6[Ano 2010])</f>
        <v>2884</v>
      </c>
      <c r="D19" s="60">
        <f>SUBTOTAL(104,Tabela6[Ano 2011])</f>
        <v>2979</v>
      </c>
      <c r="E19" s="60">
        <f>SUBTOTAL(104,Tabela6[Ano 2012])</f>
        <v>2998</v>
      </c>
      <c r="F19" s="60">
        <f>SUBTOTAL(104,Tabela6[Ano 2013])</f>
        <v>2984</v>
      </c>
      <c r="G19" s="60">
        <f>SUBTOTAL(104,Tabela6[Ano 2014])</f>
        <v>2884</v>
      </c>
      <c r="H19" s="60">
        <f>SUBTOTAL(104,Tabela6[Ano 2015])</f>
        <v>2861</v>
      </c>
      <c r="I19" s="60">
        <f>SUBTOTAL(104,Tabela6[Ano 2016])</f>
        <v>2998</v>
      </c>
      <c r="J19" s="60">
        <f>SUBTOTAL(104,Tabela6[Ano 2017])</f>
        <v>2984</v>
      </c>
      <c r="K19" s="64"/>
    </row>
    <row r="20" spans="1:12" ht="18" thickTop="1" thickBot="1" x14ac:dyDescent="0.35">
      <c r="A20" s="67" t="s">
        <v>373</v>
      </c>
      <c r="B20" s="63"/>
      <c r="C20" s="60">
        <f>SUBTOTAL(105,Tabela6[Ano 2010])</f>
        <v>1620</v>
      </c>
      <c r="D20" s="60">
        <f>SUBTOTAL(105,Tabela6[Ano 2011])</f>
        <v>1571</v>
      </c>
      <c r="E20" s="60">
        <f>SUBTOTAL(105,Tabela6[Ano 2012])</f>
        <v>1510</v>
      </c>
      <c r="F20" s="60">
        <f>SUBTOTAL(105,Tabela6[Ano 2013])</f>
        <v>1519</v>
      </c>
      <c r="G20" s="60">
        <f>SUBTOTAL(105,Tabela6[Ano 2014])</f>
        <v>1516</v>
      </c>
      <c r="H20" s="60">
        <f>SUBTOTAL(105,Tabela6[Ano 2015])</f>
        <v>1569</v>
      </c>
      <c r="I20" s="60">
        <f>SUBTOTAL(105,Tabela6[Ano 2016])</f>
        <v>1201</v>
      </c>
      <c r="J20" s="60">
        <f>SUBTOTAL(105,Tabela6[Ano 2017])</f>
        <v>1534</v>
      </c>
      <c r="K20" s="64"/>
    </row>
    <row r="21" spans="1:12" x14ac:dyDescent="0.3">
      <c r="B21" s="43"/>
    </row>
    <row r="22" spans="1:12" x14ac:dyDescent="0.3">
      <c r="B22" s="43"/>
    </row>
    <row r="23" spans="1:12" x14ac:dyDescent="0.3">
      <c r="B23" s="43"/>
    </row>
    <row r="24" spans="1:12" x14ac:dyDescent="0.3">
      <c r="B24" s="43"/>
    </row>
    <row r="25" spans="1:12" x14ac:dyDescent="0.3">
      <c r="B25" s="43"/>
    </row>
    <row r="26" spans="1:12" x14ac:dyDescent="0.3">
      <c r="B26" s="43"/>
    </row>
    <row r="27" spans="1:12" x14ac:dyDescent="0.3">
      <c r="B27" s="43"/>
    </row>
    <row r="28" spans="1:12" x14ac:dyDescent="0.3">
      <c r="B28" s="43"/>
    </row>
  </sheetData>
  <pageMargins left="0.75" right="0.75" top="1" bottom="1" header="0.5" footer="0.5"/>
  <pageSetup orientation="portrait" r:id="rId1"/>
  <headerFooter alignWithMargins="0">
    <oddHeader>&amp;L&amp;"Calibri,Regular"&amp;K000000&amp;G&amp;C&amp;"Calibri,Regular"&amp;K000000Employee Data and Sales Stats&amp;R&amp;"Calibri,Regular"&amp;K000000&amp;G</oddHeader>
  </headerFooter>
  <legacyDrawingHF r:id="rId2"/>
  <tableParts count="1">
    <tablePart r:id="rId3"/>
  </tableParts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span" xr2:uid="{C3535C91-B810-4A78-9735-5639E40E15D3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'ANÁLISE RÁPIDA'!C2:J2</xm:f>
              <xm:sqref>K2</xm:sqref>
            </x14:sparkline>
            <x14:sparkline>
              <xm:f>'ANÁLISE RÁPIDA'!C3:J3</xm:f>
              <xm:sqref>K3</xm:sqref>
            </x14:sparkline>
            <x14:sparkline>
              <xm:f>'ANÁLISE RÁPIDA'!C4:J4</xm:f>
              <xm:sqref>K4</xm:sqref>
            </x14:sparkline>
            <x14:sparkline>
              <xm:f>'ANÁLISE RÁPIDA'!C5:J5</xm:f>
              <xm:sqref>K5</xm:sqref>
            </x14:sparkline>
            <x14:sparkline>
              <xm:f>'ANÁLISE RÁPIDA'!C6:J6</xm:f>
              <xm:sqref>K6</xm:sqref>
            </x14:sparkline>
            <x14:sparkline>
              <xm:f>'ANÁLISE RÁPIDA'!C7:J7</xm:f>
              <xm:sqref>K7</xm:sqref>
            </x14:sparkline>
            <x14:sparkline>
              <xm:f>'ANÁLISE RÁPIDA'!C8:J8</xm:f>
              <xm:sqref>K8</xm:sqref>
            </x14:sparkline>
            <x14:sparkline>
              <xm:f>'ANÁLISE RÁPIDA'!C9:J9</xm:f>
              <xm:sqref>K9</xm:sqref>
            </x14:sparkline>
            <x14:sparkline>
              <xm:f>'ANÁLISE RÁPIDA'!C10:J10</xm:f>
              <xm:sqref>K10</xm:sqref>
            </x14:sparkline>
            <x14:sparkline>
              <xm:f>'ANÁLISE RÁPIDA'!C11:J11</xm:f>
              <xm:sqref>K11</xm:sqref>
            </x14:sparkline>
            <x14:sparkline>
              <xm:f>'ANÁLISE RÁPIDA'!C12:J12</xm:f>
              <xm:sqref>K12</xm:sqref>
            </x14:sparkline>
            <x14:sparkline>
              <xm:f>'ANÁLISE RÁPIDA'!C13:J13</xm:f>
              <xm:sqref>K13</xm:sqref>
            </x14:sparkline>
            <x14:sparkline>
              <xm:f>'ANÁLISE RÁPIDA'!C14:J14</xm:f>
              <xm:sqref>K14</xm:sqref>
            </x14:sparkline>
            <x14:sparkline>
              <xm:f>'ANÁLISE RÁPIDA'!C15:J15</xm:f>
              <xm:sqref>K15</xm:sqref>
            </x14:sparkline>
            <x14:sparkline>
              <xm:f>'ANÁLISE RÁPIDA'!C16:J16</xm:f>
              <xm:sqref>K16</xm:sqref>
            </x14:sparkline>
          </x14:sparklines>
        </x14:sparklineGroup>
      </x14:sparklineGroup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5F2E3-9E05-4C74-BC86-4B531D744BD7}">
  <sheetPr codeName="Planilha4"/>
  <dimension ref="A3:X28"/>
  <sheetViews>
    <sheetView zoomScale="130" zoomScaleNormal="130" workbookViewId="0">
      <selection activeCell="P9" sqref="P9"/>
    </sheetView>
  </sheetViews>
  <sheetFormatPr defaultRowHeight="15" x14ac:dyDescent="0.25"/>
  <cols>
    <col min="1" max="1" width="27.140625" style="72" bestFit="1" customWidth="1"/>
    <col min="2" max="2" width="12.28515625" style="72" bestFit="1" customWidth="1"/>
    <col min="3" max="7" width="9.140625" style="72"/>
    <col min="8" max="8" width="15.85546875" style="72" bestFit="1" customWidth="1"/>
    <col min="9" max="9" width="9" style="72" bestFit="1" customWidth="1"/>
    <col min="10" max="10" width="12.7109375" style="72" bestFit="1" customWidth="1"/>
    <col min="11" max="13" width="9.140625" style="72"/>
    <col min="14" max="14" width="15.85546875" style="72" bestFit="1" customWidth="1"/>
    <col min="15" max="15" width="9" style="72" bestFit="1" customWidth="1"/>
    <col min="16" max="16" width="13.5703125" style="72" bestFit="1" customWidth="1"/>
    <col min="17" max="19" width="9.140625" style="72"/>
    <col min="20" max="20" width="15.85546875" style="72" bestFit="1" customWidth="1"/>
    <col min="21" max="21" width="12.7109375" style="72" bestFit="1" customWidth="1"/>
    <col min="22" max="16384" width="9.140625" style="72"/>
  </cols>
  <sheetData>
    <row r="3" spans="1:24" x14ac:dyDescent="0.25">
      <c r="H3" s="70" t="s">
        <v>233</v>
      </c>
      <c r="I3" t="s">
        <v>624</v>
      </c>
      <c r="J3" t="s">
        <v>625</v>
      </c>
    </row>
    <row r="4" spans="1:24" x14ac:dyDescent="0.25">
      <c r="A4" s="70" t="s">
        <v>396</v>
      </c>
      <c r="B4" t="s">
        <v>400</v>
      </c>
      <c r="H4" s="71" t="s">
        <v>397</v>
      </c>
      <c r="I4" s="74">
        <v>0.23542505065082844</v>
      </c>
      <c r="J4" s="69">
        <v>84826</v>
      </c>
    </row>
    <row r="5" spans="1:24" x14ac:dyDescent="0.25">
      <c r="A5" s="71" t="s">
        <v>397</v>
      </c>
      <c r="B5" s="69">
        <v>49</v>
      </c>
      <c r="H5" s="71" t="s">
        <v>398</v>
      </c>
      <c r="I5" s="74">
        <v>0.20929754933251921</v>
      </c>
      <c r="J5" s="69">
        <v>75412</v>
      </c>
    </row>
    <row r="6" spans="1:24" x14ac:dyDescent="0.25">
      <c r="A6" s="71" t="s">
        <v>398</v>
      </c>
      <c r="B6" s="69">
        <v>55</v>
      </c>
      <c r="H6" s="71" t="s">
        <v>401</v>
      </c>
      <c r="I6" s="74">
        <v>0.21888928977824651</v>
      </c>
      <c r="J6" s="69">
        <v>78868</v>
      </c>
    </row>
    <row r="7" spans="1:24" x14ac:dyDescent="0.25">
      <c r="A7" s="71" t="s">
        <v>399</v>
      </c>
      <c r="B7" s="69">
        <v>67</v>
      </c>
      <c r="H7" s="71" t="s">
        <v>402</v>
      </c>
      <c r="I7" s="74">
        <v>0.15849962532263884</v>
      </c>
      <c r="J7" s="69">
        <v>57109</v>
      </c>
    </row>
    <row r="8" spans="1:24" x14ac:dyDescent="0.25">
      <c r="A8" s="71" t="s">
        <v>395</v>
      </c>
      <c r="B8" s="69">
        <v>171</v>
      </c>
      <c r="H8" s="71" t="s">
        <v>403</v>
      </c>
      <c r="I8" s="74">
        <v>0.17788848491576698</v>
      </c>
      <c r="J8" s="69">
        <v>64095</v>
      </c>
    </row>
    <row r="9" spans="1:24" x14ac:dyDescent="0.25">
      <c r="H9" s="71" t="s">
        <v>395</v>
      </c>
      <c r="I9" s="74">
        <v>1</v>
      </c>
      <c r="J9" s="69">
        <v>360310</v>
      </c>
    </row>
    <row r="10" spans="1:24" x14ac:dyDescent="0.25">
      <c r="H10"/>
      <c r="I10"/>
      <c r="J10"/>
      <c r="T10" s="70" t="s">
        <v>233</v>
      </c>
      <c r="U10" t="s">
        <v>625</v>
      </c>
      <c r="V10"/>
      <c r="W10" s="73"/>
      <c r="X10" s="73"/>
    </row>
    <row r="11" spans="1:24" x14ac:dyDescent="0.25">
      <c r="H11"/>
      <c r="I11"/>
      <c r="J11"/>
      <c r="T11" s="71" t="s">
        <v>397</v>
      </c>
      <c r="U11" s="69">
        <v>84826</v>
      </c>
      <c r="V11"/>
    </row>
    <row r="12" spans="1:24" x14ac:dyDescent="0.25">
      <c r="A12" s="70" t="s">
        <v>233</v>
      </c>
      <c r="B12" t="s">
        <v>400</v>
      </c>
      <c r="H12"/>
      <c r="I12"/>
      <c r="J12"/>
      <c r="T12" s="71" t="s">
        <v>398</v>
      </c>
      <c r="U12" s="69">
        <v>75412</v>
      </c>
      <c r="V12"/>
    </row>
    <row r="13" spans="1:24" x14ac:dyDescent="0.25">
      <c r="A13" s="71" t="s">
        <v>397</v>
      </c>
      <c r="B13" s="69">
        <v>40</v>
      </c>
      <c r="H13"/>
      <c r="I13"/>
      <c r="J13"/>
      <c r="T13" s="71" t="s">
        <v>401</v>
      </c>
      <c r="U13" s="69">
        <v>78868</v>
      </c>
      <c r="V13"/>
    </row>
    <row r="14" spans="1:24" x14ac:dyDescent="0.25">
      <c r="A14" s="71" t="s">
        <v>398</v>
      </c>
      <c r="B14" s="69">
        <v>34</v>
      </c>
      <c r="C14" s="73"/>
      <c r="H14"/>
      <c r="I14"/>
      <c r="J14"/>
      <c r="T14" s="71" t="s">
        <v>402</v>
      </c>
      <c r="U14" s="69">
        <v>57109</v>
      </c>
      <c r="V14"/>
    </row>
    <row r="15" spans="1:24" x14ac:dyDescent="0.25">
      <c r="A15" s="71" t="s">
        <v>401</v>
      </c>
      <c r="B15" s="69">
        <v>35</v>
      </c>
      <c r="H15"/>
      <c r="I15"/>
      <c r="J15"/>
      <c r="T15" s="71" t="s">
        <v>403</v>
      </c>
      <c r="U15" s="69">
        <v>64095</v>
      </c>
      <c r="V15"/>
    </row>
    <row r="16" spans="1:24" x14ac:dyDescent="0.25">
      <c r="A16" s="71" t="s">
        <v>402</v>
      </c>
      <c r="B16" s="69">
        <v>29</v>
      </c>
      <c r="H16"/>
      <c r="I16"/>
      <c r="J16"/>
      <c r="T16" s="71" t="s">
        <v>395</v>
      </c>
      <c r="U16" s="69">
        <v>360310</v>
      </c>
      <c r="V16"/>
    </row>
    <row r="17" spans="1:21" x14ac:dyDescent="0.25">
      <c r="A17" s="71" t="s">
        <v>403</v>
      </c>
      <c r="B17" s="69">
        <v>33</v>
      </c>
      <c r="H17"/>
      <c r="I17"/>
      <c r="J17"/>
      <c r="T17"/>
      <c r="U17"/>
    </row>
    <row r="18" spans="1:21" x14ac:dyDescent="0.25">
      <c r="A18" s="71" t="s">
        <v>395</v>
      </c>
      <c r="B18" s="69">
        <v>171</v>
      </c>
      <c r="H18"/>
      <c r="I18"/>
      <c r="J18"/>
      <c r="T18"/>
      <c r="U18"/>
    </row>
    <row r="19" spans="1:21" x14ac:dyDescent="0.25">
      <c r="A19"/>
      <c r="B19"/>
      <c r="H19"/>
      <c r="I19"/>
      <c r="J19"/>
      <c r="T19"/>
      <c r="U19"/>
    </row>
    <row r="20" spans="1:21" x14ac:dyDescent="0.25">
      <c r="A20"/>
      <c r="B20"/>
      <c r="T20"/>
      <c r="U20"/>
    </row>
    <row r="21" spans="1:21" x14ac:dyDescent="0.25">
      <c r="A21"/>
      <c r="B21"/>
      <c r="T21"/>
      <c r="U21"/>
    </row>
    <row r="22" spans="1:21" x14ac:dyDescent="0.25">
      <c r="A22"/>
      <c r="B22"/>
      <c r="T22"/>
      <c r="U22"/>
    </row>
    <row r="23" spans="1:21" x14ac:dyDescent="0.25">
      <c r="A23"/>
      <c r="B23"/>
      <c r="T23"/>
      <c r="U23"/>
    </row>
    <row r="24" spans="1:21" x14ac:dyDescent="0.25">
      <c r="A24"/>
      <c r="B24"/>
      <c r="T24"/>
      <c r="U24"/>
    </row>
    <row r="25" spans="1:21" x14ac:dyDescent="0.25">
      <c r="A25"/>
      <c r="B25"/>
      <c r="T25"/>
      <c r="U25"/>
    </row>
    <row r="26" spans="1:21" x14ac:dyDescent="0.25">
      <c r="A26"/>
      <c r="B26"/>
      <c r="T26"/>
      <c r="U26"/>
    </row>
    <row r="27" spans="1:21" x14ac:dyDescent="0.25">
      <c r="A27"/>
      <c r="B27"/>
    </row>
    <row r="28" spans="1:21" x14ac:dyDescent="0.25">
      <c r="A28"/>
      <c r="B28"/>
    </row>
  </sheetData>
  <conditionalFormatting pivot="1" sqref="J4:J9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{7F21BF1F-017A-4174-96DC-4A3C280A7F89}</x14:id>
        </ext>
      </extLst>
    </cfRule>
  </conditionalFormatting>
  <conditionalFormatting pivot="1" sqref="U11:U16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{DECB261E-64E3-4974-B215-1C34EC352D86}</x14:id>
        </ext>
      </extLst>
    </cfRule>
  </conditionalFormatting>
  <pageMargins left="0.511811024" right="0.511811024" top="0.78740157499999996" bottom="0.78740157499999996" header="0.31496062000000002" footer="0.31496062000000002"/>
  <pageSetup paperSize="9" orientation="portrait" r:id="rId5"/>
  <drawing r:id="rId6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7F21BF1F-017A-4174-96DC-4A3C280A7F8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J4:J9</xm:sqref>
        </x14:conditionalFormatting>
        <x14:conditionalFormatting xmlns:xm="http://schemas.microsoft.com/office/excel/2006/main" pivot="1">
          <x14:cfRule type="dataBar" id="{DECB261E-64E3-4974-B215-1C34EC352D8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U11:U16</xm:sqref>
        </x14:conditionalFormatting>
      </x14:conditionalFormattings>
    </ext>
    <ext xmlns:x14="http://schemas.microsoft.com/office/spreadsheetml/2009/9/main" uri="{A8765BA9-456A-4dab-B4F3-ACF838C121DE}">
      <x14:slicerList>
        <x14:slicer r:id="rId7"/>
      </x14:slicerList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1F982-4685-4631-A1FC-34E4A68D6383}">
  <dimension ref="B1:AS83"/>
  <sheetViews>
    <sheetView tabSelected="1" zoomScale="130" zoomScaleNormal="130" workbookViewId="0">
      <selection activeCell="B2" sqref="B2"/>
    </sheetView>
  </sheetViews>
  <sheetFormatPr defaultColWidth="9.140625" defaultRowHeight="15" x14ac:dyDescent="0.25"/>
  <cols>
    <col min="1" max="1" width="9.140625" style="72"/>
    <col min="2" max="2" width="12.85546875" style="72" bestFit="1" customWidth="1"/>
    <col min="3" max="3" width="11.28515625" style="72" bestFit="1" customWidth="1"/>
    <col min="4" max="4" width="12.7109375" style="83" bestFit="1" customWidth="1"/>
    <col min="5" max="5" width="12.28515625" style="83" bestFit="1" customWidth="1"/>
    <col min="6" max="6" width="11.7109375" style="83" customWidth="1"/>
    <col min="7" max="18" width="12.28515625" style="83" customWidth="1"/>
    <col min="19" max="19" width="8.42578125" style="83" customWidth="1"/>
    <col min="20" max="20" width="18.5703125" style="83" bestFit="1" customWidth="1"/>
    <col min="21" max="21" width="12.28515625" style="83" bestFit="1" customWidth="1"/>
    <col min="22" max="30" width="8.42578125" style="83" customWidth="1"/>
    <col min="31" max="31" width="10" style="83" customWidth="1"/>
    <col min="32" max="32" width="1.140625" style="72" customWidth="1"/>
    <col min="33" max="33" width="13.85546875" style="72" customWidth="1"/>
    <col min="34" max="34" width="12.28515625" style="72" customWidth="1"/>
    <col min="35" max="35" width="8.42578125" style="72" customWidth="1"/>
    <col min="36" max="36" width="12.5703125" style="72" customWidth="1"/>
    <col min="37" max="37" width="10.42578125" style="72" customWidth="1"/>
    <col min="38" max="38" width="5.42578125" style="72" customWidth="1"/>
    <col min="39" max="39" width="10.7109375" style="72" customWidth="1"/>
    <col min="40" max="41" width="10.5703125" style="72" customWidth="1"/>
    <col min="42" max="42" width="10.28515625" style="72" customWidth="1"/>
    <col min="43" max="43" width="9.140625" style="72"/>
    <col min="44" max="44" width="7.85546875" style="72" customWidth="1"/>
    <col min="45" max="45" width="10.7109375" style="72" customWidth="1"/>
    <col min="46" max="16384" width="9.140625" style="72"/>
  </cols>
  <sheetData>
    <row r="1" spans="2:31" x14ac:dyDescent="0.25">
      <c r="G1" s="92" t="s">
        <v>753</v>
      </c>
      <c r="H1" s="92"/>
      <c r="I1" s="92"/>
      <c r="J1" s="92"/>
      <c r="K1" s="92"/>
    </row>
    <row r="2" spans="2:31" x14ac:dyDescent="0.25">
      <c r="G2" s="92"/>
      <c r="H2" s="92"/>
      <c r="I2" s="92"/>
      <c r="J2" s="92"/>
      <c r="K2" s="92"/>
    </row>
    <row r="3" spans="2:31" x14ac:dyDescent="0.25">
      <c r="B3" s="87" t="s">
        <v>748</v>
      </c>
      <c r="C3" s="87" t="s">
        <v>752</v>
      </c>
      <c r="D3" s="87" t="s">
        <v>625</v>
      </c>
      <c r="E3" s="87" t="s">
        <v>749</v>
      </c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  <c r="AA3" s="72"/>
      <c r="AB3" s="72"/>
      <c r="AC3" s="72"/>
      <c r="AD3" s="72"/>
      <c r="AE3" s="72"/>
    </row>
    <row r="4" spans="2:31" x14ac:dyDescent="0.25">
      <c r="B4" s="84" t="s">
        <v>677</v>
      </c>
      <c r="C4" s="85">
        <v>2</v>
      </c>
      <c r="D4" s="82">
        <v>2996</v>
      </c>
      <c r="E4" s="86">
        <v>8.3150620299186819E-3</v>
      </c>
      <c r="F4" s="72"/>
      <c r="G4" s="80"/>
      <c r="H4" s="80"/>
      <c r="I4" s="80"/>
      <c r="J4" s="80"/>
      <c r="K4" s="80"/>
      <c r="L4" s="80"/>
      <c r="M4" s="80"/>
      <c r="N4" s="80"/>
      <c r="O4" s="80"/>
      <c r="P4" s="80"/>
      <c r="Q4" s="80"/>
      <c r="R4" s="80"/>
      <c r="S4" s="80"/>
      <c r="T4" s="80"/>
      <c r="U4" s="80"/>
      <c r="V4" s="80"/>
      <c r="W4" s="80"/>
      <c r="X4" s="80"/>
      <c r="Y4" s="80"/>
      <c r="Z4" s="80"/>
      <c r="AA4" s="80"/>
      <c r="AB4" s="80"/>
      <c r="AC4" s="80"/>
      <c r="AD4" s="80"/>
      <c r="AE4" s="72"/>
    </row>
    <row r="5" spans="2:31" x14ac:dyDescent="0.25">
      <c r="B5" s="84" t="s">
        <v>678</v>
      </c>
      <c r="C5" s="85">
        <v>5</v>
      </c>
      <c r="D5" s="82">
        <v>9106</v>
      </c>
      <c r="E5" s="86">
        <v>2.5272681857289557E-2</v>
      </c>
      <c r="F5" s="72"/>
      <c r="G5" s="80"/>
      <c r="H5" s="80"/>
      <c r="I5" s="80"/>
      <c r="J5" s="80"/>
      <c r="K5" s="80"/>
      <c r="L5" s="80"/>
      <c r="M5" s="80"/>
      <c r="N5" s="80"/>
      <c r="O5" s="80"/>
      <c r="P5" s="80"/>
      <c r="Q5" s="80"/>
      <c r="R5" s="80"/>
      <c r="S5" s="80"/>
      <c r="T5" s="80"/>
      <c r="U5" s="80"/>
      <c r="V5" s="80"/>
      <c r="W5" s="80"/>
      <c r="X5" s="80"/>
      <c r="Y5" s="80"/>
      <c r="Z5" s="80"/>
      <c r="AA5" s="80"/>
      <c r="AB5" s="80"/>
      <c r="AC5" s="80"/>
      <c r="AD5" s="80"/>
      <c r="AE5" s="72"/>
    </row>
    <row r="6" spans="2:31" x14ac:dyDescent="0.25">
      <c r="B6" s="84" t="s">
        <v>670</v>
      </c>
      <c r="C6" s="85">
        <v>3</v>
      </c>
      <c r="D6" s="82">
        <v>18055</v>
      </c>
      <c r="E6" s="86">
        <v>5.0109627820487911E-2</v>
      </c>
      <c r="F6" s="72"/>
      <c r="G6" s="80"/>
      <c r="H6" s="80"/>
      <c r="I6" s="80"/>
      <c r="J6" s="80"/>
      <c r="K6" s="80"/>
      <c r="L6" s="80"/>
      <c r="M6" s="80"/>
      <c r="N6" s="80"/>
      <c r="O6" s="80"/>
      <c r="P6" s="80"/>
      <c r="Q6" s="80"/>
      <c r="R6" s="80"/>
      <c r="S6" s="80"/>
      <c r="T6" s="80"/>
      <c r="U6" s="80"/>
      <c r="V6" s="80"/>
      <c r="W6" s="80"/>
      <c r="X6" s="80"/>
      <c r="Y6" s="80"/>
      <c r="Z6" s="80"/>
      <c r="AA6" s="80"/>
      <c r="AB6" s="80"/>
      <c r="AC6" s="80"/>
      <c r="AD6" s="80"/>
      <c r="AE6" s="72"/>
    </row>
    <row r="7" spans="2:31" x14ac:dyDescent="0.25">
      <c r="B7" s="84" t="s">
        <v>672</v>
      </c>
      <c r="C7" s="85">
        <v>11</v>
      </c>
      <c r="D7" s="82">
        <v>23706</v>
      </c>
      <c r="E7" s="86">
        <v>6.5793344619910626E-2</v>
      </c>
      <c r="F7" s="72"/>
      <c r="G7" s="80"/>
      <c r="H7" s="80"/>
      <c r="I7" s="80"/>
      <c r="J7" s="80"/>
      <c r="K7" s="80"/>
      <c r="L7" s="80"/>
      <c r="M7" s="80"/>
      <c r="N7" s="80"/>
      <c r="O7" s="80"/>
      <c r="P7" s="80"/>
      <c r="Q7" s="80"/>
      <c r="R7" s="80"/>
      <c r="S7" s="80"/>
      <c r="T7" s="80"/>
      <c r="U7" s="80"/>
      <c r="V7" s="80"/>
      <c r="W7" s="80"/>
      <c r="X7" s="80"/>
      <c r="Y7" s="80"/>
      <c r="Z7" s="80"/>
      <c r="AA7" s="80"/>
      <c r="AB7" s="80"/>
      <c r="AC7" s="80"/>
      <c r="AD7" s="80"/>
      <c r="AE7" s="72"/>
    </row>
    <row r="8" spans="2:31" x14ac:dyDescent="0.25">
      <c r="B8" s="84" t="s">
        <v>673</v>
      </c>
      <c r="C8" s="85">
        <v>12</v>
      </c>
      <c r="D8" s="82">
        <v>27848</v>
      </c>
      <c r="E8" s="86">
        <v>7.7289001137909027E-2</v>
      </c>
      <c r="F8" s="72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80"/>
      <c r="AD8" s="80"/>
      <c r="AE8" s="72"/>
    </row>
    <row r="9" spans="2:31" x14ac:dyDescent="0.25">
      <c r="B9" s="84" t="s">
        <v>245</v>
      </c>
      <c r="C9" s="85">
        <v>18</v>
      </c>
      <c r="D9" s="82">
        <v>29716</v>
      </c>
      <c r="E9" s="86">
        <v>8.2473425661236152E-2</v>
      </c>
      <c r="F9" s="72"/>
      <c r="G9" s="80"/>
      <c r="H9" s="80"/>
      <c r="I9" s="80"/>
      <c r="J9" s="80"/>
      <c r="K9" s="80"/>
      <c r="L9" s="80"/>
      <c r="M9" s="80"/>
      <c r="N9" s="80"/>
      <c r="O9" s="80"/>
      <c r="P9" s="80"/>
      <c r="Q9" s="80"/>
      <c r="R9" s="80"/>
      <c r="S9" s="80"/>
      <c r="T9" s="80"/>
      <c r="U9" s="80"/>
      <c r="V9" s="80"/>
      <c r="W9" s="80"/>
      <c r="X9" s="80"/>
      <c r="Y9" s="80"/>
      <c r="Z9" s="80"/>
      <c r="AA9" s="80"/>
      <c r="AB9" s="80"/>
      <c r="AC9" s="80"/>
      <c r="AD9" s="80"/>
      <c r="AE9" s="72"/>
    </row>
    <row r="10" spans="2:31" x14ac:dyDescent="0.25">
      <c r="B10" s="84" t="s">
        <v>675</v>
      </c>
      <c r="C10" s="85">
        <v>16</v>
      </c>
      <c r="D10" s="82">
        <v>32937</v>
      </c>
      <c r="E10" s="86">
        <v>9.1412949959756878E-2</v>
      </c>
      <c r="F10" s="72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80"/>
      <c r="R10" s="80"/>
      <c r="S10" s="80"/>
      <c r="T10" s="80"/>
      <c r="U10" s="80"/>
      <c r="V10" s="80"/>
      <c r="W10" s="80"/>
      <c r="X10" s="80"/>
      <c r="Y10" s="80"/>
      <c r="Z10" s="80"/>
      <c r="AA10" s="80"/>
      <c r="AB10" s="80"/>
      <c r="AC10" s="80"/>
      <c r="AD10" s="80"/>
      <c r="AE10" s="72"/>
    </row>
    <row r="11" spans="2:31" x14ac:dyDescent="0.25">
      <c r="B11" s="84" t="s">
        <v>669</v>
      </c>
      <c r="C11" s="85">
        <v>18</v>
      </c>
      <c r="D11" s="82">
        <v>35624</v>
      </c>
      <c r="E11" s="86">
        <v>9.8870417140795433E-2</v>
      </c>
      <c r="F11" s="72"/>
      <c r="G11" s="80"/>
      <c r="H11" s="80"/>
      <c r="I11" s="80"/>
      <c r="J11" s="80"/>
      <c r="K11" s="80"/>
      <c r="L11" s="80"/>
      <c r="M11" s="80"/>
      <c r="N11" s="80"/>
      <c r="O11" s="80"/>
      <c r="P11" s="80"/>
      <c r="Q11" s="80"/>
      <c r="R11" s="80"/>
      <c r="S11" s="80"/>
      <c r="T11" s="72"/>
      <c r="U11" s="72"/>
      <c r="V11" s="80"/>
      <c r="W11" s="80"/>
      <c r="X11" s="80"/>
      <c r="Y11" s="80"/>
      <c r="Z11" s="80"/>
      <c r="AA11" s="80"/>
      <c r="AB11" s="80"/>
      <c r="AC11" s="80"/>
      <c r="AD11" s="80"/>
      <c r="AE11" s="72"/>
    </row>
    <row r="12" spans="2:31" x14ac:dyDescent="0.25">
      <c r="B12" s="84" t="s">
        <v>676</v>
      </c>
      <c r="C12" s="85">
        <v>18</v>
      </c>
      <c r="D12" s="82">
        <v>37927</v>
      </c>
      <c r="E12" s="86">
        <v>0.10526213538341983</v>
      </c>
      <c r="F12" s="72"/>
      <c r="G12" s="80"/>
      <c r="H12" s="80"/>
      <c r="I12" s="80"/>
      <c r="J12" s="80"/>
      <c r="K12" s="80"/>
      <c r="L12" s="80"/>
      <c r="M12" s="80"/>
      <c r="N12" s="80"/>
      <c r="O12" s="80"/>
      <c r="P12" s="80"/>
      <c r="Q12" s="80"/>
      <c r="R12" s="80"/>
      <c r="S12" s="80"/>
      <c r="T12" s="72"/>
      <c r="U12" s="72"/>
      <c r="V12" s="80"/>
      <c r="W12" s="80"/>
      <c r="X12" s="80"/>
      <c r="Y12" s="80"/>
      <c r="Z12" s="80"/>
      <c r="AA12" s="80"/>
      <c r="AB12" s="80"/>
      <c r="AC12" s="80"/>
      <c r="AD12" s="80"/>
      <c r="AE12" s="72"/>
    </row>
    <row r="13" spans="2:31" x14ac:dyDescent="0.25">
      <c r="B13" s="84" t="s">
        <v>674</v>
      </c>
      <c r="C13" s="85">
        <v>21</v>
      </c>
      <c r="D13" s="82">
        <v>38852</v>
      </c>
      <c r="E13" s="86">
        <v>0.10782936915433931</v>
      </c>
      <c r="F13" s="72"/>
      <c r="G13" s="80"/>
      <c r="H13" s="80"/>
      <c r="I13" s="80"/>
      <c r="J13" s="80"/>
      <c r="K13" s="80"/>
      <c r="L13" s="80"/>
      <c r="M13" s="80"/>
      <c r="N13" s="80"/>
      <c r="O13" s="80"/>
      <c r="P13" s="80"/>
      <c r="Q13" s="80"/>
      <c r="R13" s="80"/>
      <c r="S13" s="80"/>
      <c r="T13" s="72"/>
      <c r="U13" s="72"/>
      <c r="V13" s="80"/>
      <c r="W13" s="80"/>
      <c r="X13" s="80"/>
      <c r="Y13" s="80"/>
      <c r="Z13" s="80"/>
      <c r="AA13" s="80"/>
      <c r="AB13" s="80"/>
      <c r="AC13" s="80"/>
      <c r="AD13" s="80"/>
      <c r="AE13" s="72"/>
    </row>
    <row r="14" spans="2:31" x14ac:dyDescent="0.25">
      <c r="B14" s="84" t="s">
        <v>671</v>
      </c>
      <c r="C14" s="85">
        <v>47</v>
      </c>
      <c r="D14" s="82">
        <v>103543</v>
      </c>
      <c r="E14" s="86">
        <v>0.28737198523493657</v>
      </c>
      <c r="F14" s="72"/>
      <c r="G14" s="72"/>
      <c r="H14" s="72"/>
      <c r="I14" s="72"/>
      <c r="J14" s="72"/>
      <c r="K14" s="72"/>
      <c r="L14" s="72"/>
      <c r="M14" s="72"/>
      <c r="N14" s="72"/>
      <c r="O14" s="72"/>
      <c r="P14" s="72"/>
      <c r="Q14" s="72"/>
      <c r="R14" s="72"/>
      <c r="S14" s="80"/>
      <c r="T14" s="72"/>
      <c r="U14" s="72"/>
      <c r="V14" s="80"/>
      <c r="W14" s="80"/>
      <c r="X14" s="80"/>
      <c r="Y14" s="80"/>
      <c r="Z14" s="80"/>
      <c r="AA14" s="80"/>
      <c r="AB14" s="80"/>
      <c r="AC14" s="80"/>
      <c r="AD14" s="80"/>
      <c r="AE14" s="72"/>
    </row>
    <row r="15" spans="2:31" x14ac:dyDescent="0.25">
      <c r="B15" s="78" t="s">
        <v>395</v>
      </c>
      <c r="C15" s="81">
        <v>171</v>
      </c>
      <c r="D15" s="82">
        <v>360310</v>
      </c>
      <c r="E15" s="80">
        <v>1</v>
      </c>
      <c r="F15" s="72"/>
      <c r="G15" s="72"/>
      <c r="H15" s="72"/>
      <c r="I15" s="72"/>
      <c r="J15" s="72"/>
      <c r="K15" s="72"/>
      <c r="L15" s="72"/>
      <c r="M15" s="72"/>
      <c r="N15" s="72"/>
      <c r="O15" s="72"/>
      <c r="P15" s="72"/>
      <c r="Q15" s="72"/>
      <c r="R15" s="72"/>
      <c r="S15" s="80"/>
      <c r="T15" s="72"/>
      <c r="U15" s="72"/>
      <c r="V15" s="80"/>
      <c r="W15" s="80"/>
      <c r="X15" s="80"/>
      <c r="Y15" s="80"/>
      <c r="Z15" s="80"/>
      <c r="AA15" s="80"/>
      <c r="AB15" s="80"/>
      <c r="AC15" s="80"/>
      <c r="AD15" s="80"/>
      <c r="AE15" s="72"/>
    </row>
    <row r="16" spans="2:31" x14ac:dyDescent="0.25">
      <c r="D16" s="72"/>
      <c r="E16" s="72"/>
      <c r="F16" s="72"/>
      <c r="T16" s="72"/>
      <c r="U16" s="72"/>
    </row>
    <row r="17" spans="2:21" x14ac:dyDescent="0.25">
      <c r="D17" s="72"/>
      <c r="E17" s="72"/>
      <c r="F17" s="72"/>
      <c r="G17" s="72"/>
      <c r="H17" s="72"/>
      <c r="I17" s="72"/>
      <c r="J17" s="72"/>
      <c r="K17" s="72"/>
      <c r="L17" s="72"/>
      <c r="M17" s="72"/>
      <c r="N17" s="72"/>
      <c r="O17" s="72"/>
      <c r="P17" s="72"/>
      <c r="Q17" s="72"/>
      <c r="R17" s="72"/>
      <c r="T17" s="72"/>
      <c r="U17" s="72"/>
    </row>
    <row r="18" spans="2:21" x14ac:dyDescent="0.25">
      <c r="B18" s="90" t="s">
        <v>747</v>
      </c>
      <c r="C18" s="90" t="s">
        <v>400</v>
      </c>
      <c r="D18" s="90" t="s">
        <v>750</v>
      </c>
      <c r="E18" s="90" t="s">
        <v>400</v>
      </c>
      <c r="F18" s="72"/>
      <c r="G18" s="72"/>
      <c r="H18" s="72"/>
      <c r="I18" s="81"/>
      <c r="J18" s="81"/>
      <c r="K18" s="81"/>
      <c r="L18" s="81"/>
      <c r="M18" s="81"/>
      <c r="N18" s="81"/>
      <c r="O18" s="81"/>
      <c r="P18" s="81"/>
      <c r="Q18" s="81"/>
      <c r="R18" s="81"/>
      <c r="T18" s="72"/>
      <c r="U18" s="72"/>
    </row>
    <row r="19" spans="2:21" x14ac:dyDescent="0.25">
      <c r="B19" s="84" t="s">
        <v>244</v>
      </c>
      <c r="C19" s="89">
        <v>27</v>
      </c>
      <c r="D19" s="88" t="s">
        <v>397</v>
      </c>
      <c r="E19" s="79">
        <v>40</v>
      </c>
      <c r="F19" s="72"/>
      <c r="G19" s="72"/>
      <c r="H19" s="72"/>
      <c r="I19" s="81"/>
      <c r="J19" s="81"/>
      <c r="K19" s="81"/>
      <c r="L19" s="81"/>
      <c r="M19" s="81"/>
      <c r="N19" s="81"/>
      <c r="O19" s="81"/>
      <c r="P19" s="81"/>
      <c r="Q19" s="81"/>
      <c r="R19" s="81"/>
      <c r="T19" s="72"/>
      <c r="U19" s="72"/>
    </row>
    <row r="20" spans="2:21" x14ac:dyDescent="0.25">
      <c r="B20" s="84" t="s">
        <v>359</v>
      </c>
      <c r="C20" s="89">
        <v>27</v>
      </c>
      <c r="D20" s="88" t="s">
        <v>398</v>
      </c>
      <c r="E20" s="79">
        <v>34</v>
      </c>
      <c r="F20" s="72"/>
      <c r="G20" s="72"/>
      <c r="H20" s="72"/>
      <c r="I20" s="81"/>
      <c r="J20" s="81"/>
      <c r="K20" s="81"/>
      <c r="L20" s="81"/>
      <c r="M20" s="81"/>
      <c r="N20" s="81"/>
      <c r="O20" s="81"/>
      <c r="P20" s="81"/>
      <c r="Q20" s="81"/>
      <c r="R20" s="81"/>
      <c r="T20" s="72"/>
      <c r="U20" s="72"/>
    </row>
    <row r="21" spans="2:21" x14ac:dyDescent="0.25">
      <c r="B21" s="84" t="s">
        <v>242</v>
      </c>
      <c r="C21" s="89">
        <v>1</v>
      </c>
      <c r="D21" s="88" t="s">
        <v>401</v>
      </c>
      <c r="E21" s="79">
        <v>35</v>
      </c>
      <c r="F21" s="72"/>
      <c r="G21" s="72"/>
      <c r="H21" s="72"/>
      <c r="I21" s="81"/>
      <c r="J21" s="81"/>
      <c r="K21" s="81"/>
      <c r="L21" s="81"/>
      <c r="M21" s="81"/>
      <c r="N21" s="81"/>
      <c r="O21" s="81"/>
      <c r="P21" s="81"/>
      <c r="Q21" s="81"/>
      <c r="R21" s="81"/>
      <c r="T21" s="72"/>
      <c r="U21" s="72"/>
    </row>
    <row r="22" spans="2:21" x14ac:dyDescent="0.25">
      <c r="B22" s="84" t="s">
        <v>361</v>
      </c>
      <c r="C22" s="89">
        <v>13</v>
      </c>
      <c r="D22" s="88" t="s">
        <v>402</v>
      </c>
      <c r="E22" s="79">
        <v>29</v>
      </c>
      <c r="F22" s="72"/>
      <c r="G22" s="72"/>
      <c r="H22" s="72"/>
      <c r="I22" s="81"/>
      <c r="J22" s="81"/>
      <c r="K22" s="81"/>
      <c r="L22" s="81"/>
      <c r="M22" s="81"/>
      <c r="N22" s="81"/>
      <c r="O22" s="81"/>
      <c r="P22" s="81"/>
      <c r="Q22" s="81"/>
      <c r="R22" s="81"/>
      <c r="T22" s="72"/>
      <c r="U22" s="72"/>
    </row>
    <row r="23" spans="2:21" x14ac:dyDescent="0.25">
      <c r="B23" s="84" t="s">
        <v>360</v>
      </c>
      <c r="C23" s="89">
        <v>3</v>
      </c>
      <c r="D23" s="88" t="s">
        <v>403</v>
      </c>
      <c r="E23" s="79">
        <v>33</v>
      </c>
      <c r="F23" s="72"/>
      <c r="G23" s="72"/>
      <c r="H23" s="72"/>
      <c r="I23" s="81"/>
      <c r="J23" s="81"/>
      <c r="K23" s="81"/>
      <c r="L23" s="81"/>
      <c r="M23" s="81"/>
      <c r="N23" s="81"/>
      <c r="O23" s="81"/>
      <c r="P23" s="81"/>
      <c r="Q23" s="81"/>
      <c r="R23" s="81"/>
      <c r="T23" s="72"/>
      <c r="U23" s="72"/>
    </row>
    <row r="24" spans="2:21" x14ac:dyDescent="0.25">
      <c r="B24" s="84" t="s">
        <v>243</v>
      </c>
      <c r="C24" s="89">
        <v>44</v>
      </c>
      <c r="D24" s="88" t="s">
        <v>395</v>
      </c>
      <c r="E24" s="79">
        <v>171</v>
      </c>
      <c r="F24" s="72"/>
      <c r="G24" s="72"/>
      <c r="H24" s="72"/>
      <c r="I24" s="81"/>
      <c r="J24" s="81"/>
      <c r="K24" s="81"/>
      <c r="L24" s="81"/>
      <c r="M24" s="81"/>
      <c r="N24" s="81"/>
      <c r="O24" s="81"/>
      <c r="P24" s="81"/>
      <c r="Q24" s="81"/>
      <c r="R24" s="81"/>
      <c r="T24" s="72"/>
      <c r="U24" s="72"/>
    </row>
    <row r="25" spans="2:21" x14ac:dyDescent="0.25">
      <c r="B25" s="84" t="s">
        <v>241</v>
      </c>
      <c r="C25" s="89">
        <v>22</v>
      </c>
      <c r="D25" s="72"/>
      <c r="E25" s="72"/>
      <c r="F25" s="72"/>
      <c r="G25" s="72"/>
      <c r="H25" s="72"/>
      <c r="I25" s="81"/>
      <c r="J25" s="81"/>
      <c r="K25" s="81"/>
      <c r="L25" s="81"/>
      <c r="M25" s="81"/>
      <c r="N25" s="81"/>
      <c r="O25" s="81"/>
      <c r="P25" s="81"/>
      <c r="Q25" s="81"/>
      <c r="R25" s="81"/>
    </row>
    <row r="26" spans="2:21" x14ac:dyDescent="0.25">
      <c r="B26" s="84" t="s">
        <v>240</v>
      </c>
      <c r="C26" s="89">
        <v>22</v>
      </c>
      <c r="D26" s="72"/>
      <c r="E26" s="72"/>
      <c r="F26" s="72"/>
      <c r="G26" s="72"/>
      <c r="H26" s="72"/>
      <c r="I26" s="81"/>
      <c r="J26" s="81"/>
      <c r="K26" s="81"/>
      <c r="L26" s="81"/>
      <c r="M26" s="81"/>
      <c r="N26" s="81"/>
      <c r="O26" s="81"/>
      <c r="P26" s="81"/>
      <c r="Q26" s="81"/>
      <c r="R26" s="81"/>
    </row>
    <row r="27" spans="2:21" x14ac:dyDescent="0.25">
      <c r="B27" s="84" t="s">
        <v>358</v>
      </c>
      <c r="C27" s="89">
        <v>12</v>
      </c>
      <c r="D27" s="72"/>
      <c r="E27" s="72"/>
      <c r="F27" s="72"/>
      <c r="G27" s="72"/>
      <c r="H27" s="72"/>
      <c r="I27" s="72"/>
      <c r="J27" s="72"/>
      <c r="K27" s="72"/>
      <c r="L27" s="72"/>
      <c r="M27" s="72"/>
      <c r="N27" s="72"/>
      <c r="O27" s="72"/>
      <c r="P27" s="72"/>
      <c r="Q27" s="72"/>
      <c r="R27" s="72"/>
    </row>
    <row r="28" spans="2:21" x14ac:dyDescent="0.25">
      <c r="B28" s="84" t="s">
        <v>395</v>
      </c>
      <c r="C28" s="89">
        <v>171</v>
      </c>
      <c r="D28" s="72"/>
      <c r="E28" s="72"/>
      <c r="F28" s="72"/>
    </row>
    <row r="29" spans="2:21" x14ac:dyDescent="0.25">
      <c r="D29" s="72"/>
      <c r="E29" s="72"/>
      <c r="F29" s="72"/>
    </row>
    <row r="30" spans="2:21" x14ac:dyDescent="0.25">
      <c r="D30" s="72"/>
      <c r="E30" s="72"/>
      <c r="F30" s="72"/>
    </row>
    <row r="31" spans="2:21" x14ac:dyDescent="0.25">
      <c r="D31" s="72"/>
      <c r="E31" s="72"/>
      <c r="F31" s="72"/>
    </row>
    <row r="32" spans="2:21" x14ac:dyDescent="0.25">
      <c r="D32" s="72"/>
      <c r="E32" s="72"/>
      <c r="F32" s="72"/>
    </row>
    <row r="33" spans="3:6" x14ac:dyDescent="0.25">
      <c r="D33" s="72"/>
      <c r="E33" s="72"/>
      <c r="F33" s="72"/>
    </row>
    <row r="34" spans="3:6" x14ac:dyDescent="0.25">
      <c r="D34" s="72"/>
      <c r="E34" s="72"/>
      <c r="F34" s="72"/>
    </row>
    <row r="35" spans="3:6" x14ac:dyDescent="0.25">
      <c r="D35" s="72"/>
      <c r="E35" s="72"/>
      <c r="F35" s="72"/>
    </row>
    <row r="36" spans="3:6" x14ac:dyDescent="0.25">
      <c r="D36" s="72"/>
      <c r="E36" s="72"/>
      <c r="F36" s="72"/>
    </row>
    <row r="37" spans="3:6" x14ac:dyDescent="0.25">
      <c r="D37" s="72"/>
      <c r="E37" s="72"/>
      <c r="F37" s="72"/>
    </row>
    <row r="38" spans="3:6" x14ac:dyDescent="0.25">
      <c r="D38" s="72"/>
      <c r="E38" s="72"/>
      <c r="F38" s="72"/>
    </row>
    <row r="39" spans="3:6" x14ac:dyDescent="0.25">
      <c r="D39" s="72"/>
      <c r="E39" s="72"/>
      <c r="F39" s="72"/>
    </row>
    <row r="40" spans="3:6" x14ac:dyDescent="0.25">
      <c r="D40" s="72"/>
      <c r="E40" s="72"/>
      <c r="F40" s="72"/>
    </row>
    <row r="41" spans="3:6" x14ac:dyDescent="0.25">
      <c r="C41" s="91" t="s">
        <v>748</v>
      </c>
      <c r="D41" s="72" t="s">
        <v>625</v>
      </c>
      <c r="E41" s="72"/>
      <c r="F41" s="72"/>
    </row>
    <row r="42" spans="3:6" x14ac:dyDescent="0.25">
      <c r="C42" s="84" t="s">
        <v>677</v>
      </c>
      <c r="D42" s="82">
        <v>2996</v>
      </c>
      <c r="E42" s="72"/>
      <c r="F42" s="72"/>
    </row>
    <row r="43" spans="3:6" x14ac:dyDescent="0.25">
      <c r="C43" s="84" t="s">
        <v>678</v>
      </c>
      <c r="D43" s="82">
        <v>9106</v>
      </c>
      <c r="E43" s="72"/>
      <c r="F43" s="72"/>
    </row>
    <row r="44" spans="3:6" x14ac:dyDescent="0.25">
      <c r="C44" s="84" t="s">
        <v>670</v>
      </c>
      <c r="D44" s="82">
        <v>18055</v>
      </c>
      <c r="E44" s="72"/>
      <c r="F44" s="72"/>
    </row>
    <row r="45" spans="3:6" x14ac:dyDescent="0.25">
      <c r="C45" s="84" t="s">
        <v>672</v>
      </c>
      <c r="D45" s="82">
        <v>23706</v>
      </c>
      <c r="E45" s="72"/>
      <c r="F45" s="72"/>
    </row>
    <row r="46" spans="3:6" x14ac:dyDescent="0.25">
      <c r="C46" s="84" t="s">
        <v>673</v>
      </c>
      <c r="D46" s="82">
        <v>27848</v>
      </c>
      <c r="E46" s="72"/>
      <c r="F46" s="72"/>
    </row>
    <row r="47" spans="3:6" x14ac:dyDescent="0.25">
      <c r="C47" s="84" t="s">
        <v>245</v>
      </c>
      <c r="D47" s="82">
        <v>29716</v>
      </c>
      <c r="E47" s="72"/>
      <c r="F47" s="72"/>
    </row>
    <row r="48" spans="3:6" x14ac:dyDescent="0.25">
      <c r="C48" s="84" t="s">
        <v>675</v>
      </c>
      <c r="D48" s="82">
        <v>32937</v>
      </c>
      <c r="E48" s="72"/>
      <c r="F48" s="72"/>
    </row>
    <row r="49" spans="3:6" x14ac:dyDescent="0.25">
      <c r="C49" s="84" t="s">
        <v>669</v>
      </c>
      <c r="D49" s="82">
        <v>35624</v>
      </c>
      <c r="E49" s="72"/>
      <c r="F49" s="72"/>
    </row>
    <row r="50" spans="3:6" x14ac:dyDescent="0.25">
      <c r="C50" s="84" t="s">
        <v>676</v>
      </c>
      <c r="D50" s="82">
        <v>37927</v>
      </c>
      <c r="E50" s="72"/>
      <c r="F50" s="72"/>
    </row>
    <row r="51" spans="3:6" x14ac:dyDescent="0.25">
      <c r="C51" s="84" t="s">
        <v>674</v>
      </c>
      <c r="D51" s="82">
        <v>38852</v>
      </c>
      <c r="E51" s="72"/>
      <c r="F51" s="72"/>
    </row>
    <row r="52" spans="3:6" x14ac:dyDescent="0.25">
      <c r="C52" s="84" t="s">
        <v>671</v>
      </c>
      <c r="D52" s="82">
        <v>103543</v>
      </c>
      <c r="E52" s="72"/>
      <c r="F52" s="72"/>
    </row>
    <row r="53" spans="3:6" x14ac:dyDescent="0.25">
      <c r="C53" s="78" t="s">
        <v>395</v>
      </c>
      <c r="D53" s="82">
        <v>360310</v>
      </c>
      <c r="E53" s="72"/>
      <c r="F53" s="72"/>
    </row>
    <row r="54" spans="3:6" x14ac:dyDescent="0.25">
      <c r="D54" s="72"/>
      <c r="E54" s="72"/>
      <c r="F54" s="72"/>
    </row>
    <row r="55" spans="3:6" x14ac:dyDescent="0.25">
      <c r="D55" s="72"/>
      <c r="E55" s="72"/>
      <c r="F55" s="72"/>
    </row>
    <row r="56" spans="3:6" x14ac:dyDescent="0.25">
      <c r="D56" s="72"/>
      <c r="E56" s="72"/>
      <c r="F56" s="72"/>
    </row>
    <row r="57" spans="3:6" x14ac:dyDescent="0.25">
      <c r="D57" s="72"/>
      <c r="E57" s="72"/>
      <c r="F57" s="72"/>
    </row>
    <row r="58" spans="3:6" x14ac:dyDescent="0.25">
      <c r="D58" s="72"/>
      <c r="E58" s="72"/>
      <c r="F58" s="72"/>
    </row>
    <row r="59" spans="3:6" x14ac:dyDescent="0.25">
      <c r="D59" s="72"/>
      <c r="E59" s="72"/>
      <c r="F59" s="72"/>
    </row>
    <row r="60" spans="3:6" x14ac:dyDescent="0.25">
      <c r="D60" s="72"/>
      <c r="E60" s="72"/>
      <c r="F60" s="72"/>
    </row>
    <row r="61" spans="3:6" x14ac:dyDescent="0.25">
      <c r="D61" s="72"/>
      <c r="E61" s="72"/>
      <c r="F61" s="72"/>
    </row>
    <row r="62" spans="3:6" x14ac:dyDescent="0.25">
      <c r="D62" s="72"/>
      <c r="E62" s="72"/>
      <c r="F62" s="72"/>
    </row>
    <row r="63" spans="3:6" x14ac:dyDescent="0.25">
      <c r="D63" s="72"/>
      <c r="E63" s="72"/>
      <c r="F63" s="72"/>
    </row>
    <row r="64" spans="3:6" x14ac:dyDescent="0.25">
      <c r="D64" s="72"/>
      <c r="E64" s="72"/>
      <c r="F64" s="72"/>
    </row>
    <row r="65" spans="4:6" x14ac:dyDescent="0.25">
      <c r="D65" s="72"/>
      <c r="E65" s="72"/>
      <c r="F65" s="72"/>
    </row>
    <row r="66" spans="4:6" x14ac:dyDescent="0.25">
      <c r="D66" s="72"/>
      <c r="E66" s="72"/>
      <c r="F66" s="72"/>
    </row>
    <row r="67" spans="4:6" x14ac:dyDescent="0.25">
      <c r="D67" s="72"/>
      <c r="E67" s="72"/>
      <c r="F67" s="72"/>
    </row>
    <row r="68" spans="4:6" x14ac:dyDescent="0.25">
      <c r="D68" s="72"/>
      <c r="E68" s="72"/>
      <c r="F68" s="72"/>
    </row>
    <row r="69" spans="4:6" x14ac:dyDescent="0.25">
      <c r="D69" s="72"/>
      <c r="E69" s="72"/>
      <c r="F69" s="72"/>
    </row>
    <row r="70" spans="4:6" x14ac:dyDescent="0.25">
      <c r="D70" s="72"/>
      <c r="E70" s="72"/>
      <c r="F70" s="72"/>
    </row>
    <row r="71" spans="4:6" x14ac:dyDescent="0.25">
      <c r="D71" s="72"/>
      <c r="E71" s="72"/>
      <c r="F71" s="72"/>
    </row>
    <row r="72" spans="4:6" x14ac:dyDescent="0.25">
      <c r="D72" s="72"/>
      <c r="E72" s="72"/>
      <c r="F72" s="72"/>
    </row>
    <row r="73" spans="4:6" x14ac:dyDescent="0.25">
      <c r="D73" s="72"/>
      <c r="E73" s="72"/>
      <c r="F73" s="72"/>
    </row>
    <row r="74" spans="4:6" x14ac:dyDescent="0.25">
      <c r="D74" s="72"/>
      <c r="E74" s="72"/>
      <c r="F74" s="72"/>
    </row>
    <row r="75" spans="4:6" x14ac:dyDescent="0.25">
      <c r="D75" s="72"/>
      <c r="E75" s="72"/>
      <c r="F75" s="72"/>
    </row>
    <row r="76" spans="4:6" x14ac:dyDescent="0.25">
      <c r="D76" s="72"/>
      <c r="E76" s="72"/>
      <c r="F76" s="72"/>
    </row>
    <row r="77" spans="4:6" x14ac:dyDescent="0.25">
      <c r="D77" s="72"/>
      <c r="E77" s="72"/>
      <c r="F77" s="72"/>
    </row>
    <row r="78" spans="4:6" x14ac:dyDescent="0.25">
      <c r="D78" s="72"/>
      <c r="E78" s="72"/>
      <c r="F78" s="72"/>
    </row>
    <row r="79" spans="4:6" x14ac:dyDescent="0.25">
      <c r="D79" s="72"/>
      <c r="E79" s="72"/>
      <c r="F79" s="72"/>
    </row>
    <row r="80" spans="4:6" x14ac:dyDescent="0.25">
      <c r="D80" s="72"/>
      <c r="E80" s="72"/>
      <c r="F80" s="72"/>
    </row>
    <row r="81" spans="4:6" x14ac:dyDescent="0.25">
      <c r="D81" s="72"/>
      <c r="E81" s="72"/>
      <c r="F81" s="72"/>
    </row>
    <row r="82" spans="4:6" x14ac:dyDescent="0.25">
      <c r="D82" s="72"/>
      <c r="E82" s="72"/>
    </row>
    <row r="83" spans="4:6" x14ac:dyDescent="0.25">
      <c r="D83" s="72"/>
      <c r="E83" s="72"/>
    </row>
  </sheetData>
  <mergeCells count="1">
    <mergeCell ref="G1:K2"/>
  </mergeCells>
  <conditionalFormatting pivot="1" sqref="D4:D15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{E8B11E1A-9FB5-4E78-8D3E-1CB3123BF6AE}</x14:id>
        </ext>
      </extLst>
    </cfRule>
  </conditionalFormatting>
  <conditionalFormatting pivot="1" sqref="D42:D53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{F0FFD065-DEEE-4FF6-AD11-F6002D2201AE}</x14:id>
        </ext>
      </extLst>
    </cfRule>
  </conditionalFormatting>
  <pageMargins left="0.511811024" right="0.511811024" top="0.78740157499999996" bottom="0.78740157499999996" header="0.31496062000000002" footer="0.31496062000000002"/>
  <pageSetup paperSize="9" orientation="portrait" r:id="rId5"/>
  <drawing r:id="rId6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E8B11E1A-9FB5-4E78-8D3E-1CB3123BF6A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D4:D15</xm:sqref>
        </x14:conditionalFormatting>
        <x14:conditionalFormatting xmlns:xm="http://schemas.microsoft.com/office/excel/2006/main" pivot="1">
          <x14:cfRule type="dataBar" id="{F0FFD065-DEEE-4FF6-AD11-F6002D2201A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D42:D53</xm:sqref>
        </x14:conditionalFormatting>
      </x14:conditionalFormattings>
    </ext>
    <ext xmlns:x14="http://schemas.microsoft.com/office/spreadsheetml/2009/9/main" uri="{A8765BA9-456A-4dab-B4F3-ACF838C121DE}">
      <x14:slicerList>
        <x14:slicer r:id="rId7"/>
      </x14:slicerList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D1074-19C1-4AD3-BDC3-7B3FE1F63CE5}">
  <sheetPr codeName="Planilha5">
    <pageSetUpPr autoPageBreaks="0"/>
  </sheetPr>
  <dimension ref="A1:N247"/>
  <sheetViews>
    <sheetView showGridLines="0" zoomScale="130" zoomScaleNormal="130" zoomScaleSheetLayoutView="100" zoomScalePageLayoutView="115" workbookViewId="0">
      <selection activeCell="H5" sqref="H5"/>
    </sheetView>
  </sheetViews>
  <sheetFormatPr defaultColWidth="19.85546875" defaultRowHeight="16.5" x14ac:dyDescent="0.3"/>
  <cols>
    <col min="1" max="1" width="27.5703125" style="1" bestFit="1" customWidth="1"/>
    <col min="2" max="2" width="19" style="1" bestFit="1" customWidth="1"/>
    <col min="3" max="3" width="17.28515625" style="1" bestFit="1" customWidth="1"/>
    <col min="4" max="4" width="15.42578125" style="29" customWidth="1"/>
    <col min="5" max="5" width="12.140625" style="16" customWidth="1"/>
    <col min="6" max="6" width="15" style="24" bestFit="1" customWidth="1"/>
    <col min="7" max="7" width="19.42578125" style="1" bestFit="1" customWidth="1"/>
    <col min="8" max="8" width="30.5703125" style="8" bestFit="1" customWidth="1"/>
    <col min="9" max="9" width="14.5703125" style="8" customWidth="1"/>
    <col min="10" max="10" width="17.140625" style="8" customWidth="1"/>
    <col min="11" max="11" width="14.28515625" style="4" bestFit="1" customWidth="1"/>
    <col min="12" max="12" width="10.5703125" style="4" customWidth="1"/>
    <col min="13" max="13" width="24" style="1" bestFit="1" customWidth="1"/>
    <col min="14" max="14" width="11.5703125" style="25" bestFit="1" customWidth="1"/>
    <col min="15" max="15" width="2.42578125" style="1" customWidth="1"/>
    <col min="16" max="17" width="19.85546875" style="1"/>
    <col min="18" max="18" width="2.42578125" style="1" customWidth="1"/>
    <col min="19" max="16384" width="19.85546875" style="1"/>
  </cols>
  <sheetData>
    <row r="1" spans="1:14" s="35" customFormat="1" ht="33" x14ac:dyDescent="0.25">
      <c r="A1" s="31" t="s">
        <v>0</v>
      </c>
      <c r="B1" s="31" t="s">
        <v>667</v>
      </c>
      <c r="C1" s="31" t="s">
        <v>668</v>
      </c>
      <c r="D1" s="30" t="s">
        <v>323</v>
      </c>
      <c r="E1" s="30" t="s">
        <v>233</v>
      </c>
      <c r="F1" s="31" t="s">
        <v>319</v>
      </c>
      <c r="G1" s="31" t="s">
        <v>234</v>
      </c>
      <c r="H1" s="32" t="s">
        <v>239</v>
      </c>
      <c r="I1" s="32" t="s">
        <v>748</v>
      </c>
      <c r="J1" s="32" t="s">
        <v>747</v>
      </c>
      <c r="K1" s="33" t="s">
        <v>238</v>
      </c>
      <c r="L1" s="34"/>
      <c r="N1" s="36"/>
    </row>
    <row r="2" spans="1:14" x14ac:dyDescent="0.3">
      <c r="A2" s="1" t="s">
        <v>31</v>
      </c>
      <c r="B2" s="1" t="s">
        <v>549</v>
      </c>
      <c r="C2" s="1" t="s">
        <v>626</v>
      </c>
      <c r="D2" s="28">
        <v>9</v>
      </c>
      <c r="E2" s="15">
        <v>5</v>
      </c>
      <c r="F2" s="23" t="s">
        <v>322</v>
      </c>
      <c r="G2" s="2" t="s">
        <v>237</v>
      </c>
      <c r="H2" s="7" t="s">
        <v>679</v>
      </c>
      <c r="I2" s="7" t="s">
        <v>669</v>
      </c>
      <c r="J2" s="7" t="s">
        <v>244</v>
      </c>
      <c r="K2" s="4">
        <v>2813</v>
      </c>
    </row>
    <row r="3" spans="1:14" x14ac:dyDescent="0.3">
      <c r="A3" s="1" t="s">
        <v>32</v>
      </c>
      <c r="B3" s="1" t="s">
        <v>409</v>
      </c>
      <c r="C3" s="1" t="s">
        <v>627</v>
      </c>
      <c r="D3" s="28">
        <v>4</v>
      </c>
      <c r="E3" s="15">
        <v>8</v>
      </c>
      <c r="F3" s="23" t="s">
        <v>321</v>
      </c>
      <c r="G3" s="2" t="s">
        <v>236</v>
      </c>
      <c r="H3" s="7" t="s">
        <v>680</v>
      </c>
      <c r="I3" s="7" t="s">
        <v>670</v>
      </c>
      <c r="J3" s="7" t="s">
        <v>244</v>
      </c>
      <c r="K3" s="4">
        <v>13921</v>
      </c>
    </row>
    <row r="4" spans="1:14" x14ac:dyDescent="0.3">
      <c r="A4" s="1" t="s">
        <v>33</v>
      </c>
      <c r="B4" s="1" t="s">
        <v>500</v>
      </c>
      <c r="C4" s="1" t="s">
        <v>628</v>
      </c>
      <c r="D4" s="28">
        <v>1</v>
      </c>
      <c r="E4" s="15">
        <v>4</v>
      </c>
      <c r="F4" s="23" t="s">
        <v>322</v>
      </c>
      <c r="G4" s="2" t="s">
        <v>236</v>
      </c>
      <c r="H4" s="7" t="s">
        <v>681</v>
      </c>
      <c r="I4" s="7" t="s">
        <v>671</v>
      </c>
      <c r="J4" s="7" t="s">
        <v>243</v>
      </c>
      <c r="K4" s="4">
        <v>2813</v>
      </c>
    </row>
    <row r="5" spans="1:14" x14ac:dyDescent="0.3">
      <c r="A5" s="1" t="s">
        <v>34</v>
      </c>
      <c r="B5" s="1" t="s">
        <v>550</v>
      </c>
      <c r="C5" s="1" t="s">
        <v>629</v>
      </c>
      <c r="D5" s="28">
        <v>6</v>
      </c>
      <c r="E5" s="15">
        <v>12</v>
      </c>
      <c r="F5" s="23" t="s">
        <v>322</v>
      </c>
      <c r="G5" s="2" t="s">
        <v>236</v>
      </c>
      <c r="H5" s="7" t="s">
        <v>682</v>
      </c>
      <c r="I5" s="7" t="s">
        <v>671</v>
      </c>
      <c r="J5" s="7" t="s">
        <v>359</v>
      </c>
      <c r="K5" s="4">
        <v>1564</v>
      </c>
    </row>
    <row r="6" spans="1:14" x14ac:dyDescent="0.3">
      <c r="A6" s="1" t="s">
        <v>35</v>
      </c>
      <c r="B6" s="1" t="s">
        <v>590</v>
      </c>
      <c r="C6" s="1" t="s">
        <v>630</v>
      </c>
      <c r="D6" s="28">
        <v>1</v>
      </c>
      <c r="E6" s="15">
        <v>2</v>
      </c>
      <c r="F6" s="23" t="s">
        <v>321</v>
      </c>
      <c r="G6" s="2" t="s">
        <v>237</v>
      </c>
      <c r="H6" s="7" t="s">
        <v>683</v>
      </c>
      <c r="I6" s="7" t="s">
        <v>672</v>
      </c>
      <c r="J6" s="7" t="s">
        <v>361</v>
      </c>
      <c r="K6" s="4">
        <v>1595</v>
      </c>
    </row>
    <row r="7" spans="1:14" x14ac:dyDescent="0.3">
      <c r="A7" s="1" t="s">
        <v>36</v>
      </c>
      <c r="B7" s="1" t="s">
        <v>451</v>
      </c>
      <c r="C7" s="1" t="s">
        <v>631</v>
      </c>
      <c r="D7" s="28">
        <v>2</v>
      </c>
      <c r="E7" s="15">
        <v>9</v>
      </c>
      <c r="F7" s="23" t="s">
        <v>322</v>
      </c>
      <c r="G7" s="2" t="s">
        <v>235</v>
      </c>
      <c r="H7" s="7" t="s">
        <v>684</v>
      </c>
      <c r="I7" s="7" t="s">
        <v>671</v>
      </c>
      <c r="J7" s="7" t="s">
        <v>361</v>
      </c>
      <c r="K7" s="4">
        <v>1894</v>
      </c>
    </row>
    <row r="8" spans="1:14" x14ac:dyDescent="0.3">
      <c r="A8" s="1" t="s">
        <v>37</v>
      </c>
      <c r="B8" s="1" t="s">
        <v>452</v>
      </c>
      <c r="C8" s="1" t="s">
        <v>632</v>
      </c>
      <c r="D8" s="28">
        <v>8</v>
      </c>
      <c r="E8" s="15">
        <v>5</v>
      </c>
      <c r="F8" s="23" t="s">
        <v>321</v>
      </c>
      <c r="G8" s="2" t="s">
        <v>236</v>
      </c>
      <c r="H8" s="7" t="s">
        <v>685</v>
      </c>
      <c r="I8" s="7" t="s">
        <v>673</v>
      </c>
      <c r="J8" s="7" t="s">
        <v>243</v>
      </c>
      <c r="K8" s="4">
        <v>2922</v>
      </c>
    </row>
    <row r="9" spans="1:14" x14ac:dyDescent="0.3">
      <c r="A9" s="1" t="s">
        <v>38</v>
      </c>
      <c r="B9" s="1" t="s">
        <v>501</v>
      </c>
      <c r="C9" s="1" t="s">
        <v>633</v>
      </c>
      <c r="D9" s="28">
        <v>6</v>
      </c>
      <c r="E9" s="15">
        <v>9</v>
      </c>
      <c r="F9" s="23" t="s">
        <v>321</v>
      </c>
      <c r="G9" s="2" t="s">
        <v>236</v>
      </c>
      <c r="H9" s="7" t="s">
        <v>686</v>
      </c>
      <c r="I9" s="7" t="s">
        <v>245</v>
      </c>
      <c r="J9" s="7" t="s">
        <v>241</v>
      </c>
      <c r="K9" s="4">
        <v>1292</v>
      </c>
    </row>
    <row r="10" spans="1:14" x14ac:dyDescent="0.3">
      <c r="A10" s="1" t="s">
        <v>39</v>
      </c>
      <c r="B10" s="1" t="s">
        <v>410</v>
      </c>
      <c r="C10" s="1" t="s">
        <v>634</v>
      </c>
      <c r="D10" s="28">
        <v>10</v>
      </c>
      <c r="E10" s="15">
        <v>13</v>
      </c>
      <c r="F10" s="23" t="s">
        <v>321</v>
      </c>
      <c r="G10" s="2" t="s">
        <v>236</v>
      </c>
      <c r="H10" s="7" t="s">
        <v>687</v>
      </c>
      <c r="I10" s="7" t="s">
        <v>674</v>
      </c>
      <c r="J10" s="7" t="s">
        <v>361</v>
      </c>
      <c r="K10" s="4">
        <v>1957</v>
      </c>
    </row>
    <row r="11" spans="1:14" x14ac:dyDescent="0.3">
      <c r="A11" s="1" t="s">
        <v>40</v>
      </c>
      <c r="B11" s="1" t="s">
        <v>591</v>
      </c>
      <c r="C11" s="1" t="s">
        <v>635</v>
      </c>
      <c r="D11" s="28">
        <v>5</v>
      </c>
      <c r="E11" s="15">
        <v>7</v>
      </c>
      <c r="F11" s="23" t="s">
        <v>320</v>
      </c>
      <c r="G11" s="2" t="s">
        <v>236</v>
      </c>
      <c r="H11" s="7" t="s">
        <v>688</v>
      </c>
      <c r="I11" s="7" t="s">
        <v>671</v>
      </c>
      <c r="J11" s="7" t="s">
        <v>241</v>
      </c>
      <c r="K11" s="4">
        <v>1674</v>
      </c>
    </row>
    <row r="12" spans="1:14" x14ac:dyDescent="0.3">
      <c r="A12" s="1" t="s">
        <v>41</v>
      </c>
      <c r="B12" s="1" t="s">
        <v>453</v>
      </c>
      <c r="C12" s="1" t="s">
        <v>636</v>
      </c>
      <c r="D12" s="28">
        <v>7</v>
      </c>
      <c r="E12" s="15">
        <v>14</v>
      </c>
      <c r="F12" s="23" t="s">
        <v>321</v>
      </c>
      <c r="G12" s="2" t="s">
        <v>237</v>
      </c>
      <c r="H12" s="7" t="s">
        <v>689</v>
      </c>
      <c r="I12" s="7" t="s">
        <v>675</v>
      </c>
      <c r="J12" s="7" t="s">
        <v>240</v>
      </c>
      <c r="K12" s="4">
        <v>1005</v>
      </c>
    </row>
    <row r="13" spans="1:14" x14ac:dyDescent="0.3">
      <c r="A13" s="1" t="s">
        <v>42</v>
      </c>
      <c r="B13" s="1" t="s">
        <v>454</v>
      </c>
      <c r="C13" s="1" t="s">
        <v>637</v>
      </c>
      <c r="D13" s="28">
        <v>3</v>
      </c>
      <c r="E13" s="15">
        <v>10</v>
      </c>
      <c r="F13" s="23" t="s">
        <v>321</v>
      </c>
      <c r="G13" s="2" t="s">
        <v>236</v>
      </c>
      <c r="H13" s="7" t="s">
        <v>690</v>
      </c>
      <c r="I13" s="7" t="s">
        <v>674</v>
      </c>
      <c r="J13" s="7" t="s">
        <v>358</v>
      </c>
      <c r="K13" s="4">
        <v>1050</v>
      </c>
    </row>
    <row r="14" spans="1:14" x14ac:dyDescent="0.3">
      <c r="A14" s="1" t="s">
        <v>43</v>
      </c>
      <c r="B14" s="1" t="s">
        <v>502</v>
      </c>
      <c r="C14" s="1" t="s">
        <v>638</v>
      </c>
      <c r="D14" s="28">
        <v>3</v>
      </c>
      <c r="E14" s="15">
        <v>6</v>
      </c>
      <c r="F14" s="23" t="s">
        <v>321</v>
      </c>
      <c r="G14" s="2" t="s">
        <v>237</v>
      </c>
      <c r="H14" s="7" t="s">
        <v>689</v>
      </c>
      <c r="I14" s="7" t="s">
        <v>675</v>
      </c>
      <c r="J14" s="7" t="s">
        <v>240</v>
      </c>
      <c r="K14" s="4">
        <v>1066</v>
      </c>
    </row>
    <row r="15" spans="1:14" x14ac:dyDescent="0.3">
      <c r="A15" s="1" t="s">
        <v>44</v>
      </c>
      <c r="B15" s="1" t="s">
        <v>592</v>
      </c>
      <c r="C15" s="1" t="s">
        <v>639</v>
      </c>
      <c r="D15" s="28">
        <v>8</v>
      </c>
      <c r="E15" s="15">
        <v>8</v>
      </c>
      <c r="F15" s="23" t="s">
        <v>321</v>
      </c>
      <c r="G15" s="2" t="s">
        <v>235</v>
      </c>
      <c r="H15" s="7" t="s">
        <v>679</v>
      </c>
      <c r="I15" s="7" t="s">
        <v>669</v>
      </c>
      <c r="J15" s="7" t="s">
        <v>244</v>
      </c>
      <c r="K15" s="4">
        <v>1038</v>
      </c>
    </row>
    <row r="16" spans="1:14" x14ac:dyDescent="0.3">
      <c r="A16" s="1" t="s">
        <v>45</v>
      </c>
      <c r="B16" s="1" t="s">
        <v>593</v>
      </c>
      <c r="C16" s="1" t="s">
        <v>626</v>
      </c>
      <c r="D16" s="28">
        <v>5</v>
      </c>
      <c r="E16" s="15">
        <v>1</v>
      </c>
      <c r="F16" s="23" t="s">
        <v>322</v>
      </c>
      <c r="G16" s="2" t="s">
        <v>236</v>
      </c>
      <c r="H16" s="7" t="s">
        <v>691</v>
      </c>
      <c r="I16" s="7" t="s">
        <v>245</v>
      </c>
      <c r="J16" s="7" t="s">
        <v>359</v>
      </c>
      <c r="K16" s="4">
        <v>1107</v>
      </c>
    </row>
    <row r="17" spans="1:11" x14ac:dyDescent="0.3">
      <c r="A17" s="1" t="s">
        <v>46</v>
      </c>
      <c r="B17" s="1" t="s">
        <v>551</v>
      </c>
      <c r="C17" s="1" t="s">
        <v>627</v>
      </c>
      <c r="D17" s="28">
        <v>3</v>
      </c>
      <c r="E17" s="15">
        <v>14</v>
      </c>
      <c r="F17" s="23" t="s">
        <v>320</v>
      </c>
      <c r="G17" s="2" t="s">
        <v>235</v>
      </c>
      <c r="H17" s="7" t="s">
        <v>692</v>
      </c>
      <c r="I17" s="7" t="s">
        <v>676</v>
      </c>
      <c r="J17" s="7" t="s">
        <v>359</v>
      </c>
      <c r="K17" s="4">
        <v>2785</v>
      </c>
    </row>
    <row r="18" spans="1:11" x14ac:dyDescent="0.3">
      <c r="A18" s="1" t="s">
        <v>47</v>
      </c>
      <c r="B18" s="1" t="s">
        <v>411</v>
      </c>
      <c r="C18" s="1" t="s">
        <v>640</v>
      </c>
      <c r="D18" s="28">
        <v>3</v>
      </c>
      <c r="E18" s="15">
        <v>11</v>
      </c>
      <c r="F18" s="23" t="s">
        <v>320</v>
      </c>
      <c r="G18" s="2" t="s">
        <v>236</v>
      </c>
      <c r="H18" s="7" t="s">
        <v>693</v>
      </c>
      <c r="I18" s="7" t="s">
        <v>669</v>
      </c>
      <c r="J18" s="7" t="s">
        <v>359</v>
      </c>
      <c r="K18" s="4">
        <v>2341</v>
      </c>
    </row>
    <row r="19" spans="1:11" x14ac:dyDescent="0.3">
      <c r="A19" s="1" t="s">
        <v>48</v>
      </c>
      <c r="B19" s="1" t="s">
        <v>412</v>
      </c>
      <c r="C19" s="1" t="s">
        <v>628</v>
      </c>
      <c r="D19" s="28">
        <v>6</v>
      </c>
      <c r="E19" s="15">
        <v>7</v>
      </c>
      <c r="F19" s="23" t="s">
        <v>320</v>
      </c>
      <c r="G19" s="2" t="s">
        <v>237</v>
      </c>
      <c r="H19" s="7" t="s">
        <v>694</v>
      </c>
      <c r="I19" s="7" t="s">
        <v>677</v>
      </c>
      <c r="J19" s="7" t="s">
        <v>243</v>
      </c>
      <c r="K19" s="4">
        <v>1049</v>
      </c>
    </row>
    <row r="20" spans="1:11" x14ac:dyDescent="0.3">
      <c r="A20" s="1" t="s">
        <v>49</v>
      </c>
      <c r="B20" s="1" t="s">
        <v>413</v>
      </c>
      <c r="C20" s="1" t="s">
        <v>630</v>
      </c>
      <c r="D20" s="28">
        <v>7</v>
      </c>
      <c r="E20" s="15">
        <v>2</v>
      </c>
      <c r="F20" s="23" t="s">
        <v>320</v>
      </c>
      <c r="G20" s="2" t="s">
        <v>235</v>
      </c>
      <c r="H20" s="7" t="s">
        <v>695</v>
      </c>
      <c r="I20" s="7" t="s">
        <v>670</v>
      </c>
      <c r="J20" s="7" t="s">
        <v>241</v>
      </c>
      <c r="K20" s="4">
        <v>2805</v>
      </c>
    </row>
    <row r="21" spans="1:11" x14ac:dyDescent="0.3">
      <c r="A21" s="2" t="s">
        <v>1</v>
      </c>
      <c r="B21" s="1" t="s">
        <v>413</v>
      </c>
      <c r="C21" s="1" t="s">
        <v>626</v>
      </c>
      <c r="D21" s="28">
        <v>3</v>
      </c>
      <c r="E21" s="15">
        <v>8</v>
      </c>
      <c r="F21" s="23" t="s">
        <v>321</v>
      </c>
      <c r="G21" s="2" t="s">
        <v>236</v>
      </c>
      <c r="H21" s="7" t="s">
        <v>696</v>
      </c>
      <c r="I21" s="7" t="s">
        <v>673</v>
      </c>
      <c r="J21" s="7" t="s">
        <v>359</v>
      </c>
      <c r="K21" s="4">
        <v>2910</v>
      </c>
    </row>
    <row r="22" spans="1:11" x14ac:dyDescent="0.3">
      <c r="A22" s="1" t="s">
        <v>50</v>
      </c>
      <c r="B22" s="1" t="s">
        <v>414</v>
      </c>
      <c r="C22" s="1" t="s">
        <v>641</v>
      </c>
      <c r="D22" s="28">
        <v>4</v>
      </c>
      <c r="E22" s="15">
        <v>1</v>
      </c>
      <c r="F22" s="23" t="s">
        <v>320</v>
      </c>
      <c r="G22" s="2" t="s">
        <v>236</v>
      </c>
      <c r="H22" s="7" t="s">
        <v>697</v>
      </c>
      <c r="I22" s="7" t="s">
        <v>678</v>
      </c>
      <c r="J22" s="7" t="s">
        <v>243</v>
      </c>
      <c r="K22" s="4">
        <v>2333</v>
      </c>
    </row>
    <row r="23" spans="1:11" x14ac:dyDescent="0.3">
      <c r="A23" s="1" t="s">
        <v>51</v>
      </c>
      <c r="B23" s="1" t="s">
        <v>503</v>
      </c>
      <c r="C23" s="1" t="s">
        <v>631</v>
      </c>
      <c r="D23" s="28">
        <v>7</v>
      </c>
      <c r="E23" s="15">
        <v>1</v>
      </c>
      <c r="F23" s="23" t="s">
        <v>321</v>
      </c>
      <c r="G23" s="2" t="s">
        <v>236</v>
      </c>
      <c r="H23" s="7" t="s">
        <v>698</v>
      </c>
      <c r="I23" s="7" t="s">
        <v>669</v>
      </c>
      <c r="J23" s="7" t="s">
        <v>360</v>
      </c>
      <c r="K23" s="4">
        <v>1463</v>
      </c>
    </row>
    <row r="24" spans="1:11" x14ac:dyDescent="0.3">
      <c r="A24" s="1" t="s">
        <v>52</v>
      </c>
      <c r="B24" s="1" t="s">
        <v>504</v>
      </c>
      <c r="C24" s="1" t="s">
        <v>632</v>
      </c>
      <c r="D24" s="28">
        <v>3</v>
      </c>
      <c r="E24" s="15">
        <v>3</v>
      </c>
      <c r="F24" s="23" t="s">
        <v>320</v>
      </c>
      <c r="G24" s="2" t="s">
        <v>235</v>
      </c>
      <c r="H24" s="7" t="s">
        <v>699</v>
      </c>
      <c r="I24" s="7" t="s">
        <v>671</v>
      </c>
      <c r="J24" s="7" t="s">
        <v>244</v>
      </c>
      <c r="K24" s="4">
        <v>2832</v>
      </c>
    </row>
    <row r="25" spans="1:11" x14ac:dyDescent="0.3">
      <c r="A25" s="1" t="s">
        <v>53</v>
      </c>
      <c r="B25" s="1" t="s">
        <v>505</v>
      </c>
      <c r="C25" s="1" t="s">
        <v>633</v>
      </c>
      <c r="D25" s="28">
        <v>1</v>
      </c>
      <c r="E25" s="15">
        <v>9</v>
      </c>
      <c r="F25" s="23" t="s">
        <v>321</v>
      </c>
      <c r="G25" s="2" t="s">
        <v>236</v>
      </c>
      <c r="H25" s="7" t="s">
        <v>700</v>
      </c>
      <c r="I25" s="7" t="s">
        <v>673</v>
      </c>
      <c r="J25" s="7" t="s">
        <v>361</v>
      </c>
      <c r="K25" s="4">
        <v>1488</v>
      </c>
    </row>
    <row r="26" spans="1:11" x14ac:dyDescent="0.3">
      <c r="A26" s="1" t="s">
        <v>54</v>
      </c>
      <c r="B26" s="1" t="s">
        <v>455</v>
      </c>
      <c r="C26" s="1" t="s">
        <v>634</v>
      </c>
      <c r="D26" s="28">
        <v>2</v>
      </c>
      <c r="E26" s="15">
        <v>13</v>
      </c>
      <c r="F26" s="23" t="s">
        <v>322</v>
      </c>
      <c r="G26" s="2" t="s">
        <v>235</v>
      </c>
      <c r="H26" s="7" t="s">
        <v>701</v>
      </c>
      <c r="I26" s="7" t="s">
        <v>674</v>
      </c>
      <c r="J26" s="7" t="s">
        <v>241</v>
      </c>
      <c r="K26" s="4">
        <v>2271</v>
      </c>
    </row>
    <row r="27" spans="1:11" x14ac:dyDescent="0.3">
      <c r="A27" s="1" t="s">
        <v>19</v>
      </c>
      <c r="B27" s="1" t="s">
        <v>415</v>
      </c>
      <c r="C27" s="1" t="s">
        <v>642</v>
      </c>
      <c r="D27" s="28">
        <v>5</v>
      </c>
      <c r="E27" s="15">
        <v>7</v>
      </c>
      <c r="F27" s="23" t="s">
        <v>322</v>
      </c>
      <c r="G27" s="2" t="s">
        <v>235</v>
      </c>
      <c r="H27" s="7" t="s">
        <v>702</v>
      </c>
      <c r="I27" s="7" t="s">
        <v>671</v>
      </c>
      <c r="J27" s="7" t="s">
        <v>240</v>
      </c>
      <c r="K27" s="4">
        <v>2689</v>
      </c>
    </row>
    <row r="28" spans="1:11" x14ac:dyDescent="0.3">
      <c r="A28" s="1" t="s">
        <v>55</v>
      </c>
      <c r="B28" s="1" t="s">
        <v>415</v>
      </c>
      <c r="C28" s="1" t="s">
        <v>636</v>
      </c>
      <c r="D28" s="28">
        <v>7</v>
      </c>
      <c r="E28" s="15">
        <v>7</v>
      </c>
      <c r="F28" s="23" t="s">
        <v>322</v>
      </c>
      <c r="G28" s="2" t="s">
        <v>237</v>
      </c>
      <c r="H28" s="7" t="s">
        <v>703</v>
      </c>
      <c r="I28" s="7" t="s">
        <v>672</v>
      </c>
      <c r="J28" s="7" t="s">
        <v>244</v>
      </c>
      <c r="K28" s="4">
        <v>1189</v>
      </c>
    </row>
    <row r="29" spans="1:11" x14ac:dyDescent="0.3">
      <c r="A29" s="1" t="s">
        <v>56</v>
      </c>
      <c r="B29" s="1" t="s">
        <v>552</v>
      </c>
      <c r="C29" s="1" t="s">
        <v>637</v>
      </c>
      <c r="D29" s="28">
        <v>3</v>
      </c>
      <c r="E29" s="15">
        <v>9</v>
      </c>
      <c r="F29" s="23" t="s">
        <v>322</v>
      </c>
      <c r="G29" s="2" t="s">
        <v>236</v>
      </c>
      <c r="H29" s="7" t="s">
        <v>681</v>
      </c>
      <c r="I29" s="7" t="s">
        <v>671</v>
      </c>
      <c r="J29" s="7" t="s">
        <v>243</v>
      </c>
      <c r="K29" s="4">
        <v>1646</v>
      </c>
    </row>
    <row r="30" spans="1:11" x14ac:dyDescent="0.3">
      <c r="A30" s="1" t="s">
        <v>57</v>
      </c>
      <c r="B30" s="1" t="s">
        <v>553</v>
      </c>
      <c r="C30" s="1" t="s">
        <v>638</v>
      </c>
      <c r="D30" s="28">
        <v>10</v>
      </c>
      <c r="E30" s="15">
        <v>8</v>
      </c>
      <c r="F30" s="23" t="s">
        <v>320</v>
      </c>
      <c r="G30" s="2" t="s">
        <v>237</v>
      </c>
      <c r="H30" s="7" t="s">
        <v>702</v>
      </c>
      <c r="I30" s="7" t="s">
        <v>671</v>
      </c>
      <c r="J30" s="7" t="s">
        <v>240</v>
      </c>
      <c r="K30" s="4">
        <v>2928</v>
      </c>
    </row>
    <row r="31" spans="1:11" x14ac:dyDescent="0.3">
      <c r="A31" s="1" t="s">
        <v>58</v>
      </c>
      <c r="B31" s="1" t="s">
        <v>416</v>
      </c>
      <c r="C31" s="1" t="s">
        <v>639</v>
      </c>
      <c r="D31" s="28">
        <v>7</v>
      </c>
      <c r="E31" s="15">
        <v>9</v>
      </c>
      <c r="F31" s="23" t="s">
        <v>321</v>
      </c>
      <c r="G31" s="2" t="s">
        <v>236</v>
      </c>
      <c r="H31" s="7" t="s">
        <v>691</v>
      </c>
      <c r="I31" s="7" t="s">
        <v>245</v>
      </c>
      <c r="J31" s="7" t="s">
        <v>359</v>
      </c>
      <c r="K31" s="4">
        <v>1553</v>
      </c>
    </row>
    <row r="32" spans="1:11" x14ac:dyDescent="0.3">
      <c r="A32" s="1" t="s">
        <v>59</v>
      </c>
      <c r="B32" s="1" t="s">
        <v>456</v>
      </c>
      <c r="C32" s="1" t="s">
        <v>635</v>
      </c>
      <c r="D32" s="28">
        <v>8</v>
      </c>
      <c r="E32" s="15">
        <v>1</v>
      </c>
      <c r="F32" s="23" t="s">
        <v>321</v>
      </c>
      <c r="G32" s="2" t="s">
        <v>236</v>
      </c>
      <c r="H32" s="7" t="s">
        <v>704</v>
      </c>
      <c r="I32" s="7" t="s">
        <v>676</v>
      </c>
      <c r="J32" s="7" t="s">
        <v>243</v>
      </c>
      <c r="K32" s="4">
        <v>1349</v>
      </c>
    </row>
    <row r="33" spans="1:11" x14ac:dyDescent="0.3">
      <c r="A33" s="1" t="s">
        <v>60</v>
      </c>
      <c r="B33" s="1" t="s">
        <v>506</v>
      </c>
      <c r="C33" s="1" t="s">
        <v>638</v>
      </c>
      <c r="D33" s="28">
        <v>3</v>
      </c>
      <c r="E33" s="15">
        <v>10</v>
      </c>
      <c r="F33" s="23" t="s">
        <v>322</v>
      </c>
      <c r="G33" s="2" t="s">
        <v>237</v>
      </c>
      <c r="H33" s="7" t="s">
        <v>705</v>
      </c>
      <c r="I33" s="7" t="s">
        <v>675</v>
      </c>
      <c r="J33" s="7" t="s">
        <v>359</v>
      </c>
      <c r="K33" s="4">
        <v>2122</v>
      </c>
    </row>
    <row r="34" spans="1:11" x14ac:dyDescent="0.3">
      <c r="A34" s="1" t="s">
        <v>61</v>
      </c>
      <c r="B34" s="1" t="s">
        <v>594</v>
      </c>
      <c r="C34" s="1" t="s">
        <v>639</v>
      </c>
      <c r="D34" s="28">
        <v>9</v>
      </c>
      <c r="E34" s="15">
        <v>11</v>
      </c>
      <c r="F34" s="23" t="s">
        <v>322</v>
      </c>
      <c r="G34" s="2" t="s">
        <v>236</v>
      </c>
      <c r="H34" s="7" t="s">
        <v>684</v>
      </c>
      <c r="I34" s="7" t="s">
        <v>671</v>
      </c>
      <c r="J34" s="7" t="s">
        <v>361</v>
      </c>
      <c r="K34" s="4">
        <v>2773</v>
      </c>
    </row>
    <row r="35" spans="1:11" x14ac:dyDescent="0.3">
      <c r="A35" s="1" t="s">
        <v>62</v>
      </c>
      <c r="B35" s="1" t="s">
        <v>457</v>
      </c>
      <c r="C35" s="1" t="s">
        <v>626</v>
      </c>
      <c r="D35" s="28">
        <v>3</v>
      </c>
      <c r="E35" s="15">
        <v>10</v>
      </c>
      <c r="F35" s="23" t="s">
        <v>320</v>
      </c>
      <c r="G35" s="2" t="s">
        <v>237</v>
      </c>
      <c r="H35" s="7" t="s">
        <v>706</v>
      </c>
      <c r="I35" s="7" t="s">
        <v>672</v>
      </c>
      <c r="J35" s="7" t="s">
        <v>243</v>
      </c>
      <c r="K35" s="4">
        <v>2723</v>
      </c>
    </row>
    <row r="36" spans="1:11" x14ac:dyDescent="0.3">
      <c r="A36" s="1" t="s">
        <v>63</v>
      </c>
      <c r="B36" s="1" t="s">
        <v>595</v>
      </c>
      <c r="C36" s="1" t="s">
        <v>640</v>
      </c>
      <c r="D36" s="28">
        <v>5</v>
      </c>
      <c r="E36" s="15">
        <v>6</v>
      </c>
      <c r="F36" s="23" t="s">
        <v>320</v>
      </c>
      <c r="G36" s="2" t="s">
        <v>235</v>
      </c>
      <c r="H36" s="7" t="s">
        <v>681</v>
      </c>
      <c r="I36" s="7" t="s">
        <v>671</v>
      </c>
      <c r="J36" s="7" t="s">
        <v>243</v>
      </c>
      <c r="K36" s="4">
        <v>2945</v>
      </c>
    </row>
    <row r="37" spans="1:11" x14ac:dyDescent="0.3">
      <c r="A37" s="1" t="s">
        <v>64</v>
      </c>
      <c r="B37" s="1" t="s">
        <v>458</v>
      </c>
      <c r="C37" s="1" t="s">
        <v>628</v>
      </c>
      <c r="D37" s="28">
        <v>10</v>
      </c>
      <c r="E37" s="15">
        <v>6</v>
      </c>
      <c r="F37" s="23" t="s">
        <v>320</v>
      </c>
      <c r="G37" s="2" t="s">
        <v>236</v>
      </c>
      <c r="H37" s="7" t="s">
        <v>699</v>
      </c>
      <c r="I37" s="7" t="s">
        <v>671</v>
      </c>
      <c r="J37" s="7" t="s">
        <v>244</v>
      </c>
      <c r="K37" s="4">
        <v>1991</v>
      </c>
    </row>
    <row r="38" spans="1:11" x14ac:dyDescent="0.3">
      <c r="A38" s="1" t="s">
        <v>65</v>
      </c>
      <c r="B38" s="1" t="s">
        <v>554</v>
      </c>
      <c r="C38" s="1" t="s">
        <v>630</v>
      </c>
      <c r="D38" s="28">
        <v>1</v>
      </c>
      <c r="E38" s="15">
        <v>5</v>
      </c>
      <c r="F38" s="23" t="s">
        <v>320</v>
      </c>
      <c r="G38" s="2" t="s">
        <v>236</v>
      </c>
      <c r="H38" s="7" t="s">
        <v>707</v>
      </c>
      <c r="I38" s="7" t="s">
        <v>673</v>
      </c>
      <c r="J38" s="7" t="s">
        <v>241</v>
      </c>
      <c r="K38" s="4">
        <v>2634</v>
      </c>
    </row>
    <row r="39" spans="1:11" x14ac:dyDescent="0.3">
      <c r="A39" s="1" t="s">
        <v>66</v>
      </c>
      <c r="B39" s="1" t="s">
        <v>507</v>
      </c>
      <c r="C39" s="1" t="s">
        <v>641</v>
      </c>
      <c r="D39" s="28">
        <v>1</v>
      </c>
      <c r="E39" s="15">
        <v>9</v>
      </c>
      <c r="F39" s="23" t="s">
        <v>322</v>
      </c>
      <c r="G39" s="2" t="s">
        <v>236</v>
      </c>
      <c r="H39" s="7" t="s">
        <v>708</v>
      </c>
      <c r="I39" s="7" t="s">
        <v>674</v>
      </c>
      <c r="J39" s="7" t="s">
        <v>243</v>
      </c>
      <c r="K39" s="4">
        <v>1706</v>
      </c>
    </row>
    <row r="40" spans="1:11" x14ac:dyDescent="0.3">
      <c r="A40" s="2" t="s">
        <v>2</v>
      </c>
      <c r="B40" s="1" t="s">
        <v>404</v>
      </c>
      <c r="C40" s="1" t="s">
        <v>641</v>
      </c>
      <c r="D40" s="28">
        <v>9</v>
      </c>
      <c r="E40" s="15">
        <v>11</v>
      </c>
      <c r="F40" s="23" t="s">
        <v>320</v>
      </c>
      <c r="G40" s="2" t="s">
        <v>235</v>
      </c>
      <c r="H40" s="7" t="s">
        <v>709</v>
      </c>
      <c r="I40" s="7" t="s">
        <v>676</v>
      </c>
      <c r="J40" s="7" t="s">
        <v>240</v>
      </c>
      <c r="K40" s="4">
        <v>2764</v>
      </c>
    </row>
    <row r="41" spans="1:11" x14ac:dyDescent="0.3">
      <c r="A41" s="1" t="s">
        <v>67</v>
      </c>
      <c r="B41" s="1" t="s">
        <v>417</v>
      </c>
      <c r="C41" s="1" t="s">
        <v>632</v>
      </c>
      <c r="D41" s="28">
        <v>3</v>
      </c>
      <c r="E41" s="15">
        <v>9</v>
      </c>
      <c r="F41" s="23" t="s">
        <v>320</v>
      </c>
      <c r="G41" s="2" t="s">
        <v>235</v>
      </c>
      <c r="H41" s="7" t="s">
        <v>681</v>
      </c>
      <c r="I41" s="7" t="s">
        <v>671</v>
      </c>
      <c r="J41" s="7" t="s">
        <v>243</v>
      </c>
      <c r="K41" s="4">
        <v>2606</v>
      </c>
    </row>
    <row r="42" spans="1:11" x14ac:dyDescent="0.3">
      <c r="A42" s="1" t="s">
        <v>68</v>
      </c>
      <c r="B42" s="1" t="s">
        <v>596</v>
      </c>
      <c r="C42" s="1" t="s">
        <v>635</v>
      </c>
      <c r="D42" s="28">
        <v>9</v>
      </c>
      <c r="E42" s="15">
        <v>4</v>
      </c>
      <c r="F42" s="23" t="s">
        <v>322</v>
      </c>
      <c r="G42" s="2" t="s">
        <v>236</v>
      </c>
      <c r="H42" s="7" t="s">
        <v>702</v>
      </c>
      <c r="I42" s="7" t="s">
        <v>671</v>
      </c>
      <c r="J42" s="7" t="s">
        <v>240</v>
      </c>
      <c r="K42" s="4">
        <v>1971</v>
      </c>
    </row>
    <row r="43" spans="1:11" x14ac:dyDescent="0.3">
      <c r="A43" s="1" t="s">
        <v>18</v>
      </c>
      <c r="B43" s="1" t="s">
        <v>406</v>
      </c>
      <c r="C43" s="1" t="s">
        <v>643</v>
      </c>
      <c r="D43" s="28">
        <v>6</v>
      </c>
      <c r="E43" s="15">
        <v>15</v>
      </c>
      <c r="F43" s="23" t="s">
        <v>322</v>
      </c>
      <c r="G43" s="2" t="s">
        <v>236</v>
      </c>
      <c r="H43" s="7" t="s">
        <v>710</v>
      </c>
      <c r="I43" s="7" t="s">
        <v>675</v>
      </c>
      <c r="J43" s="7" t="s">
        <v>243</v>
      </c>
      <c r="K43" s="4">
        <v>1423</v>
      </c>
    </row>
    <row r="44" spans="1:11" x14ac:dyDescent="0.3">
      <c r="A44" s="1" t="s">
        <v>8</v>
      </c>
      <c r="B44" s="1" t="s">
        <v>406</v>
      </c>
      <c r="C44" s="1" t="s">
        <v>644</v>
      </c>
      <c r="D44" s="28">
        <v>4</v>
      </c>
      <c r="E44" s="15">
        <v>12</v>
      </c>
      <c r="F44" s="23" t="s">
        <v>322</v>
      </c>
      <c r="G44" s="2" t="s">
        <v>237</v>
      </c>
      <c r="H44" s="7" t="s">
        <v>686</v>
      </c>
      <c r="I44" s="7" t="s">
        <v>245</v>
      </c>
      <c r="J44" s="7" t="s">
        <v>241</v>
      </c>
      <c r="K44" s="4">
        <v>1463</v>
      </c>
    </row>
    <row r="45" spans="1:11" x14ac:dyDescent="0.3">
      <c r="A45" s="1" t="s">
        <v>69</v>
      </c>
      <c r="B45" s="1" t="s">
        <v>406</v>
      </c>
      <c r="C45" s="1" t="s">
        <v>640</v>
      </c>
      <c r="D45" s="28">
        <v>7</v>
      </c>
      <c r="E45" s="15">
        <v>11</v>
      </c>
      <c r="F45" s="23" t="s">
        <v>320</v>
      </c>
      <c r="G45" s="2" t="s">
        <v>235</v>
      </c>
      <c r="H45" s="7" t="s">
        <v>709</v>
      </c>
      <c r="I45" s="7" t="s">
        <v>676</v>
      </c>
      <c r="J45" s="7" t="s">
        <v>240</v>
      </c>
      <c r="K45" s="4">
        <v>1431</v>
      </c>
    </row>
    <row r="46" spans="1:11" x14ac:dyDescent="0.3">
      <c r="A46" s="1" t="s">
        <v>28</v>
      </c>
      <c r="B46" s="1" t="s">
        <v>499</v>
      </c>
      <c r="C46" s="1" t="s">
        <v>645</v>
      </c>
      <c r="D46" s="28">
        <v>10</v>
      </c>
      <c r="E46" s="15">
        <v>3</v>
      </c>
      <c r="F46" s="23" t="s">
        <v>322</v>
      </c>
      <c r="G46" s="2" t="s">
        <v>237</v>
      </c>
      <c r="H46" s="7" t="s">
        <v>703</v>
      </c>
      <c r="I46" s="7" t="s">
        <v>672</v>
      </c>
      <c r="J46" s="7" t="s">
        <v>244</v>
      </c>
      <c r="K46" s="4">
        <v>2685</v>
      </c>
    </row>
    <row r="47" spans="1:11" x14ac:dyDescent="0.3">
      <c r="A47" s="1" t="s">
        <v>70</v>
      </c>
      <c r="B47" s="1" t="s">
        <v>418</v>
      </c>
      <c r="C47" s="1" t="s">
        <v>628</v>
      </c>
      <c r="D47" s="28">
        <v>1</v>
      </c>
      <c r="E47" s="15">
        <v>13</v>
      </c>
      <c r="F47" s="23" t="s">
        <v>320</v>
      </c>
      <c r="G47" s="2" t="s">
        <v>236</v>
      </c>
      <c r="H47" s="7" t="s">
        <v>711</v>
      </c>
      <c r="I47" s="7" t="s">
        <v>670</v>
      </c>
      <c r="J47" s="7" t="s">
        <v>240</v>
      </c>
      <c r="K47" s="4">
        <v>1329</v>
      </c>
    </row>
    <row r="48" spans="1:11" x14ac:dyDescent="0.3">
      <c r="A48" s="1" t="s">
        <v>71</v>
      </c>
      <c r="B48" s="1" t="s">
        <v>555</v>
      </c>
      <c r="C48" s="1" t="s">
        <v>629</v>
      </c>
      <c r="D48" s="28">
        <v>2</v>
      </c>
      <c r="E48" s="15">
        <v>1</v>
      </c>
      <c r="F48" s="23" t="s">
        <v>322</v>
      </c>
      <c r="G48" s="2" t="s">
        <v>236</v>
      </c>
      <c r="H48" s="7" t="s">
        <v>683</v>
      </c>
      <c r="I48" s="7" t="s">
        <v>672</v>
      </c>
      <c r="J48" s="7" t="s">
        <v>361</v>
      </c>
      <c r="K48" s="4">
        <v>1816</v>
      </c>
    </row>
    <row r="49" spans="1:11" x14ac:dyDescent="0.3">
      <c r="A49" s="2" t="s">
        <v>3</v>
      </c>
      <c r="B49" s="1" t="s">
        <v>585</v>
      </c>
      <c r="C49" s="1" t="s">
        <v>646</v>
      </c>
      <c r="D49" s="28">
        <v>3</v>
      </c>
      <c r="E49" s="15">
        <v>7</v>
      </c>
      <c r="F49" s="23" t="s">
        <v>320</v>
      </c>
      <c r="G49" s="2" t="s">
        <v>237</v>
      </c>
      <c r="H49" s="7" t="s">
        <v>710</v>
      </c>
      <c r="I49" s="7" t="s">
        <v>675</v>
      </c>
      <c r="J49" s="7" t="s">
        <v>243</v>
      </c>
      <c r="K49" s="4">
        <v>2983</v>
      </c>
    </row>
    <row r="50" spans="1:11" x14ac:dyDescent="0.3">
      <c r="A50" s="1" t="s">
        <v>72</v>
      </c>
      <c r="B50" s="1" t="s">
        <v>459</v>
      </c>
      <c r="C50" s="1" t="s">
        <v>641</v>
      </c>
      <c r="D50" s="28">
        <v>5</v>
      </c>
      <c r="E50" s="15">
        <v>1</v>
      </c>
      <c r="F50" s="23" t="s">
        <v>321</v>
      </c>
      <c r="G50" s="2" t="s">
        <v>236</v>
      </c>
      <c r="H50" s="7" t="s">
        <v>712</v>
      </c>
      <c r="I50" s="7" t="s">
        <v>245</v>
      </c>
      <c r="J50" s="7" t="s">
        <v>243</v>
      </c>
      <c r="K50" s="4">
        <v>1723</v>
      </c>
    </row>
    <row r="51" spans="1:11" x14ac:dyDescent="0.3">
      <c r="A51" s="1" t="s">
        <v>73</v>
      </c>
      <c r="B51" s="1" t="s">
        <v>419</v>
      </c>
      <c r="C51" s="1" t="s">
        <v>631</v>
      </c>
      <c r="D51" s="28">
        <v>6</v>
      </c>
      <c r="E51" s="15">
        <v>14</v>
      </c>
      <c r="F51" s="23" t="s">
        <v>320</v>
      </c>
      <c r="G51" s="2" t="s">
        <v>237</v>
      </c>
      <c r="H51" s="7" t="s">
        <v>713</v>
      </c>
      <c r="I51" s="7" t="s">
        <v>669</v>
      </c>
      <c r="J51" s="7" t="s">
        <v>358</v>
      </c>
      <c r="K51" s="4">
        <v>1345</v>
      </c>
    </row>
    <row r="52" spans="1:11" x14ac:dyDescent="0.3">
      <c r="A52" s="1" t="s">
        <v>74</v>
      </c>
      <c r="B52" s="1" t="s">
        <v>508</v>
      </c>
      <c r="C52" s="1" t="s">
        <v>632</v>
      </c>
      <c r="D52" s="28">
        <v>3</v>
      </c>
      <c r="E52" s="15">
        <v>7</v>
      </c>
      <c r="F52" s="23" t="s">
        <v>322</v>
      </c>
      <c r="G52" s="2" t="s">
        <v>236</v>
      </c>
      <c r="H52" s="7" t="s">
        <v>686</v>
      </c>
      <c r="I52" s="7" t="s">
        <v>245</v>
      </c>
      <c r="J52" s="7" t="s">
        <v>241</v>
      </c>
      <c r="K52" s="4">
        <v>1541</v>
      </c>
    </row>
    <row r="53" spans="1:11" x14ac:dyDescent="0.3">
      <c r="A53" s="1" t="s">
        <v>75</v>
      </c>
      <c r="B53" s="1" t="s">
        <v>597</v>
      </c>
      <c r="C53" s="1" t="s">
        <v>633</v>
      </c>
      <c r="D53" s="28">
        <v>7</v>
      </c>
      <c r="E53" s="15">
        <v>6</v>
      </c>
      <c r="F53" s="23" t="s">
        <v>320</v>
      </c>
      <c r="G53" s="2" t="s">
        <v>237</v>
      </c>
      <c r="H53" s="7" t="s">
        <v>714</v>
      </c>
      <c r="I53" s="7" t="s">
        <v>676</v>
      </c>
      <c r="J53" s="7" t="s">
        <v>358</v>
      </c>
      <c r="K53" s="4">
        <v>1376</v>
      </c>
    </row>
    <row r="54" spans="1:11" x14ac:dyDescent="0.3">
      <c r="A54" s="1" t="s">
        <v>76</v>
      </c>
      <c r="B54" s="1" t="s">
        <v>509</v>
      </c>
      <c r="C54" s="1" t="s">
        <v>634</v>
      </c>
      <c r="D54" s="28">
        <v>4</v>
      </c>
      <c r="E54" s="15">
        <v>9</v>
      </c>
      <c r="F54" s="23" t="s">
        <v>320</v>
      </c>
      <c r="G54" s="2" t="s">
        <v>237</v>
      </c>
      <c r="H54" s="7" t="s">
        <v>681</v>
      </c>
      <c r="I54" s="7" t="s">
        <v>671</v>
      </c>
      <c r="J54" s="7" t="s">
        <v>243</v>
      </c>
      <c r="K54" s="4">
        <v>2205</v>
      </c>
    </row>
    <row r="55" spans="1:11" x14ac:dyDescent="0.3">
      <c r="A55" s="1" t="s">
        <v>77</v>
      </c>
      <c r="B55" s="1" t="s">
        <v>598</v>
      </c>
      <c r="C55" s="1" t="s">
        <v>635</v>
      </c>
      <c r="D55" s="28">
        <v>9</v>
      </c>
      <c r="E55" s="15">
        <v>14</v>
      </c>
      <c r="F55" s="23" t="s">
        <v>320</v>
      </c>
      <c r="G55" s="2" t="s">
        <v>236</v>
      </c>
      <c r="H55" s="7" t="s">
        <v>686</v>
      </c>
      <c r="I55" s="7" t="s">
        <v>245</v>
      </c>
      <c r="J55" s="7" t="s">
        <v>241</v>
      </c>
      <c r="K55" s="4">
        <v>1373</v>
      </c>
    </row>
    <row r="56" spans="1:11" x14ac:dyDescent="0.3">
      <c r="A56" s="1" t="s">
        <v>78</v>
      </c>
      <c r="B56" s="1" t="s">
        <v>460</v>
      </c>
      <c r="C56" s="1" t="s">
        <v>636</v>
      </c>
      <c r="D56" s="28">
        <v>7</v>
      </c>
      <c r="E56" s="15">
        <v>7</v>
      </c>
      <c r="F56" s="23" t="s">
        <v>320</v>
      </c>
      <c r="G56" s="2" t="s">
        <v>237</v>
      </c>
      <c r="H56" s="7" t="s">
        <v>715</v>
      </c>
      <c r="I56" s="7" t="s">
        <v>669</v>
      </c>
      <c r="J56" s="7" t="s">
        <v>241</v>
      </c>
      <c r="K56" s="4">
        <v>2478</v>
      </c>
    </row>
    <row r="57" spans="1:11" x14ac:dyDescent="0.3">
      <c r="A57" s="1" t="s">
        <v>79</v>
      </c>
      <c r="B57" s="1" t="s">
        <v>510</v>
      </c>
      <c r="C57" s="1" t="s">
        <v>637</v>
      </c>
      <c r="D57" s="28">
        <v>2</v>
      </c>
      <c r="E57" s="15">
        <v>1</v>
      </c>
      <c r="F57" s="23" t="s">
        <v>320</v>
      </c>
      <c r="G57" s="2" t="s">
        <v>236</v>
      </c>
      <c r="H57" s="7" t="s">
        <v>699</v>
      </c>
      <c r="I57" s="7" t="s">
        <v>671</v>
      </c>
      <c r="J57" s="7" t="s">
        <v>244</v>
      </c>
      <c r="K57" s="4">
        <v>2387</v>
      </c>
    </row>
    <row r="58" spans="1:11" x14ac:dyDescent="0.3">
      <c r="A58" s="1" t="s">
        <v>80</v>
      </c>
      <c r="B58" s="1" t="s">
        <v>511</v>
      </c>
      <c r="C58" s="1" t="s">
        <v>638</v>
      </c>
      <c r="D58" s="28">
        <v>6</v>
      </c>
      <c r="E58" s="15">
        <v>10</v>
      </c>
      <c r="F58" s="23" t="s">
        <v>322</v>
      </c>
      <c r="G58" s="2" t="s">
        <v>235</v>
      </c>
      <c r="H58" s="7" t="s">
        <v>696</v>
      </c>
      <c r="I58" s="7" t="s">
        <v>673</v>
      </c>
      <c r="J58" s="7" t="s">
        <v>359</v>
      </c>
      <c r="K58" s="4">
        <v>2623</v>
      </c>
    </row>
    <row r="59" spans="1:11" x14ac:dyDescent="0.3">
      <c r="A59" s="1" t="s">
        <v>81</v>
      </c>
      <c r="B59" s="1" t="s">
        <v>512</v>
      </c>
      <c r="C59" s="1" t="s">
        <v>639</v>
      </c>
      <c r="D59" s="28">
        <v>4</v>
      </c>
      <c r="E59" s="15">
        <v>9</v>
      </c>
      <c r="F59" s="23" t="s">
        <v>322</v>
      </c>
      <c r="G59" s="2" t="s">
        <v>236</v>
      </c>
      <c r="H59" s="7" t="s">
        <v>710</v>
      </c>
      <c r="I59" s="7" t="s">
        <v>675</v>
      </c>
      <c r="J59" s="7" t="s">
        <v>243</v>
      </c>
      <c r="K59" s="4">
        <v>2996</v>
      </c>
    </row>
    <row r="60" spans="1:11" x14ac:dyDescent="0.3">
      <c r="A60" s="1" t="s">
        <v>82</v>
      </c>
      <c r="B60" s="1" t="s">
        <v>599</v>
      </c>
      <c r="C60" s="1" t="s">
        <v>640</v>
      </c>
      <c r="D60" s="28">
        <v>10</v>
      </c>
      <c r="E60" s="15">
        <v>11</v>
      </c>
      <c r="F60" s="23" t="s">
        <v>322</v>
      </c>
      <c r="G60" s="2" t="s">
        <v>235</v>
      </c>
      <c r="H60" s="7" t="s">
        <v>716</v>
      </c>
      <c r="I60" s="7" t="s">
        <v>669</v>
      </c>
      <c r="J60" s="7" t="s">
        <v>243</v>
      </c>
      <c r="K60" s="4">
        <v>1825</v>
      </c>
    </row>
    <row r="61" spans="1:11" x14ac:dyDescent="0.3">
      <c r="A61" s="1" t="s">
        <v>83</v>
      </c>
      <c r="B61" s="1" t="s">
        <v>556</v>
      </c>
      <c r="C61" s="1" t="s">
        <v>628</v>
      </c>
      <c r="D61" s="28">
        <v>5</v>
      </c>
      <c r="E61" s="15">
        <v>11</v>
      </c>
      <c r="F61" s="23" t="s">
        <v>321</v>
      </c>
      <c r="G61" s="2" t="s">
        <v>237</v>
      </c>
      <c r="H61" s="7" t="s">
        <v>682</v>
      </c>
      <c r="I61" s="7" t="s">
        <v>671</v>
      </c>
      <c r="J61" s="7" t="s">
        <v>359</v>
      </c>
      <c r="K61" s="4">
        <v>2120</v>
      </c>
    </row>
    <row r="62" spans="1:11" x14ac:dyDescent="0.3">
      <c r="A62" s="1" t="s">
        <v>84</v>
      </c>
      <c r="B62" s="1" t="s">
        <v>557</v>
      </c>
      <c r="C62" s="1" t="s">
        <v>629</v>
      </c>
      <c r="D62" s="28">
        <v>4</v>
      </c>
      <c r="E62" s="15">
        <v>10</v>
      </c>
      <c r="F62" s="23" t="s">
        <v>321</v>
      </c>
      <c r="G62" s="2" t="s">
        <v>236</v>
      </c>
      <c r="H62" s="7" t="s">
        <v>681</v>
      </c>
      <c r="I62" s="7" t="s">
        <v>671</v>
      </c>
      <c r="J62" s="7" t="s">
        <v>243</v>
      </c>
      <c r="K62" s="4">
        <v>2589</v>
      </c>
    </row>
    <row r="63" spans="1:11" x14ac:dyDescent="0.3">
      <c r="A63" s="1" t="s">
        <v>85</v>
      </c>
      <c r="B63" s="1" t="s">
        <v>600</v>
      </c>
      <c r="C63" s="1" t="s">
        <v>630</v>
      </c>
      <c r="D63" s="28">
        <v>2</v>
      </c>
      <c r="E63" s="15">
        <v>7</v>
      </c>
      <c r="F63" s="23" t="s">
        <v>322</v>
      </c>
      <c r="G63" s="2" t="s">
        <v>236</v>
      </c>
      <c r="H63" s="7" t="s">
        <v>712</v>
      </c>
      <c r="I63" s="7" t="s">
        <v>245</v>
      </c>
      <c r="J63" s="7" t="s">
        <v>243</v>
      </c>
      <c r="K63" s="4">
        <v>1552</v>
      </c>
    </row>
    <row r="64" spans="1:11" x14ac:dyDescent="0.3">
      <c r="A64" s="1" t="s">
        <v>86</v>
      </c>
      <c r="B64" s="1" t="s">
        <v>513</v>
      </c>
      <c r="C64" s="1" t="s">
        <v>641</v>
      </c>
      <c r="D64" s="28">
        <v>8</v>
      </c>
      <c r="E64" s="15">
        <v>6</v>
      </c>
      <c r="F64" s="23" t="s">
        <v>321</v>
      </c>
      <c r="G64" s="2" t="s">
        <v>237</v>
      </c>
      <c r="H64" s="7" t="s">
        <v>717</v>
      </c>
      <c r="I64" s="7" t="s">
        <v>674</v>
      </c>
      <c r="J64" s="7" t="s">
        <v>240</v>
      </c>
      <c r="K64" s="4">
        <v>2091</v>
      </c>
    </row>
    <row r="65" spans="1:11" x14ac:dyDescent="0.3">
      <c r="A65" s="1" t="s">
        <v>87</v>
      </c>
      <c r="B65" s="1" t="s">
        <v>601</v>
      </c>
      <c r="C65" s="1" t="s">
        <v>631</v>
      </c>
      <c r="D65" s="28">
        <v>5</v>
      </c>
      <c r="E65" s="15">
        <v>5</v>
      </c>
      <c r="F65" s="23" t="s">
        <v>321</v>
      </c>
      <c r="G65" s="2" t="s">
        <v>237</v>
      </c>
      <c r="H65" s="7" t="s">
        <v>710</v>
      </c>
      <c r="I65" s="7" t="s">
        <v>675</v>
      </c>
      <c r="J65" s="7" t="s">
        <v>243</v>
      </c>
      <c r="K65" s="4">
        <v>1129</v>
      </c>
    </row>
    <row r="66" spans="1:11" x14ac:dyDescent="0.3">
      <c r="A66" s="1" t="s">
        <v>88</v>
      </c>
      <c r="B66" s="1" t="s">
        <v>514</v>
      </c>
      <c r="C66" s="1" t="s">
        <v>632</v>
      </c>
      <c r="D66" s="28">
        <v>5</v>
      </c>
      <c r="E66" s="15">
        <v>2</v>
      </c>
      <c r="F66" s="23" t="s">
        <v>320</v>
      </c>
      <c r="G66" s="2" t="s">
        <v>236</v>
      </c>
      <c r="H66" s="7" t="s">
        <v>713</v>
      </c>
      <c r="I66" s="7" t="s">
        <v>669</v>
      </c>
      <c r="J66" s="7" t="s">
        <v>358</v>
      </c>
      <c r="K66" s="4">
        <v>2111</v>
      </c>
    </row>
    <row r="67" spans="1:11" x14ac:dyDescent="0.3">
      <c r="A67" s="1" t="s">
        <v>89</v>
      </c>
      <c r="B67" s="1" t="s">
        <v>420</v>
      </c>
      <c r="C67" s="1" t="s">
        <v>633</v>
      </c>
      <c r="D67" s="28">
        <v>6</v>
      </c>
      <c r="E67" s="15">
        <v>10</v>
      </c>
      <c r="F67" s="23" t="s">
        <v>321</v>
      </c>
      <c r="G67" s="2" t="s">
        <v>236</v>
      </c>
      <c r="H67" s="7" t="s">
        <v>718</v>
      </c>
      <c r="I67" s="7" t="s">
        <v>678</v>
      </c>
      <c r="J67" s="7" t="s">
        <v>361</v>
      </c>
      <c r="K67" s="4">
        <v>1690</v>
      </c>
    </row>
    <row r="68" spans="1:11" x14ac:dyDescent="0.3">
      <c r="A68" s="1" t="s">
        <v>90</v>
      </c>
      <c r="B68" s="1" t="s">
        <v>558</v>
      </c>
      <c r="C68" s="1" t="s">
        <v>634</v>
      </c>
      <c r="D68" s="28">
        <v>5</v>
      </c>
      <c r="E68" s="15">
        <v>2</v>
      </c>
      <c r="F68" s="23" t="s">
        <v>320</v>
      </c>
      <c r="G68" s="2" t="s">
        <v>235</v>
      </c>
      <c r="H68" s="7" t="s">
        <v>685</v>
      </c>
      <c r="I68" s="7" t="s">
        <v>673</v>
      </c>
      <c r="J68" s="7" t="s">
        <v>243</v>
      </c>
      <c r="K68" s="4">
        <v>1884</v>
      </c>
    </row>
    <row r="69" spans="1:11" x14ac:dyDescent="0.3">
      <c r="A69" s="1" t="s">
        <v>91</v>
      </c>
      <c r="B69" s="1" t="s">
        <v>602</v>
      </c>
      <c r="C69" s="1" t="s">
        <v>635</v>
      </c>
      <c r="D69" s="28">
        <v>9</v>
      </c>
      <c r="E69" s="15">
        <v>5</v>
      </c>
      <c r="F69" s="23" t="s">
        <v>320</v>
      </c>
      <c r="G69" s="2" t="s">
        <v>236</v>
      </c>
      <c r="H69" s="7" t="s">
        <v>679</v>
      </c>
      <c r="I69" s="7" t="s">
        <v>669</v>
      </c>
      <c r="J69" s="7" t="s">
        <v>244</v>
      </c>
      <c r="K69" s="4">
        <v>2212</v>
      </c>
    </row>
    <row r="70" spans="1:11" x14ac:dyDescent="0.3">
      <c r="A70" s="1" t="s">
        <v>92</v>
      </c>
      <c r="B70" s="1" t="s">
        <v>559</v>
      </c>
      <c r="C70" s="1" t="s">
        <v>636</v>
      </c>
      <c r="D70" s="28">
        <v>3</v>
      </c>
      <c r="E70" s="15">
        <v>7</v>
      </c>
      <c r="F70" s="23" t="s">
        <v>322</v>
      </c>
      <c r="G70" s="2" t="s">
        <v>236</v>
      </c>
      <c r="H70" s="7" t="s">
        <v>689</v>
      </c>
      <c r="I70" s="7" t="s">
        <v>675</v>
      </c>
      <c r="J70" s="7" t="s">
        <v>240</v>
      </c>
      <c r="K70" s="4">
        <v>1538</v>
      </c>
    </row>
    <row r="71" spans="1:11" x14ac:dyDescent="0.3">
      <c r="A71" s="1" t="s">
        <v>93</v>
      </c>
      <c r="B71" s="1" t="s">
        <v>560</v>
      </c>
      <c r="C71" s="1" t="s">
        <v>637</v>
      </c>
      <c r="D71" s="28">
        <v>10</v>
      </c>
      <c r="E71" s="15">
        <v>3</v>
      </c>
      <c r="F71" s="23" t="s">
        <v>321</v>
      </c>
      <c r="G71" s="2" t="s">
        <v>237</v>
      </c>
      <c r="H71" s="7" t="s">
        <v>701</v>
      </c>
      <c r="I71" s="7" t="s">
        <v>674</v>
      </c>
      <c r="J71" s="7" t="s">
        <v>241</v>
      </c>
      <c r="K71" s="4">
        <v>1156</v>
      </c>
    </row>
    <row r="72" spans="1:11" x14ac:dyDescent="0.3">
      <c r="A72" s="1" t="s">
        <v>94</v>
      </c>
      <c r="B72" s="1" t="s">
        <v>461</v>
      </c>
      <c r="C72" s="1" t="s">
        <v>638</v>
      </c>
      <c r="D72" s="28">
        <v>3</v>
      </c>
      <c r="E72" s="15">
        <v>2</v>
      </c>
      <c r="F72" s="23" t="s">
        <v>322</v>
      </c>
      <c r="G72" s="2" t="s">
        <v>236</v>
      </c>
      <c r="H72" s="7" t="s">
        <v>691</v>
      </c>
      <c r="I72" s="7" t="s">
        <v>245</v>
      </c>
      <c r="J72" s="7" t="s">
        <v>359</v>
      </c>
      <c r="K72" s="4">
        <v>1067</v>
      </c>
    </row>
    <row r="73" spans="1:11" x14ac:dyDescent="0.3">
      <c r="A73" s="1" t="s">
        <v>95</v>
      </c>
      <c r="B73" s="1" t="s">
        <v>603</v>
      </c>
      <c r="C73" s="1" t="s">
        <v>639</v>
      </c>
      <c r="D73" s="28">
        <v>4</v>
      </c>
      <c r="E73" s="15">
        <v>14</v>
      </c>
      <c r="F73" s="23" t="s">
        <v>322</v>
      </c>
      <c r="G73" s="2" t="s">
        <v>235</v>
      </c>
      <c r="H73" s="7" t="s">
        <v>702</v>
      </c>
      <c r="I73" s="7" t="s">
        <v>671</v>
      </c>
      <c r="J73" s="7" t="s">
        <v>240</v>
      </c>
      <c r="K73" s="4">
        <v>2258</v>
      </c>
    </row>
    <row r="74" spans="1:11" x14ac:dyDescent="0.3">
      <c r="A74" s="1" t="s">
        <v>96</v>
      </c>
      <c r="B74" s="1" t="s">
        <v>462</v>
      </c>
      <c r="C74" s="1" t="s">
        <v>635</v>
      </c>
      <c r="D74" s="28">
        <v>8</v>
      </c>
      <c r="E74" s="15">
        <v>8</v>
      </c>
      <c r="F74" s="23" t="s">
        <v>320</v>
      </c>
      <c r="G74" s="2" t="s">
        <v>235</v>
      </c>
      <c r="H74" s="7" t="s">
        <v>719</v>
      </c>
      <c r="I74" s="7" t="s">
        <v>675</v>
      </c>
      <c r="J74" s="7" t="s">
        <v>244</v>
      </c>
      <c r="K74" s="4">
        <v>2052</v>
      </c>
    </row>
    <row r="75" spans="1:11" x14ac:dyDescent="0.3">
      <c r="A75" s="1" t="s">
        <v>97</v>
      </c>
      <c r="B75" s="1" t="s">
        <v>463</v>
      </c>
      <c r="C75" s="1" t="s">
        <v>638</v>
      </c>
      <c r="D75" s="28">
        <v>1</v>
      </c>
      <c r="E75" s="15">
        <v>2</v>
      </c>
      <c r="F75" s="23" t="s">
        <v>322</v>
      </c>
      <c r="G75" s="2" t="s">
        <v>236</v>
      </c>
      <c r="H75" s="7" t="s">
        <v>718</v>
      </c>
      <c r="I75" s="7" t="s">
        <v>678</v>
      </c>
      <c r="J75" s="7" t="s">
        <v>361</v>
      </c>
      <c r="K75" s="4">
        <v>2339</v>
      </c>
    </row>
    <row r="76" spans="1:11" x14ac:dyDescent="0.3">
      <c r="A76" s="1" t="s">
        <v>98</v>
      </c>
      <c r="B76" s="1" t="s">
        <v>515</v>
      </c>
      <c r="C76" s="1" t="s">
        <v>639</v>
      </c>
      <c r="D76" s="28">
        <v>1</v>
      </c>
      <c r="E76" s="15">
        <v>7</v>
      </c>
      <c r="F76" s="23" t="s">
        <v>322</v>
      </c>
      <c r="G76" s="2" t="s">
        <v>235</v>
      </c>
      <c r="H76" s="7" t="s">
        <v>720</v>
      </c>
      <c r="I76" s="7" t="s">
        <v>677</v>
      </c>
      <c r="J76" s="7" t="s">
        <v>241</v>
      </c>
      <c r="K76" s="4">
        <v>1519</v>
      </c>
    </row>
    <row r="77" spans="1:11" x14ac:dyDescent="0.3">
      <c r="A77" s="1" t="s">
        <v>99</v>
      </c>
      <c r="B77" s="1" t="s">
        <v>464</v>
      </c>
      <c r="C77" s="1" t="s">
        <v>626</v>
      </c>
      <c r="D77" s="28">
        <v>6</v>
      </c>
      <c r="E77" s="15">
        <v>1</v>
      </c>
      <c r="F77" s="23" t="s">
        <v>321</v>
      </c>
      <c r="G77" s="2" t="s">
        <v>237</v>
      </c>
      <c r="H77" s="7" t="s">
        <v>681</v>
      </c>
      <c r="I77" s="7" t="s">
        <v>671</v>
      </c>
      <c r="J77" s="7" t="s">
        <v>243</v>
      </c>
      <c r="K77" s="4">
        <v>2254</v>
      </c>
    </row>
    <row r="78" spans="1:11" x14ac:dyDescent="0.3">
      <c r="A78" s="1" t="s">
        <v>100</v>
      </c>
      <c r="B78" s="1" t="s">
        <v>561</v>
      </c>
      <c r="C78" s="1" t="s">
        <v>640</v>
      </c>
      <c r="D78" s="28">
        <v>4</v>
      </c>
      <c r="E78" s="15">
        <v>1</v>
      </c>
      <c r="F78" s="23" t="s">
        <v>320</v>
      </c>
      <c r="G78" s="2" t="s">
        <v>236</v>
      </c>
      <c r="H78" s="7" t="s">
        <v>717</v>
      </c>
      <c r="I78" s="7" t="s">
        <v>674</v>
      </c>
      <c r="J78" s="7" t="s">
        <v>240</v>
      </c>
      <c r="K78" s="4">
        <v>1508</v>
      </c>
    </row>
    <row r="79" spans="1:11" x14ac:dyDescent="0.3">
      <c r="A79" s="1" t="s">
        <v>101</v>
      </c>
      <c r="B79" s="1" t="s">
        <v>421</v>
      </c>
      <c r="C79" s="1" t="s">
        <v>628</v>
      </c>
      <c r="D79" s="28">
        <v>10</v>
      </c>
      <c r="E79" s="15">
        <v>11</v>
      </c>
      <c r="F79" s="23" t="s">
        <v>321</v>
      </c>
      <c r="G79" s="2" t="s">
        <v>237</v>
      </c>
      <c r="H79" s="7" t="s">
        <v>682</v>
      </c>
      <c r="I79" s="7" t="s">
        <v>671</v>
      </c>
      <c r="J79" s="7" t="s">
        <v>359</v>
      </c>
      <c r="K79" s="4">
        <v>2607</v>
      </c>
    </row>
    <row r="80" spans="1:11" x14ac:dyDescent="0.3">
      <c r="A80" s="1" t="s">
        <v>102</v>
      </c>
      <c r="B80" s="1" t="s">
        <v>604</v>
      </c>
      <c r="C80" s="1" t="s">
        <v>641</v>
      </c>
      <c r="D80" s="28">
        <v>1</v>
      </c>
      <c r="E80" s="15">
        <v>4</v>
      </c>
      <c r="F80" s="23" t="s">
        <v>321</v>
      </c>
      <c r="G80" s="2" t="s">
        <v>236</v>
      </c>
      <c r="H80" s="7" t="s">
        <v>714</v>
      </c>
      <c r="I80" s="7" t="s">
        <v>676</v>
      </c>
      <c r="J80" s="7" t="s">
        <v>358</v>
      </c>
      <c r="K80" s="4">
        <v>1287</v>
      </c>
    </row>
    <row r="81" spans="1:11" x14ac:dyDescent="0.3">
      <c r="A81" s="1" t="s">
        <v>103</v>
      </c>
      <c r="B81" s="1" t="s">
        <v>422</v>
      </c>
      <c r="C81" s="1" t="s">
        <v>633</v>
      </c>
      <c r="D81" s="28">
        <v>9</v>
      </c>
      <c r="E81" s="15">
        <v>2</v>
      </c>
      <c r="F81" s="23" t="s">
        <v>320</v>
      </c>
      <c r="G81" s="2" t="s">
        <v>236</v>
      </c>
      <c r="H81" s="7" t="s">
        <v>681</v>
      </c>
      <c r="I81" s="7" t="s">
        <v>671</v>
      </c>
      <c r="J81" s="7" t="s">
        <v>243</v>
      </c>
      <c r="K81" s="4">
        <v>1463</v>
      </c>
    </row>
    <row r="82" spans="1:11" x14ac:dyDescent="0.3">
      <c r="A82" s="1" t="s">
        <v>104</v>
      </c>
      <c r="B82" s="1" t="s">
        <v>605</v>
      </c>
      <c r="C82" s="1" t="s">
        <v>635</v>
      </c>
      <c r="D82" s="28">
        <v>8</v>
      </c>
      <c r="E82" s="15">
        <v>3</v>
      </c>
      <c r="F82" s="23" t="s">
        <v>322</v>
      </c>
      <c r="G82" s="2" t="s">
        <v>236</v>
      </c>
      <c r="H82" s="7" t="s">
        <v>699</v>
      </c>
      <c r="I82" s="7" t="s">
        <v>671</v>
      </c>
      <c r="J82" s="7" t="s">
        <v>244</v>
      </c>
      <c r="K82" s="4">
        <v>2111</v>
      </c>
    </row>
    <row r="83" spans="1:11" x14ac:dyDescent="0.3">
      <c r="A83" s="1" t="s">
        <v>27</v>
      </c>
      <c r="B83" s="1" t="s">
        <v>498</v>
      </c>
      <c r="C83" s="1" t="s">
        <v>647</v>
      </c>
      <c r="D83" s="28">
        <v>6</v>
      </c>
      <c r="E83" s="15">
        <v>12</v>
      </c>
      <c r="F83" s="23" t="s">
        <v>322</v>
      </c>
      <c r="G83" s="2" t="s">
        <v>236</v>
      </c>
      <c r="H83" s="7" t="s">
        <v>721</v>
      </c>
      <c r="I83" s="7" t="s">
        <v>676</v>
      </c>
      <c r="J83" s="7" t="s">
        <v>244</v>
      </c>
      <c r="K83" s="4">
        <v>2267</v>
      </c>
    </row>
    <row r="84" spans="1:11" x14ac:dyDescent="0.3">
      <c r="A84" s="1" t="s">
        <v>105</v>
      </c>
      <c r="B84" s="1" t="s">
        <v>423</v>
      </c>
      <c r="C84" s="1" t="s">
        <v>640</v>
      </c>
      <c r="D84" s="28">
        <v>10</v>
      </c>
      <c r="E84" s="15">
        <v>4</v>
      </c>
      <c r="F84" s="23" t="s">
        <v>321</v>
      </c>
      <c r="G84" s="2" t="s">
        <v>235</v>
      </c>
      <c r="H84" s="7" t="s">
        <v>699</v>
      </c>
      <c r="I84" s="7" t="s">
        <v>671</v>
      </c>
      <c r="J84" s="7" t="s">
        <v>244</v>
      </c>
      <c r="K84" s="4">
        <v>1656</v>
      </c>
    </row>
    <row r="85" spans="1:11" x14ac:dyDescent="0.3">
      <c r="A85" s="1" t="s">
        <v>106</v>
      </c>
      <c r="B85" s="1" t="s">
        <v>424</v>
      </c>
      <c r="C85" s="1" t="s">
        <v>626</v>
      </c>
      <c r="D85" s="28">
        <v>8</v>
      </c>
      <c r="E85" s="15">
        <v>4</v>
      </c>
      <c r="F85" s="23" t="s">
        <v>320</v>
      </c>
      <c r="G85" s="2" t="s">
        <v>236</v>
      </c>
      <c r="H85" s="7" t="s">
        <v>681</v>
      </c>
      <c r="I85" s="7" t="s">
        <v>671</v>
      </c>
      <c r="J85" s="7" t="s">
        <v>243</v>
      </c>
      <c r="K85" s="4">
        <v>2704</v>
      </c>
    </row>
    <row r="86" spans="1:11" x14ac:dyDescent="0.3">
      <c r="A86" s="1" t="s">
        <v>107</v>
      </c>
      <c r="B86" s="1" t="s">
        <v>516</v>
      </c>
      <c r="C86" s="1" t="s">
        <v>627</v>
      </c>
      <c r="D86" s="28">
        <v>1</v>
      </c>
      <c r="E86" s="15">
        <v>15</v>
      </c>
      <c r="F86" s="23" t="s">
        <v>321</v>
      </c>
      <c r="G86" s="2" t="s">
        <v>237</v>
      </c>
      <c r="H86" s="7" t="s">
        <v>718</v>
      </c>
      <c r="I86" s="7" t="s">
        <v>678</v>
      </c>
      <c r="J86" s="7" t="s">
        <v>361</v>
      </c>
      <c r="K86" s="4">
        <v>1063</v>
      </c>
    </row>
    <row r="87" spans="1:11" x14ac:dyDescent="0.3">
      <c r="A87" s="1" t="s">
        <v>108</v>
      </c>
      <c r="B87" s="1" t="s">
        <v>407</v>
      </c>
      <c r="C87" s="1" t="s">
        <v>640</v>
      </c>
      <c r="D87" s="28">
        <v>3</v>
      </c>
      <c r="E87" s="15">
        <v>14</v>
      </c>
      <c r="F87" s="23" t="s">
        <v>321</v>
      </c>
      <c r="G87" s="2" t="s">
        <v>235</v>
      </c>
      <c r="H87" s="7" t="s">
        <v>714</v>
      </c>
      <c r="I87" s="7" t="s">
        <v>676</v>
      </c>
      <c r="J87" s="7" t="s">
        <v>358</v>
      </c>
      <c r="K87" s="4">
        <v>2848</v>
      </c>
    </row>
    <row r="88" spans="1:11" x14ac:dyDescent="0.3">
      <c r="A88" s="2" t="s">
        <v>9</v>
      </c>
      <c r="B88" s="1" t="s">
        <v>407</v>
      </c>
      <c r="C88" s="1" t="s">
        <v>648</v>
      </c>
      <c r="D88" s="28">
        <v>2</v>
      </c>
      <c r="E88" s="15">
        <v>3</v>
      </c>
      <c r="F88" s="23" t="s">
        <v>322</v>
      </c>
      <c r="G88" s="2" t="s">
        <v>236</v>
      </c>
      <c r="H88" s="7" t="s">
        <v>681</v>
      </c>
      <c r="I88" s="7" t="s">
        <v>671</v>
      </c>
      <c r="J88" s="7" t="s">
        <v>243</v>
      </c>
      <c r="K88" s="4">
        <v>2619</v>
      </c>
    </row>
    <row r="89" spans="1:11" x14ac:dyDescent="0.3">
      <c r="A89" s="1" t="s">
        <v>109</v>
      </c>
      <c r="B89" s="1" t="s">
        <v>562</v>
      </c>
      <c r="C89" s="1" t="s">
        <v>628</v>
      </c>
      <c r="D89" s="28">
        <v>7</v>
      </c>
      <c r="E89" s="15">
        <v>10</v>
      </c>
      <c r="F89" s="23" t="s">
        <v>322</v>
      </c>
      <c r="G89" s="2" t="s">
        <v>236</v>
      </c>
      <c r="H89" s="7" t="s">
        <v>704</v>
      </c>
      <c r="I89" s="7" t="s">
        <v>676</v>
      </c>
      <c r="J89" s="7" t="s">
        <v>243</v>
      </c>
      <c r="K89" s="4">
        <v>2756</v>
      </c>
    </row>
    <row r="90" spans="1:11" x14ac:dyDescent="0.3">
      <c r="A90" s="1" t="s">
        <v>110</v>
      </c>
      <c r="B90" s="1" t="s">
        <v>563</v>
      </c>
      <c r="C90" s="1" t="s">
        <v>629</v>
      </c>
      <c r="D90" s="28">
        <v>6</v>
      </c>
      <c r="E90" s="15">
        <v>15</v>
      </c>
      <c r="F90" s="23" t="s">
        <v>321</v>
      </c>
      <c r="G90" s="2" t="s">
        <v>237</v>
      </c>
      <c r="H90" s="7" t="s">
        <v>703</v>
      </c>
      <c r="I90" s="7" t="s">
        <v>672</v>
      </c>
      <c r="J90" s="7" t="s">
        <v>244</v>
      </c>
      <c r="K90" s="4">
        <v>1642</v>
      </c>
    </row>
    <row r="91" spans="1:11" x14ac:dyDescent="0.3">
      <c r="A91" s="1" t="s">
        <v>111</v>
      </c>
      <c r="B91" s="1" t="s">
        <v>517</v>
      </c>
      <c r="C91" s="1" t="s">
        <v>630</v>
      </c>
      <c r="D91" s="28">
        <v>8</v>
      </c>
      <c r="E91" s="15">
        <v>7</v>
      </c>
      <c r="F91" s="23" t="s">
        <v>322</v>
      </c>
      <c r="G91" s="2" t="s">
        <v>236</v>
      </c>
      <c r="H91" s="7" t="s">
        <v>722</v>
      </c>
      <c r="I91" s="7" t="s">
        <v>672</v>
      </c>
      <c r="J91" s="7" t="s">
        <v>359</v>
      </c>
      <c r="K91" s="4">
        <v>1208</v>
      </c>
    </row>
    <row r="92" spans="1:11" x14ac:dyDescent="0.3">
      <c r="A92" s="1" t="s">
        <v>112</v>
      </c>
      <c r="B92" s="1" t="s">
        <v>465</v>
      </c>
      <c r="C92" s="1" t="s">
        <v>641</v>
      </c>
      <c r="D92" s="28">
        <v>3</v>
      </c>
      <c r="E92" s="15">
        <v>2</v>
      </c>
      <c r="F92" s="23" t="s">
        <v>320</v>
      </c>
      <c r="G92" s="2" t="s">
        <v>236</v>
      </c>
      <c r="H92" s="7" t="s">
        <v>685</v>
      </c>
      <c r="I92" s="7" t="s">
        <v>673</v>
      </c>
      <c r="J92" s="7" t="s">
        <v>243</v>
      </c>
      <c r="K92" s="4">
        <v>2692</v>
      </c>
    </row>
    <row r="93" spans="1:11" x14ac:dyDescent="0.3">
      <c r="A93" s="1" t="s">
        <v>113</v>
      </c>
      <c r="B93" s="1" t="s">
        <v>518</v>
      </c>
      <c r="C93" s="1" t="s">
        <v>631</v>
      </c>
      <c r="D93" s="28">
        <v>7</v>
      </c>
      <c r="E93" s="15">
        <v>6</v>
      </c>
      <c r="F93" s="23" t="s">
        <v>322</v>
      </c>
      <c r="G93" s="2" t="s">
        <v>235</v>
      </c>
      <c r="H93" s="7" t="s">
        <v>712</v>
      </c>
      <c r="I93" s="7" t="s">
        <v>245</v>
      </c>
      <c r="J93" s="7" t="s">
        <v>243</v>
      </c>
      <c r="K93" s="4">
        <v>1913</v>
      </c>
    </row>
    <row r="94" spans="1:11" x14ac:dyDescent="0.3">
      <c r="A94" s="1" t="s">
        <v>114</v>
      </c>
      <c r="B94" s="1" t="s">
        <v>606</v>
      </c>
      <c r="C94" s="1" t="s">
        <v>632</v>
      </c>
      <c r="D94" s="28">
        <v>5</v>
      </c>
      <c r="E94" s="15">
        <v>14</v>
      </c>
      <c r="F94" s="23" t="s">
        <v>322</v>
      </c>
      <c r="G94" s="2" t="s">
        <v>235</v>
      </c>
      <c r="H94" s="7" t="s">
        <v>696</v>
      </c>
      <c r="I94" s="7" t="s">
        <v>673</v>
      </c>
      <c r="J94" s="7" t="s">
        <v>359</v>
      </c>
      <c r="K94" s="4">
        <v>2493</v>
      </c>
    </row>
    <row r="95" spans="1:11" x14ac:dyDescent="0.3">
      <c r="A95" s="1" t="s">
        <v>115</v>
      </c>
      <c r="B95" s="1" t="s">
        <v>607</v>
      </c>
      <c r="C95" s="1" t="s">
        <v>633</v>
      </c>
      <c r="D95" s="28">
        <v>5</v>
      </c>
      <c r="E95" s="15">
        <v>6</v>
      </c>
      <c r="F95" s="23" t="s">
        <v>322</v>
      </c>
      <c r="G95" s="2" t="s">
        <v>236</v>
      </c>
      <c r="H95" s="7" t="s">
        <v>723</v>
      </c>
      <c r="I95" s="7" t="s">
        <v>676</v>
      </c>
      <c r="J95" s="7" t="s">
        <v>241</v>
      </c>
      <c r="K95" s="4">
        <v>2476</v>
      </c>
    </row>
    <row r="96" spans="1:11" x14ac:dyDescent="0.3">
      <c r="A96" s="1" t="s">
        <v>116</v>
      </c>
      <c r="B96" s="1" t="s">
        <v>519</v>
      </c>
      <c r="C96" s="1" t="s">
        <v>634</v>
      </c>
      <c r="D96" s="28">
        <v>10</v>
      </c>
      <c r="E96" s="15">
        <v>2</v>
      </c>
      <c r="F96" s="23" t="s">
        <v>322</v>
      </c>
      <c r="G96" s="2" t="s">
        <v>236</v>
      </c>
      <c r="H96" s="7" t="s">
        <v>699</v>
      </c>
      <c r="I96" s="7" t="s">
        <v>671</v>
      </c>
      <c r="J96" s="7" t="s">
        <v>244</v>
      </c>
      <c r="K96" s="4">
        <v>2152</v>
      </c>
    </row>
    <row r="97" spans="1:11" x14ac:dyDescent="0.3">
      <c r="A97" s="1" t="s">
        <v>117</v>
      </c>
      <c r="B97" s="1" t="s">
        <v>520</v>
      </c>
      <c r="C97" s="1" t="s">
        <v>635</v>
      </c>
      <c r="D97" s="28">
        <v>6</v>
      </c>
      <c r="E97" s="15">
        <v>6</v>
      </c>
      <c r="F97" s="23" t="s">
        <v>322</v>
      </c>
      <c r="G97" s="2" t="s">
        <v>237</v>
      </c>
      <c r="H97" s="7" t="s">
        <v>719</v>
      </c>
      <c r="I97" s="7" t="s">
        <v>675</v>
      </c>
      <c r="J97" s="7" t="s">
        <v>244</v>
      </c>
      <c r="K97" s="4">
        <v>2833</v>
      </c>
    </row>
    <row r="98" spans="1:11" x14ac:dyDescent="0.3">
      <c r="A98" s="1" t="s">
        <v>118</v>
      </c>
      <c r="B98" s="1" t="s">
        <v>564</v>
      </c>
      <c r="C98" s="1" t="s">
        <v>636</v>
      </c>
      <c r="D98" s="28">
        <v>8</v>
      </c>
      <c r="E98" s="15">
        <v>1</v>
      </c>
      <c r="F98" s="23" t="s">
        <v>320</v>
      </c>
      <c r="G98" s="2" t="s">
        <v>236</v>
      </c>
      <c r="H98" s="7" t="s">
        <v>699</v>
      </c>
      <c r="I98" s="7" t="s">
        <v>671</v>
      </c>
      <c r="J98" s="7" t="s">
        <v>244</v>
      </c>
      <c r="K98" s="4">
        <v>2480</v>
      </c>
    </row>
    <row r="99" spans="1:11" x14ac:dyDescent="0.3">
      <c r="A99" s="1" t="s">
        <v>119</v>
      </c>
      <c r="B99" s="1" t="s">
        <v>608</v>
      </c>
      <c r="C99" s="1" t="s">
        <v>637</v>
      </c>
      <c r="D99" s="28">
        <v>1</v>
      </c>
      <c r="E99" s="15">
        <v>15</v>
      </c>
      <c r="F99" s="23" t="s">
        <v>322</v>
      </c>
      <c r="G99" s="2" t="s">
        <v>237</v>
      </c>
      <c r="H99" s="7" t="s">
        <v>703</v>
      </c>
      <c r="I99" s="7" t="s">
        <v>672</v>
      </c>
      <c r="J99" s="7" t="s">
        <v>244</v>
      </c>
      <c r="K99" s="4">
        <v>2160</v>
      </c>
    </row>
    <row r="100" spans="1:11" x14ac:dyDescent="0.3">
      <c r="A100" s="1" t="s">
        <v>120</v>
      </c>
      <c r="B100" s="1" t="s">
        <v>425</v>
      </c>
      <c r="C100" s="1" t="s">
        <v>638</v>
      </c>
      <c r="D100" s="28">
        <v>3</v>
      </c>
      <c r="E100" s="15">
        <v>13</v>
      </c>
      <c r="F100" s="23" t="s">
        <v>322</v>
      </c>
      <c r="G100" s="2" t="s">
        <v>237</v>
      </c>
      <c r="H100" s="7" t="s">
        <v>724</v>
      </c>
      <c r="I100" s="7" t="s">
        <v>671</v>
      </c>
      <c r="J100" s="7" t="s">
        <v>244</v>
      </c>
      <c r="K100" s="4">
        <v>2625</v>
      </c>
    </row>
    <row r="101" spans="1:11" x14ac:dyDescent="0.3">
      <c r="A101" s="1" t="s">
        <v>121</v>
      </c>
      <c r="B101" s="1" t="s">
        <v>609</v>
      </c>
      <c r="C101" s="1" t="s">
        <v>639</v>
      </c>
      <c r="D101" s="28">
        <v>7</v>
      </c>
      <c r="E101" s="15">
        <v>15</v>
      </c>
      <c r="F101" s="23" t="s">
        <v>321</v>
      </c>
      <c r="G101" s="2" t="s">
        <v>236</v>
      </c>
      <c r="H101" s="7" t="s">
        <v>682</v>
      </c>
      <c r="I101" s="7" t="s">
        <v>671</v>
      </c>
      <c r="J101" s="7" t="s">
        <v>359</v>
      </c>
      <c r="K101" s="4">
        <v>1952</v>
      </c>
    </row>
    <row r="102" spans="1:11" x14ac:dyDescent="0.3">
      <c r="A102" s="1" t="s">
        <v>122</v>
      </c>
      <c r="B102" s="1" t="s">
        <v>521</v>
      </c>
      <c r="C102" s="1" t="s">
        <v>626</v>
      </c>
      <c r="D102" s="28">
        <v>9</v>
      </c>
      <c r="E102" s="15">
        <v>12</v>
      </c>
      <c r="F102" s="23" t="s">
        <v>321</v>
      </c>
      <c r="G102" s="2" t="s">
        <v>236</v>
      </c>
      <c r="H102" s="7" t="s">
        <v>693</v>
      </c>
      <c r="I102" s="7" t="s">
        <v>669</v>
      </c>
      <c r="J102" s="7" t="s">
        <v>359</v>
      </c>
      <c r="K102" s="4">
        <v>2994</v>
      </c>
    </row>
    <row r="103" spans="1:11" x14ac:dyDescent="0.3">
      <c r="A103" s="1" t="s">
        <v>123</v>
      </c>
      <c r="B103" s="1" t="s">
        <v>466</v>
      </c>
      <c r="C103" s="1" t="s">
        <v>627</v>
      </c>
      <c r="D103" s="28">
        <v>7</v>
      </c>
      <c r="E103" s="15">
        <v>4</v>
      </c>
      <c r="F103" s="23" t="s">
        <v>322</v>
      </c>
      <c r="G103" s="2" t="s">
        <v>235</v>
      </c>
      <c r="H103" s="7" t="s">
        <v>719</v>
      </c>
      <c r="I103" s="7" t="s">
        <v>675</v>
      </c>
      <c r="J103" s="7" t="s">
        <v>244</v>
      </c>
      <c r="K103" s="4">
        <v>2168</v>
      </c>
    </row>
    <row r="104" spans="1:11" x14ac:dyDescent="0.3">
      <c r="A104" s="1" t="s">
        <v>124</v>
      </c>
      <c r="B104" s="1" t="s">
        <v>426</v>
      </c>
      <c r="C104" s="1" t="s">
        <v>640</v>
      </c>
      <c r="D104" s="28">
        <v>5</v>
      </c>
      <c r="E104" s="15">
        <v>10</v>
      </c>
      <c r="F104" s="23" t="s">
        <v>322</v>
      </c>
      <c r="G104" s="2" t="s">
        <v>236</v>
      </c>
      <c r="H104" s="7" t="s">
        <v>714</v>
      </c>
      <c r="I104" s="7" t="s">
        <v>676</v>
      </c>
      <c r="J104" s="7" t="s">
        <v>358</v>
      </c>
      <c r="K104" s="4">
        <v>1947</v>
      </c>
    </row>
    <row r="105" spans="1:11" x14ac:dyDescent="0.3">
      <c r="A105" s="1" t="s">
        <v>125</v>
      </c>
      <c r="B105" s="1" t="s">
        <v>427</v>
      </c>
      <c r="C105" s="1" t="s">
        <v>628</v>
      </c>
      <c r="D105" s="28">
        <v>5</v>
      </c>
      <c r="E105" s="15">
        <v>14</v>
      </c>
      <c r="F105" s="23" t="s">
        <v>321</v>
      </c>
      <c r="G105" s="2" t="s">
        <v>235</v>
      </c>
      <c r="H105" s="7" t="s">
        <v>686</v>
      </c>
      <c r="I105" s="7" t="s">
        <v>245</v>
      </c>
      <c r="J105" s="7" t="s">
        <v>241</v>
      </c>
      <c r="K105" s="4">
        <v>1664</v>
      </c>
    </row>
    <row r="106" spans="1:11" x14ac:dyDescent="0.3">
      <c r="A106" s="1" t="s">
        <v>126</v>
      </c>
      <c r="B106" s="1" t="s">
        <v>610</v>
      </c>
      <c r="C106" s="1" t="s">
        <v>629</v>
      </c>
      <c r="D106" s="28">
        <v>2</v>
      </c>
      <c r="E106" s="15">
        <v>1</v>
      </c>
      <c r="F106" s="23" t="s">
        <v>320</v>
      </c>
      <c r="G106" s="2" t="s">
        <v>235</v>
      </c>
      <c r="H106" s="7" t="s">
        <v>682</v>
      </c>
      <c r="I106" s="7" t="s">
        <v>671</v>
      </c>
      <c r="J106" s="7" t="s">
        <v>359</v>
      </c>
      <c r="K106" s="4">
        <v>1938</v>
      </c>
    </row>
    <row r="107" spans="1:11" x14ac:dyDescent="0.3">
      <c r="A107" s="2" t="s">
        <v>16</v>
      </c>
      <c r="B107" s="1" t="s">
        <v>587</v>
      </c>
      <c r="C107" s="1" t="s">
        <v>649</v>
      </c>
      <c r="D107" s="28">
        <v>6</v>
      </c>
      <c r="E107" s="15">
        <v>13</v>
      </c>
      <c r="F107" s="23" t="s">
        <v>322</v>
      </c>
      <c r="G107" s="2" t="s">
        <v>236</v>
      </c>
      <c r="H107" s="7" t="s">
        <v>688</v>
      </c>
      <c r="I107" s="7" t="s">
        <v>671</v>
      </c>
      <c r="J107" s="7" t="s">
        <v>241</v>
      </c>
      <c r="K107" s="4">
        <v>1224</v>
      </c>
    </row>
    <row r="108" spans="1:11" x14ac:dyDescent="0.3">
      <c r="A108" s="1" t="s">
        <v>127</v>
      </c>
      <c r="B108" s="1" t="s">
        <v>565</v>
      </c>
      <c r="C108" s="1" t="s">
        <v>626</v>
      </c>
      <c r="D108" s="28">
        <v>2</v>
      </c>
      <c r="E108" s="15">
        <v>9</v>
      </c>
      <c r="F108" s="23" t="s">
        <v>320</v>
      </c>
      <c r="G108" s="2" t="s">
        <v>235</v>
      </c>
      <c r="H108" s="7" t="s">
        <v>681</v>
      </c>
      <c r="I108" s="7" t="s">
        <v>671</v>
      </c>
      <c r="J108" s="7" t="s">
        <v>243</v>
      </c>
      <c r="K108" s="4">
        <v>1959</v>
      </c>
    </row>
    <row r="109" spans="1:11" x14ac:dyDescent="0.3">
      <c r="A109" s="1" t="s">
        <v>128</v>
      </c>
      <c r="B109" s="1" t="s">
        <v>467</v>
      </c>
      <c r="C109" s="1" t="s">
        <v>627</v>
      </c>
      <c r="D109" s="28">
        <v>4</v>
      </c>
      <c r="E109" s="15">
        <v>12</v>
      </c>
      <c r="F109" s="23" t="s">
        <v>321</v>
      </c>
      <c r="G109" s="2" t="s">
        <v>236</v>
      </c>
      <c r="H109" s="7" t="s">
        <v>717</v>
      </c>
      <c r="I109" s="7" t="s">
        <v>674</v>
      </c>
      <c r="J109" s="7" t="s">
        <v>240</v>
      </c>
      <c r="K109" s="4">
        <v>1739</v>
      </c>
    </row>
    <row r="110" spans="1:11" x14ac:dyDescent="0.3">
      <c r="A110" s="1" t="s">
        <v>129</v>
      </c>
      <c r="B110" s="1" t="s">
        <v>611</v>
      </c>
      <c r="C110" s="1" t="s">
        <v>640</v>
      </c>
      <c r="D110" s="28">
        <v>1</v>
      </c>
      <c r="E110" s="15">
        <v>12</v>
      </c>
      <c r="F110" s="23" t="s">
        <v>322</v>
      </c>
      <c r="G110" s="2" t="s">
        <v>236</v>
      </c>
      <c r="H110" s="7" t="s">
        <v>685</v>
      </c>
      <c r="I110" s="7" t="s">
        <v>673</v>
      </c>
      <c r="J110" s="7" t="s">
        <v>243</v>
      </c>
      <c r="K110" s="4">
        <v>1382</v>
      </c>
    </row>
    <row r="111" spans="1:11" x14ac:dyDescent="0.3">
      <c r="A111" s="2" t="s">
        <v>12</v>
      </c>
      <c r="B111" s="1" t="s">
        <v>494</v>
      </c>
      <c r="C111" s="1" t="s">
        <v>641</v>
      </c>
      <c r="D111" s="28">
        <v>6</v>
      </c>
      <c r="E111" s="15">
        <v>9</v>
      </c>
      <c r="F111" s="23" t="s">
        <v>320</v>
      </c>
      <c r="G111" s="2" t="s">
        <v>237</v>
      </c>
      <c r="H111" s="7" t="s">
        <v>704</v>
      </c>
      <c r="I111" s="7" t="s">
        <v>676</v>
      </c>
      <c r="J111" s="7" t="s">
        <v>243</v>
      </c>
      <c r="K111" s="4">
        <v>2124</v>
      </c>
    </row>
    <row r="112" spans="1:11" x14ac:dyDescent="0.3">
      <c r="A112" s="1" t="s">
        <v>13</v>
      </c>
      <c r="B112" s="1" t="s">
        <v>495</v>
      </c>
      <c r="C112" s="1" t="s">
        <v>650</v>
      </c>
      <c r="D112" s="28">
        <v>7</v>
      </c>
      <c r="E112" s="15">
        <v>13</v>
      </c>
      <c r="F112" s="23" t="s">
        <v>322</v>
      </c>
      <c r="G112" s="2" t="s">
        <v>236</v>
      </c>
      <c r="H112" s="7" t="s">
        <v>706</v>
      </c>
      <c r="I112" s="7" t="s">
        <v>672</v>
      </c>
      <c r="J112" s="7" t="s">
        <v>243</v>
      </c>
      <c r="K112" s="4">
        <v>1739</v>
      </c>
    </row>
    <row r="113" spans="1:11" x14ac:dyDescent="0.3">
      <c r="A113" s="1" t="s">
        <v>130</v>
      </c>
      <c r="B113" s="1" t="s">
        <v>566</v>
      </c>
      <c r="C113" s="1" t="s">
        <v>629</v>
      </c>
      <c r="D113" s="28">
        <v>2</v>
      </c>
      <c r="E113" s="15">
        <v>11</v>
      </c>
      <c r="F113" s="23" t="s">
        <v>321</v>
      </c>
      <c r="G113" s="2" t="s">
        <v>237</v>
      </c>
      <c r="H113" s="7" t="s">
        <v>725</v>
      </c>
      <c r="I113" s="7" t="s">
        <v>675</v>
      </c>
      <c r="J113" s="7" t="s">
        <v>241</v>
      </c>
      <c r="K113" s="4">
        <v>1148</v>
      </c>
    </row>
    <row r="114" spans="1:11" x14ac:dyDescent="0.3">
      <c r="A114" s="1" t="s">
        <v>131</v>
      </c>
      <c r="B114" s="1" t="s">
        <v>428</v>
      </c>
      <c r="C114" s="1" t="s">
        <v>641</v>
      </c>
      <c r="D114" s="28">
        <v>2</v>
      </c>
      <c r="E114" s="15">
        <v>5</v>
      </c>
      <c r="F114" s="23" t="s">
        <v>320</v>
      </c>
      <c r="G114" s="2" t="s">
        <v>237</v>
      </c>
      <c r="H114" s="7" t="s">
        <v>712</v>
      </c>
      <c r="I114" s="7" t="s">
        <v>245</v>
      </c>
      <c r="J114" s="7" t="s">
        <v>243</v>
      </c>
      <c r="K114" s="4">
        <v>1216</v>
      </c>
    </row>
    <row r="115" spans="1:11" x14ac:dyDescent="0.3">
      <c r="A115" s="1" t="s">
        <v>132</v>
      </c>
      <c r="B115" s="1" t="s">
        <v>468</v>
      </c>
      <c r="C115" s="1" t="s">
        <v>631</v>
      </c>
      <c r="D115" s="28">
        <v>3</v>
      </c>
      <c r="E115" s="15">
        <v>8</v>
      </c>
      <c r="F115" s="23" t="s">
        <v>321</v>
      </c>
      <c r="G115" s="2" t="s">
        <v>237</v>
      </c>
      <c r="H115" s="7" t="s">
        <v>714</v>
      </c>
      <c r="I115" s="7" t="s">
        <v>676</v>
      </c>
      <c r="J115" s="7" t="s">
        <v>358</v>
      </c>
      <c r="K115" s="4">
        <v>1238</v>
      </c>
    </row>
    <row r="116" spans="1:11" x14ac:dyDescent="0.3">
      <c r="A116" s="1" t="s">
        <v>133</v>
      </c>
      <c r="B116" s="1" t="s">
        <v>567</v>
      </c>
      <c r="C116" s="1" t="s">
        <v>633</v>
      </c>
      <c r="D116" s="28">
        <v>4</v>
      </c>
      <c r="E116" s="15">
        <v>10</v>
      </c>
      <c r="F116" s="23" t="s">
        <v>320</v>
      </c>
      <c r="G116" s="2" t="s">
        <v>236</v>
      </c>
      <c r="H116" s="7" t="s">
        <v>726</v>
      </c>
      <c r="I116" s="7" t="s">
        <v>674</v>
      </c>
      <c r="J116" s="7" t="s">
        <v>360</v>
      </c>
      <c r="K116" s="4">
        <v>1238</v>
      </c>
    </row>
    <row r="117" spans="1:11" x14ac:dyDescent="0.3">
      <c r="A117" s="1" t="s">
        <v>134</v>
      </c>
      <c r="B117" s="1" t="s">
        <v>429</v>
      </c>
      <c r="C117" s="1" t="s">
        <v>634</v>
      </c>
      <c r="D117" s="28">
        <v>10</v>
      </c>
      <c r="E117" s="15">
        <v>1</v>
      </c>
      <c r="F117" s="23" t="s">
        <v>322</v>
      </c>
      <c r="G117" s="2" t="s">
        <v>236</v>
      </c>
      <c r="H117" s="7" t="s">
        <v>719</v>
      </c>
      <c r="I117" s="7" t="s">
        <v>675</v>
      </c>
      <c r="J117" s="7" t="s">
        <v>244</v>
      </c>
      <c r="K117" s="4">
        <v>2860</v>
      </c>
    </row>
    <row r="118" spans="1:11" x14ac:dyDescent="0.3">
      <c r="A118" s="1" t="s">
        <v>135</v>
      </c>
      <c r="B118" s="1" t="s">
        <v>430</v>
      </c>
      <c r="C118" s="1" t="s">
        <v>635</v>
      </c>
      <c r="D118" s="28">
        <v>3</v>
      </c>
      <c r="E118" s="15">
        <v>4</v>
      </c>
      <c r="F118" s="23" t="s">
        <v>321</v>
      </c>
      <c r="G118" s="2" t="s">
        <v>235</v>
      </c>
      <c r="H118" s="7" t="s">
        <v>693</v>
      </c>
      <c r="I118" s="7" t="s">
        <v>669</v>
      </c>
      <c r="J118" s="7" t="s">
        <v>359</v>
      </c>
      <c r="K118" s="4">
        <v>2721</v>
      </c>
    </row>
    <row r="119" spans="1:11" x14ac:dyDescent="0.3">
      <c r="A119" s="1" t="s">
        <v>23</v>
      </c>
      <c r="B119" s="1" t="s">
        <v>450</v>
      </c>
      <c r="C119" s="1" t="s">
        <v>651</v>
      </c>
      <c r="D119" s="28">
        <v>7</v>
      </c>
      <c r="E119" s="15">
        <v>11</v>
      </c>
      <c r="F119" s="23" t="s">
        <v>321</v>
      </c>
      <c r="G119" s="2" t="s">
        <v>237</v>
      </c>
      <c r="H119" s="7" t="s">
        <v>722</v>
      </c>
      <c r="I119" s="7" t="s">
        <v>672</v>
      </c>
      <c r="J119" s="7" t="s">
        <v>359</v>
      </c>
      <c r="K119" s="4">
        <v>2657</v>
      </c>
    </row>
    <row r="120" spans="1:11" x14ac:dyDescent="0.3">
      <c r="A120" s="1" t="s">
        <v>136</v>
      </c>
      <c r="B120" s="1" t="s">
        <v>522</v>
      </c>
      <c r="C120" s="1" t="s">
        <v>637</v>
      </c>
      <c r="D120" s="28">
        <v>1</v>
      </c>
      <c r="E120" s="15">
        <v>14</v>
      </c>
      <c r="F120" s="23" t="s">
        <v>320</v>
      </c>
      <c r="G120" s="2" t="s">
        <v>236</v>
      </c>
      <c r="H120" s="7" t="s">
        <v>727</v>
      </c>
      <c r="I120" s="7" t="s">
        <v>678</v>
      </c>
      <c r="J120" s="7" t="s">
        <v>359</v>
      </c>
      <c r="K120" s="4">
        <v>1354</v>
      </c>
    </row>
    <row r="121" spans="1:11" x14ac:dyDescent="0.3">
      <c r="A121" s="1" t="s">
        <v>22</v>
      </c>
      <c r="B121" s="1" t="s">
        <v>449</v>
      </c>
      <c r="C121" s="1" t="s">
        <v>641</v>
      </c>
      <c r="D121" s="28">
        <v>9</v>
      </c>
      <c r="E121" s="15">
        <v>4</v>
      </c>
      <c r="F121" s="23" t="s">
        <v>321</v>
      </c>
      <c r="G121" s="2" t="s">
        <v>236</v>
      </c>
      <c r="H121" s="7" t="s">
        <v>721</v>
      </c>
      <c r="I121" s="7" t="s">
        <v>676</v>
      </c>
      <c r="J121" s="7" t="s">
        <v>244</v>
      </c>
      <c r="K121" s="4">
        <v>2653</v>
      </c>
    </row>
    <row r="122" spans="1:11" x14ac:dyDescent="0.3">
      <c r="A122" s="1" t="s">
        <v>21</v>
      </c>
      <c r="B122" s="1" t="s">
        <v>431</v>
      </c>
      <c r="C122" s="1" t="s">
        <v>639</v>
      </c>
      <c r="D122" s="28">
        <v>5</v>
      </c>
      <c r="E122" s="15">
        <v>13</v>
      </c>
      <c r="F122" s="23" t="s">
        <v>320</v>
      </c>
      <c r="G122" s="2" t="s">
        <v>237</v>
      </c>
      <c r="H122" s="7" t="s">
        <v>728</v>
      </c>
      <c r="I122" s="7" t="s">
        <v>673</v>
      </c>
      <c r="J122" s="7" t="s">
        <v>240</v>
      </c>
      <c r="K122" s="4">
        <v>2730</v>
      </c>
    </row>
    <row r="123" spans="1:11" x14ac:dyDescent="0.3">
      <c r="A123" s="1" t="s">
        <v>137</v>
      </c>
      <c r="B123" s="1" t="s">
        <v>431</v>
      </c>
      <c r="C123" s="1" t="s">
        <v>638</v>
      </c>
      <c r="D123" s="28">
        <v>8</v>
      </c>
      <c r="E123" s="15">
        <v>12</v>
      </c>
      <c r="F123" s="23" t="s">
        <v>320</v>
      </c>
      <c r="G123" s="2" t="s">
        <v>236</v>
      </c>
      <c r="H123" s="7" t="s">
        <v>681</v>
      </c>
      <c r="I123" s="7" t="s">
        <v>671</v>
      </c>
      <c r="J123" s="7" t="s">
        <v>243</v>
      </c>
      <c r="K123" s="4">
        <v>1540</v>
      </c>
    </row>
    <row r="124" spans="1:11" x14ac:dyDescent="0.3">
      <c r="A124" s="1" t="s">
        <v>138</v>
      </c>
      <c r="B124" s="1" t="s">
        <v>523</v>
      </c>
      <c r="C124" s="1" t="s">
        <v>639</v>
      </c>
      <c r="D124" s="28">
        <v>2</v>
      </c>
      <c r="E124" s="15">
        <v>12</v>
      </c>
      <c r="F124" s="23" t="s">
        <v>322</v>
      </c>
      <c r="G124" s="2" t="s">
        <v>237</v>
      </c>
      <c r="H124" s="7" t="s">
        <v>704</v>
      </c>
      <c r="I124" s="7" t="s">
        <v>676</v>
      </c>
      <c r="J124" s="7" t="s">
        <v>243</v>
      </c>
      <c r="K124" s="4">
        <v>1364</v>
      </c>
    </row>
    <row r="125" spans="1:11" x14ac:dyDescent="0.3">
      <c r="A125" s="1" t="s">
        <v>139</v>
      </c>
      <c r="B125" s="1" t="s">
        <v>524</v>
      </c>
      <c r="C125" s="1" t="s">
        <v>626</v>
      </c>
      <c r="D125" s="28">
        <v>6</v>
      </c>
      <c r="E125" s="15">
        <v>1</v>
      </c>
      <c r="F125" s="23" t="s">
        <v>321</v>
      </c>
      <c r="G125" s="2" t="s">
        <v>236</v>
      </c>
      <c r="H125" s="7" t="s">
        <v>706</v>
      </c>
      <c r="I125" s="7" t="s">
        <v>672</v>
      </c>
      <c r="J125" s="7" t="s">
        <v>243</v>
      </c>
      <c r="K125" s="4">
        <v>1717</v>
      </c>
    </row>
    <row r="126" spans="1:11" x14ac:dyDescent="0.3">
      <c r="A126" s="3" t="s">
        <v>140</v>
      </c>
      <c r="B126" s="1" t="s">
        <v>612</v>
      </c>
      <c r="C126" s="1" t="s">
        <v>627</v>
      </c>
      <c r="D126" s="28">
        <v>3</v>
      </c>
      <c r="E126" s="15">
        <v>12</v>
      </c>
      <c r="F126" s="23" t="s">
        <v>321</v>
      </c>
      <c r="G126" s="2" t="s">
        <v>237</v>
      </c>
      <c r="H126" s="7" t="s">
        <v>689</v>
      </c>
      <c r="I126" s="7" t="s">
        <v>675</v>
      </c>
      <c r="J126" s="7" t="s">
        <v>240</v>
      </c>
      <c r="K126" s="4">
        <v>1211</v>
      </c>
    </row>
    <row r="127" spans="1:11" x14ac:dyDescent="0.3">
      <c r="A127" s="3" t="s">
        <v>141</v>
      </c>
      <c r="B127" s="1" t="s">
        <v>568</v>
      </c>
      <c r="C127" s="1" t="s">
        <v>640</v>
      </c>
      <c r="D127" s="28">
        <v>1</v>
      </c>
      <c r="E127" s="15">
        <v>8</v>
      </c>
      <c r="F127" s="23" t="s">
        <v>322</v>
      </c>
      <c r="G127" s="2" t="s">
        <v>235</v>
      </c>
      <c r="H127" s="7" t="s">
        <v>729</v>
      </c>
      <c r="I127" s="7" t="s">
        <v>674</v>
      </c>
      <c r="J127" s="7" t="s">
        <v>244</v>
      </c>
      <c r="K127" s="4">
        <v>1340</v>
      </c>
    </row>
    <row r="128" spans="1:11" x14ac:dyDescent="0.3">
      <c r="A128" s="3" t="s">
        <v>142</v>
      </c>
      <c r="B128" s="1" t="s">
        <v>525</v>
      </c>
      <c r="C128" s="1" t="s">
        <v>628</v>
      </c>
      <c r="D128" s="28">
        <v>7</v>
      </c>
      <c r="E128" s="15">
        <v>5</v>
      </c>
      <c r="F128" s="23" t="s">
        <v>322</v>
      </c>
      <c r="G128" s="2" t="s">
        <v>235</v>
      </c>
      <c r="H128" s="7" t="s">
        <v>702</v>
      </c>
      <c r="I128" s="7" t="s">
        <v>671</v>
      </c>
      <c r="J128" s="7" t="s">
        <v>240</v>
      </c>
      <c r="K128" s="4">
        <v>2130</v>
      </c>
    </row>
    <row r="129" spans="1:14" x14ac:dyDescent="0.3">
      <c r="A129" s="3" t="s">
        <v>143</v>
      </c>
      <c r="B129" s="1" t="s">
        <v>569</v>
      </c>
      <c r="C129" s="1" t="s">
        <v>629</v>
      </c>
      <c r="D129" s="28">
        <v>9</v>
      </c>
      <c r="E129" s="15">
        <v>8</v>
      </c>
      <c r="F129" s="23" t="s">
        <v>320</v>
      </c>
      <c r="G129" s="2" t="s">
        <v>236</v>
      </c>
      <c r="H129" s="7" t="s">
        <v>730</v>
      </c>
      <c r="I129" s="7" t="s">
        <v>676</v>
      </c>
      <c r="J129" s="7" t="s">
        <v>361</v>
      </c>
      <c r="K129" s="4">
        <v>2254</v>
      </c>
    </row>
    <row r="130" spans="1:14" x14ac:dyDescent="0.3">
      <c r="A130" s="3" t="s">
        <v>144</v>
      </c>
      <c r="B130" s="1" t="s">
        <v>469</v>
      </c>
      <c r="C130" s="1" t="s">
        <v>626</v>
      </c>
      <c r="D130" s="28">
        <v>5</v>
      </c>
      <c r="E130" s="15">
        <v>3</v>
      </c>
      <c r="F130" s="23" t="s">
        <v>320</v>
      </c>
      <c r="G130" s="2" t="s">
        <v>235</v>
      </c>
      <c r="H130" s="7" t="s">
        <v>699</v>
      </c>
      <c r="I130" s="7" t="s">
        <v>671</v>
      </c>
      <c r="J130" s="7" t="s">
        <v>244</v>
      </c>
      <c r="K130" s="4">
        <v>2950</v>
      </c>
    </row>
    <row r="131" spans="1:14" x14ac:dyDescent="0.3">
      <c r="A131" s="3" t="s">
        <v>145</v>
      </c>
      <c r="B131" s="1" t="s">
        <v>526</v>
      </c>
      <c r="C131" s="1" t="s">
        <v>627</v>
      </c>
      <c r="D131" s="28">
        <v>6</v>
      </c>
      <c r="E131" s="15">
        <v>13</v>
      </c>
      <c r="F131" s="23" t="s">
        <v>322</v>
      </c>
      <c r="G131" s="2" t="s">
        <v>236</v>
      </c>
      <c r="H131" s="7" t="s">
        <v>688</v>
      </c>
      <c r="I131" s="7" t="s">
        <v>671</v>
      </c>
      <c r="J131" s="7" t="s">
        <v>241</v>
      </c>
      <c r="K131" s="4">
        <v>1154</v>
      </c>
    </row>
    <row r="132" spans="1:14" x14ac:dyDescent="0.3">
      <c r="A132" s="2" t="s">
        <v>14</v>
      </c>
      <c r="B132" s="1" t="s">
        <v>448</v>
      </c>
      <c r="C132" s="1" t="s">
        <v>652</v>
      </c>
      <c r="D132" s="28">
        <v>4</v>
      </c>
      <c r="E132" s="15">
        <v>1</v>
      </c>
      <c r="F132" s="23" t="s">
        <v>321</v>
      </c>
      <c r="G132" s="2" t="s">
        <v>235</v>
      </c>
      <c r="H132" s="7" t="s">
        <v>701</v>
      </c>
      <c r="I132" s="7" t="s">
        <v>674</v>
      </c>
      <c r="J132" s="7" t="s">
        <v>241</v>
      </c>
      <c r="K132" s="4">
        <v>1936</v>
      </c>
    </row>
    <row r="133" spans="1:14" x14ac:dyDescent="0.3">
      <c r="A133" s="3" t="s">
        <v>146</v>
      </c>
      <c r="B133" s="1" t="s">
        <v>448</v>
      </c>
      <c r="C133" s="1" t="s">
        <v>640</v>
      </c>
      <c r="D133" s="28">
        <v>1</v>
      </c>
      <c r="E133" s="15">
        <v>13</v>
      </c>
      <c r="F133" s="23" t="s">
        <v>322</v>
      </c>
      <c r="G133" s="2" t="s">
        <v>236</v>
      </c>
      <c r="H133" s="7" t="s">
        <v>701</v>
      </c>
      <c r="I133" s="7" t="s">
        <v>674</v>
      </c>
      <c r="J133" s="7" t="s">
        <v>241</v>
      </c>
      <c r="K133" s="4">
        <v>2345</v>
      </c>
    </row>
    <row r="134" spans="1:14" x14ac:dyDescent="0.3">
      <c r="A134" s="3" t="s">
        <v>147</v>
      </c>
      <c r="B134" s="1" t="s">
        <v>432</v>
      </c>
      <c r="C134" s="1" t="s">
        <v>628</v>
      </c>
      <c r="D134" s="28">
        <v>3</v>
      </c>
      <c r="E134" s="15">
        <v>8</v>
      </c>
      <c r="F134" s="23" t="s">
        <v>320</v>
      </c>
      <c r="G134" s="2" t="s">
        <v>237</v>
      </c>
      <c r="H134" s="7" t="s">
        <v>723</v>
      </c>
      <c r="I134" s="7" t="s">
        <v>676</v>
      </c>
      <c r="J134" s="7" t="s">
        <v>241</v>
      </c>
      <c r="K134" s="4">
        <v>2029</v>
      </c>
    </row>
    <row r="135" spans="1:14" x14ac:dyDescent="0.3">
      <c r="A135" s="3" t="s">
        <v>148</v>
      </c>
      <c r="B135" s="1" t="s">
        <v>470</v>
      </c>
      <c r="C135" s="1" t="s">
        <v>629</v>
      </c>
      <c r="D135" s="28">
        <v>8</v>
      </c>
      <c r="E135" s="15">
        <v>15</v>
      </c>
      <c r="F135" s="23" t="s">
        <v>322</v>
      </c>
      <c r="G135" s="2" t="s">
        <v>236</v>
      </c>
      <c r="H135" s="7" t="s">
        <v>682</v>
      </c>
      <c r="I135" s="7" t="s">
        <v>671</v>
      </c>
      <c r="J135" s="7" t="s">
        <v>359</v>
      </c>
      <c r="K135" s="4">
        <v>2738</v>
      </c>
    </row>
    <row r="136" spans="1:14" x14ac:dyDescent="0.3">
      <c r="A136" s="3" t="s">
        <v>149</v>
      </c>
      <c r="B136" s="1" t="s">
        <v>433</v>
      </c>
      <c r="C136" s="1" t="s">
        <v>630</v>
      </c>
      <c r="D136" s="28">
        <v>9</v>
      </c>
      <c r="E136" s="15">
        <v>5</v>
      </c>
      <c r="F136" s="23" t="s">
        <v>322</v>
      </c>
      <c r="G136" s="2" t="s">
        <v>236</v>
      </c>
      <c r="H136" s="7" t="s">
        <v>731</v>
      </c>
      <c r="I136" s="7" t="s">
        <v>671</v>
      </c>
      <c r="J136" s="7" t="s">
        <v>242</v>
      </c>
      <c r="K136" s="4">
        <v>2388</v>
      </c>
    </row>
    <row r="137" spans="1:14" x14ac:dyDescent="0.3">
      <c r="A137" s="3" t="s">
        <v>150</v>
      </c>
      <c r="B137" s="1" t="s">
        <v>527</v>
      </c>
      <c r="C137" s="1" t="s">
        <v>641</v>
      </c>
      <c r="D137" s="28">
        <v>10</v>
      </c>
      <c r="E137" s="15">
        <v>9</v>
      </c>
      <c r="F137" s="23" t="s">
        <v>320</v>
      </c>
      <c r="G137" s="2" t="s">
        <v>237</v>
      </c>
      <c r="H137" s="7" t="s">
        <v>732</v>
      </c>
      <c r="I137" s="7" t="s">
        <v>673</v>
      </c>
      <c r="J137" s="7" t="s">
        <v>244</v>
      </c>
      <c r="K137" s="4">
        <v>1170</v>
      </c>
    </row>
    <row r="138" spans="1:14" x14ac:dyDescent="0.3">
      <c r="A138" s="3" t="s">
        <v>151</v>
      </c>
      <c r="B138" s="1" t="s">
        <v>570</v>
      </c>
      <c r="C138" s="1" t="s">
        <v>632</v>
      </c>
      <c r="D138" s="28">
        <v>5</v>
      </c>
      <c r="E138" s="15">
        <v>12</v>
      </c>
      <c r="F138" s="23" t="s">
        <v>322</v>
      </c>
      <c r="G138" s="2" t="s">
        <v>237</v>
      </c>
      <c r="H138" s="7" t="s">
        <v>722</v>
      </c>
      <c r="I138" s="7" t="s">
        <v>672</v>
      </c>
      <c r="J138" s="7" t="s">
        <v>359</v>
      </c>
      <c r="K138" s="4">
        <v>2822</v>
      </c>
    </row>
    <row r="139" spans="1:14" x14ac:dyDescent="0.3">
      <c r="A139" s="3" t="s">
        <v>152</v>
      </c>
      <c r="B139" s="1" t="s">
        <v>434</v>
      </c>
      <c r="C139" s="1" t="s">
        <v>633</v>
      </c>
      <c r="D139" s="28">
        <v>8</v>
      </c>
      <c r="E139" s="15">
        <v>9</v>
      </c>
      <c r="F139" s="23" t="s">
        <v>322</v>
      </c>
      <c r="G139" s="2" t="s">
        <v>235</v>
      </c>
      <c r="H139" s="7" t="s">
        <v>682</v>
      </c>
      <c r="I139" s="7" t="s">
        <v>671</v>
      </c>
      <c r="J139" s="7" t="s">
        <v>359</v>
      </c>
      <c r="K139" s="4">
        <v>2453</v>
      </c>
    </row>
    <row r="140" spans="1:14" x14ac:dyDescent="0.3">
      <c r="A140" s="3" t="s">
        <v>153</v>
      </c>
      <c r="B140" s="1" t="s">
        <v>471</v>
      </c>
      <c r="C140" s="1" t="s">
        <v>634</v>
      </c>
      <c r="D140" s="28">
        <v>9</v>
      </c>
      <c r="E140" s="15">
        <v>1</v>
      </c>
      <c r="F140" s="23" t="s">
        <v>321</v>
      </c>
      <c r="G140" s="2" t="s">
        <v>237</v>
      </c>
      <c r="H140" s="7" t="s">
        <v>707</v>
      </c>
      <c r="I140" s="7" t="s">
        <v>673</v>
      </c>
      <c r="J140" s="7" t="s">
        <v>241</v>
      </c>
      <c r="K140" s="4">
        <v>2320</v>
      </c>
    </row>
    <row r="141" spans="1:14" s="3" customFormat="1" x14ac:dyDescent="0.3">
      <c r="A141" s="3" t="s">
        <v>154</v>
      </c>
      <c r="B141" s="1" t="s">
        <v>528</v>
      </c>
      <c r="C141" s="1" t="s">
        <v>636</v>
      </c>
      <c r="D141" s="28">
        <v>9</v>
      </c>
      <c r="E141" s="15">
        <v>7</v>
      </c>
      <c r="F141" s="23" t="s">
        <v>322</v>
      </c>
      <c r="G141" s="2" t="s">
        <v>236</v>
      </c>
      <c r="H141" s="7" t="s">
        <v>710</v>
      </c>
      <c r="I141" s="7" t="s">
        <v>675</v>
      </c>
      <c r="J141" s="7" t="s">
        <v>243</v>
      </c>
      <c r="K141" s="4">
        <v>2361</v>
      </c>
      <c r="L141" s="4"/>
      <c r="M141" s="1"/>
      <c r="N141" s="26"/>
    </row>
    <row r="142" spans="1:14" s="3" customFormat="1" x14ac:dyDescent="0.3">
      <c r="A142" s="1" t="s">
        <v>29</v>
      </c>
      <c r="B142" s="1" t="s">
        <v>588</v>
      </c>
      <c r="C142" s="1" t="s">
        <v>653</v>
      </c>
      <c r="D142" s="28">
        <v>3</v>
      </c>
      <c r="E142" s="15">
        <v>2</v>
      </c>
      <c r="F142" s="23" t="s">
        <v>321</v>
      </c>
      <c r="G142" s="2" t="s">
        <v>235</v>
      </c>
      <c r="H142" s="7" t="s">
        <v>717</v>
      </c>
      <c r="I142" s="7" t="s">
        <v>674</v>
      </c>
      <c r="J142" s="7" t="s">
        <v>240</v>
      </c>
      <c r="K142" s="4">
        <v>1090</v>
      </c>
      <c r="L142" s="4"/>
      <c r="N142" s="26"/>
    </row>
    <row r="143" spans="1:14" s="3" customFormat="1" x14ac:dyDescent="0.3">
      <c r="A143" s="3" t="s">
        <v>155</v>
      </c>
      <c r="B143" s="1" t="s">
        <v>435</v>
      </c>
      <c r="C143" s="1" t="s">
        <v>637</v>
      </c>
      <c r="D143" s="28">
        <v>3</v>
      </c>
      <c r="E143" s="15">
        <v>15</v>
      </c>
      <c r="F143" s="23" t="s">
        <v>320</v>
      </c>
      <c r="G143" s="2" t="s">
        <v>237</v>
      </c>
      <c r="H143" s="7" t="s">
        <v>691</v>
      </c>
      <c r="I143" s="7" t="s">
        <v>245</v>
      </c>
      <c r="J143" s="7" t="s">
        <v>359</v>
      </c>
      <c r="K143" s="4">
        <v>2153</v>
      </c>
      <c r="L143" s="4"/>
      <c r="N143" s="26"/>
    </row>
    <row r="144" spans="1:14" s="3" customFormat="1" x14ac:dyDescent="0.3">
      <c r="A144" s="3" t="s">
        <v>156</v>
      </c>
      <c r="B144" s="1" t="s">
        <v>472</v>
      </c>
      <c r="C144" s="1" t="s">
        <v>638</v>
      </c>
      <c r="D144" s="28">
        <v>4</v>
      </c>
      <c r="E144" s="15">
        <v>3</v>
      </c>
      <c r="F144" s="23" t="s">
        <v>320</v>
      </c>
      <c r="G144" s="2" t="s">
        <v>236</v>
      </c>
      <c r="H144" s="7" t="s">
        <v>719</v>
      </c>
      <c r="I144" s="7" t="s">
        <v>675</v>
      </c>
      <c r="J144" s="7" t="s">
        <v>244</v>
      </c>
      <c r="K144" s="4">
        <v>2120</v>
      </c>
      <c r="L144" s="4"/>
      <c r="N144" s="26"/>
    </row>
    <row r="145" spans="1:14" s="3" customFormat="1" x14ac:dyDescent="0.3">
      <c r="A145" s="3" t="s">
        <v>157</v>
      </c>
      <c r="B145" s="1" t="s">
        <v>529</v>
      </c>
      <c r="C145" s="1" t="s">
        <v>639</v>
      </c>
      <c r="D145" s="28">
        <v>9</v>
      </c>
      <c r="E145" s="15">
        <v>3</v>
      </c>
      <c r="F145" s="23" t="s">
        <v>322</v>
      </c>
      <c r="G145" s="2" t="s">
        <v>235</v>
      </c>
      <c r="H145" s="7" t="s">
        <v>717</v>
      </c>
      <c r="I145" s="7" t="s">
        <v>674</v>
      </c>
      <c r="J145" s="7" t="s">
        <v>240</v>
      </c>
      <c r="K145" s="4">
        <v>2540</v>
      </c>
      <c r="L145" s="4"/>
      <c r="N145" s="26"/>
    </row>
    <row r="146" spans="1:14" s="3" customFormat="1" x14ac:dyDescent="0.3">
      <c r="A146" s="3" t="s">
        <v>158</v>
      </c>
      <c r="B146" s="1" t="s">
        <v>613</v>
      </c>
      <c r="C146" s="1" t="s">
        <v>626</v>
      </c>
      <c r="D146" s="28">
        <v>6</v>
      </c>
      <c r="E146" s="15">
        <v>5</v>
      </c>
      <c r="F146" s="23" t="s">
        <v>322</v>
      </c>
      <c r="G146" s="2" t="s">
        <v>236</v>
      </c>
      <c r="H146" s="7" t="s">
        <v>730</v>
      </c>
      <c r="I146" s="7" t="s">
        <v>676</v>
      </c>
      <c r="J146" s="7" t="s">
        <v>361</v>
      </c>
      <c r="K146" s="4">
        <v>2224</v>
      </c>
      <c r="L146" s="4"/>
      <c r="N146" s="26"/>
    </row>
    <row r="147" spans="1:14" s="3" customFormat="1" x14ac:dyDescent="0.3">
      <c r="A147" s="1" t="s">
        <v>6</v>
      </c>
      <c r="B147" s="1" t="s">
        <v>405</v>
      </c>
      <c r="C147" s="1" t="s">
        <v>654</v>
      </c>
      <c r="D147" s="28">
        <v>2</v>
      </c>
      <c r="E147" s="15">
        <v>6</v>
      </c>
      <c r="F147" s="23" t="s">
        <v>321</v>
      </c>
      <c r="G147" s="2" t="s">
        <v>236</v>
      </c>
      <c r="H147" s="7" t="s">
        <v>751</v>
      </c>
      <c r="I147" s="7" t="s">
        <v>672</v>
      </c>
      <c r="J147" s="7" t="s">
        <v>358</v>
      </c>
      <c r="K147" s="4">
        <v>2581</v>
      </c>
      <c r="L147" s="4"/>
      <c r="N147" s="26"/>
    </row>
    <row r="148" spans="1:14" s="3" customFormat="1" x14ac:dyDescent="0.3">
      <c r="A148" s="3" t="s">
        <v>159</v>
      </c>
      <c r="B148" s="1" t="s">
        <v>405</v>
      </c>
      <c r="C148" s="1" t="s">
        <v>627</v>
      </c>
      <c r="D148" s="28">
        <v>3</v>
      </c>
      <c r="E148" s="15">
        <v>6</v>
      </c>
      <c r="F148" s="23" t="s">
        <v>320</v>
      </c>
      <c r="G148" s="2" t="s">
        <v>236</v>
      </c>
      <c r="H148" s="7" t="s">
        <v>712</v>
      </c>
      <c r="I148" s="7" t="s">
        <v>245</v>
      </c>
      <c r="J148" s="7" t="s">
        <v>243</v>
      </c>
      <c r="K148" s="4">
        <v>2463</v>
      </c>
      <c r="L148" s="4"/>
      <c r="N148" s="26"/>
    </row>
    <row r="149" spans="1:14" s="3" customFormat="1" x14ac:dyDescent="0.3">
      <c r="A149" s="3" t="s">
        <v>160</v>
      </c>
      <c r="B149" s="1" t="s">
        <v>571</v>
      </c>
      <c r="C149" s="1" t="s">
        <v>640</v>
      </c>
      <c r="D149" s="28">
        <v>10</v>
      </c>
      <c r="E149" s="15">
        <v>14</v>
      </c>
      <c r="F149" s="23" t="s">
        <v>322</v>
      </c>
      <c r="G149" s="2" t="s">
        <v>235</v>
      </c>
      <c r="H149" s="7" t="s">
        <v>733</v>
      </c>
      <c r="I149" s="7" t="s">
        <v>669</v>
      </c>
      <c r="J149" s="7" t="s">
        <v>240</v>
      </c>
      <c r="K149" s="4">
        <v>1270</v>
      </c>
      <c r="L149" s="4"/>
      <c r="N149" s="26"/>
    </row>
    <row r="150" spans="1:14" s="3" customFormat="1" x14ac:dyDescent="0.3">
      <c r="A150" s="3" t="s">
        <v>161</v>
      </c>
      <c r="B150" s="1" t="s">
        <v>614</v>
      </c>
      <c r="C150" s="1" t="s">
        <v>628</v>
      </c>
      <c r="D150" s="28">
        <v>8</v>
      </c>
      <c r="E150" s="15">
        <v>2</v>
      </c>
      <c r="F150" s="23" t="s">
        <v>322</v>
      </c>
      <c r="G150" s="2" t="s">
        <v>237</v>
      </c>
      <c r="H150" s="7" t="s">
        <v>692</v>
      </c>
      <c r="I150" s="7" t="s">
        <v>676</v>
      </c>
      <c r="J150" s="7" t="s">
        <v>359</v>
      </c>
      <c r="K150" s="4">
        <v>1878</v>
      </c>
      <c r="L150" s="4"/>
      <c r="N150" s="26"/>
    </row>
    <row r="151" spans="1:14" s="3" customFormat="1" x14ac:dyDescent="0.3">
      <c r="A151" s="1" t="s">
        <v>26</v>
      </c>
      <c r="B151" s="1" t="s">
        <v>497</v>
      </c>
      <c r="C151" s="1" t="s">
        <v>655</v>
      </c>
      <c r="D151" s="28">
        <v>2</v>
      </c>
      <c r="E151" s="15">
        <v>11</v>
      </c>
      <c r="F151" s="23" t="s">
        <v>321</v>
      </c>
      <c r="G151" s="2" t="s">
        <v>235</v>
      </c>
      <c r="H151" s="7" t="s">
        <v>708</v>
      </c>
      <c r="I151" s="7" t="s">
        <v>674</v>
      </c>
      <c r="J151" s="7" t="s">
        <v>243</v>
      </c>
      <c r="K151" s="4">
        <v>2327</v>
      </c>
      <c r="L151" s="4"/>
      <c r="N151" s="26"/>
    </row>
    <row r="152" spans="1:14" s="3" customFormat="1" x14ac:dyDescent="0.3">
      <c r="A152" s="3" t="s">
        <v>162</v>
      </c>
      <c r="B152" s="1" t="s">
        <v>473</v>
      </c>
      <c r="C152" s="1" t="s">
        <v>629</v>
      </c>
      <c r="D152" s="28">
        <v>2</v>
      </c>
      <c r="E152" s="15">
        <v>12</v>
      </c>
      <c r="F152" s="23" t="s">
        <v>321</v>
      </c>
      <c r="G152" s="2" t="s">
        <v>235</v>
      </c>
      <c r="H152" s="7" t="s">
        <v>734</v>
      </c>
      <c r="I152" s="7" t="s">
        <v>674</v>
      </c>
      <c r="J152" s="7" t="s">
        <v>359</v>
      </c>
      <c r="K152" s="4">
        <v>1636</v>
      </c>
      <c r="L152" s="4"/>
      <c r="N152" s="26"/>
    </row>
    <row r="153" spans="1:14" s="3" customFormat="1" x14ac:dyDescent="0.3">
      <c r="A153" s="3" t="s">
        <v>163</v>
      </c>
      <c r="B153" s="1" t="s">
        <v>474</v>
      </c>
      <c r="C153" s="1" t="s">
        <v>630</v>
      </c>
      <c r="D153" s="28">
        <v>4</v>
      </c>
      <c r="E153" s="15">
        <v>14</v>
      </c>
      <c r="F153" s="23" t="s">
        <v>322</v>
      </c>
      <c r="G153" s="2" t="s">
        <v>236</v>
      </c>
      <c r="H153" s="7" t="s">
        <v>734</v>
      </c>
      <c r="I153" s="7" t="s">
        <v>674</v>
      </c>
      <c r="J153" s="7" t="s">
        <v>359</v>
      </c>
      <c r="K153" s="4">
        <v>1964</v>
      </c>
      <c r="L153" s="4"/>
      <c r="N153" s="26"/>
    </row>
    <row r="154" spans="1:14" s="3" customFormat="1" x14ac:dyDescent="0.3">
      <c r="A154" s="3" t="s">
        <v>164</v>
      </c>
      <c r="B154" s="1" t="s">
        <v>572</v>
      </c>
      <c r="C154" s="1" t="s">
        <v>641</v>
      </c>
      <c r="D154" s="28">
        <v>9</v>
      </c>
      <c r="E154" s="15">
        <v>14</v>
      </c>
      <c r="F154" s="23" t="s">
        <v>321</v>
      </c>
      <c r="G154" s="2" t="s">
        <v>236</v>
      </c>
      <c r="H154" s="7" t="s">
        <v>686</v>
      </c>
      <c r="I154" s="7" t="s">
        <v>245</v>
      </c>
      <c r="J154" s="7" t="s">
        <v>241</v>
      </c>
      <c r="K154" s="4">
        <v>1446</v>
      </c>
      <c r="L154" s="4"/>
      <c r="N154" s="26"/>
    </row>
    <row r="155" spans="1:14" s="3" customFormat="1" x14ac:dyDescent="0.3">
      <c r="A155" s="2" t="s">
        <v>15</v>
      </c>
      <c r="B155" s="1" t="s">
        <v>408</v>
      </c>
      <c r="C155" s="1" t="s">
        <v>656</v>
      </c>
      <c r="D155" s="28">
        <v>1</v>
      </c>
      <c r="E155" s="15">
        <v>14</v>
      </c>
      <c r="F155" s="23" t="s">
        <v>322</v>
      </c>
      <c r="G155" s="2" t="s">
        <v>237</v>
      </c>
      <c r="H155" s="7" t="s">
        <v>735</v>
      </c>
      <c r="I155" s="7" t="s">
        <v>673</v>
      </c>
      <c r="J155" s="7" t="s">
        <v>360</v>
      </c>
      <c r="K155" s="4">
        <v>2382</v>
      </c>
      <c r="L155" s="4"/>
      <c r="N155" s="26"/>
    </row>
    <row r="156" spans="1:14" s="3" customFormat="1" x14ac:dyDescent="0.3">
      <c r="A156" s="3" t="s">
        <v>165</v>
      </c>
      <c r="B156" s="1" t="s">
        <v>573</v>
      </c>
      <c r="C156" s="1" t="s">
        <v>631</v>
      </c>
      <c r="D156" s="28">
        <v>6</v>
      </c>
      <c r="E156" s="15">
        <v>15</v>
      </c>
      <c r="F156" s="23" t="s">
        <v>321</v>
      </c>
      <c r="G156" s="2" t="s">
        <v>237</v>
      </c>
      <c r="H156" s="7" t="s">
        <v>697</v>
      </c>
      <c r="I156" s="7" t="s">
        <v>678</v>
      </c>
      <c r="J156" s="7" t="s">
        <v>243</v>
      </c>
      <c r="K156" s="4">
        <v>1960</v>
      </c>
      <c r="L156" s="4"/>
      <c r="N156" s="26"/>
    </row>
    <row r="157" spans="1:14" s="3" customFormat="1" x14ac:dyDescent="0.3">
      <c r="A157" s="3" t="s">
        <v>166</v>
      </c>
      <c r="B157" s="1" t="s">
        <v>574</v>
      </c>
      <c r="C157" s="1" t="s">
        <v>632</v>
      </c>
      <c r="D157" s="28">
        <v>4</v>
      </c>
      <c r="E157" s="15">
        <v>13</v>
      </c>
      <c r="F157" s="23" t="s">
        <v>321</v>
      </c>
      <c r="G157" s="2" t="s">
        <v>236</v>
      </c>
      <c r="H157" s="7" t="s">
        <v>703</v>
      </c>
      <c r="I157" s="7" t="s">
        <v>672</v>
      </c>
      <c r="J157" s="7" t="s">
        <v>244</v>
      </c>
      <c r="K157" s="4">
        <v>2844</v>
      </c>
      <c r="L157" s="4"/>
      <c r="N157" s="26"/>
    </row>
    <row r="158" spans="1:14" s="3" customFormat="1" x14ac:dyDescent="0.3">
      <c r="A158" s="3" t="s">
        <v>167</v>
      </c>
      <c r="B158" s="1" t="s">
        <v>615</v>
      </c>
      <c r="C158" s="1" t="s">
        <v>633</v>
      </c>
      <c r="D158" s="28">
        <v>9</v>
      </c>
      <c r="E158" s="15">
        <v>3</v>
      </c>
      <c r="F158" s="23" t="s">
        <v>322</v>
      </c>
      <c r="G158" s="2" t="s">
        <v>236</v>
      </c>
      <c r="H158" s="7" t="s">
        <v>706</v>
      </c>
      <c r="I158" s="7" t="s">
        <v>672</v>
      </c>
      <c r="J158" s="7" t="s">
        <v>243</v>
      </c>
      <c r="K158" s="4">
        <v>2519</v>
      </c>
      <c r="L158" s="4"/>
      <c r="N158" s="26"/>
    </row>
    <row r="159" spans="1:14" s="3" customFormat="1" x14ac:dyDescent="0.3">
      <c r="A159" s="3" t="s">
        <v>168</v>
      </c>
      <c r="B159" s="1" t="s">
        <v>616</v>
      </c>
      <c r="C159" s="1" t="s">
        <v>634</v>
      </c>
      <c r="D159" s="28">
        <v>4</v>
      </c>
      <c r="E159" s="15">
        <v>4</v>
      </c>
      <c r="F159" s="23" t="s">
        <v>322</v>
      </c>
      <c r="G159" s="2" t="s">
        <v>235</v>
      </c>
      <c r="H159" s="7" t="s">
        <v>681</v>
      </c>
      <c r="I159" s="7" t="s">
        <v>671</v>
      </c>
      <c r="J159" s="7" t="s">
        <v>243</v>
      </c>
      <c r="K159" s="4">
        <v>2705</v>
      </c>
      <c r="L159" s="4"/>
      <c r="N159" s="26"/>
    </row>
    <row r="160" spans="1:14" s="3" customFormat="1" x14ac:dyDescent="0.3">
      <c r="A160" s="3" t="s">
        <v>169</v>
      </c>
      <c r="B160" s="1" t="s">
        <v>475</v>
      </c>
      <c r="C160" s="1" t="s">
        <v>635</v>
      </c>
      <c r="D160" s="28">
        <v>9</v>
      </c>
      <c r="E160" s="15">
        <v>14</v>
      </c>
      <c r="F160" s="23" t="s">
        <v>321</v>
      </c>
      <c r="G160" s="2" t="s">
        <v>237</v>
      </c>
      <c r="H160" s="7" t="s">
        <v>704</v>
      </c>
      <c r="I160" s="7" t="s">
        <v>676</v>
      </c>
      <c r="J160" s="7" t="s">
        <v>243</v>
      </c>
      <c r="K160" s="4">
        <v>2846</v>
      </c>
      <c r="L160" s="4"/>
      <c r="N160" s="26"/>
    </row>
    <row r="161" spans="1:14" s="3" customFormat="1" x14ac:dyDescent="0.3">
      <c r="A161" s="1" t="s">
        <v>5</v>
      </c>
      <c r="B161" s="1" t="s">
        <v>546</v>
      </c>
      <c r="C161" s="1" t="s">
        <v>657</v>
      </c>
      <c r="D161" s="28">
        <v>6</v>
      </c>
      <c r="E161" s="15">
        <v>6</v>
      </c>
      <c r="F161" s="23" t="s">
        <v>320</v>
      </c>
      <c r="G161" s="2" t="s">
        <v>236</v>
      </c>
      <c r="H161" s="7" t="s">
        <v>679</v>
      </c>
      <c r="I161" s="7" t="s">
        <v>669</v>
      </c>
      <c r="J161" s="7" t="s">
        <v>244</v>
      </c>
      <c r="K161" s="4">
        <v>1351</v>
      </c>
      <c r="L161" s="4"/>
      <c r="N161" s="26"/>
    </row>
    <row r="162" spans="1:14" s="3" customFormat="1" x14ac:dyDescent="0.3">
      <c r="A162" s="3" t="s">
        <v>170</v>
      </c>
      <c r="B162" s="1" t="s">
        <v>476</v>
      </c>
      <c r="C162" s="1" t="s">
        <v>636</v>
      </c>
      <c r="D162" s="28">
        <v>1</v>
      </c>
      <c r="E162" s="15">
        <v>4</v>
      </c>
      <c r="F162" s="23" t="s">
        <v>320</v>
      </c>
      <c r="G162" s="2" t="s">
        <v>236</v>
      </c>
      <c r="H162" s="7" t="s">
        <v>736</v>
      </c>
      <c r="I162" s="7" t="s">
        <v>672</v>
      </c>
      <c r="J162" s="7" t="s">
        <v>240</v>
      </c>
      <c r="K162" s="4">
        <v>2225</v>
      </c>
      <c r="L162" s="4"/>
      <c r="N162" s="26"/>
    </row>
    <row r="163" spans="1:14" s="3" customFormat="1" x14ac:dyDescent="0.3">
      <c r="A163" s="3" t="s">
        <v>171</v>
      </c>
      <c r="B163" s="1" t="s">
        <v>436</v>
      </c>
      <c r="C163" s="1" t="s">
        <v>637</v>
      </c>
      <c r="D163" s="28">
        <v>6</v>
      </c>
      <c r="E163" s="15">
        <v>14</v>
      </c>
      <c r="F163" s="23" t="s">
        <v>321</v>
      </c>
      <c r="G163" s="2" t="s">
        <v>236</v>
      </c>
      <c r="H163" s="7" t="s">
        <v>716</v>
      </c>
      <c r="I163" s="7" t="s">
        <v>669</v>
      </c>
      <c r="J163" s="7" t="s">
        <v>243</v>
      </c>
      <c r="K163" s="4">
        <v>2728</v>
      </c>
      <c r="L163" s="4"/>
      <c r="N163" s="26"/>
    </row>
    <row r="164" spans="1:14" s="3" customFormat="1" x14ac:dyDescent="0.3">
      <c r="A164" s="3" t="s">
        <v>172</v>
      </c>
      <c r="B164" s="1" t="s">
        <v>530</v>
      </c>
      <c r="C164" s="1" t="s">
        <v>638</v>
      </c>
      <c r="D164" s="28">
        <v>6</v>
      </c>
      <c r="E164" s="15">
        <v>7</v>
      </c>
      <c r="F164" s="23" t="s">
        <v>320</v>
      </c>
      <c r="G164" s="2" t="s">
        <v>236</v>
      </c>
      <c r="H164" s="7" t="s">
        <v>723</v>
      </c>
      <c r="I164" s="7" t="s">
        <v>676</v>
      </c>
      <c r="J164" s="7" t="s">
        <v>241</v>
      </c>
      <c r="K164" s="4">
        <v>1763</v>
      </c>
      <c r="L164" s="4"/>
      <c r="N164" s="26"/>
    </row>
    <row r="165" spans="1:14" s="3" customFormat="1" x14ac:dyDescent="0.3">
      <c r="A165" s="1" t="s">
        <v>17</v>
      </c>
      <c r="B165" s="1" t="s">
        <v>437</v>
      </c>
      <c r="C165" s="1" t="s">
        <v>658</v>
      </c>
      <c r="D165" s="28">
        <v>9</v>
      </c>
      <c r="E165" s="15">
        <v>3</v>
      </c>
      <c r="F165" s="23" t="s">
        <v>322</v>
      </c>
      <c r="G165" s="2" t="s">
        <v>237</v>
      </c>
      <c r="H165" s="7" t="s">
        <v>732</v>
      </c>
      <c r="I165" s="7" t="s">
        <v>673</v>
      </c>
      <c r="J165" s="7" t="s">
        <v>244</v>
      </c>
      <c r="K165" s="4">
        <v>1127</v>
      </c>
      <c r="L165" s="4"/>
      <c r="N165" s="26"/>
    </row>
    <row r="166" spans="1:14" s="3" customFormat="1" x14ac:dyDescent="0.3">
      <c r="A166" s="1" t="s">
        <v>7</v>
      </c>
      <c r="B166" s="1" t="s">
        <v>437</v>
      </c>
      <c r="C166" s="1" t="s">
        <v>659</v>
      </c>
      <c r="D166" s="28">
        <v>3</v>
      </c>
      <c r="E166" s="15">
        <v>6</v>
      </c>
      <c r="F166" s="23" t="s">
        <v>322</v>
      </c>
      <c r="G166" s="2" t="s">
        <v>236</v>
      </c>
      <c r="H166" s="7" t="s">
        <v>708</v>
      </c>
      <c r="I166" s="7" t="s">
        <v>674</v>
      </c>
      <c r="J166" s="7" t="s">
        <v>243</v>
      </c>
      <c r="K166" s="4">
        <v>1416</v>
      </c>
      <c r="L166" s="4"/>
      <c r="N166" s="26"/>
    </row>
    <row r="167" spans="1:14" s="3" customFormat="1" x14ac:dyDescent="0.3">
      <c r="A167" s="1" t="s">
        <v>20</v>
      </c>
      <c r="B167" s="1" t="s">
        <v>437</v>
      </c>
      <c r="C167" s="1" t="s">
        <v>660</v>
      </c>
      <c r="D167" s="28">
        <v>5</v>
      </c>
      <c r="E167" s="15">
        <v>15</v>
      </c>
      <c r="F167" s="23" t="s">
        <v>321</v>
      </c>
      <c r="G167" s="2" t="s">
        <v>236</v>
      </c>
      <c r="H167" s="7" t="s">
        <v>688</v>
      </c>
      <c r="I167" s="7" t="s">
        <v>671</v>
      </c>
      <c r="J167" s="7" t="s">
        <v>241</v>
      </c>
      <c r="K167" s="4">
        <v>1912</v>
      </c>
      <c r="L167" s="4"/>
      <c r="N167" s="26"/>
    </row>
    <row r="168" spans="1:14" s="3" customFormat="1" x14ac:dyDescent="0.3">
      <c r="A168" s="3" t="s">
        <v>173</v>
      </c>
      <c r="B168" s="1" t="s">
        <v>437</v>
      </c>
      <c r="C168" s="1" t="s">
        <v>639</v>
      </c>
      <c r="D168" s="28">
        <v>9</v>
      </c>
      <c r="E168" s="15">
        <v>13</v>
      </c>
      <c r="F168" s="23" t="s">
        <v>320</v>
      </c>
      <c r="G168" s="2" t="s">
        <v>235</v>
      </c>
      <c r="H168" s="7" t="s">
        <v>712</v>
      </c>
      <c r="I168" s="7" t="s">
        <v>245</v>
      </c>
      <c r="J168" s="7" t="s">
        <v>243</v>
      </c>
      <c r="K168" s="4">
        <v>1299</v>
      </c>
      <c r="L168" s="4"/>
      <c r="N168" s="26"/>
    </row>
    <row r="169" spans="1:14" s="3" customFormat="1" x14ac:dyDescent="0.3">
      <c r="A169" s="3" t="s">
        <v>174</v>
      </c>
      <c r="B169" s="1" t="s">
        <v>477</v>
      </c>
      <c r="C169" s="1" t="s">
        <v>635</v>
      </c>
      <c r="D169" s="28">
        <v>10</v>
      </c>
      <c r="E169" s="15">
        <v>13</v>
      </c>
      <c r="F169" s="23" t="s">
        <v>320</v>
      </c>
      <c r="G169" s="2" t="s">
        <v>235</v>
      </c>
      <c r="H169" s="7" t="s">
        <v>737</v>
      </c>
      <c r="I169" s="7" t="s">
        <v>245</v>
      </c>
      <c r="J169" s="7" t="s">
        <v>244</v>
      </c>
      <c r="K169" s="4">
        <v>2611</v>
      </c>
      <c r="L169" s="4"/>
      <c r="N169" s="26"/>
    </row>
    <row r="170" spans="1:14" s="3" customFormat="1" x14ac:dyDescent="0.3">
      <c r="A170" s="3" t="s">
        <v>175</v>
      </c>
      <c r="B170" s="1" t="s">
        <v>438</v>
      </c>
      <c r="C170" s="1" t="s">
        <v>638</v>
      </c>
      <c r="D170" s="28">
        <v>9</v>
      </c>
      <c r="E170" s="15">
        <v>5</v>
      </c>
      <c r="F170" s="23" t="s">
        <v>322</v>
      </c>
      <c r="G170" s="2" t="s">
        <v>236</v>
      </c>
      <c r="H170" s="7" t="s">
        <v>689</v>
      </c>
      <c r="I170" s="7" t="s">
        <v>675</v>
      </c>
      <c r="J170" s="7" t="s">
        <v>240</v>
      </c>
      <c r="K170" s="4">
        <v>2365</v>
      </c>
      <c r="L170" s="4"/>
      <c r="N170" s="26"/>
    </row>
    <row r="171" spans="1:14" s="3" customFormat="1" x14ac:dyDescent="0.3">
      <c r="A171" s="3" t="s">
        <v>176</v>
      </c>
      <c r="B171" s="1" t="s">
        <v>439</v>
      </c>
      <c r="C171" s="1" t="s">
        <v>639</v>
      </c>
      <c r="D171" s="28">
        <v>3</v>
      </c>
      <c r="E171" s="15">
        <v>9</v>
      </c>
      <c r="F171" s="23" t="s">
        <v>322</v>
      </c>
      <c r="G171" s="2" t="s">
        <v>237</v>
      </c>
      <c r="H171" s="7" t="s">
        <v>715</v>
      </c>
      <c r="I171" s="7" t="s">
        <v>669</v>
      </c>
      <c r="J171" s="7" t="s">
        <v>241</v>
      </c>
      <c r="K171" s="4">
        <v>1467</v>
      </c>
      <c r="L171" s="4"/>
      <c r="N171" s="26"/>
    </row>
    <row r="172" spans="1:14" s="3" customFormat="1" x14ac:dyDescent="0.3">
      <c r="A172" s="3" t="s">
        <v>177</v>
      </c>
      <c r="B172" s="1" t="s">
        <v>531</v>
      </c>
      <c r="C172" s="1" t="s">
        <v>626</v>
      </c>
      <c r="D172" s="28">
        <v>9</v>
      </c>
      <c r="E172" s="15">
        <v>13</v>
      </c>
      <c r="F172" s="23" t="s">
        <v>322</v>
      </c>
      <c r="G172" s="2" t="s">
        <v>237</v>
      </c>
      <c r="H172" s="7" t="s">
        <v>683</v>
      </c>
      <c r="I172" s="7" t="s">
        <v>672</v>
      </c>
      <c r="J172" s="7" t="s">
        <v>361</v>
      </c>
      <c r="K172" s="4">
        <v>2832</v>
      </c>
      <c r="L172" s="4"/>
      <c r="N172" s="26"/>
    </row>
    <row r="173" spans="1:14" s="3" customFormat="1" x14ac:dyDescent="0.3">
      <c r="A173" s="3" t="s">
        <v>178</v>
      </c>
      <c r="B173" s="1" t="s">
        <v>532</v>
      </c>
      <c r="C173" s="1" t="s">
        <v>640</v>
      </c>
      <c r="D173" s="28">
        <v>10</v>
      </c>
      <c r="E173" s="15">
        <v>6</v>
      </c>
      <c r="F173" s="23" t="s">
        <v>320</v>
      </c>
      <c r="G173" s="2" t="s">
        <v>236</v>
      </c>
      <c r="H173" s="7" t="s">
        <v>688</v>
      </c>
      <c r="I173" s="7" t="s">
        <v>671</v>
      </c>
      <c r="J173" s="7" t="s">
        <v>241</v>
      </c>
      <c r="K173" s="4">
        <v>2566</v>
      </c>
      <c r="L173" s="4"/>
      <c r="N173" s="26"/>
    </row>
    <row r="174" spans="1:14" s="3" customFormat="1" x14ac:dyDescent="0.3">
      <c r="A174" s="3" t="s">
        <v>179</v>
      </c>
      <c r="B174" s="1" t="s">
        <v>478</v>
      </c>
      <c r="C174" s="1" t="s">
        <v>628</v>
      </c>
      <c r="D174" s="28">
        <v>7</v>
      </c>
      <c r="E174" s="15">
        <v>13</v>
      </c>
      <c r="F174" s="23" t="s">
        <v>321</v>
      </c>
      <c r="G174" s="2" t="s">
        <v>236</v>
      </c>
      <c r="H174" s="7" t="s">
        <v>738</v>
      </c>
      <c r="I174" s="7" t="s">
        <v>669</v>
      </c>
      <c r="J174" s="7" t="s">
        <v>361</v>
      </c>
      <c r="K174" s="4">
        <v>1433</v>
      </c>
      <c r="L174" s="4"/>
      <c r="N174" s="26"/>
    </row>
    <row r="175" spans="1:14" s="3" customFormat="1" x14ac:dyDescent="0.3">
      <c r="A175" s="3" t="s">
        <v>180</v>
      </c>
      <c r="B175" s="1" t="s">
        <v>533</v>
      </c>
      <c r="C175" s="1" t="s">
        <v>630</v>
      </c>
      <c r="D175" s="28">
        <v>9</v>
      </c>
      <c r="E175" s="15">
        <v>10</v>
      </c>
      <c r="F175" s="23" t="s">
        <v>322</v>
      </c>
      <c r="G175" s="2" t="s">
        <v>235</v>
      </c>
      <c r="H175" s="7" t="s">
        <v>679</v>
      </c>
      <c r="I175" s="7" t="s">
        <v>669</v>
      </c>
      <c r="J175" s="7" t="s">
        <v>244</v>
      </c>
      <c r="K175" s="4">
        <v>1327</v>
      </c>
      <c r="L175" s="4"/>
      <c r="N175" s="26"/>
    </row>
    <row r="176" spans="1:14" s="3" customFormat="1" x14ac:dyDescent="0.3">
      <c r="A176" s="3" t="s">
        <v>181</v>
      </c>
      <c r="B176" s="1" t="s">
        <v>440</v>
      </c>
      <c r="C176" s="1" t="s">
        <v>641</v>
      </c>
      <c r="D176" s="28">
        <v>8</v>
      </c>
      <c r="E176" s="15">
        <v>11</v>
      </c>
      <c r="F176" s="23" t="s">
        <v>321</v>
      </c>
      <c r="G176" s="2" t="s">
        <v>236</v>
      </c>
      <c r="H176" s="7" t="s">
        <v>732</v>
      </c>
      <c r="I176" s="7" t="s">
        <v>673</v>
      </c>
      <c r="J176" s="7" t="s">
        <v>244</v>
      </c>
      <c r="K176" s="4">
        <v>2726</v>
      </c>
      <c r="L176" s="4"/>
      <c r="N176" s="26"/>
    </row>
    <row r="177" spans="1:14" s="3" customFormat="1" x14ac:dyDescent="0.3">
      <c r="A177" s="3" t="s">
        <v>182</v>
      </c>
      <c r="B177" s="1" t="s">
        <v>575</v>
      </c>
      <c r="C177" s="1" t="s">
        <v>632</v>
      </c>
      <c r="D177" s="28">
        <v>8</v>
      </c>
      <c r="E177" s="15">
        <v>15</v>
      </c>
      <c r="F177" s="23" t="s">
        <v>320</v>
      </c>
      <c r="G177" s="2" t="s">
        <v>235</v>
      </c>
      <c r="H177" s="7" t="s">
        <v>691</v>
      </c>
      <c r="I177" s="7" t="s">
        <v>245</v>
      </c>
      <c r="J177" s="7" t="s">
        <v>359</v>
      </c>
      <c r="K177" s="4">
        <v>1910</v>
      </c>
      <c r="L177" s="4"/>
      <c r="N177" s="26"/>
    </row>
    <row r="178" spans="1:14" s="3" customFormat="1" x14ac:dyDescent="0.3">
      <c r="A178" s="3" t="s">
        <v>183</v>
      </c>
      <c r="B178" s="1" t="s">
        <v>534</v>
      </c>
      <c r="C178" s="1" t="s">
        <v>633</v>
      </c>
      <c r="D178" s="28">
        <v>5</v>
      </c>
      <c r="E178" s="15">
        <v>1</v>
      </c>
      <c r="F178" s="23" t="s">
        <v>322</v>
      </c>
      <c r="G178" s="2" t="s">
        <v>236</v>
      </c>
      <c r="H178" s="7" t="s">
        <v>691</v>
      </c>
      <c r="I178" s="7" t="s">
        <v>245</v>
      </c>
      <c r="J178" s="7" t="s">
        <v>359</v>
      </c>
      <c r="K178" s="4">
        <v>2798</v>
      </c>
      <c r="L178" s="4"/>
      <c r="N178" s="26"/>
    </row>
    <row r="179" spans="1:14" s="3" customFormat="1" x14ac:dyDescent="0.3">
      <c r="A179" s="3" t="s">
        <v>184</v>
      </c>
      <c r="B179" s="1" t="s">
        <v>441</v>
      </c>
      <c r="C179" s="1" t="s">
        <v>640</v>
      </c>
      <c r="D179" s="28">
        <v>9</v>
      </c>
      <c r="E179" s="15">
        <v>9</v>
      </c>
      <c r="F179" s="23" t="s">
        <v>320</v>
      </c>
      <c r="G179" s="2" t="s">
        <v>235</v>
      </c>
      <c r="H179" s="7" t="s">
        <v>710</v>
      </c>
      <c r="I179" s="7" t="s">
        <v>675</v>
      </c>
      <c r="J179" s="7" t="s">
        <v>243</v>
      </c>
      <c r="K179" s="4">
        <v>1635</v>
      </c>
      <c r="L179" s="4"/>
      <c r="N179" s="26"/>
    </row>
    <row r="180" spans="1:14" s="3" customFormat="1" x14ac:dyDescent="0.3">
      <c r="A180" s="3" t="s">
        <v>185</v>
      </c>
      <c r="B180" s="1" t="s">
        <v>617</v>
      </c>
      <c r="C180" s="1" t="s">
        <v>628</v>
      </c>
      <c r="D180" s="28">
        <v>10</v>
      </c>
      <c r="E180" s="15">
        <v>4</v>
      </c>
      <c r="F180" s="23" t="s">
        <v>322</v>
      </c>
      <c r="G180" s="2" t="s">
        <v>236</v>
      </c>
      <c r="H180" s="7" t="s">
        <v>702</v>
      </c>
      <c r="I180" s="7" t="s">
        <v>671</v>
      </c>
      <c r="J180" s="7" t="s">
        <v>240</v>
      </c>
      <c r="K180" s="4">
        <v>2399</v>
      </c>
      <c r="L180" s="4"/>
      <c r="N180" s="26"/>
    </row>
    <row r="181" spans="1:14" s="3" customFormat="1" x14ac:dyDescent="0.3">
      <c r="A181" s="3" t="s">
        <v>186</v>
      </c>
      <c r="B181" s="1" t="s">
        <v>576</v>
      </c>
      <c r="C181" s="1" t="s">
        <v>629</v>
      </c>
      <c r="D181" s="28">
        <v>7</v>
      </c>
      <c r="E181" s="15">
        <v>12</v>
      </c>
      <c r="F181" s="23" t="s">
        <v>321</v>
      </c>
      <c r="G181" s="2" t="s">
        <v>236</v>
      </c>
      <c r="H181" s="7" t="s">
        <v>681</v>
      </c>
      <c r="I181" s="7" t="s">
        <v>671</v>
      </c>
      <c r="J181" s="7" t="s">
        <v>243</v>
      </c>
      <c r="K181" s="4">
        <v>2196</v>
      </c>
      <c r="L181" s="4"/>
      <c r="N181" s="26"/>
    </row>
    <row r="182" spans="1:14" s="3" customFormat="1" x14ac:dyDescent="0.3">
      <c r="A182" s="3" t="s">
        <v>187</v>
      </c>
      <c r="B182" s="1" t="s">
        <v>577</v>
      </c>
      <c r="C182" s="1" t="s">
        <v>630</v>
      </c>
      <c r="D182" s="28">
        <v>2</v>
      </c>
      <c r="E182" s="15">
        <v>8</v>
      </c>
      <c r="F182" s="23" t="s">
        <v>322</v>
      </c>
      <c r="G182" s="2" t="s">
        <v>237</v>
      </c>
      <c r="H182" s="7" t="s">
        <v>689</v>
      </c>
      <c r="I182" s="7" t="s">
        <v>675</v>
      </c>
      <c r="J182" s="7" t="s">
        <v>240</v>
      </c>
      <c r="K182" s="4">
        <v>1767</v>
      </c>
      <c r="L182" s="4"/>
      <c r="N182" s="26"/>
    </row>
    <row r="183" spans="1:14" s="3" customFormat="1" x14ac:dyDescent="0.3">
      <c r="A183" s="1" t="s">
        <v>11</v>
      </c>
      <c r="B183" s="1" t="s">
        <v>586</v>
      </c>
      <c r="C183" s="1" t="s">
        <v>661</v>
      </c>
      <c r="D183" s="28">
        <v>4</v>
      </c>
      <c r="E183" s="15">
        <v>5</v>
      </c>
      <c r="F183" s="23" t="s">
        <v>321</v>
      </c>
      <c r="G183" s="2" t="s">
        <v>235</v>
      </c>
      <c r="H183" s="7" t="s">
        <v>733</v>
      </c>
      <c r="I183" s="7" t="s">
        <v>669</v>
      </c>
      <c r="J183" s="7" t="s">
        <v>240</v>
      </c>
      <c r="K183" s="4">
        <v>2483</v>
      </c>
      <c r="L183" s="4"/>
      <c r="N183" s="26"/>
    </row>
    <row r="184" spans="1:14" s="3" customFormat="1" x14ac:dyDescent="0.3">
      <c r="A184" s="3" t="s">
        <v>188</v>
      </c>
      <c r="B184" s="1" t="s">
        <v>578</v>
      </c>
      <c r="C184" s="1" t="s">
        <v>641</v>
      </c>
      <c r="D184" s="28">
        <v>7</v>
      </c>
      <c r="E184" s="15">
        <v>7</v>
      </c>
      <c r="F184" s="23" t="s">
        <v>322</v>
      </c>
      <c r="G184" s="2" t="s">
        <v>236</v>
      </c>
      <c r="H184" s="7" t="s">
        <v>713</v>
      </c>
      <c r="I184" s="7" t="s">
        <v>669</v>
      </c>
      <c r="J184" s="7" t="s">
        <v>358</v>
      </c>
      <c r="K184" s="4">
        <v>2452</v>
      </c>
      <c r="L184" s="4"/>
      <c r="N184" s="26"/>
    </row>
    <row r="185" spans="1:14" s="3" customFormat="1" x14ac:dyDescent="0.3">
      <c r="A185" s="3" t="s">
        <v>189</v>
      </c>
      <c r="B185" s="1" t="s">
        <v>479</v>
      </c>
      <c r="C185" s="1" t="s">
        <v>631</v>
      </c>
      <c r="D185" s="28">
        <v>1</v>
      </c>
      <c r="E185" s="15">
        <v>6</v>
      </c>
      <c r="F185" s="23" t="s">
        <v>320</v>
      </c>
      <c r="G185" s="2" t="s">
        <v>237</v>
      </c>
      <c r="H185" s="7" t="s">
        <v>712</v>
      </c>
      <c r="I185" s="7" t="s">
        <v>245</v>
      </c>
      <c r="J185" s="7" t="s">
        <v>243</v>
      </c>
      <c r="K185" s="4">
        <v>2768</v>
      </c>
      <c r="L185" s="4"/>
      <c r="N185" s="26"/>
    </row>
    <row r="186" spans="1:14" s="3" customFormat="1" x14ac:dyDescent="0.3">
      <c r="A186" s="3" t="s">
        <v>190</v>
      </c>
      <c r="B186" s="1" t="s">
        <v>535</v>
      </c>
      <c r="C186" s="1" t="s">
        <v>634</v>
      </c>
      <c r="D186" s="28">
        <v>6</v>
      </c>
      <c r="E186" s="15">
        <v>9</v>
      </c>
      <c r="F186" s="23" t="s">
        <v>322</v>
      </c>
      <c r="G186" s="2" t="s">
        <v>236</v>
      </c>
      <c r="H186" s="7" t="s">
        <v>738</v>
      </c>
      <c r="I186" s="7" t="s">
        <v>669</v>
      </c>
      <c r="J186" s="7" t="s">
        <v>361</v>
      </c>
      <c r="K186" s="4">
        <v>2041</v>
      </c>
      <c r="L186" s="4"/>
      <c r="N186" s="26"/>
    </row>
    <row r="187" spans="1:14" s="3" customFormat="1" x14ac:dyDescent="0.3">
      <c r="A187" s="3" t="s">
        <v>191</v>
      </c>
      <c r="B187" s="1" t="s">
        <v>480</v>
      </c>
      <c r="C187" s="1" t="s">
        <v>635</v>
      </c>
      <c r="D187" s="28">
        <v>3</v>
      </c>
      <c r="E187" s="15">
        <v>6</v>
      </c>
      <c r="F187" s="23" t="s">
        <v>322</v>
      </c>
      <c r="G187" s="2" t="s">
        <v>236</v>
      </c>
      <c r="H187" s="7" t="s">
        <v>739</v>
      </c>
      <c r="I187" s="7" t="s">
        <v>675</v>
      </c>
      <c r="J187" s="7" t="s">
        <v>358</v>
      </c>
      <c r="K187" s="4">
        <v>2371</v>
      </c>
      <c r="L187" s="4"/>
      <c r="N187" s="26"/>
    </row>
    <row r="188" spans="1:14" s="3" customFormat="1" x14ac:dyDescent="0.3">
      <c r="A188" s="3" t="s">
        <v>192</v>
      </c>
      <c r="B188" s="1" t="s">
        <v>579</v>
      </c>
      <c r="C188" s="1" t="s">
        <v>636</v>
      </c>
      <c r="D188" s="28">
        <v>2</v>
      </c>
      <c r="E188" s="15">
        <v>1</v>
      </c>
      <c r="F188" s="23" t="s">
        <v>320</v>
      </c>
      <c r="G188" s="2" t="s">
        <v>237</v>
      </c>
      <c r="H188" s="7" t="s">
        <v>730</v>
      </c>
      <c r="I188" s="7" t="s">
        <v>676</v>
      </c>
      <c r="J188" s="7" t="s">
        <v>361</v>
      </c>
      <c r="K188" s="4">
        <v>2820</v>
      </c>
      <c r="L188" s="4"/>
      <c r="N188" s="26"/>
    </row>
    <row r="189" spans="1:14" s="3" customFormat="1" x14ac:dyDescent="0.3">
      <c r="A189" s="3" t="s">
        <v>193</v>
      </c>
      <c r="B189" s="1" t="s">
        <v>481</v>
      </c>
      <c r="C189" s="1" t="s">
        <v>637</v>
      </c>
      <c r="D189" s="28">
        <v>4</v>
      </c>
      <c r="E189" s="15">
        <v>2</v>
      </c>
      <c r="F189" s="23" t="s">
        <v>320</v>
      </c>
      <c r="G189" s="2" t="s">
        <v>235</v>
      </c>
      <c r="H189" s="7" t="s">
        <v>716</v>
      </c>
      <c r="I189" s="7" t="s">
        <v>669</v>
      </c>
      <c r="J189" s="7" t="s">
        <v>243</v>
      </c>
      <c r="K189" s="4">
        <v>2511</v>
      </c>
      <c r="L189" s="4"/>
      <c r="N189" s="26"/>
    </row>
    <row r="190" spans="1:14" s="3" customFormat="1" x14ac:dyDescent="0.3">
      <c r="A190" s="1" t="s">
        <v>25</v>
      </c>
      <c r="B190" s="1" t="s">
        <v>496</v>
      </c>
      <c r="C190" s="1" t="s">
        <v>662</v>
      </c>
      <c r="D190" s="28">
        <v>3</v>
      </c>
      <c r="E190" s="15">
        <v>9</v>
      </c>
      <c r="F190" s="23" t="s">
        <v>322</v>
      </c>
      <c r="G190" s="2" t="s">
        <v>236</v>
      </c>
      <c r="H190" s="7" t="s">
        <v>739</v>
      </c>
      <c r="I190" s="7" t="s">
        <v>675</v>
      </c>
      <c r="J190" s="7" t="s">
        <v>358</v>
      </c>
      <c r="K190" s="4">
        <v>2071</v>
      </c>
      <c r="L190" s="4"/>
      <c r="N190" s="26"/>
    </row>
    <row r="191" spans="1:14" s="3" customFormat="1" x14ac:dyDescent="0.3">
      <c r="A191" s="3" t="s">
        <v>194</v>
      </c>
      <c r="B191" s="1" t="s">
        <v>618</v>
      </c>
      <c r="C191" s="1" t="s">
        <v>638</v>
      </c>
      <c r="D191" s="28">
        <v>6</v>
      </c>
      <c r="E191" s="15">
        <v>2</v>
      </c>
      <c r="F191" s="23" t="s">
        <v>322</v>
      </c>
      <c r="G191" s="2" t="s">
        <v>237</v>
      </c>
      <c r="H191" s="7" t="s">
        <v>707</v>
      </c>
      <c r="I191" s="7" t="s">
        <v>673</v>
      </c>
      <c r="J191" s="7" t="s">
        <v>241</v>
      </c>
      <c r="K191" s="4">
        <v>2865</v>
      </c>
      <c r="L191" s="4"/>
      <c r="N191" s="26"/>
    </row>
    <row r="192" spans="1:14" s="3" customFormat="1" x14ac:dyDescent="0.3">
      <c r="A192" s="1" t="s">
        <v>24</v>
      </c>
      <c r="B192" s="1" t="s">
        <v>548</v>
      </c>
      <c r="C192" s="1" t="s">
        <v>663</v>
      </c>
      <c r="D192" s="28">
        <v>1</v>
      </c>
      <c r="E192" s="15">
        <v>1</v>
      </c>
      <c r="F192" s="23" t="s">
        <v>320</v>
      </c>
      <c r="G192" s="2" t="s">
        <v>236</v>
      </c>
      <c r="H192" s="7" t="s">
        <v>725</v>
      </c>
      <c r="I192" s="7" t="s">
        <v>675</v>
      </c>
      <c r="J192" s="7" t="s">
        <v>241</v>
      </c>
      <c r="K192" s="4">
        <v>1398</v>
      </c>
      <c r="L192" s="4"/>
      <c r="N192" s="26"/>
    </row>
    <row r="193" spans="1:14" s="3" customFormat="1" x14ac:dyDescent="0.3">
      <c r="A193" s="3" t="s">
        <v>195</v>
      </c>
      <c r="B193" s="1" t="s">
        <v>619</v>
      </c>
      <c r="C193" s="1" t="s">
        <v>626</v>
      </c>
      <c r="D193" s="28">
        <v>5</v>
      </c>
      <c r="E193" s="15">
        <v>2</v>
      </c>
      <c r="F193" s="23" t="s">
        <v>322</v>
      </c>
      <c r="G193" s="2" t="s">
        <v>236</v>
      </c>
      <c r="H193" s="7" t="s">
        <v>689</v>
      </c>
      <c r="I193" s="7" t="s">
        <v>675</v>
      </c>
      <c r="J193" s="7" t="s">
        <v>240</v>
      </c>
      <c r="K193" s="4">
        <v>1523</v>
      </c>
      <c r="L193" s="4"/>
      <c r="N193" s="26"/>
    </row>
    <row r="194" spans="1:14" s="3" customFormat="1" x14ac:dyDescent="0.3">
      <c r="A194" s="1" t="s">
        <v>10</v>
      </c>
      <c r="B194" s="1" t="s">
        <v>547</v>
      </c>
      <c r="C194" s="1" t="s">
        <v>664</v>
      </c>
      <c r="D194" s="28">
        <v>2</v>
      </c>
      <c r="E194" s="15">
        <v>2</v>
      </c>
      <c r="F194" s="23" t="s">
        <v>322</v>
      </c>
      <c r="G194" s="2" t="s">
        <v>235</v>
      </c>
      <c r="H194" s="7" t="s">
        <v>691</v>
      </c>
      <c r="I194" s="7" t="s">
        <v>245</v>
      </c>
      <c r="J194" s="7" t="s">
        <v>359</v>
      </c>
      <c r="K194" s="4">
        <v>1175</v>
      </c>
      <c r="L194" s="4"/>
      <c r="N194" s="26"/>
    </row>
    <row r="195" spans="1:14" s="3" customFormat="1" x14ac:dyDescent="0.3">
      <c r="A195" s="3" t="s">
        <v>196</v>
      </c>
      <c r="B195" s="1" t="s">
        <v>536</v>
      </c>
      <c r="C195" s="1" t="s">
        <v>627</v>
      </c>
      <c r="D195" s="28">
        <v>9</v>
      </c>
      <c r="E195" s="15">
        <v>5</v>
      </c>
      <c r="F195" s="23" t="s">
        <v>322</v>
      </c>
      <c r="G195" s="2" t="s">
        <v>235</v>
      </c>
      <c r="H195" s="7" t="s">
        <v>681</v>
      </c>
      <c r="I195" s="7" t="s">
        <v>671</v>
      </c>
      <c r="J195" s="7" t="s">
        <v>243</v>
      </c>
      <c r="K195" s="4">
        <v>1708</v>
      </c>
      <c r="L195" s="4"/>
      <c r="N195" s="26"/>
    </row>
    <row r="196" spans="1:14" s="3" customFormat="1" x14ac:dyDescent="0.3">
      <c r="A196" s="3" t="s">
        <v>197</v>
      </c>
      <c r="B196" s="1" t="s">
        <v>482</v>
      </c>
      <c r="C196" s="1" t="s">
        <v>640</v>
      </c>
      <c r="D196" s="28">
        <v>5</v>
      </c>
      <c r="E196" s="15">
        <v>2</v>
      </c>
      <c r="F196" s="23" t="s">
        <v>322</v>
      </c>
      <c r="G196" s="2" t="s">
        <v>237</v>
      </c>
      <c r="H196" s="7" t="s">
        <v>681</v>
      </c>
      <c r="I196" s="7" t="s">
        <v>671</v>
      </c>
      <c r="J196" s="7" t="s">
        <v>243</v>
      </c>
      <c r="K196" s="4">
        <v>1035</v>
      </c>
      <c r="L196" s="4"/>
      <c r="N196" s="26"/>
    </row>
    <row r="197" spans="1:14" s="3" customFormat="1" x14ac:dyDescent="0.3">
      <c r="A197" s="3" t="s">
        <v>198</v>
      </c>
      <c r="B197" s="1" t="s">
        <v>483</v>
      </c>
      <c r="C197" s="1" t="s">
        <v>628</v>
      </c>
      <c r="D197" s="28">
        <v>4</v>
      </c>
      <c r="E197" s="15">
        <v>10</v>
      </c>
      <c r="F197" s="23" t="s">
        <v>320</v>
      </c>
      <c r="G197" s="2" t="s">
        <v>236</v>
      </c>
      <c r="H197" s="7" t="s">
        <v>682</v>
      </c>
      <c r="I197" s="7" t="s">
        <v>671</v>
      </c>
      <c r="J197" s="7" t="s">
        <v>359</v>
      </c>
      <c r="K197" s="4">
        <v>2968</v>
      </c>
      <c r="L197" s="4"/>
      <c r="N197" s="26"/>
    </row>
    <row r="198" spans="1:14" s="3" customFormat="1" x14ac:dyDescent="0.3">
      <c r="A198" s="3" t="s">
        <v>199</v>
      </c>
      <c r="B198" s="1" t="s">
        <v>484</v>
      </c>
      <c r="C198" s="1" t="s">
        <v>629</v>
      </c>
      <c r="D198" s="28">
        <v>9</v>
      </c>
      <c r="E198" s="15">
        <v>1</v>
      </c>
      <c r="F198" s="23" t="s">
        <v>322</v>
      </c>
      <c r="G198" s="2" t="s">
        <v>235</v>
      </c>
      <c r="H198" s="7" t="s">
        <v>685</v>
      </c>
      <c r="I198" s="7" t="s">
        <v>673</v>
      </c>
      <c r="J198" s="7" t="s">
        <v>243</v>
      </c>
      <c r="K198" s="4">
        <v>2159</v>
      </c>
      <c r="L198" s="4"/>
      <c r="N198" s="26"/>
    </row>
    <row r="199" spans="1:14" s="3" customFormat="1" x14ac:dyDescent="0.3">
      <c r="A199" s="3" t="s">
        <v>200</v>
      </c>
      <c r="B199" s="1" t="s">
        <v>485</v>
      </c>
      <c r="C199" s="1" t="s">
        <v>630</v>
      </c>
      <c r="D199" s="28">
        <v>6</v>
      </c>
      <c r="E199" s="15">
        <v>7</v>
      </c>
      <c r="F199" s="23" t="s">
        <v>321</v>
      </c>
      <c r="G199" s="2" t="s">
        <v>236</v>
      </c>
      <c r="H199" s="7" t="s">
        <v>740</v>
      </c>
      <c r="I199" s="7" t="s">
        <v>675</v>
      </c>
      <c r="J199" s="7" t="s">
        <v>360</v>
      </c>
      <c r="K199" s="4">
        <v>1090</v>
      </c>
      <c r="L199" s="4"/>
      <c r="N199" s="26"/>
    </row>
    <row r="200" spans="1:14" s="3" customFormat="1" x14ac:dyDescent="0.3">
      <c r="A200" s="3" t="s">
        <v>201</v>
      </c>
      <c r="B200" s="1" t="s">
        <v>620</v>
      </c>
      <c r="C200" s="1" t="s">
        <v>641</v>
      </c>
      <c r="D200" s="28">
        <v>3</v>
      </c>
      <c r="E200" s="15">
        <v>1</v>
      </c>
      <c r="F200" s="23" t="s">
        <v>322</v>
      </c>
      <c r="G200" s="2" t="s">
        <v>235</v>
      </c>
      <c r="H200" s="7" t="s">
        <v>690</v>
      </c>
      <c r="I200" s="7" t="s">
        <v>674</v>
      </c>
      <c r="J200" s="7" t="s">
        <v>358</v>
      </c>
      <c r="K200" s="4">
        <v>2985</v>
      </c>
      <c r="L200" s="4"/>
      <c r="N200" s="26"/>
    </row>
    <row r="201" spans="1:14" s="3" customFormat="1" x14ac:dyDescent="0.3">
      <c r="A201" s="3" t="s">
        <v>202</v>
      </c>
      <c r="B201" s="1" t="s">
        <v>537</v>
      </c>
      <c r="C201" s="1" t="s">
        <v>631</v>
      </c>
      <c r="D201" s="28">
        <v>1</v>
      </c>
      <c r="E201" s="15">
        <v>10</v>
      </c>
      <c r="F201" s="23" t="s">
        <v>321</v>
      </c>
      <c r="G201" s="2" t="s">
        <v>236</v>
      </c>
      <c r="H201" s="7" t="s">
        <v>728</v>
      </c>
      <c r="I201" s="7" t="s">
        <v>673</v>
      </c>
      <c r="J201" s="7" t="s">
        <v>240</v>
      </c>
      <c r="K201" s="4">
        <v>1935</v>
      </c>
      <c r="L201" s="4"/>
      <c r="N201" s="26"/>
    </row>
    <row r="202" spans="1:14" s="3" customFormat="1" x14ac:dyDescent="0.3">
      <c r="A202" s="3" t="s">
        <v>203</v>
      </c>
      <c r="B202" s="1" t="s">
        <v>580</v>
      </c>
      <c r="C202" s="1" t="s">
        <v>632</v>
      </c>
      <c r="D202" s="28">
        <v>5</v>
      </c>
      <c r="E202" s="15">
        <v>5</v>
      </c>
      <c r="F202" s="23" t="s">
        <v>322</v>
      </c>
      <c r="G202" s="2" t="s">
        <v>236</v>
      </c>
      <c r="H202" s="7" t="s">
        <v>705</v>
      </c>
      <c r="I202" s="7" t="s">
        <v>675</v>
      </c>
      <c r="J202" s="7" t="s">
        <v>359</v>
      </c>
      <c r="K202" s="4">
        <v>2966</v>
      </c>
      <c r="L202" s="4"/>
      <c r="N202" s="26"/>
    </row>
    <row r="203" spans="1:14" s="3" customFormat="1" x14ac:dyDescent="0.3">
      <c r="A203" s="3" t="s">
        <v>204</v>
      </c>
      <c r="B203" s="1" t="s">
        <v>621</v>
      </c>
      <c r="C203" s="1" t="s">
        <v>633</v>
      </c>
      <c r="D203" s="28">
        <v>10</v>
      </c>
      <c r="E203" s="15">
        <v>15</v>
      </c>
      <c r="F203" s="23" t="s">
        <v>322</v>
      </c>
      <c r="G203" s="2" t="s">
        <v>236</v>
      </c>
      <c r="H203" s="7" t="s">
        <v>708</v>
      </c>
      <c r="I203" s="7" t="s">
        <v>674</v>
      </c>
      <c r="J203" s="7" t="s">
        <v>243</v>
      </c>
      <c r="K203" s="4">
        <v>1303</v>
      </c>
      <c r="L203" s="4"/>
      <c r="N203" s="26"/>
    </row>
    <row r="204" spans="1:14" s="3" customFormat="1" x14ac:dyDescent="0.3">
      <c r="A204" s="3" t="s">
        <v>205</v>
      </c>
      <c r="B204" s="1" t="s">
        <v>581</v>
      </c>
      <c r="C204" s="1" t="s">
        <v>635</v>
      </c>
      <c r="D204" s="28">
        <v>4</v>
      </c>
      <c r="E204" s="15">
        <v>9</v>
      </c>
      <c r="F204" s="23" t="s">
        <v>320</v>
      </c>
      <c r="G204" s="2" t="s">
        <v>235</v>
      </c>
      <c r="H204" s="7" t="s">
        <v>708</v>
      </c>
      <c r="I204" s="7" t="s">
        <v>674</v>
      </c>
      <c r="J204" s="7" t="s">
        <v>243</v>
      </c>
      <c r="K204" s="4">
        <v>2565</v>
      </c>
      <c r="L204" s="4"/>
      <c r="N204" s="26"/>
    </row>
    <row r="205" spans="1:14" s="3" customFormat="1" x14ac:dyDescent="0.3">
      <c r="A205" s="3" t="s">
        <v>206</v>
      </c>
      <c r="B205" s="1" t="s">
        <v>486</v>
      </c>
      <c r="C205" s="1" t="s">
        <v>636</v>
      </c>
      <c r="D205" s="28">
        <v>6</v>
      </c>
      <c r="E205" s="15">
        <v>14</v>
      </c>
      <c r="F205" s="23" t="s">
        <v>321</v>
      </c>
      <c r="G205" s="2" t="s">
        <v>237</v>
      </c>
      <c r="H205" s="7" t="s">
        <v>729</v>
      </c>
      <c r="I205" s="7" t="s">
        <v>674</v>
      </c>
      <c r="J205" s="7" t="s">
        <v>244</v>
      </c>
      <c r="K205" s="4">
        <v>2393</v>
      </c>
      <c r="L205" s="4"/>
      <c r="N205" s="26"/>
    </row>
    <row r="206" spans="1:14" s="3" customFormat="1" x14ac:dyDescent="0.3">
      <c r="A206" s="3" t="s">
        <v>207</v>
      </c>
      <c r="B206" s="1" t="s">
        <v>538</v>
      </c>
      <c r="C206" s="1" t="s">
        <v>637</v>
      </c>
      <c r="D206" s="28">
        <v>7</v>
      </c>
      <c r="E206" s="15">
        <v>11</v>
      </c>
      <c r="F206" s="23" t="s">
        <v>320</v>
      </c>
      <c r="G206" s="2" t="s">
        <v>237</v>
      </c>
      <c r="H206" s="7" t="s">
        <v>739</v>
      </c>
      <c r="I206" s="7" t="s">
        <v>675</v>
      </c>
      <c r="J206" s="7" t="s">
        <v>358</v>
      </c>
      <c r="K206" s="4">
        <v>2425</v>
      </c>
      <c r="L206" s="4"/>
      <c r="N206" s="26"/>
    </row>
    <row r="207" spans="1:14" s="3" customFormat="1" x14ac:dyDescent="0.3">
      <c r="A207" s="3" t="s">
        <v>208</v>
      </c>
      <c r="B207" s="1" t="s">
        <v>539</v>
      </c>
      <c r="C207" s="1" t="s">
        <v>638</v>
      </c>
      <c r="D207" s="28">
        <v>9</v>
      </c>
      <c r="E207" s="15">
        <v>11</v>
      </c>
      <c r="F207" s="23" t="s">
        <v>322</v>
      </c>
      <c r="G207" s="2" t="s">
        <v>236</v>
      </c>
      <c r="H207" s="7" t="s">
        <v>701</v>
      </c>
      <c r="I207" s="7" t="s">
        <v>674</v>
      </c>
      <c r="J207" s="7" t="s">
        <v>241</v>
      </c>
      <c r="K207" s="4">
        <v>1526</v>
      </c>
      <c r="L207" s="4"/>
      <c r="N207" s="26"/>
    </row>
    <row r="208" spans="1:14" s="3" customFormat="1" x14ac:dyDescent="0.3">
      <c r="A208" s="3" t="s">
        <v>209</v>
      </c>
      <c r="B208" s="1" t="s">
        <v>582</v>
      </c>
      <c r="C208" s="1" t="s">
        <v>639</v>
      </c>
      <c r="D208" s="28">
        <v>7</v>
      </c>
      <c r="E208" s="15">
        <v>2</v>
      </c>
      <c r="F208" s="23" t="s">
        <v>320</v>
      </c>
      <c r="G208" s="2" t="s">
        <v>236</v>
      </c>
      <c r="H208" s="7" t="s">
        <v>721</v>
      </c>
      <c r="I208" s="7" t="s">
        <v>676</v>
      </c>
      <c r="J208" s="7" t="s">
        <v>244</v>
      </c>
      <c r="K208" s="4">
        <v>2296</v>
      </c>
      <c r="L208" s="4"/>
      <c r="N208" s="26"/>
    </row>
    <row r="209" spans="1:14" s="3" customFormat="1" x14ac:dyDescent="0.3">
      <c r="A209" s="3" t="s">
        <v>210</v>
      </c>
      <c r="B209" s="1" t="s">
        <v>487</v>
      </c>
      <c r="C209" s="1" t="s">
        <v>635</v>
      </c>
      <c r="D209" s="28">
        <v>8</v>
      </c>
      <c r="E209" s="15">
        <v>11</v>
      </c>
      <c r="F209" s="23" t="s">
        <v>321</v>
      </c>
      <c r="G209" s="2" t="s">
        <v>236</v>
      </c>
      <c r="H209" s="7" t="s">
        <v>738</v>
      </c>
      <c r="I209" s="7" t="s">
        <v>669</v>
      </c>
      <c r="J209" s="7" t="s">
        <v>361</v>
      </c>
      <c r="K209" s="4">
        <v>1323</v>
      </c>
      <c r="L209" s="4"/>
      <c r="N209" s="26"/>
    </row>
    <row r="210" spans="1:14" s="3" customFormat="1" x14ac:dyDescent="0.3">
      <c r="A210" s="3" t="s">
        <v>211</v>
      </c>
      <c r="B210" s="1" t="s">
        <v>488</v>
      </c>
      <c r="C210" s="1" t="s">
        <v>638</v>
      </c>
      <c r="D210" s="28">
        <v>8</v>
      </c>
      <c r="E210" s="15">
        <v>4</v>
      </c>
      <c r="F210" s="23" t="s">
        <v>320</v>
      </c>
      <c r="G210" s="2" t="s">
        <v>235</v>
      </c>
      <c r="H210" s="7" t="s">
        <v>741</v>
      </c>
      <c r="I210" s="7" t="s">
        <v>677</v>
      </c>
      <c r="J210" s="7" t="s">
        <v>359</v>
      </c>
      <c r="K210" s="4">
        <v>1477</v>
      </c>
      <c r="L210" s="4"/>
      <c r="N210" s="26"/>
    </row>
    <row r="211" spans="1:14" s="3" customFormat="1" x14ac:dyDescent="0.3">
      <c r="A211" s="3" t="s">
        <v>212</v>
      </c>
      <c r="B211" s="1" t="s">
        <v>540</v>
      </c>
      <c r="C211" s="1" t="s">
        <v>639</v>
      </c>
      <c r="D211" s="28">
        <v>1</v>
      </c>
      <c r="E211" s="15">
        <v>5</v>
      </c>
      <c r="F211" s="23" t="s">
        <v>321</v>
      </c>
      <c r="G211" s="2" t="s">
        <v>235</v>
      </c>
      <c r="H211" s="7" t="s">
        <v>704</v>
      </c>
      <c r="I211" s="7" t="s">
        <v>676</v>
      </c>
      <c r="J211" s="7" t="s">
        <v>243</v>
      </c>
      <c r="K211" s="4">
        <v>1299</v>
      </c>
      <c r="L211" s="4"/>
      <c r="N211" s="26"/>
    </row>
    <row r="212" spans="1:14" s="3" customFormat="1" x14ac:dyDescent="0.3">
      <c r="A212" s="3" t="s">
        <v>213</v>
      </c>
      <c r="B212" s="1" t="s">
        <v>442</v>
      </c>
      <c r="C212" s="1" t="s">
        <v>626</v>
      </c>
      <c r="D212" s="28">
        <v>9</v>
      </c>
      <c r="E212" s="15">
        <v>9</v>
      </c>
      <c r="F212" s="23" t="s">
        <v>322</v>
      </c>
      <c r="G212" s="2" t="s">
        <v>236</v>
      </c>
      <c r="H212" s="7" t="s">
        <v>717</v>
      </c>
      <c r="I212" s="7" t="s">
        <v>674</v>
      </c>
      <c r="J212" s="7" t="s">
        <v>240</v>
      </c>
      <c r="K212" s="4">
        <v>2410</v>
      </c>
      <c r="L212" s="4"/>
      <c r="N212" s="26"/>
    </row>
    <row r="213" spans="1:14" s="3" customFormat="1" x14ac:dyDescent="0.3">
      <c r="A213" s="3" t="s">
        <v>214</v>
      </c>
      <c r="B213" s="1" t="s">
        <v>541</v>
      </c>
      <c r="C213" s="1" t="s">
        <v>640</v>
      </c>
      <c r="D213" s="28">
        <v>5</v>
      </c>
      <c r="E213" s="15">
        <v>3</v>
      </c>
      <c r="F213" s="23" t="s">
        <v>322</v>
      </c>
      <c r="G213" s="2" t="s">
        <v>236</v>
      </c>
      <c r="H213" s="7" t="s">
        <v>681</v>
      </c>
      <c r="I213" s="7" t="s">
        <v>671</v>
      </c>
      <c r="J213" s="7" t="s">
        <v>243</v>
      </c>
      <c r="K213" s="4">
        <v>2774</v>
      </c>
      <c r="L213" s="4"/>
      <c r="N213" s="26"/>
    </row>
    <row r="214" spans="1:14" s="3" customFormat="1" x14ac:dyDescent="0.3">
      <c r="A214" s="3" t="s">
        <v>215</v>
      </c>
      <c r="B214" s="1" t="s">
        <v>583</v>
      </c>
      <c r="C214" s="1" t="s">
        <v>628</v>
      </c>
      <c r="D214" s="28">
        <v>5</v>
      </c>
      <c r="E214" s="15">
        <v>6</v>
      </c>
      <c r="F214" s="23" t="s">
        <v>322</v>
      </c>
      <c r="G214" s="2" t="s">
        <v>237</v>
      </c>
      <c r="H214" s="7" t="s">
        <v>737</v>
      </c>
      <c r="I214" s="7" t="s">
        <v>245</v>
      </c>
      <c r="J214" s="7" t="s">
        <v>244</v>
      </c>
      <c r="K214" s="4">
        <v>1754</v>
      </c>
      <c r="L214" s="4"/>
      <c r="N214" s="26"/>
    </row>
    <row r="215" spans="1:14" s="3" customFormat="1" x14ac:dyDescent="0.3">
      <c r="A215" s="3" t="s">
        <v>216</v>
      </c>
      <c r="B215" s="1" t="s">
        <v>622</v>
      </c>
      <c r="C215" s="1" t="s">
        <v>630</v>
      </c>
      <c r="D215" s="28">
        <v>8</v>
      </c>
      <c r="E215" s="15">
        <v>1</v>
      </c>
      <c r="F215" s="23" t="s">
        <v>322</v>
      </c>
      <c r="G215" s="2" t="s">
        <v>236</v>
      </c>
      <c r="H215" s="7" t="s">
        <v>703</v>
      </c>
      <c r="I215" s="7" t="s">
        <v>672</v>
      </c>
      <c r="J215" s="7" t="s">
        <v>244</v>
      </c>
      <c r="K215" s="4">
        <v>2816</v>
      </c>
      <c r="L215" s="4"/>
      <c r="N215" s="26"/>
    </row>
    <row r="216" spans="1:14" s="3" customFormat="1" x14ac:dyDescent="0.3">
      <c r="A216" s="3" t="s">
        <v>217</v>
      </c>
      <c r="B216" s="1" t="s">
        <v>489</v>
      </c>
      <c r="C216" s="1" t="s">
        <v>632</v>
      </c>
      <c r="D216" s="28">
        <v>6</v>
      </c>
      <c r="E216" s="15">
        <v>1</v>
      </c>
      <c r="F216" s="23" t="s">
        <v>321</v>
      </c>
      <c r="G216" s="2" t="s">
        <v>237</v>
      </c>
      <c r="H216" s="7" t="s">
        <v>742</v>
      </c>
      <c r="I216" s="7" t="s">
        <v>678</v>
      </c>
      <c r="J216" s="7" t="s">
        <v>240</v>
      </c>
      <c r="K216" s="4">
        <v>2904</v>
      </c>
      <c r="L216" s="4"/>
      <c r="N216" s="26"/>
    </row>
    <row r="217" spans="1:14" s="3" customFormat="1" x14ac:dyDescent="0.3">
      <c r="A217" s="3" t="s">
        <v>218</v>
      </c>
      <c r="B217" s="1" t="s">
        <v>542</v>
      </c>
      <c r="C217" s="1" t="s">
        <v>633</v>
      </c>
      <c r="D217" s="28">
        <v>8</v>
      </c>
      <c r="E217" s="15">
        <v>12</v>
      </c>
      <c r="F217" s="23" t="s">
        <v>322</v>
      </c>
      <c r="G217" s="2" t="s">
        <v>237</v>
      </c>
      <c r="H217" s="7" t="s">
        <v>681</v>
      </c>
      <c r="I217" s="7" t="s">
        <v>671</v>
      </c>
      <c r="J217" s="7" t="s">
        <v>243</v>
      </c>
      <c r="K217" s="4">
        <v>2886</v>
      </c>
      <c r="L217" s="4"/>
      <c r="N217" s="26"/>
    </row>
    <row r="218" spans="1:14" s="3" customFormat="1" x14ac:dyDescent="0.3">
      <c r="A218" s="3" t="s">
        <v>219</v>
      </c>
      <c r="B218" s="1" t="s">
        <v>490</v>
      </c>
      <c r="C218" s="1" t="s">
        <v>635</v>
      </c>
      <c r="D218" s="28">
        <v>7</v>
      </c>
      <c r="E218" s="15">
        <v>14</v>
      </c>
      <c r="F218" s="23" t="s">
        <v>322</v>
      </c>
      <c r="G218" s="2" t="s">
        <v>236</v>
      </c>
      <c r="H218" s="7" t="s">
        <v>743</v>
      </c>
      <c r="I218" s="7" t="s">
        <v>672</v>
      </c>
      <c r="J218" s="7" t="s">
        <v>241</v>
      </c>
      <c r="K218" s="4">
        <v>2683</v>
      </c>
      <c r="L218" s="4"/>
      <c r="N218" s="26"/>
    </row>
    <row r="219" spans="1:14" s="3" customFormat="1" x14ac:dyDescent="0.3">
      <c r="A219" s="3" t="s">
        <v>220</v>
      </c>
      <c r="B219" s="1" t="s">
        <v>443</v>
      </c>
      <c r="C219" s="1" t="s">
        <v>626</v>
      </c>
      <c r="D219" s="28">
        <v>9</v>
      </c>
      <c r="E219" s="15">
        <v>6</v>
      </c>
      <c r="F219" s="23" t="s">
        <v>321</v>
      </c>
      <c r="G219" s="2" t="s">
        <v>237</v>
      </c>
      <c r="H219" s="7" t="s">
        <v>744</v>
      </c>
      <c r="I219" s="7" t="s">
        <v>676</v>
      </c>
      <c r="J219" s="7" t="s">
        <v>242</v>
      </c>
      <c r="K219" s="4">
        <v>1665</v>
      </c>
      <c r="L219" s="4"/>
      <c r="N219" s="26"/>
    </row>
    <row r="220" spans="1:14" s="3" customFormat="1" x14ac:dyDescent="0.3">
      <c r="A220" s="2" t="s">
        <v>4</v>
      </c>
      <c r="B220" s="1" t="s">
        <v>444</v>
      </c>
      <c r="C220" s="1" t="s">
        <v>665</v>
      </c>
      <c r="D220" s="28">
        <v>4</v>
      </c>
      <c r="E220" s="15">
        <v>9</v>
      </c>
      <c r="F220" s="23" t="s">
        <v>320</v>
      </c>
      <c r="G220" s="2" t="s">
        <v>236</v>
      </c>
      <c r="H220" s="7" t="s">
        <v>727</v>
      </c>
      <c r="I220" s="7" t="s">
        <v>678</v>
      </c>
      <c r="J220" s="7" t="s">
        <v>359</v>
      </c>
      <c r="K220" s="4">
        <v>1390</v>
      </c>
      <c r="L220" s="4"/>
      <c r="N220" s="26"/>
    </row>
    <row r="221" spans="1:14" s="3" customFormat="1" x14ac:dyDescent="0.3">
      <c r="A221" s="3" t="s">
        <v>221</v>
      </c>
      <c r="B221" s="1" t="s">
        <v>444</v>
      </c>
      <c r="C221" s="1" t="s">
        <v>627</v>
      </c>
      <c r="D221" s="28">
        <v>7</v>
      </c>
      <c r="E221" s="15">
        <v>14</v>
      </c>
      <c r="F221" s="23" t="s">
        <v>320</v>
      </c>
      <c r="G221" s="2" t="s">
        <v>236</v>
      </c>
      <c r="H221" s="7" t="s">
        <v>683</v>
      </c>
      <c r="I221" s="7" t="s">
        <v>672</v>
      </c>
      <c r="J221" s="7" t="s">
        <v>361</v>
      </c>
      <c r="K221" s="4">
        <v>1558</v>
      </c>
      <c r="L221" s="4"/>
      <c r="N221" s="26"/>
    </row>
    <row r="222" spans="1:14" s="3" customFormat="1" x14ac:dyDescent="0.3">
      <c r="A222" s="3" t="s">
        <v>222</v>
      </c>
      <c r="B222" s="1" t="s">
        <v>491</v>
      </c>
      <c r="C222" s="1" t="s">
        <v>640</v>
      </c>
      <c r="D222" s="28">
        <v>4</v>
      </c>
      <c r="E222" s="15">
        <v>6</v>
      </c>
      <c r="F222" s="23" t="s">
        <v>322</v>
      </c>
      <c r="G222" s="2" t="s">
        <v>235</v>
      </c>
      <c r="H222" s="7" t="s">
        <v>745</v>
      </c>
      <c r="I222" s="7" t="s">
        <v>245</v>
      </c>
      <c r="J222" s="7" t="s">
        <v>240</v>
      </c>
      <c r="K222" s="4">
        <v>1229</v>
      </c>
      <c r="L222" s="4"/>
      <c r="N222" s="26"/>
    </row>
    <row r="223" spans="1:14" s="3" customFormat="1" x14ac:dyDescent="0.3">
      <c r="A223" s="3" t="s">
        <v>223</v>
      </c>
      <c r="B223" s="1" t="s">
        <v>584</v>
      </c>
      <c r="C223" s="1" t="s">
        <v>628</v>
      </c>
      <c r="D223" s="28">
        <v>7</v>
      </c>
      <c r="E223" s="15">
        <v>1</v>
      </c>
      <c r="F223" s="23" t="s">
        <v>322</v>
      </c>
      <c r="G223" s="2" t="s">
        <v>236</v>
      </c>
      <c r="H223" s="7" t="s">
        <v>682</v>
      </c>
      <c r="I223" s="7" t="s">
        <v>671</v>
      </c>
      <c r="J223" s="7" t="s">
        <v>359</v>
      </c>
      <c r="K223" s="4">
        <v>2480</v>
      </c>
      <c r="L223" s="4"/>
      <c r="N223" s="26"/>
    </row>
    <row r="224" spans="1:14" s="3" customFormat="1" x14ac:dyDescent="0.3">
      <c r="A224" s="3" t="s">
        <v>224</v>
      </c>
      <c r="B224" s="1" t="s">
        <v>492</v>
      </c>
      <c r="C224" s="1" t="s">
        <v>630</v>
      </c>
      <c r="D224" s="28">
        <v>4</v>
      </c>
      <c r="E224" s="15">
        <v>13</v>
      </c>
      <c r="F224" s="23" t="s">
        <v>320</v>
      </c>
      <c r="G224" s="2" t="s">
        <v>236</v>
      </c>
      <c r="H224" s="7" t="s">
        <v>746</v>
      </c>
      <c r="I224" s="7" t="s">
        <v>671</v>
      </c>
      <c r="J224" s="7" t="s">
        <v>358</v>
      </c>
      <c r="K224" s="4">
        <v>2595</v>
      </c>
      <c r="L224" s="4"/>
      <c r="N224" s="26"/>
    </row>
    <row r="225" spans="1:14" s="3" customFormat="1" x14ac:dyDescent="0.3">
      <c r="A225" s="3" t="s">
        <v>225</v>
      </c>
      <c r="B225" s="1" t="s">
        <v>493</v>
      </c>
      <c r="C225" s="1" t="s">
        <v>641</v>
      </c>
      <c r="D225" s="28">
        <v>1</v>
      </c>
      <c r="E225" s="15">
        <v>14</v>
      </c>
      <c r="F225" s="23" t="s">
        <v>322</v>
      </c>
      <c r="G225" s="2" t="s">
        <v>237</v>
      </c>
      <c r="H225" s="7" t="s">
        <v>725</v>
      </c>
      <c r="I225" s="7" t="s">
        <v>675</v>
      </c>
      <c r="J225" s="7" t="s">
        <v>241</v>
      </c>
      <c r="K225" s="4">
        <v>2702</v>
      </c>
      <c r="L225" s="4"/>
      <c r="N225" s="26"/>
    </row>
    <row r="226" spans="1:14" s="3" customFormat="1" x14ac:dyDescent="0.3">
      <c r="A226" s="1" t="s">
        <v>30</v>
      </c>
      <c r="B226" s="1" t="s">
        <v>589</v>
      </c>
      <c r="C226" s="1" t="s">
        <v>666</v>
      </c>
      <c r="D226" s="28">
        <v>2</v>
      </c>
      <c r="E226" s="15">
        <v>7</v>
      </c>
      <c r="F226" s="23" t="s">
        <v>321</v>
      </c>
      <c r="G226" s="2" t="s">
        <v>236</v>
      </c>
      <c r="H226" s="7" t="s">
        <v>723</v>
      </c>
      <c r="I226" s="7" t="s">
        <v>676</v>
      </c>
      <c r="J226" s="7" t="s">
        <v>241</v>
      </c>
      <c r="K226" s="4">
        <v>2396</v>
      </c>
      <c r="L226" s="4"/>
      <c r="N226" s="26"/>
    </row>
    <row r="227" spans="1:14" s="3" customFormat="1" x14ac:dyDescent="0.3">
      <c r="A227" s="1" t="s">
        <v>226</v>
      </c>
      <c r="B227" s="1" t="s">
        <v>543</v>
      </c>
      <c r="C227" s="1" t="s">
        <v>633</v>
      </c>
      <c r="D227" s="28">
        <v>6</v>
      </c>
      <c r="E227" s="15">
        <v>13</v>
      </c>
      <c r="F227" s="23" t="s">
        <v>320</v>
      </c>
      <c r="G227" s="2" t="s">
        <v>236</v>
      </c>
      <c r="H227" s="7" t="s">
        <v>699</v>
      </c>
      <c r="I227" s="7" t="s">
        <v>671</v>
      </c>
      <c r="J227" s="7" t="s">
        <v>244</v>
      </c>
      <c r="K227" s="4">
        <v>1483</v>
      </c>
      <c r="L227" s="4"/>
      <c r="N227" s="26"/>
    </row>
    <row r="228" spans="1:14" s="3" customFormat="1" x14ac:dyDescent="0.3">
      <c r="A228" s="1" t="s">
        <v>227</v>
      </c>
      <c r="B228" s="1" t="s">
        <v>445</v>
      </c>
      <c r="C228" s="1" t="s">
        <v>634</v>
      </c>
      <c r="D228" s="28">
        <v>3</v>
      </c>
      <c r="E228" s="15">
        <v>10</v>
      </c>
      <c r="F228" s="23" t="s">
        <v>320</v>
      </c>
      <c r="G228" s="2" t="s">
        <v>235</v>
      </c>
      <c r="H228" s="7" t="s">
        <v>699</v>
      </c>
      <c r="I228" s="7" t="s">
        <v>671</v>
      </c>
      <c r="J228" s="7" t="s">
        <v>244</v>
      </c>
      <c r="K228" s="4">
        <v>1500</v>
      </c>
      <c r="L228" s="4"/>
      <c r="N228" s="26"/>
    </row>
    <row r="229" spans="1:14" s="3" customFormat="1" x14ac:dyDescent="0.3">
      <c r="A229" s="1" t="s">
        <v>228</v>
      </c>
      <c r="B229" s="1" t="s">
        <v>446</v>
      </c>
      <c r="C229" s="1" t="s">
        <v>635</v>
      </c>
      <c r="D229" s="28">
        <v>5</v>
      </c>
      <c r="E229" s="15">
        <v>13</v>
      </c>
      <c r="F229" s="23" t="s">
        <v>320</v>
      </c>
      <c r="G229" s="2" t="s">
        <v>236</v>
      </c>
      <c r="H229" s="7" t="s">
        <v>681</v>
      </c>
      <c r="I229" s="7" t="s">
        <v>671</v>
      </c>
      <c r="J229" s="7" t="s">
        <v>243</v>
      </c>
      <c r="K229" s="4">
        <v>2149</v>
      </c>
      <c r="L229" s="4"/>
      <c r="N229" s="26"/>
    </row>
    <row r="230" spans="1:14" x14ac:dyDescent="0.3">
      <c r="A230" s="1" t="s">
        <v>229</v>
      </c>
      <c r="B230" s="1" t="s">
        <v>447</v>
      </c>
      <c r="C230" s="1" t="s">
        <v>636</v>
      </c>
      <c r="D230" s="28">
        <v>6</v>
      </c>
      <c r="E230" s="15">
        <v>12</v>
      </c>
      <c r="F230" s="23" t="s">
        <v>321</v>
      </c>
      <c r="G230" s="2" t="s">
        <v>237</v>
      </c>
      <c r="H230" s="7" t="s">
        <v>707</v>
      </c>
      <c r="I230" s="7" t="s">
        <v>673</v>
      </c>
      <c r="J230" s="7" t="s">
        <v>241</v>
      </c>
      <c r="K230" s="4">
        <v>2256</v>
      </c>
      <c r="M230" s="3"/>
    </row>
    <row r="231" spans="1:14" x14ac:dyDescent="0.3">
      <c r="A231" s="1" t="s">
        <v>230</v>
      </c>
      <c r="B231" s="1" t="s">
        <v>544</v>
      </c>
      <c r="C231" s="1" t="s">
        <v>637</v>
      </c>
      <c r="D231" s="28">
        <v>8</v>
      </c>
      <c r="E231" s="15">
        <v>8</v>
      </c>
      <c r="F231" s="23" t="s">
        <v>322</v>
      </c>
      <c r="G231" s="2" t="s">
        <v>235</v>
      </c>
      <c r="H231" s="7" t="s">
        <v>702</v>
      </c>
      <c r="I231" s="7" t="s">
        <v>671</v>
      </c>
      <c r="J231" s="7" t="s">
        <v>240</v>
      </c>
      <c r="K231" s="4">
        <v>1865</v>
      </c>
    </row>
    <row r="232" spans="1:14" x14ac:dyDescent="0.3">
      <c r="A232" s="1" t="s">
        <v>231</v>
      </c>
      <c r="B232" s="1" t="s">
        <v>623</v>
      </c>
      <c r="C232" s="1" t="s">
        <v>638</v>
      </c>
      <c r="D232" s="28">
        <v>2</v>
      </c>
      <c r="E232" s="15">
        <v>2</v>
      </c>
      <c r="F232" s="23" t="s">
        <v>322</v>
      </c>
      <c r="G232" s="2" t="s">
        <v>237</v>
      </c>
      <c r="H232" s="7" t="s">
        <v>686</v>
      </c>
      <c r="I232" s="7" t="s">
        <v>245</v>
      </c>
      <c r="J232" s="7" t="s">
        <v>241</v>
      </c>
      <c r="K232" s="4">
        <v>2409</v>
      </c>
    </row>
    <row r="233" spans="1:14" x14ac:dyDescent="0.3">
      <c r="A233" s="1" t="s">
        <v>232</v>
      </c>
      <c r="B233" s="1" t="s">
        <v>545</v>
      </c>
      <c r="C233" s="1" t="s">
        <v>639</v>
      </c>
      <c r="D233" s="28">
        <v>4</v>
      </c>
      <c r="E233" s="15">
        <v>12</v>
      </c>
      <c r="F233" s="23" t="s">
        <v>322</v>
      </c>
      <c r="G233" s="2" t="s">
        <v>236</v>
      </c>
      <c r="H233" s="7" t="s">
        <v>714</v>
      </c>
      <c r="I233" s="7" t="s">
        <v>676</v>
      </c>
      <c r="J233" s="7" t="s">
        <v>358</v>
      </c>
      <c r="K233" s="4">
        <v>1132</v>
      </c>
    </row>
    <row r="234" spans="1:14" x14ac:dyDescent="0.3">
      <c r="F234" s="23"/>
    </row>
    <row r="235" spans="1:14" x14ac:dyDescent="0.3">
      <c r="F235" s="23"/>
    </row>
    <row r="236" spans="1:14" x14ac:dyDescent="0.3">
      <c r="F236" s="23"/>
    </row>
    <row r="237" spans="1:14" x14ac:dyDescent="0.3">
      <c r="F237" s="23"/>
    </row>
    <row r="238" spans="1:14" x14ac:dyDescent="0.3">
      <c r="F238" s="23"/>
    </row>
    <row r="239" spans="1:14" x14ac:dyDescent="0.3">
      <c r="F239" s="23"/>
    </row>
    <row r="240" spans="1:14" x14ac:dyDescent="0.3">
      <c r="F240" s="23"/>
    </row>
    <row r="241" spans="6:6" x14ac:dyDescent="0.3">
      <c r="F241" s="23"/>
    </row>
    <row r="242" spans="6:6" x14ac:dyDescent="0.3">
      <c r="F242" s="23"/>
    </row>
    <row r="243" spans="6:6" x14ac:dyDescent="0.3">
      <c r="F243" s="23"/>
    </row>
    <row r="244" spans="6:6" x14ac:dyDescent="0.3">
      <c r="F244" s="23"/>
    </row>
    <row r="245" spans="6:6" x14ac:dyDescent="0.3">
      <c r="F245" s="23"/>
    </row>
    <row r="246" spans="6:6" x14ac:dyDescent="0.3">
      <c r="F246" s="23"/>
    </row>
    <row r="247" spans="6:6" x14ac:dyDescent="0.3">
      <c r="F247" s="23"/>
    </row>
  </sheetData>
  <autoFilter ref="A1:K1" xr:uid="{E7AF59F5-5F20-4E0A-8A39-738769277B16}"/>
  <sortState ref="A2:K233">
    <sortCondition ref="A2"/>
  </sortState>
  <pageMargins left="0.75" right="0.75" top="1" bottom="1" header="0.5" footer="0.5"/>
  <pageSetup orientation="portrait" r:id="rId1"/>
  <headerFooter alignWithMargins="0">
    <oddHeader>&amp;L&amp;"Calibri,Regular"&amp;K000000&amp;G&amp;C&amp;"Calibri,Regular"&amp;K000000Employee Data and Sales Stats&amp;R&amp;"Calibri,Regular"&amp;K000000&amp;G</oddHeader>
  </headerFooter>
  <legacyDrawingHF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k E A A B Q S w M E F A A C A A g A 7 p a Q W O x q b P W l A A A A 9 w A A A B I A H A B D b 2 5 m a W c v U G F j a 2 F n Z S 5 4 b W w g o h g A K K A U A A A A A A A A A A A A A A A A A A A A A A A A A A A A h Y 9 B D o I w F E S v Q r q n L Z i Y S j 4 l 0 a 0 k R h P j t q k V G q E Q W i x 3 c + G R v I I Y R d 2 5 n D d v M X O / 3 i A b 6 i q 4 q M 7 q x q Q o w h Q F y s j m q E 2 R o t 6 d Q o Y y D h s h z 6 J Q w S g b m w z 2 m K L S u T Y h x H u P / Q w 3 X U F i S i N y y N c 7 W a p a o I + s / 8 u h N t Y J I x X i s H + N 4 T F e z H H E G G W Y A p k o 5 N p 8 j X g c / G x / I K z 6 y v W d 4 q 0 L l 1 s g U w T y P s E f U E s D B B Q A A g A I A O 6 W k F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u l p B Y B d O a v D I B A A B e A g A A E w A c A E Z v c m 1 1 b G F z L 1 N l Y 3 R p b 2 4 x L m 0 g o h g A K K A U A A A A A A A A A A A A A A A A A A A A A A A A A A A A h Z A x a 8 M w E I V 3 g / / D 4 S 4 2 G E O g W 8 j Q O u l U C s W G D i G D E l + o i C w Z 6 R y c G v / 3 n u y k L S U h Q i A h 3 X 3 v 3 X O 4 I 2 k 0 F N M 5 m 4 d B G L h P Y b G C h 6 g U W 1 Q C K l E Z F 8 E C F F I Y A K 8 X o w n 5 Y d X t U G V 5 a y 1 q + j D 2 s D X m E C f 9 + k 3 U u D j 3 P 0 a b Y Z 3 7 D k 2 b d A I w W z Y G n h S h Z b q H c 7 H C r L R C u 7 2 x d W 5 U W + v y 1 K C L R 7 m 0 7 8 / A K A X i d y D s a B i S H + R S H m U l L f h W L a A x F p a o Z C 2 J J e y v x q p r h K 5 e p a N J J L 4 q 7 e L / J l P 4 a 6 F o l C T + y c Z L y V 6 e T 2 c 5 t D E X 8 H 5 v D W F B J 6 b n 7 p i k P k H g / 9 r P x X 7 i c Q 7 d K u U d j A M l U C M J W B d o p V D y C 6 v M s 7 m Y b I s b k H o a v r 9 g B h 8 B X H w l 1 w O e 3 U n 4 b n g 3 0 w 8 D q W 9 I z r 8 B U E s B A i 0 A F A A C A A g A 7 p a Q W O x q b P W l A A A A 9 w A A A B I A A A A A A A A A A A A A A A A A A A A A A E N v b m Z p Z y 9 Q Y W N r Y W d l L n h t b F B L A Q I t A B Q A A g A I A O 6 W k F g P y u m r p A A A A O k A A A A T A A A A A A A A A A A A A A A A A P E A A A B b Q 2 9 u d G V u d F 9 U e X B l c 1 0 u e G 1 s U E s B A i 0 A F A A C A A g A 7 p a Q W A X T m r w y A Q A A X g I A A B M A A A A A A A A A A A A A A A A A 4 g E A A E Z v c m 1 1 b G F z L 1 N l Y 3 R p b 2 4 x L m 1 Q S w U G A A A A A A M A A w D C A A A A Y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w A k A A A A A A A C e C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S U y M G R h Z G 9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V s Y T Q v V G l w b y B B b H R l c m F k b z E u e 1 R h Y m V s Y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U Y W J l b G E 0 L 1 R p c G 8 g Q W x 0 Z X J h Z G 8 x L n t U Y W J l b G E s M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1 b n Q i I F Z h b H V l P S J s M T I x I i A v P j x F b n R y e S B U e X B l P S J G a W x s R X J y b 3 J D b 3 V u d C I g V m F s d W U 9 I m w w I i A v P j x F b n R y e S B U e X B l P S J G a W x s Q 2 9 s d W 1 u V H l w Z X M i I F Z h b H V l P S J z Q m c 9 P S I g L z 4 8 R W 5 0 c n k g V H l w Z T 0 i R m l s b E N v b H V t b k 5 h b W V z I i B W Y W x 1 Z T 0 i c 1 s m c X V v d D t U Y W J l b G E m c X V v d D t d I i A v P j x F b n R y e S B U e X B l P S J G a W x s R X J y b 3 J D b 2 R l I i B W Y W x 1 Z T 0 i c 1 V u a 2 5 v d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N o Z W V 0 I i B W Y W x 1 Z T 0 i c 1 N l c G F y Y X I g Z G F k b 3 M g Z W 0 g Y 2 9 s d W 5 h c y I g L z 4 8 R W 5 0 c n k g V H l w Z T 0 i U m V j b 3 Z l c n l U Y X J n Z X R D b 2 x 1 b W 4 i I F Z h b H V l P S J s M i I g L z 4 8 R W 5 0 c n k g V H l w Z T 0 i U m V j b 3 Z l c n l U Y X J n Z X R S b 3 c i I F Z h b H V l P S J s N y I g L z 4 8 R W 5 0 c n k g V H l w Z T 0 i T m F t Z V V w Z G F 0 Z W R B Z n R l c k Z p b G w i I F Z h b H V l P S J s M S I g L z 4 8 R W 5 0 c n k g V H l w Z T 0 i R m l s b E x h c 3 R V c G R h d G V k I i B W Y W x 1 Z T 0 i Z D I w M T c t M D g t M D d U M T c 6 M T M 6 M D M u N T Q 2 M z Y w N 1 o i I C 8 + P E V u d H J 5 I F R 5 c G U 9 I l F 1 Z X J 5 S U Q i I F Z h b H V l P S J z M j Y y N W E 5 Z G Q t M z Y 5 M S 0 0 Z D Z k L W E 3 M D A t M W E z Y W Y y Y W I x N T Y 2 I i A v P j w v U 3 R h Y m x l R W 5 0 c m l l c z 4 8 L 0 l 0 Z W 0 + P E l 0 Z W 0 + P E l 0 Z W 1 M b 2 N h d G l v b j 4 8 S X R l b V R 5 c G U + R m 9 y b X V s Y T w v S X R l b V R 5 c G U + P E l 0 Z W 1 Q Y X R o P l N l Y 3 R p b 2 4 x L 1 R h Y m V s Y S U y M G R h Z G 9 z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J T I w Z G F k b 3 M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J T I w Z G F k b 3 M v R G l 2 a W R p c i U y M E N v b H V u Y S U y M H B v c i U y M E R l b G l t a X R h Z G 9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J T I w Z G F k b 3 M v V G l w b y U y M E F s d G V y Y W R v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C a / u M A X k 9 2 T q O a s z 2 + H P 6 O A A A A A A I A A A A A A A N m A A D A A A A A E A A A A A e i q f K S X U t g A X n y + K U + t l 4 A A A A A B I A A A K A A A A A Q A A A A m H D f W A k 4 G I u t 8 U B J d Y 2 j I 1 A A A A A g X x u R k b V t h n G x S B A 1 N x r w v C l e N I C 7 K d H I X r a v Q W I C N K 9 u J o K y n 3 c t Z o G E Z e s J S I O 2 c M M k y R O T 7 1 8 M 0 3 o z t 6 / O / X L i S 8 h z u s W N k x Y S 5 i B 3 0 R Q A A A C x S k A 2 5 2 4 K A G y R f D N c + 6 V k 4 y m B v A = = < / D a t a M a s h u p > 
</file>

<file path=customXml/itemProps1.xml><?xml version="1.0" encoding="utf-8"?>
<ds:datastoreItem xmlns:ds="http://schemas.openxmlformats.org/officeDocument/2006/customXml" ds:itemID="{D9365761-9A0A-4C12-BACA-188FD2B1D8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CONT.SE - SOMASE</vt:lpstr>
      <vt:lpstr>SUBTOTAIS</vt:lpstr>
      <vt:lpstr>ANÁLISE RÁPIDA</vt:lpstr>
      <vt:lpstr>DINÂMICA</vt:lpstr>
      <vt:lpstr>Planilha1</vt:lpstr>
      <vt:lpstr>BASE DADOS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Edson</dc:creator>
  <cp:lastModifiedBy>Anthony Samuel Sobral De Freitas</cp:lastModifiedBy>
  <dcterms:created xsi:type="dcterms:W3CDTF">2017-02-09T19:46:07Z</dcterms:created>
  <dcterms:modified xsi:type="dcterms:W3CDTF">2024-04-19T00:07:52Z</dcterms:modified>
</cp:coreProperties>
</file>