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7245" activeTab="1"/>
  </bookViews>
  <sheets>
    <sheet name="Dados" sheetId="1" r:id="rId1"/>
    <sheet name="Frequência" sheetId="2" r:id="rId2"/>
    <sheet name="Estatística Descritiva" sheetId="7" r:id="rId3"/>
    <sheet name="Histograma" sheetId="8" r:id="rId4"/>
    <sheet name="Plan9" sheetId="9" r:id="rId5"/>
    <sheet name="Plan3" sheetId="3" r:id="rId6"/>
  </sheets>
  <calcPr calcId="145621"/>
</workbook>
</file>

<file path=xl/calcChain.xml><?xml version="1.0" encoding="utf-8"?>
<calcChain xmlns="http://schemas.openxmlformats.org/spreadsheetml/2006/main">
  <c r="O8" i="2" l="1"/>
  <c r="O7" i="2"/>
  <c r="O6" i="2"/>
  <c r="N4" i="2"/>
  <c r="N5" i="2"/>
  <c r="N6" i="2"/>
  <c r="N7" i="2"/>
  <c r="N8" i="2"/>
  <c r="N3" i="2"/>
  <c r="O3" i="2" s="1"/>
  <c r="M3" i="2"/>
  <c r="M4" i="2" s="1"/>
  <c r="R9" i="2"/>
  <c r="I8" i="2"/>
  <c r="I7" i="2"/>
  <c r="I6" i="2"/>
  <c r="I5" i="2"/>
  <c r="I4" i="2"/>
  <c r="I3" i="2"/>
  <c r="O4" i="2" l="1"/>
  <c r="O5" i="2" s="1"/>
  <c r="M5" i="2"/>
  <c r="M6" i="2" s="1"/>
  <c r="M7" i="2" s="1"/>
  <c r="M8" i="2" s="1"/>
  <c r="R2" i="2"/>
  <c r="R7" i="2"/>
  <c r="R6" i="2"/>
  <c r="H3" i="2" s="1"/>
  <c r="R5" i="2"/>
  <c r="R4" i="2"/>
  <c r="R3" i="2"/>
  <c r="H23" i="1"/>
  <c r="H21" i="1"/>
  <c r="H20" i="1"/>
  <c r="H17" i="1"/>
  <c r="H16" i="1"/>
  <c r="H15" i="1"/>
  <c r="C1" i="1"/>
  <c r="R10" i="2" l="1"/>
  <c r="H4" i="2"/>
  <c r="H5" i="2" s="1"/>
  <c r="H6" i="2" s="1"/>
  <c r="H7" i="2" s="1"/>
  <c r="H8" i="2" s="1"/>
  <c r="R8" i="2"/>
  <c r="H22" i="1"/>
  <c r="K7" i="2" l="1"/>
  <c r="K8" i="2"/>
  <c r="K3" i="2"/>
  <c r="K6" i="2"/>
  <c r="K4" i="2"/>
  <c r="K5" i="2"/>
  <c r="D24" i="2"/>
  <c r="D23" i="2"/>
  <c r="D15" i="2"/>
  <c r="D30" i="2"/>
  <c r="D6" i="2"/>
  <c r="D5" i="2"/>
  <c r="D29" i="2"/>
  <c r="D21" i="2"/>
  <c r="D8" i="2"/>
  <c r="D4" i="2"/>
  <c r="D22" i="2"/>
  <c r="D16" i="2"/>
  <c r="D18" i="2"/>
  <c r="D27" i="2"/>
  <c r="E30" i="2"/>
  <c r="B24" i="2"/>
  <c r="B15" i="2"/>
  <c r="B6" i="2"/>
  <c r="B29" i="2"/>
  <c r="B8" i="2"/>
  <c r="B22" i="2"/>
  <c r="B18" i="2"/>
  <c r="B23" i="2"/>
  <c r="B30" i="2"/>
  <c r="B5" i="2"/>
  <c r="B21" i="2"/>
  <c r="B4" i="2"/>
  <c r="B16" i="2"/>
  <c r="B27" i="2"/>
  <c r="C29" i="2"/>
  <c r="C30" i="2"/>
  <c r="B20" i="2"/>
  <c r="D20" i="2"/>
  <c r="B17" i="2"/>
  <c r="D17" i="2"/>
  <c r="B25" i="2"/>
  <c r="D25" i="2"/>
  <c r="B7" i="2"/>
  <c r="D7" i="2"/>
  <c r="B9" i="2"/>
  <c r="D9" i="2"/>
  <c r="B19" i="2"/>
  <c r="D19" i="2"/>
  <c r="B13" i="2"/>
  <c r="D13" i="2"/>
  <c r="B26" i="2"/>
  <c r="D26" i="2"/>
  <c r="B14" i="2"/>
  <c r="D14" i="2"/>
  <c r="B11" i="2"/>
  <c r="D11" i="2"/>
  <c r="B28" i="2"/>
  <c r="D28" i="2"/>
  <c r="B12" i="2"/>
  <c r="D12" i="2"/>
  <c r="B10" i="2"/>
  <c r="D10" i="2"/>
  <c r="E24" i="2"/>
  <c r="E25" i="2"/>
  <c r="E26" i="2"/>
  <c r="E27" i="2"/>
  <c r="E28" i="2"/>
  <c r="E2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6" i="2"/>
  <c r="C7" i="2"/>
  <c r="C8" i="2"/>
  <c r="C9" i="2"/>
  <c r="C10" i="2"/>
  <c r="E15" i="2"/>
  <c r="E16" i="2"/>
  <c r="E17" i="2"/>
  <c r="E18" i="2"/>
  <c r="E19" i="2"/>
  <c r="E20" i="2"/>
  <c r="E21" i="2"/>
  <c r="E22" i="2"/>
  <c r="E23" i="2"/>
  <c r="E9" i="2"/>
  <c r="E10" i="2"/>
  <c r="E11" i="2"/>
  <c r="E12" i="2"/>
  <c r="E13" i="2"/>
  <c r="E14" i="2"/>
  <c r="C3" i="2"/>
  <c r="C4" i="2"/>
  <c r="C5" i="2"/>
  <c r="B3" i="2"/>
  <c r="D3" i="2"/>
  <c r="E3" i="2"/>
  <c r="E4" i="2"/>
  <c r="E5" i="2"/>
  <c r="E6" i="2"/>
  <c r="E7" i="2"/>
  <c r="E8" i="2"/>
</calcChain>
</file>

<file path=xl/sharedStrings.xml><?xml version="1.0" encoding="utf-8"?>
<sst xmlns="http://schemas.openxmlformats.org/spreadsheetml/2006/main" count="160" uniqueCount="64">
  <si>
    <t xml:space="preserve">Produção diária (t) Processamento de Cana de Açúcar </t>
  </si>
  <si>
    <t>1) Organizar numa Tabela</t>
  </si>
  <si>
    <t>2) Distribuição Frequência Contínua para Agrupamento de Dados</t>
  </si>
  <si>
    <t>4) Cálculo Amplitude das Classes (arredondar para cima)</t>
  </si>
  <si>
    <t>a)Atividade 1 - Organizar</t>
  </si>
  <si>
    <t>1) A interpretação da frequência absoluta da terceira classe</t>
  </si>
  <si>
    <t>2) A interpretação da frequência relativa da segunda classe</t>
  </si>
  <si>
    <t>3) A interpretação da frequência absoluta acumulada da quarta classe</t>
  </si>
  <si>
    <t>Qual a correta interpretação realizada pelo Matheus para as perguntas anteriores?</t>
  </si>
  <si>
    <t>c) Atividade 3 Cálculos</t>
  </si>
  <si>
    <t>1) Abordagem Medidas de tendência Central: Médio, Mediana e Moda</t>
  </si>
  <si>
    <t>Entrega DOC ou PDF, template MAPA</t>
  </si>
  <si>
    <t>Dias</t>
  </si>
  <si>
    <t>Bloco</t>
  </si>
  <si>
    <t>Mais</t>
  </si>
  <si>
    <t>Freqüência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</si>
  <si>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</si>
  <si>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</si>
  <si>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</si>
  <si>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</si>
  <si>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</si>
  <si>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</si>
  <si>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</si>
  <si>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</si>
  <si>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</si>
  <si>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</si>
  <si>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</si>
  <si>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</si>
  <si>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</si>
  <si>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</si>
  <si>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Nível de confiança(95,0%)</t>
  </si>
  <si>
    <t>3) Cálculo do Número de Classes</t>
  </si>
  <si>
    <t xml:space="preserve">Valor Produção </t>
  </si>
  <si>
    <t>Frequência Absoluta</t>
  </si>
  <si>
    <t>Frequência Relativa</t>
  </si>
  <si>
    <t>Histograma</t>
  </si>
  <si>
    <t>Lim Inferior</t>
  </si>
  <si>
    <t>Lim Superior</t>
  </si>
  <si>
    <t>Classe</t>
  </si>
  <si>
    <t>Freq Absoluta Acumulada</t>
  </si>
  <si>
    <t>Freq Relativa Acumulada</t>
  </si>
  <si>
    <t>b) Atividade 2 - Interpretar</t>
  </si>
  <si>
    <t>Coluna2</t>
  </si>
  <si>
    <t>Coluna3</t>
  </si>
  <si>
    <t>Coluna4</t>
  </si>
  <si>
    <t>Coluna5</t>
  </si>
  <si>
    <t>Coluna6</t>
  </si>
  <si>
    <t>Moda</t>
  </si>
  <si>
    <t>Estatística Descritiva</t>
  </si>
  <si>
    <t>Valor</t>
  </si>
  <si>
    <t>Fonte: O Autor</t>
  </si>
  <si>
    <t xml:space="preserve">Calculo Amplitude: </t>
  </si>
  <si>
    <t>Limite Inferior</t>
  </si>
  <si>
    <t>Limite Superior</t>
  </si>
  <si>
    <t xml:space="preserve">Cálculo Classes: </t>
  </si>
  <si>
    <t>Total Itens</t>
  </si>
  <si>
    <t>Estatística</t>
  </si>
  <si>
    <t>Valores</t>
  </si>
  <si>
    <t>Cálculo Classes (Raiz)</t>
  </si>
  <si>
    <t>Cálculo Classes Sturges:</t>
  </si>
  <si>
    <t>Fórmulas</t>
  </si>
  <si>
    <t>.</t>
  </si>
  <si>
    <t>Frequência Absoluta Acumulada</t>
  </si>
  <si>
    <t>Frequência Relativa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</si>
</sst>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Continuous" vertical="top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0" xfId="0" applyNumberForma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Continuous" vertical="top" wrapText="1"/>
    </xf>
    <xf numFmtId="0" fontId="3" fillId="0" borderId="2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Continuous"/>
    </xf>
    <xf numFmtId="0" fontId="0" fillId="2" borderId="0" xfId="0" applyFill="1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7" fillId="3" borderId="0" xfId="0" applyFont="1" applyFill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3" borderId="0" xfId="0" applyFill="1"/>
    <xf numFmtId="0" fontId="4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1" fontId="0" fillId="0" borderId="0" xfId="0" applyNumberFormat="1" applyAlignment="1">
      <alignment horizontal="center" vertical="center"/>
    </xf>
    <xf numFmtId="0" fontId="9" fillId="2" borderId="0" xfId="0" applyFont="1" applyFill="1"/>
    <xf numFmtId="0" fontId="5" fillId="2" borderId="0" xfId="0" applyFont="1" applyFill="1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0.0%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accent6">
                    <a:lumMod val="75000"/>
                  </a:schemeClr>
                </a:solidFill>
              </a:defRPr>
            </a:pPr>
            <a:r>
              <a:rPr lang="en-US" sz="1600">
                <a:solidFill>
                  <a:schemeClr val="accent6">
                    <a:lumMod val="75000"/>
                  </a:schemeClr>
                </a:solidFill>
              </a:rPr>
              <a:t>Produção Cana de Açúcar - Frequência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Frequência!$N$2</c:f>
              <c:strCache>
                <c:ptCount val="1"/>
                <c:pt idx="0">
                  <c:v>Frequência Relativa</c:v>
                </c:pt>
              </c:strCache>
            </c:strRef>
          </c:tx>
          <c:dLbls>
            <c:dLbl>
              <c:idx val="0"/>
              <c:layout>
                <c:manualLayout>
                  <c:x val="8.3333821190566797E-3"/>
                  <c:y val="-0.318595101647796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777777777777779E-3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0.278298156517417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444444444444445E-2"/>
                  <c:y val="-0.21296296296296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888888888888888E-2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1111111111111212E-2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Frequência!$J$3:$K$8</c:f>
              <c:multiLvlStrCache>
                <c:ptCount val="6"/>
                <c:lvl>
                  <c:pt idx="0">
                    <c:v>45 a 53 t</c:v>
                  </c:pt>
                  <c:pt idx="1">
                    <c:v>54 a 62 t</c:v>
                  </c:pt>
                  <c:pt idx="2">
                    <c:v>63 a 71 t</c:v>
                  </c:pt>
                  <c:pt idx="3">
                    <c:v>72 a 80 t</c:v>
                  </c:pt>
                  <c:pt idx="4">
                    <c:v>81 a 89 t</c:v>
                  </c:pt>
                  <c:pt idx="5">
                    <c:v>90 a 98 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Frequência!$N$3:$N$8</c:f>
              <c:numCache>
                <c:formatCode>0.0%</c:formatCode>
                <c:ptCount val="6"/>
                <c:pt idx="0">
                  <c:v>0.21666666666666667</c:v>
                </c:pt>
                <c:pt idx="1">
                  <c:v>0.21666666666666667</c:v>
                </c:pt>
                <c:pt idx="2">
                  <c:v>0.23333333333333334</c:v>
                </c:pt>
                <c:pt idx="3">
                  <c:v>0.16666666666666666</c:v>
                </c:pt>
                <c:pt idx="4">
                  <c:v>0.13333333333333333</c:v>
                </c:pt>
                <c:pt idx="5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231607680"/>
        <c:axId val="231613568"/>
      </c:areaChart>
      <c:catAx>
        <c:axId val="2316076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pt-BR"/>
          </a:p>
        </c:txPr>
        <c:crossAx val="231613568"/>
        <c:crosses val="autoZero"/>
        <c:auto val="1"/>
        <c:lblAlgn val="ctr"/>
        <c:lblOffset val="100"/>
        <c:noMultiLvlLbl val="0"/>
      </c:catAx>
      <c:valAx>
        <c:axId val="2316135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6">
                    <a:lumMod val="50000"/>
                  </a:schemeClr>
                </a:solidFill>
              </a:defRPr>
            </a:pPr>
            <a:endParaRPr lang="pt-BR"/>
          </a:p>
        </c:txPr>
        <c:crossAx val="23160768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6">
                    <a:lumMod val="75000"/>
                  </a:schemeClr>
                </a:solidFill>
              </a:defRPr>
            </a:pPr>
            <a:r>
              <a:rPr lang="pt-BR">
                <a:solidFill>
                  <a:schemeClr val="accent6">
                    <a:lumMod val="75000"/>
                  </a:schemeClr>
                </a:solidFill>
              </a:rPr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og"/>
            <c:dispRSqr val="0"/>
            <c:dispEq val="0"/>
          </c:trendline>
          <c:cat>
            <c:strRef>
              <c:f>Histograma!$A$2:$A$9</c:f>
              <c:strCache>
                <c:ptCount val="8"/>
                <c:pt idx="0">
                  <c:v>45</c:v>
                </c:pt>
                <c:pt idx="1">
                  <c:v>51</c:v>
                </c:pt>
                <c:pt idx="2">
                  <c:v>58</c:v>
                </c:pt>
                <c:pt idx="3">
                  <c:v>64</c:v>
                </c:pt>
                <c:pt idx="4">
                  <c:v>71</c:v>
                </c:pt>
                <c:pt idx="5">
                  <c:v>77</c:v>
                </c:pt>
                <c:pt idx="6">
                  <c:v>84</c:v>
                </c:pt>
                <c:pt idx="7">
                  <c:v>Mais</c:v>
                </c:pt>
              </c:strCache>
            </c:strRef>
          </c:cat>
          <c:val>
            <c:numRef>
              <c:f>Histograma!$B$2:$B$9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14784"/>
        <c:axId val="231016704"/>
      </c:barChart>
      <c:catAx>
        <c:axId val="2310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pt-BR">
                    <a:solidFill>
                      <a:schemeClr val="accent6">
                        <a:lumMod val="75000"/>
                      </a:schemeClr>
                    </a:solidFill>
                  </a:rPr>
                  <a:t>Bloco</a:t>
                </a:r>
              </a:p>
            </c:rich>
          </c:tx>
          <c:overlay val="0"/>
        </c:title>
        <c:majorTickMark val="out"/>
        <c:minorTickMark val="none"/>
        <c:tickLblPos val="nextTo"/>
        <c:crossAx val="231016704"/>
        <c:crosses val="autoZero"/>
        <c:auto val="1"/>
        <c:lblAlgn val="ctr"/>
        <c:lblOffset val="100"/>
        <c:noMultiLvlLbl val="0"/>
      </c:catAx>
      <c:valAx>
        <c:axId val="23101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pt-BR">
                    <a:solidFill>
                      <a:schemeClr val="accent6">
                        <a:lumMod val="75000"/>
                      </a:schemeClr>
                    </a:solidFill>
                  </a:rPr>
                  <a:t>Freqüência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01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10</xdr:row>
      <xdr:rowOff>66675</xdr:rowOff>
    </xdr:from>
    <xdr:to>
      <xdr:col>16</xdr:col>
      <xdr:colOff>323850</xdr:colOff>
      <xdr:row>27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719136</xdr:colOff>
      <xdr:row>10</xdr:row>
      <xdr:rowOff>133350</xdr:rowOff>
    </xdr:from>
    <xdr:ext cx="4519614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11339511" y="2352675"/>
              <a:ext cx="4519614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/>
                      </a:rPr>
                      <m:t>𝑀𝑜</m:t>
                    </m:r>
                    <m:r>
                      <a:rPr lang="pt-BR" sz="1100" b="0" i="1">
                        <a:latin typeface="Cambria Math"/>
                      </a:rPr>
                      <m:t>𝑑𝑎</m:t>
                    </m:r>
                    <m:r>
                      <a:rPr lang="pt-BR" sz="1100" i="1">
                        <a:latin typeface="Cambria Math"/>
                      </a:rPr>
                      <m:t>= </m:t>
                    </m:r>
                    <m:r>
                      <a:rPr lang="pt-BR" sz="1100" i="1">
                        <a:latin typeface="Cambria Math"/>
                      </a:rPr>
                      <m:t>𝐿𝑖𝑚𝐼𝑛𝑓𝑒𝑟𝑖𝑜𝑟</m:t>
                    </m:r>
                    <m:r>
                      <a:rPr lang="pt-BR" sz="1100" i="1">
                        <a:latin typeface="Cambria Math"/>
                      </a:rPr>
                      <m:t>   </m:t>
                    </m:r>
                    <m:d>
                      <m:dPr>
                        <m:ctrlPr>
                          <a:rPr lang="pt-BR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1+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/>
                      </a:rPr>
                      <m:t> </m:t>
                    </m:r>
                    <m:r>
                      <a:rPr lang="pt-BR" sz="1100" i="1">
                        <a:latin typeface="Cambria Math"/>
                      </a:rPr>
                      <m:t>∗ </m:t>
                    </m:r>
                    <m:r>
                      <a:rPr lang="pt-BR" sz="1100" i="1">
                        <a:latin typeface="Cambria Math"/>
                      </a:rPr>
                      <m:t>𝐴𝑚𝑝𝑙𝑖𝑡𝑢𝑑𝑒</m:t>
                    </m:r>
                    <m:r>
                      <a:rPr lang="pt-BR" sz="1100" i="1">
                        <a:latin typeface="Cambria Math"/>
                      </a:rPr>
                      <m:t>        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11339511" y="2352675"/>
              <a:ext cx="4519614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𝑀𝑜</a:t>
              </a:r>
              <a:r>
                <a:rPr lang="pt-BR" sz="1100" b="0" i="0">
                  <a:latin typeface="Cambria Math"/>
                </a:rPr>
                <a:t>𝑑𝑎</a:t>
              </a:r>
              <a:r>
                <a:rPr lang="pt-BR" sz="1100" i="0">
                  <a:latin typeface="Cambria Math"/>
                </a:rPr>
                <a:t>= 𝐿𝑖𝑚𝐼𝑛𝑓𝑒𝑟𝑖𝑜𝑟 </a:t>
              </a:r>
              <a:r>
                <a:rPr lang="pt-BR" sz="1100" b="0" i="0">
                  <a:latin typeface="Cambria Math"/>
                </a:rPr>
                <a:t> </a:t>
              </a:r>
              <a:r>
                <a:rPr lang="pt-BR" sz="1100" i="0">
                  <a:latin typeface="Cambria Math"/>
                </a:rPr>
                <a:t> </a:t>
              </a:r>
              <a:r>
                <a:rPr lang="pt-BR" sz="1100" b="0" i="0">
                  <a:latin typeface="Cambria Math"/>
                </a:rPr>
                <a:t>(𝑑1/(𝑑1+𝑑2))  </a:t>
              </a:r>
              <a:r>
                <a:rPr lang="pt-BR" sz="1100" i="0">
                  <a:latin typeface="Cambria Math"/>
                </a:rPr>
                <a:t>* 𝐴𝑚𝑝𝑙𝑖𝑡𝑢𝑑𝑒       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1219199</xdr:colOff>
      <xdr:row>13</xdr:row>
      <xdr:rowOff>152400</xdr:rowOff>
    </xdr:from>
    <xdr:ext cx="3614739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11839574" y="2943225"/>
              <a:ext cx="3614739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/>
                      </a:rPr>
                      <m:t>𝑀</m:t>
                    </m:r>
                    <m:r>
                      <a:rPr lang="pt-BR" sz="1100" b="0" i="1">
                        <a:latin typeface="Cambria Math"/>
                      </a:rPr>
                      <m:t>𝑒𝑑𝑖𝑎</m:t>
                    </m:r>
                    <m:r>
                      <a:rPr lang="pt-BR" sz="1100" i="1">
                        <a:latin typeface="Cambria Math"/>
                      </a:rPr>
                      <m:t>= </m:t>
                    </m:r>
                    <m:d>
                      <m:dPr>
                        <m:ctrlPr>
                          <a:rPr lang="pt-BR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/>
                              </a:rPr>
                              <m:t>𝑆𝑜𝑚𝑎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(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𝑡𝑜𝑑𝑜𝑠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𝑜𝑠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𝑣𝑎𝑙𝑜𝑟𝑒𝑠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)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/>
                              </a:rPr>
                              <m:t>𝑞𝑡𝑑𝑒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𝑣𝑎𝑙𝑜𝑟𝑒𝑠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11839574" y="2943225"/>
              <a:ext cx="3614739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𝑀</a:t>
              </a:r>
              <a:r>
                <a:rPr lang="pt-BR" sz="1100" b="0" i="0">
                  <a:latin typeface="Cambria Math"/>
                </a:rPr>
                <a:t>𝑒𝑑𝑖𝑎</a:t>
              </a:r>
              <a:r>
                <a:rPr lang="pt-BR" sz="1100" i="0">
                  <a:latin typeface="Cambria Math"/>
                </a:rPr>
                <a:t>= </a:t>
              </a:r>
              <a:r>
                <a:rPr lang="pt-BR" sz="1100" b="0" i="0">
                  <a:latin typeface="Cambria Math"/>
                </a:rPr>
                <a:t>((𝑆𝑜𝑚𝑎 (𝑡𝑜𝑑𝑜𝑠 𝑜𝑠 𝑣𝑎𝑙𝑜𝑟𝑒𝑠))/(𝑞𝑡𝑑𝑒 𝑣𝑎𝑙𝑜𝑟𝑒𝑠))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1047750</xdr:colOff>
      <xdr:row>16</xdr:row>
      <xdr:rowOff>171450</xdr:rowOff>
    </xdr:from>
    <xdr:ext cx="4519614" cy="533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/>
            <xdr:cNvSpPr txBox="1"/>
          </xdr:nvSpPr>
          <xdr:spPr>
            <a:xfrm>
              <a:off x="11668125" y="3533775"/>
              <a:ext cx="4519614" cy="533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/>
                      </a:rPr>
                      <m:t>𝑀</m:t>
                    </m:r>
                    <m:r>
                      <a:rPr lang="pt-BR" sz="1100" b="0" i="1">
                        <a:latin typeface="Cambria Math"/>
                      </a:rPr>
                      <m:t>𝑒𝑑𝑖𝑎𝑛𝑎</m:t>
                    </m:r>
                    <m:r>
                      <a:rPr lang="pt-BR" sz="1100" i="1">
                        <a:latin typeface="Cambria Math"/>
                      </a:rPr>
                      <m:t>= </m:t>
                    </m:r>
                    <m:r>
                      <a:rPr lang="pt-BR" sz="1100" i="1">
                        <a:latin typeface="Cambria Math"/>
                      </a:rPr>
                      <m:t>𝐿𝑖𝑚𝐼𝑛𝑓𝑒𝑟𝑖𝑜𝑟</m:t>
                    </m:r>
                    <m:r>
                      <a:rPr lang="pt-BR" sz="1100" i="1">
                        <a:latin typeface="Cambria Math"/>
                      </a:rPr>
                      <m:t>   </m:t>
                    </m:r>
                    <m:d>
                      <m:dPr>
                        <m:ctrlPr>
                          <a:rPr lang="pt-BR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pt-BR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/>
                                      </a:rPr>
                                      <m:t>𝑚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pt-BR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𝑓𝑟𝑒𝑞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𝑎𝑐𝑢𝑚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𝑎𝑛𝑡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/>
                              </a:rPr>
                              <m:t>𝑓𝑟𝑒𝑞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 </m:t>
                            </m:r>
                            <m:r>
                              <a:rPr lang="pt-BR" sz="1100" b="0" i="1">
                                <a:latin typeface="Cambria Math"/>
                              </a:rPr>
                              <m:t>𝑠𝑖𝑚𝑝𝑙𝑒𝑠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/>
                      </a:rPr>
                      <m:t> </m:t>
                    </m:r>
                    <m:r>
                      <a:rPr lang="pt-BR" sz="1100" i="1">
                        <a:latin typeface="Cambria Math"/>
                      </a:rPr>
                      <m:t>∗ </m:t>
                    </m:r>
                    <m:r>
                      <a:rPr lang="pt-BR" sz="1100" i="1">
                        <a:latin typeface="Cambria Math"/>
                      </a:rPr>
                      <m:t>𝐴𝑚𝑝𝑙𝑖𝑡𝑢𝑑𝑒</m:t>
                    </m:r>
                    <m:r>
                      <a:rPr lang="pt-BR" sz="1100" i="1">
                        <a:latin typeface="Cambria Math"/>
                      </a:rPr>
                      <m:t>        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11668125" y="3533775"/>
              <a:ext cx="4519614" cy="533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𝑀</a:t>
              </a:r>
              <a:r>
                <a:rPr lang="pt-BR" sz="1100" b="0" i="0">
                  <a:latin typeface="Cambria Math"/>
                </a:rPr>
                <a:t>𝑒𝑑𝑖𝑎𝑛𝑎</a:t>
              </a:r>
              <a:r>
                <a:rPr lang="pt-BR" sz="1100" i="0">
                  <a:latin typeface="Cambria Math"/>
                </a:rPr>
                <a:t>= 𝐿𝑖𝑚𝐼𝑛𝑓𝑒𝑟𝑖𝑜𝑟 </a:t>
              </a:r>
              <a:r>
                <a:rPr lang="pt-BR" sz="1100" b="0" i="0">
                  <a:latin typeface="Cambria Math"/>
                </a:rPr>
                <a:t> </a:t>
              </a:r>
              <a:r>
                <a:rPr lang="pt-BR" sz="1100" i="0">
                  <a:latin typeface="Cambria Math"/>
                </a:rPr>
                <a:t> </a:t>
              </a:r>
              <a:r>
                <a:rPr lang="pt-BR" sz="1100" b="0" i="0">
                  <a:latin typeface="Cambria Math"/>
                </a:rPr>
                <a:t>(((𝑚/2)−𝑓𝑟𝑒𝑞 𝑎𝑐𝑢𝑚 𝑎𝑛𝑡)/(𝑓𝑟𝑒𝑞 𝑠𝑖𝑚𝑝𝑙𝑒𝑠))  </a:t>
              </a:r>
              <a:r>
                <a:rPr lang="pt-BR" sz="1100" i="0">
                  <a:latin typeface="Cambria Math"/>
                </a:rPr>
                <a:t>* 𝐴𝑚𝑝𝑙𝑖𝑡𝑢𝑑𝑒        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15</xdr:col>
      <xdr:colOff>590549</xdr:colOff>
      <xdr:row>18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13" displayName="Tabela13" ref="A2:E30" totalsRowShown="0" headerRowDxfId="23" dataDxfId="22">
  <autoFilter ref="A2:E30"/>
  <tableColumns count="5">
    <tableColumn id="1" name="Valor Produção " dataDxfId="21"/>
    <tableColumn id="2" name="Frequência Absoluta" dataDxfId="20">
      <calculatedColumnFormula>COUNTIF($B$2:$B$61,A3)</calculatedColumnFormula>
    </tableColumn>
    <tableColumn id="3" name="Freq Absoluta Acumulada" dataDxfId="19">
      <calculatedColumnFormula>C2+B3</calculatedColumnFormula>
    </tableColumn>
    <tableColumn id="4" name="Frequência Relativa" dataDxfId="18" dataCellStyle="Porcentagem">
      <calculatedColumnFormula>B3/$C$1</calculatedColumnFormula>
    </tableColumn>
    <tableColumn id="5" name="Freq Relativa Acumulada" dataDxfId="17">
      <calculatedColumnFormula>E2+D3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H2:O9" totalsRowShown="0" headerRowDxfId="16" dataDxfId="15">
  <autoFilter ref="H2:O9"/>
  <tableColumns count="8">
    <tableColumn id="1" name="Lim Inferior" dataDxfId="14"/>
    <tableColumn id="2" name="Lim Superior" dataDxfId="13"/>
    <tableColumn id="3" name="Classe" dataDxfId="12"/>
    <tableColumn id="4" name="Histograma" dataDxfId="11">
      <calculatedColumnFormula>CONCATENATE(H3," a ",I3," t")</calculatedColumnFormula>
    </tableColumn>
    <tableColumn id="6" name="Frequência Absoluta" dataDxfId="3"/>
    <tableColumn id="7" name="Frequência Absoluta Acumulada" dataDxfId="2"/>
    <tableColumn id="8" name="Frequência Relativa" dataDxfId="1"/>
    <tableColumn id="9" name="Frequência Relativa Acumulada" dataDxfId="0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Q1:S10" totalsRowShown="0" headerRowDxfId="10">
  <autoFilter ref="Q1:S10"/>
  <tableColumns count="3">
    <tableColumn id="1" name="Estatística" dataDxfId="9"/>
    <tableColumn id="2" name="Valores"/>
    <tableColumn id="3" name="Fórmula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1:B15" totalsRowShown="0" headerRowDxfId="8" headerRowBorderDxfId="7" tableBorderDxfId="6">
  <autoFilter ref="A1:B15"/>
  <tableColumns count="2">
    <tableColumn id="1" name="Estatística Descritiva" dataDxfId="5"/>
    <tableColumn id="2" name="Valor" dataDxfId="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85" zoomScaleNormal="85" workbookViewId="0">
      <selection activeCell="O1" sqref="O1:O5"/>
    </sheetView>
  </sheetViews>
  <sheetFormatPr defaultRowHeight="15" x14ac:dyDescent="0.25"/>
  <cols>
    <col min="1" max="1" width="9.140625" style="10"/>
    <col min="2" max="2" width="25.85546875" style="10" customWidth="1"/>
    <col min="3" max="3" width="4.28515625" style="10" customWidth="1"/>
    <col min="4" max="4" width="3" style="10" customWidth="1"/>
    <col min="5" max="5" width="4" style="10" customWidth="1"/>
    <col min="6" max="6" width="10.7109375" style="10" customWidth="1"/>
    <col min="7" max="7" width="11.42578125" style="10" customWidth="1"/>
    <col min="8" max="11" width="8.42578125" style="10" customWidth="1"/>
    <col min="12" max="12" width="6.140625" style="10" customWidth="1"/>
    <col min="13" max="14" width="9.140625" style="11"/>
    <col min="15" max="15" width="80.7109375" style="11" bestFit="1" customWidth="1"/>
    <col min="16" max="16384" width="9.140625" style="11"/>
  </cols>
  <sheetData>
    <row r="1" spans="1:15" ht="45.75" thickBot="1" x14ac:dyDescent="0.3">
      <c r="A1" s="10" t="s">
        <v>12</v>
      </c>
      <c r="B1" s="9" t="s">
        <v>0</v>
      </c>
      <c r="C1" s="9">
        <f>COUNTA($B$2:$B$61)</f>
        <v>60</v>
      </c>
      <c r="E1" s="9"/>
      <c r="F1" s="9"/>
      <c r="G1" s="9"/>
      <c r="H1" s="9"/>
      <c r="I1" s="9"/>
      <c r="J1" s="9"/>
      <c r="K1" s="9"/>
      <c r="L1" s="9"/>
      <c r="M1" s="23"/>
      <c r="O1" s="11" t="s">
        <v>4</v>
      </c>
    </row>
    <row r="2" spans="1:15" x14ac:dyDescent="0.25">
      <c r="A2" s="10">
        <v>1</v>
      </c>
      <c r="B2" s="10">
        <v>45</v>
      </c>
      <c r="F2" s="27">
        <v>45</v>
      </c>
      <c r="G2" s="28">
        <v>45</v>
      </c>
      <c r="H2" s="28">
        <v>46</v>
      </c>
      <c r="I2" s="28">
        <v>47</v>
      </c>
      <c r="J2" s="28">
        <v>49</v>
      </c>
      <c r="K2" s="29">
        <v>49</v>
      </c>
      <c r="O2" s="42" t="s">
        <v>1</v>
      </c>
    </row>
    <row r="3" spans="1:15" x14ac:dyDescent="0.25">
      <c r="A3" s="10">
        <v>2</v>
      </c>
      <c r="B3" s="10">
        <v>45</v>
      </c>
      <c r="F3" s="30">
        <v>49</v>
      </c>
      <c r="G3" s="31">
        <v>49</v>
      </c>
      <c r="H3" s="31">
        <v>50</v>
      </c>
      <c r="I3" s="31">
        <v>50</v>
      </c>
      <c r="J3" s="31">
        <v>51</v>
      </c>
      <c r="K3" s="32">
        <v>51</v>
      </c>
      <c r="O3" s="42" t="s">
        <v>2</v>
      </c>
    </row>
    <row r="4" spans="1:15" x14ac:dyDescent="0.25">
      <c r="A4" s="10">
        <v>3</v>
      </c>
      <c r="B4" s="10">
        <v>46</v>
      </c>
      <c r="F4" s="30">
        <v>53</v>
      </c>
      <c r="G4" s="31">
        <v>54</v>
      </c>
      <c r="H4" s="31">
        <v>54</v>
      </c>
      <c r="I4" s="31">
        <v>57</v>
      </c>
      <c r="J4" s="31">
        <v>59</v>
      </c>
      <c r="K4" s="32">
        <v>59</v>
      </c>
      <c r="O4" s="42" t="s">
        <v>31</v>
      </c>
    </row>
    <row r="5" spans="1:15" x14ac:dyDescent="0.25">
      <c r="A5" s="10">
        <v>4</v>
      </c>
      <c r="B5" s="10">
        <v>47</v>
      </c>
      <c r="F5" s="30">
        <v>60</v>
      </c>
      <c r="G5" s="31">
        <v>60</v>
      </c>
      <c r="H5" s="31">
        <v>60</v>
      </c>
      <c r="I5" s="31">
        <v>60</v>
      </c>
      <c r="J5" s="31">
        <v>60</v>
      </c>
      <c r="K5" s="32">
        <v>60</v>
      </c>
      <c r="O5" s="11" t="s">
        <v>3</v>
      </c>
    </row>
    <row r="6" spans="1:15" x14ac:dyDescent="0.25">
      <c r="A6" s="10">
        <v>5</v>
      </c>
      <c r="B6" s="10">
        <v>49</v>
      </c>
      <c r="F6" s="30">
        <v>62</v>
      </c>
      <c r="G6" s="31">
        <v>62</v>
      </c>
      <c r="H6" s="31">
        <v>65</v>
      </c>
      <c r="I6" s="31">
        <v>65</v>
      </c>
      <c r="J6" s="31">
        <v>65</v>
      </c>
      <c r="K6" s="25">
        <v>65</v>
      </c>
    </row>
    <row r="7" spans="1:15" x14ac:dyDescent="0.25">
      <c r="A7" s="10">
        <v>6</v>
      </c>
      <c r="B7" s="10">
        <v>49</v>
      </c>
      <c r="F7" s="24">
        <v>66</v>
      </c>
      <c r="G7" s="31">
        <v>66</v>
      </c>
      <c r="H7" s="31">
        <v>67</v>
      </c>
      <c r="I7" s="31">
        <v>67</v>
      </c>
      <c r="J7" s="31">
        <v>68</v>
      </c>
      <c r="K7" s="32">
        <v>70</v>
      </c>
      <c r="O7" s="11" t="s">
        <v>41</v>
      </c>
    </row>
    <row r="8" spans="1:15" x14ac:dyDescent="0.25">
      <c r="A8" s="10">
        <v>7</v>
      </c>
      <c r="B8" s="10">
        <v>49</v>
      </c>
      <c r="F8" s="30">
        <v>70</v>
      </c>
      <c r="G8" s="31">
        <v>70</v>
      </c>
      <c r="H8" s="31">
        <v>70</v>
      </c>
      <c r="I8" s="31">
        <v>70</v>
      </c>
      <c r="J8" s="31">
        <v>73</v>
      </c>
      <c r="K8" s="32">
        <v>73</v>
      </c>
      <c r="O8" s="11" t="s">
        <v>5</v>
      </c>
    </row>
    <row r="9" spans="1:15" x14ac:dyDescent="0.25">
      <c r="A9" s="10">
        <v>8</v>
      </c>
      <c r="B9" s="10">
        <v>49</v>
      </c>
      <c r="F9" s="30">
        <v>75</v>
      </c>
      <c r="G9" s="31">
        <v>76</v>
      </c>
      <c r="H9" s="31">
        <v>77</v>
      </c>
      <c r="I9" s="31">
        <v>78</v>
      </c>
      <c r="J9" s="31">
        <v>78</v>
      </c>
      <c r="K9" s="32">
        <v>78</v>
      </c>
      <c r="O9" s="11" t="s">
        <v>6</v>
      </c>
    </row>
    <row r="10" spans="1:15" x14ac:dyDescent="0.25">
      <c r="A10" s="10">
        <v>9</v>
      </c>
      <c r="B10" s="10">
        <v>50</v>
      </c>
      <c r="F10" s="30">
        <v>78</v>
      </c>
      <c r="G10" s="31">
        <v>78</v>
      </c>
      <c r="H10" s="31">
        <v>84</v>
      </c>
      <c r="I10" s="31">
        <v>85</v>
      </c>
      <c r="J10" s="31">
        <v>85</v>
      </c>
      <c r="K10" s="32">
        <v>85</v>
      </c>
      <c r="O10" s="11" t="s">
        <v>7</v>
      </c>
    </row>
    <row r="11" spans="1:15" ht="15.75" thickBot="1" x14ac:dyDescent="0.3">
      <c r="A11" s="10">
        <v>10</v>
      </c>
      <c r="B11" s="10">
        <v>50</v>
      </c>
      <c r="F11" s="33">
        <v>87</v>
      </c>
      <c r="G11" s="34">
        <v>88</v>
      </c>
      <c r="H11" s="34">
        <v>88</v>
      </c>
      <c r="I11" s="34">
        <v>89</v>
      </c>
      <c r="J11" s="34">
        <v>90</v>
      </c>
      <c r="K11" s="35">
        <v>90</v>
      </c>
    </row>
    <row r="12" spans="1:15" x14ac:dyDescent="0.25">
      <c r="A12" s="10">
        <v>11</v>
      </c>
      <c r="B12" s="10">
        <v>51</v>
      </c>
      <c r="F12" s="23" t="s">
        <v>50</v>
      </c>
      <c r="O12" s="11" t="s">
        <v>8</v>
      </c>
    </row>
    <row r="13" spans="1:15" x14ac:dyDescent="0.25">
      <c r="A13" s="10">
        <v>12</v>
      </c>
      <c r="B13" s="10">
        <v>51</v>
      </c>
    </row>
    <row r="14" spans="1:15" x14ac:dyDescent="0.25">
      <c r="A14" s="10">
        <v>13</v>
      </c>
      <c r="B14" s="10">
        <v>53</v>
      </c>
      <c r="O14" s="11" t="s">
        <v>9</v>
      </c>
    </row>
    <row r="15" spans="1:15" ht="18.75" x14ac:dyDescent="0.25">
      <c r="A15" s="10">
        <v>14</v>
      </c>
      <c r="B15" s="10">
        <v>54</v>
      </c>
      <c r="F15" s="36" t="s">
        <v>47</v>
      </c>
      <c r="H15" s="40">
        <f>MODE(F2:K11)</f>
        <v>60</v>
      </c>
      <c r="O15" s="11" t="s">
        <v>10</v>
      </c>
    </row>
    <row r="16" spans="1:15" ht="18.75" x14ac:dyDescent="0.25">
      <c r="A16" s="10">
        <v>15</v>
      </c>
      <c r="B16" s="10">
        <v>54</v>
      </c>
      <c r="F16" s="36" t="s">
        <v>17</v>
      </c>
      <c r="H16" s="41">
        <f>AVERAGE(F2:K11)</f>
        <v>66.333333333333329</v>
      </c>
    </row>
    <row r="17" spans="1:15" ht="18.75" x14ac:dyDescent="0.25">
      <c r="A17" s="10">
        <v>16</v>
      </c>
      <c r="B17" s="10">
        <v>57</v>
      </c>
      <c r="F17" s="36" t="s">
        <v>19</v>
      </c>
      <c r="H17" s="41">
        <f>MEDIAN(F2:K11)</f>
        <v>65.5</v>
      </c>
      <c r="O17" s="11" t="s">
        <v>11</v>
      </c>
    </row>
    <row r="18" spans="1:15" ht="18.75" x14ac:dyDescent="0.25">
      <c r="A18" s="10">
        <v>17</v>
      </c>
      <c r="B18" s="10">
        <v>59</v>
      </c>
      <c r="F18" s="36"/>
    </row>
    <row r="19" spans="1:15" x14ac:dyDescent="0.25">
      <c r="A19" s="10">
        <v>18</v>
      </c>
      <c r="B19" s="10">
        <v>59</v>
      </c>
    </row>
    <row r="20" spans="1:15" ht="18.75" x14ac:dyDescent="0.25">
      <c r="A20" s="10">
        <v>19</v>
      </c>
      <c r="B20" s="10">
        <v>60</v>
      </c>
      <c r="F20" s="43" t="s">
        <v>52</v>
      </c>
      <c r="H20" s="37">
        <f>B2</f>
        <v>45</v>
      </c>
    </row>
    <row r="21" spans="1:15" ht="18.75" x14ac:dyDescent="0.25">
      <c r="A21" s="10">
        <v>20</v>
      </c>
      <c r="B21" s="10">
        <v>60</v>
      </c>
      <c r="F21" s="43" t="s">
        <v>53</v>
      </c>
      <c r="H21" s="37">
        <f>B61</f>
        <v>90</v>
      </c>
      <c r="K21" s="11"/>
      <c r="L21" s="11"/>
    </row>
    <row r="22" spans="1:15" ht="18.75" x14ac:dyDescent="0.25">
      <c r="A22" s="10">
        <v>21</v>
      </c>
      <c r="B22" s="10">
        <v>60</v>
      </c>
      <c r="F22" s="43" t="s">
        <v>51</v>
      </c>
      <c r="H22" s="40">
        <f>H21-H20</f>
        <v>45</v>
      </c>
      <c r="K22" s="11"/>
      <c r="L22" s="11"/>
    </row>
    <row r="23" spans="1:15" ht="18.75" x14ac:dyDescent="0.25">
      <c r="A23" s="10">
        <v>22</v>
      </c>
      <c r="B23" s="10">
        <v>60</v>
      </c>
      <c r="F23" s="43" t="s">
        <v>54</v>
      </c>
      <c r="H23" s="44">
        <f>SQRT(C1)</f>
        <v>7.745966692414834</v>
      </c>
      <c r="K23" s="11"/>
      <c r="L23" s="11"/>
    </row>
    <row r="24" spans="1:15" x14ac:dyDescent="0.25">
      <c r="A24" s="10">
        <v>23</v>
      </c>
      <c r="B24" s="10">
        <v>60</v>
      </c>
      <c r="K24" s="11"/>
      <c r="L24" s="11"/>
    </row>
    <row r="25" spans="1:15" x14ac:dyDescent="0.25">
      <c r="A25" s="10">
        <v>24</v>
      </c>
      <c r="B25" s="10">
        <v>60</v>
      </c>
      <c r="K25" s="11"/>
      <c r="L25" s="11"/>
    </row>
    <row r="26" spans="1:15" x14ac:dyDescent="0.25">
      <c r="A26" s="10">
        <v>25</v>
      </c>
      <c r="B26" s="10">
        <v>62</v>
      </c>
      <c r="K26" s="11"/>
      <c r="L26" s="11"/>
    </row>
    <row r="27" spans="1:15" x14ac:dyDescent="0.25">
      <c r="A27" s="10">
        <v>26</v>
      </c>
      <c r="B27" s="10">
        <v>62</v>
      </c>
      <c r="K27" s="11"/>
      <c r="L27" s="11"/>
    </row>
    <row r="28" spans="1:15" x14ac:dyDescent="0.25">
      <c r="A28" s="10">
        <v>27</v>
      </c>
      <c r="B28" s="10">
        <v>65</v>
      </c>
      <c r="K28" s="11"/>
      <c r="L28" s="11"/>
    </row>
    <row r="29" spans="1:15" x14ac:dyDescent="0.25">
      <c r="A29" s="10">
        <v>28</v>
      </c>
      <c r="B29" s="10">
        <v>65</v>
      </c>
      <c r="K29" s="11"/>
      <c r="L29" s="11"/>
    </row>
    <row r="30" spans="1:15" x14ac:dyDescent="0.25">
      <c r="A30" s="10">
        <v>29</v>
      </c>
      <c r="B30" s="10">
        <v>65</v>
      </c>
    </row>
    <row r="31" spans="1:15" ht="15.75" x14ac:dyDescent="0.25">
      <c r="A31" s="26">
        <v>30</v>
      </c>
      <c r="B31" s="26">
        <v>65</v>
      </c>
    </row>
    <row r="32" spans="1:15" ht="15.75" x14ac:dyDescent="0.25">
      <c r="A32" s="26">
        <v>31</v>
      </c>
      <c r="B32" s="26">
        <v>66</v>
      </c>
    </row>
    <row r="33" spans="1:2" x14ac:dyDescent="0.25">
      <c r="A33" s="10">
        <v>32</v>
      </c>
      <c r="B33" s="10">
        <v>66</v>
      </c>
    </row>
    <row r="34" spans="1:2" x14ac:dyDescent="0.25">
      <c r="A34" s="10">
        <v>33</v>
      </c>
      <c r="B34" s="10">
        <v>67</v>
      </c>
    </row>
    <row r="35" spans="1:2" x14ac:dyDescent="0.25">
      <c r="A35" s="10">
        <v>34</v>
      </c>
      <c r="B35" s="10">
        <v>67</v>
      </c>
    </row>
    <row r="36" spans="1:2" x14ac:dyDescent="0.25">
      <c r="A36" s="10">
        <v>35</v>
      </c>
      <c r="B36" s="10">
        <v>68</v>
      </c>
    </row>
    <row r="37" spans="1:2" x14ac:dyDescent="0.25">
      <c r="A37" s="10">
        <v>36</v>
      </c>
      <c r="B37" s="10">
        <v>70</v>
      </c>
    </row>
    <row r="38" spans="1:2" x14ac:dyDescent="0.25">
      <c r="A38" s="10">
        <v>37</v>
      </c>
      <c r="B38" s="10">
        <v>70</v>
      </c>
    </row>
    <row r="39" spans="1:2" x14ac:dyDescent="0.25">
      <c r="A39" s="10">
        <v>38</v>
      </c>
      <c r="B39" s="10">
        <v>70</v>
      </c>
    </row>
    <row r="40" spans="1:2" x14ac:dyDescent="0.25">
      <c r="A40" s="10">
        <v>39</v>
      </c>
      <c r="B40" s="10">
        <v>70</v>
      </c>
    </row>
    <row r="41" spans="1:2" x14ac:dyDescent="0.25">
      <c r="A41" s="10">
        <v>40</v>
      </c>
      <c r="B41" s="10">
        <v>70</v>
      </c>
    </row>
    <row r="42" spans="1:2" x14ac:dyDescent="0.25">
      <c r="A42" s="10">
        <v>41</v>
      </c>
      <c r="B42" s="10">
        <v>73</v>
      </c>
    </row>
    <row r="43" spans="1:2" x14ac:dyDescent="0.25">
      <c r="A43" s="10">
        <v>42</v>
      </c>
      <c r="B43" s="10">
        <v>73</v>
      </c>
    </row>
    <row r="44" spans="1:2" x14ac:dyDescent="0.25">
      <c r="A44" s="10">
        <v>43</v>
      </c>
      <c r="B44" s="10">
        <v>75</v>
      </c>
    </row>
    <row r="45" spans="1:2" x14ac:dyDescent="0.25">
      <c r="A45" s="10">
        <v>44</v>
      </c>
      <c r="B45" s="10">
        <v>76</v>
      </c>
    </row>
    <row r="46" spans="1:2" x14ac:dyDescent="0.25">
      <c r="A46" s="10">
        <v>45</v>
      </c>
      <c r="B46" s="10">
        <v>77</v>
      </c>
    </row>
    <row r="47" spans="1:2" x14ac:dyDescent="0.25">
      <c r="A47" s="10">
        <v>46</v>
      </c>
      <c r="B47" s="10">
        <v>78</v>
      </c>
    </row>
    <row r="48" spans="1:2" x14ac:dyDescent="0.25">
      <c r="A48" s="10">
        <v>47</v>
      </c>
      <c r="B48" s="10">
        <v>78</v>
      </c>
    </row>
    <row r="49" spans="1:2" x14ac:dyDescent="0.25">
      <c r="A49" s="10">
        <v>48</v>
      </c>
      <c r="B49" s="10">
        <v>78</v>
      </c>
    </row>
    <row r="50" spans="1:2" x14ac:dyDescent="0.25">
      <c r="A50" s="10">
        <v>49</v>
      </c>
      <c r="B50" s="10">
        <v>78</v>
      </c>
    </row>
    <row r="51" spans="1:2" x14ac:dyDescent="0.25">
      <c r="A51" s="10">
        <v>50</v>
      </c>
      <c r="B51" s="10">
        <v>78</v>
      </c>
    </row>
    <row r="52" spans="1:2" x14ac:dyDescent="0.25">
      <c r="A52" s="10">
        <v>51</v>
      </c>
      <c r="B52" s="10">
        <v>84</v>
      </c>
    </row>
    <row r="53" spans="1:2" x14ac:dyDescent="0.25">
      <c r="A53" s="10">
        <v>52</v>
      </c>
      <c r="B53" s="10">
        <v>85</v>
      </c>
    </row>
    <row r="54" spans="1:2" x14ac:dyDescent="0.25">
      <c r="A54" s="10">
        <v>53</v>
      </c>
      <c r="B54" s="10">
        <v>85</v>
      </c>
    </row>
    <row r="55" spans="1:2" x14ac:dyDescent="0.25">
      <c r="A55" s="10">
        <v>54</v>
      </c>
      <c r="B55" s="10">
        <v>85</v>
      </c>
    </row>
    <row r="56" spans="1:2" x14ac:dyDescent="0.25">
      <c r="A56" s="10">
        <v>55</v>
      </c>
      <c r="B56" s="10">
        <v>87</v>
      </c>
    </row>
    <row r="57" spans="1:2" x14ac:dyDescent="0.25">
      <c r="A57" s="10">
        <v>56</v>
      </c>
      <c r="B57" s="10">
        <v>88</v>
      </c>
    </row>
    <row r="58" spans="1:2" x14ac:dyDescent="0.25">
      <c r="A58" s="10">
        <v>57</v>
      </c>
      <c r="B58" s="10">
        <v>88</v>
      </c>
    </row>
    <row r="59" spans="1:2" x14ac:dyDescent="0.25">
      <c r="A59" s="10">
        <v>58</v>
      </c>
      <c r="B59" s="10">
        <v>89</v>
      </c>
    </row>
    <row r="60" spans="1:2" x14ac:dyDescent="0.25">
      <c r="A60" s="10">
        <v>59</v>
      </c>
      <c r="B60" s="10">
        <v>90</v>
      </c>
    </row>
    <row r="61" spans="1:2" x14ac:dyDescent="0.25">
      <c r="A61" s="10">
        <v>60</v>
      </c>
      <c r="B61" s="10">
        <v>90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abSelected="1" topLeftCell="D1" zoomScale="85" zoomScaleNormal="85" workbookViewId="0">
      <selection activeCell="H1" sqref="H1"/>
    </sheetView>
  </sheetViews>
  <sheetFormatPr defaultColWidth="0" defaultRowHeight="15" outlineLevelRow="1" x14ac:dyDescent="0.25"/>
  <cols>
    <col min="1" max="5" width="17" style="12" customWidth="1"/>
    <col min="6" max="6" width="2.5703125" style="11" customWidth="1"/>
    <col min="7" max="7" width="2.28515625" style="11" customWidth="1"/>
    <col min="8" max="11" width="12.28515625" style="11" customWidth="1"/>
    <col min="12" max="15" width="15.5703125" style="11" customWidth="1"/>
    <col min="16" max="16" width="4.7109375" style="11" customWidth="1"/>
    <col min="17" max="17" width="21.7109375" style="11" bestFit="1" customWidth="1"/>
    <col min="18" max="18" width="9.85546875" style="11" customWidth="1"/>
    <col min="19" max="19" width="46.5703125" style="11" customWidth="1"/>
    <col min="20" max="20" width="23.140625" style="11" customWidth="1"/>
    <col min="21" max="21" width="9.140625" style="11" customWidth="1"/>
    <col min="22" max="22" width="0" style="11" hidden="1"/>
    <col min="23" max="16384" width="9.140625" style="11" hidden="1"/>
  </cols>
  <sheetData>
    <row r="1" spans="1:20" ht="24.75" customHeight="1" x14ac:dyDescent="0.25">
      <c r="A1" s="17" t="s">
        <v>0</v>
      </c>
      <c r="B1" s="13"/>
      <c r="C1" s="13"/>
      <c r="D1" s="13"/>
      <c r="E1" s="13"/>
      <c r="F1" s="9"/>
      <c r="G1" s="9"/>
      <c r="H1" s="17" t="s">
        <v>0</v>
      </c>
      <c r="I1" s="13"/>
      <c r="J1" s="13"/>
      <c r="K1" s="13"/>
      <c r="L1" s="13"/>
      <c r="M1" s="13"/>
      <c r="N1" s="13"/>
      <c r="O1" s="13"/>
      <c r="Q1" s="48" t="s">
        <v>56</v>
      </c>
      <c r="R1" s="48" t="s">
        <v>57</v>
      </c>
      <c r="S1" s="50" t="s">
        <v>60</v>
      </c>
      <c r="T1" s="50"/>
    </row>
    <row r="2" spans="1:20" ht="45" outlineLevel="1" x14ac:dyDescent="0.25">
      <c r="A2" s="14" t="s">
        <v>32</v>
      </c>
      <c r="B2" s="14" t="s">
        <v>33</v>
      </c>
      <c r="C2" s="14" t="s">
        <v>39</v>
      </c>
      <c r="D2" s="14" t="s">
        <v>34</v>
      </c>
      <c r="E2" s="14" t="s">
        <v>40</v>
      </c>
      <c r="F2" s="10"/>
      <c r="G2" s="10"/>
      <c r="H2" s="12" t="s">
        <v>36</v>
      </c>
      <c r="I2" s="12" t="s">
        <v>37</v>
      </c>
      <c r="J2" s="12" t="s">
        <v>38</v>
      </c>
      <c r="K2" s="12" t="s">
        <v>35</v>
      </c>
      <c r="L2" s="12" t="s">
        <v>33</v>
      </c>
      <c r="M2" s="12" t="s">
        <v>62</v>
      </c>
      <c r="N2" s="12" t="s">
        <v>34</v>
      </c>
      <c r="O2" s="12" t="s">
        <v>63</v>
      </c>
      <c r="Q2" s="46" t="s">
        <v>55</v>
      </c>
      <c r="R2" s="47">
        <f>COUNTA(Dados!B2:B61)</f>
        <v>60</v>
      </c>
      <c r="S2" s="47"/>
      <c r="T2" s="47"/>
    </row>
    <row r="3" spans="1:20" outlineLevel="1" x14ac:dyDescent="0.25">
      <c r="A3" s="14">
        <v>45</v>
      </c>
      <c r="B3" s="14">
        <f t="shared" ref="B3:B30" ca="1" si="0">COUNTIF($B$2:$B$61,A3)</f>
        <v>2</v>
      </c>
      <c r="C3" s="14">
        <f ca="1">B3</f>
        <v>2</v>
      </c>
      <c r="D3" s="15">
        <f t="shared" ref="D3:D30" ca="1" si="1">B3/$C$1</f>
        <v>3.3333333333333333E-2</v>
      </c>
      <c r="E3" s="16">
        <f ca="1">D3</f>
        <v>3.3333333333333333E-2</v>
      </c>
      <c r="F3" s="10"/>
      <c r="G3" s="10"/>
      <c r="H3" s="1">
        <f>R6</f>
        <v>45</v>
      </c>
      <c r="I3" s="49">
        <f>Tabela3[[#This Row],[Lim Inferior]]+8</f>
        <v>53</v>
      </c>
      <c r="J3" s="1">
        <v>1</v>
      </c>
      <c r="K3" s="1" t="str">
        <f>CONCATENATE(H3," a ",I3," t")</f>
        <v>45 a 53 t</v>
      </c>
      <c r="L3" s="1">
        <v>13</v>
      </c>
      <c r="M3" s="1">
        <f>Tabela3[[#This Row],[Frequência Absoluta]]</f>
        <v>13</v>
      </c>
      <c r="N3" s="52">
        <f>Tabela3[[#This Row],[Frequência Absoluta]]/$M$8</f>
        <v>0.21666666666666667</v>
      </c>
      <c r="O3" s="52">
        <f>Tabela3[[#This Row],[Frequência Relativa]]</f>
        <v>0.21666666666666667</v>
      </c>
      <c r="Q3" s="45" t="s">
        <v>47</v>
      </c>
      <c r="R3" s="38">
        <f>MODE(Dados!F2:K11)</f>
        <v>60</v>
      </c>
      <c r="S3" s="51"/>
      <c r="T3" s="38" t="s">
        <v>61</v>
      </c>
    </row>
    <row r="4" spans="1:20" outlineLevel="1" x14ac:dyDescent="0.25">
      <c r="A4" s="14">
        <v>46</v>
      </c>
      <c r="B4" s="14">
        <f t="shared" ca="1" si="0"/>
        <v>1</v>
      </c>
      <c r="C4" s="14">
        <f ca="1">C3+B4</f>
        <v>3</v>
      </c>
      <c r="D4" s="15">
        <f t="shared" ca="1" si="1"/>
        <v>1.6666666666666666E-2</v>
      </c>
      <c r="E4" s="16">
        <f ca="1">E3+D4</f>
        <v>0.05</v>
      </c>
      <c r="F4" s="10"/>
      <c r="G4" s="10"/>
      <c r="H4" s="49">
        <f>INT(I3+1)</f>
        <v>54</v>
      </c>
      <c r="I4" s="49">
        <f>Tabela3[[#This Row],[Lim Inferior]]+8</f>
        <v>62</v>
      </c>
      <c r="J4" s="1">
        <v>2</v>
      </c>
      <c r="K4" s="1" t="str">
        <f t="shared" ref="K4:K6" si="2">CONCATENATE(H4," a ",I4," t")</f>
        <v>54 a 62 t</v>
      </c>
      <c r="L4" s="1">
        <v>13</v>
      </c>
      <c r="M4" s="1">
        <f>Tabela3[[#This Row],[Frequência Absoluta]]+M3</f>
        <v>26</v>
      </c>
      <c r="N4" s="52">
        <f>Tabela3[[#This Row],[Frequência Absoluta]]/$M$8</f>
        <v>0.21666666666666667</v>
      </c>
      <c r="O4" s="53">
        <f>Tabela3[[#This Row],[Frequência Relativa]]+O3</f>
        <v>0.43333333333333335</v>
      </c>
      <c r="Q4" s="45" t="s">
        <v>17</v>
      </c>
      <c r="R4" s="39">
        <f>AVERAGE(Dados!F2:K11)</f>
        <v>66.333333333333329</v>
      </c>
      <c r="S4" s="39"/>
      <c r="T4" s="39"/>
    </row>
    <row r="5" spans="1:20" outlineLevel="1" x14ac:dyDescent="0.25">
      <c r="A5" s="14">
        <v>47</v>
      </c>
      <c r="B5" s="14">
        <f t="shared" ca="1" si="0"/>
        <v>1</v>
      </c>
      <c r="C5" s="14">
        <f t="shared" ref="C5:C30" ca="1" si="3">C4+B5</f>
        <v>4</v>
      </c>
      <c r="D5" s="15">
        <f t="shared" ca="1" si="1"/>
        <v>1.6666666666666666E-2</v>
      </c>
      <c r="E5" s="16">
        <f t="shared" ref="E5:E30" ca="1" si="4">E4+D5</f>
        <v>6.6666666666666666E-2</v>
      </c>
      <c r="F5" s="10"/>
      <c r="G5" s="10"/>
      <c r="H5" s="49">
        <f>INT(I4+1)</f>
        <v>63</v>
      </c>
      <c r="I5" s="49">
        <f>Tabela3[[#This Row],[Lim Inferior]]+8</f>
        <v>71</v>
      </c>
      <c r="J5" s="1">
        <v>3</v>
      </c>
      <c r="K5" s="1" t="str">
        <f t="shared" si="2"/>
        <v>63 a 71 t</v>
      </c>
      <c r="L5" s="1">
        <v>14</v>
      </c>
      <c r="M5" s="1">
        <f>Tabela3[[#This Row],[Frequência Absoluta]]+M4</f>
        <v>40</v>
      </c>
      <c r="N5" s="52">
        <f>Tabela3[[#This Row],[Frequência Absoluta]]/$M$8</f>
        <v>0.23333333333333334</v>
      </c>
      <c r="O5" s="53">
        <f>Tabela3[[#This Row],[Frequência Relativa]]+O4</f>
        <v>0.66666666666666674</v>
      </c>
      <c r="Q5" s="45" t="s">
        <v>19</v>
      </c>
      <c r="R5" s="39">
        <f>MEDIAN(Dados!F2:K11)</f>
        <v>65.5</v>
      </c>
      <c r="S5" s="39"/>
      <c r="T5" s="39"/>
    </row>
    <row r="6" spans="1:20" outlineLevel="1" x14ac:dyDescent="0.25">
      <c r="A6" s="14">
        <v>49</v>
      </c>
      <c r="B6" s="14">
        <f t="shared" ca="1" si="0"/>
        <v>4</v>
      </c>
      <c r="C6" s="14">
        <f t="shared" ca="1" si="3"/>
        <v>8</v>
      </c>
      <c r="D6" s="15">
        <f t="shared" ca="1" si="1"/>
        <v>6.6666666666666666E-2</v>
      </c>
      <c r="E6" s="16">
        <f t="shared" ca="1" si="4"/>
        <v>0.13333333333333333</v>
      </c>
      <c r="F6" s="10"/>
      <c r="G6" s="10"/>
      <c r="H6" s="49">
        <f>INT(I5+1)</f>
        <v>72</v>
      </c>
      <c r="I6" s="49">
        <f>Tabela3[[#This Row],[Lim Inferior]]+8</f>
        <v>80</v>
      </c>
      <c r="J6" s="1">
        <v>4</v>
      </c>
      <c r="K6" s="1" t="str">
        <f t="shared" si="2"/>
        <v>72 a 80 t</v>
      </c>
      <c r="L6" s="1">
        <v>10</v>
      </c>
      <c r="M6" s="1">
        <f>Tabela3[[#This Row],[Frequência Absoluta]]+M5</f>
        <v>50</v>
      </c>
      <c r="N6" s="52">
        <f>Tabela3[[#This Row],[Frequência Absoluta]]/$M$8</f>
        <v>0.16666666666666666</v>
      </c>
      <c r="O6" s="53">
        <f>Tabela3[[#This Row],[Frequência Relativa]]+O5</f>
        <v>0.83333333333333337</v>
      </c>
      <c r="Q6" s="45" t="s">
        <v>52</v>
      </c>
      <c r="R6" s="37">
        <f>Dados!F2</f>
        <v>45</v>
      </c>
      <c r="S6" s="37"/>
      <c r="T6" s="37"/>
    </row>
    <row r="7" spans="1:20" outlineLevel="1" x14ac:dyDescent="0.25">
      <c r="A7" s="14">
        <v>50</v>
      </c>
      <c r="B7" s="14">
        <f t="shared" ca="1" si="0"/>
        <v>2</v>
      </c>
      <c r="C7" s="14">
        <f t="shared" ca="1" si="3"/>
        <v>10</v>
      </c>
      <c r="D7" s="15">
        <f t="shared" ca="1" si="1"/>
        <v>3.3333333333333333E-2</v>
      </c>
      <c r="E7" s="16">
        <f t="shared" ca="1" si="4"/>
        <v>0.16666666666666666</v>
      </c>
      <c r="F7" s="10"/>
      <c r="G7" s="10"/>
      <c r="H7" s="49">
        <f>INT(I6+1)</f>
        <v>81</v>
      </c>
      <c r="I7" s="1">
        <f>Tabela3[[#This Row],[Lim Inferior]]+8</f>
        <v>89</v>
      </c>
      <c r="J7" s="1">
        <v>5</v>
      </c>
      <c r="K7" s="1" t="str">
        <f>CONCATENATE(H7," a ",I7," t")</f>
        <v>81 a 89 t</v>
      </c>
      <c r="L7" s="1">
        <v>8</v>
      </c>
      <c r="M7" s="1">
        <f>Tabela3[[#This Row],[Frequência Absoluta]]+M6</f>
        <v>58</v>
      </c>
      <c r="N7" s="52">
        <f>Tabela3[[#This Row],[Frequência Absoluta]]/$M$8</f>
        <v>0.13333333333333333</v>
      </c>
      <c r="O7" s="53">
        <f>Tabela3[[#This Row],[Frequência Relativa]]+O6</f>
        <v>0.96666666666666667</v>
      </c>
      <c r="Q7" s="45" t="s">
        <v>53</v>
      </c>
      <c r="R7" s="37">
        <f>Dados!K11</f>
        <v>90</v>
      </c>
      <c r="S7" s="37"/>
      <c r="T7" s="37"/>
    </row>
    <row r="8" spans="1:20" x14ac:dyDescent="0.25">
      <c r="A8" s="14">
        <v>51</v>
      </c>
      <c r="B8" s="14">
        <f t="shared" ca="1" si="0"/>
        <v>2</v>
      </c>
      <c r="C8" s="14">
        <f t="shared" ca="1" si="3"/>
        <v>12</v>
      </c>
      <c r="D8" s="15">
        <f t="shared" ca="1" si="1"/>
        <v>3.3333333333333333E-2</v>
      </c>
      <c r="E8" s="16">
        <f t="shared" ca="1" si="4"/>
        <v>0.19999999999999998</v>
      </c>
      <c r="F8" s="10"/>
      <c r="G8" s="10"/>
      <c r="H8" s="49">
        <f>INT(I7+1)</f>
        <v>90</v>
      </c>
      <c r="I8" s="49">
        <f>Tabela3[[#This Row],[Lim Inferior]]+8</f>
        <v>98</v>
      </c>
      <c r="J8" s="1">
        <v>6</v>
      </c>
      <c r="K8" s="1" t="str">
        <f>CONCATENATE(H8," a ",I8," t")</f>
        <v>90 a 98 t</v>
      </c>
      <c r="L8" s="1">
        <v>2</v>
      </c>
      <c r="M8" s="1">
        <f>Tabela3[[#This Row],[Frequência Absoluta]]+M7</f>
        <v>60</v>
      </c>
      <c r="N8" s="52">
        <f>Tabela3[[#This Row],[Frequência Absoluta]]/$M$8</f>
        <v>3.3333333333333333E-2</v>
      </c>
      <c r="O8" s="53">
        <f>Tabela3[[#This Row],[Frequência Relativa]]+O7</f>
        <v>1</v>
      </c>
      <c r="Q8" s="45" t="s">
        <v>51</v>
      </c>
      <c r="R8" s="38">
        <f>R7-R6</f>
        <v>45</v>
      </c>
      <c r="S8" s="38"/>
      <c r="T8" s="38"/>
    </row>
    <row r="9" spans="1:20" x14ac:dyDescent="0.25">
      <c r="A9" s="14">
        <v>53</v>
      </c>
      <c r="B9" s="14">
        <f t="shared" ca="1" si="0"/>
        <v>1</v>
      </c>
      <c r="C9" s="14">
        <f t="shared" ca="1" si="3"/>
        <v>13</v>
      </c>
      <c r="D9" s="15">
        <f t="shared" ca="1" si="1"/>
        <v>1.6666666666666666E-2</v>
      </c>
      <c r="E9" s="16">
        <f t="shared" ca="1" si="4"/>
        <v>0.21666666666666665</v>
      </c>
      <c r="F9" s="10"/>
      <c r="G9" s="10"/>
      <c r="H9" s="49"/>
      <c r="I9" s="1"/>
      <c r="J9" s="1"/>
      <c r="K9" s="1"/>
      <c r="L9" s="1"/>
      <c r="M9" s="1"/>
      <c r="N9" s="1"/>
      <c r="O9" s="1"/>
      <c r="Q9" s="45" t="s">
        <v>58</v>
      </c>
      <c r="R9" s="44">
        <f>SQRT(R2)</f>
        <v>7.745966692414834</v>
      </c>
      <c r="S9" s="44"/>
      <c r="T9" s="44"/>
    </row>
    <row r="10" spans="1:20" x14ac:dyDescent="0.25">
      <c r="A10" s="14">
        <v>54</v>
      </c>
      <c r="B10" s="14">
        <f t="shared" ca="1" si="0"/>
        <v>2</v>
      </c>
      <c r="C10" s="14">
        <f t="shared" ca="1" si="3"/>
        <v>15</v>
      </c>
      <c r="D10" s="15">
        <f t="shared" ca="1" si="1"/>
        <v>3.3333333333333333E-2</v>
      </c>
      <c r="E10" s="16">
        <f t="shared" ca="1" si="4"/>
        <v>0.24999999999999997</v>
      </c>
      <c r="F10" s="10"/>
      <c r="G10" s="10"/>
      <c r="Q10" s="45" t="s">
        <v>59</v>
      </c>
      <c r="R10" s="44">
        <f>1+(3.3*LOG(R2))</f>
        <v>6.8678991262660238</v>
      </c>
      <c r="S10" s="44"/>
      <c r="T10" s="44"/>
    </row>
    <row r="11" spans="1:20" x14ac:dyDescent="0.25">
      <c r="A11" s="14">
        <v>57</v>
      </c>
      <c r="B11" s="14">
        <f t="shared" ca="1" si="0"/>
        <v>1</v>
      </c>
      <c r="C11" s="14">
        <f t="shared" ca="1" si="3"/>
        <v>16</v>
      </c>
      <c r="D11" s="15">
        <f t="shared" ca="1" si="1"/>
        <v>1.6666666666666666E-2</v>
      </c>
      <c r="E11" s="16">
        <f t="shared" ca="1" si="4"/>
        <v>0.26666666666666666</v>
      </c>
      <c r="F11" s="10"/>
      <c r="G11" s="10"/>
      <c r="H11" s="10"/>
      <c r="I11" s="10"/>
      <c r="J11" s="10"/>
    </row>
    <row r="12" spans="1:20" x14ac:dyDescent="0.25">
      <c r="A12" s="14">
        <v>59</v>
      </c>
      <c r="B12" s="14">
        <f t="shared" ca="1" si="0"/>
        <v>2</v>
      </c>
      <c r="C12" s="14">
        <f t="shared" ca="1" si="3"/>
        <v>18</v>
      </c>
      <c r="D12" s="15">
        <f t="shared" ca="1" si="1"/>
        <v>3.3333333333333333E-2</v>
      </c>
      <c r="E12" s="16">
        <f t="shared" ca="1" si="4"/>
        <v>0.3</v>
      </c>
      <c r="F12" s="10"/>
      <c r="G12" s="10"/>
      <c r="H12" s="10"/>
      <c r="I12" s="10"/>
      <c r="J12" s="10"/>
    </row>
    <row r="13" spans="1:20" x14ac:dyDescent="0.25">
      <c r="A13" s="14">
        <v>60</v>
      </c>
      <c r="B13" s="14">
        <f t="shared" ca="1" si="0"/>
        <v>6</v>
      </c>
      <c r="C13" s="14">
        <f t="shared" ca="1" si="3"/>
        <v>24</v>
      </c>
      <c r="D13" s="15">
        <f t="shared" ca="1" si="1"/>
        <v>0.1</v>
      </c>
      <c r="E13" s="16">
        <f t="shared" ca="1" si="4"/>
        <v>0.4</v>
      </c>
      <c r="F13" s="10"/>
      <c r="G13" s="10"/>
      <c r="H13" s="10"/>
      <c r="I13" s="10"/>
      <c r="J13" s="10"/>
    </row>
    <row r="14" spans="1:20" x14ac:dyDescent="0.25">
      <c r="A14" s="14">
        <v>62</v>
      </c>
      <c r="B14" s="14">
        <f t="shared" ca="1" si="0"/>
        <v>2</v>
      </c>
      <c r="C14" s="14">
        <f t="shared" ca="1" si="3"/>
        <v>26</v>
      </c>
      <c r="D14" s="15">
        <f t="shared" ca="1" si="1"/>
        <v>3.3333333333333333E-2</v>
      </c>
      <c r="E14" s="16">
        <f t="shared" ca="1" si="4"/>
        <v>0.43333333333333335</v>
      </c>
      <c r="F14" s="10"/>
      <c r="G14" s="10"/>
      <c r="H14" s="10"/>
      <c r="I14" s="10"/>
      <c r="J14" s="10"/>
    </row>
    <row r="15" spans="1:20" x14ac:dyDescent="0.25">
      <c r="A15" s="14">
        <v>65</v>
      </c>
      <c r="B15" s="14">
        <f t="shared" ca="1" si="0"/>
        <v>4</v>
      </c>
      <c r="C15" s="14">
        <f t="shared" ca="1" si="3"/>
        <v>30</v>
      </c>
      <c r="D15" s="15">
        <f t="shared" ca="1" si="1"/>
        <v>6.6666666666666666E-2</v>
      </c>
      <c r="E15" s="16">
        <f t="shared" ca="1" si="4"/>
        <v>0.5</v>
      </c>
      <c r="F15" s="10"/>
      <c r="G15" s="10"/>
      <c r="H15" s="10"/>
      <c r="I15" s="10"/>
      <c r="J15" s="10"/>
    </row>
    <row r="16" spans="1:20" x14ac:dyDescent="0.25">
      <c r="A16" s="14">
        <v>66</v>
      </c>
      <c r="B16" s="14">
        <f t="shared" ca="1" si="0"/>
        <v>2</v>
      </c>
      <c r="C16" s="14">
        <f t="shared" ca="1" si="3"/>
        <v>32</v>
      </c>
      <c r="D16" s="15">
        <f t="shared" ca="1" si="1"/>
        <v>3.3333333333333333E-2</v>
      </c>
      <c r="E16" s="16">
        <f t="shared" ca="1" si="4"/>
        <v>0.53333333333333333</v>
      </c>
      <c r="F16" s="10"/>
      <c r="G16" s="10"/>
      <c r="H16" s="10"/>
      <c r="I16" s="10"/>
      <c r="J16" s="10"/>
    </row>
    <row r="17" spans="1:10" x14ac:dyDescent="0.25">
      <c r="A17" s="14">
        <v>67</v>
      </c>
      <c r="B17" s="14">
        <f t="shared" ca="1" si="0"/>
        <v>2</v>
      </c>
      <c r="C17" s="14">
        <f t="shared" ca="1" si="3"/>
        <v>34</v>
      </c>
      <c r="D17" s="15">
        <f t="shared" ca="1" si="1"/>
        <v>3.3333333333333333E-2</v>
      </c>
      <c r="E17" s="16">
        <f t="shared" ca="1" si="4"/>
        <v>0.56666666666666665</v>
      </c>
      <c r="F17" s="10"/>
      <c r="G17" s="10"/>
      <c r="H17" s="10"/>
      <c r="I17" s="10"/>
      <c r="J17" s="10"/>
    </row>
    <row r="18" spans="1:10" x14ac:dyDescent="0.25">
      <c r="A18" s="14">
        <v>68</v>
      </c>
      <c r="B18" s="14">
        <f t="shared" ca="1" si="0"/>
        <v>1</v>
      </c>
      <c r="C18" s="14">
        <f t="shared" ca="1" si="3"/>
        <v>35</v>
      </c>
      <c r="D18" s="15">
        <f t="shared" ca="1" si="1"/>
        <v>1.6666666666666666E-2</v>
      </c>
      <c r="E18" s="16">
        <f t="shared" ca="1" si="4"/>
        <v>0.58333333333333337</v>
      </c>
      <c r="F18" s="10"/>
      <c r="G18" s="10"/>
      <c r="H18" s="10"/>
      <c r="I18" s="10"/>
      <c r="J18" s="10"/>
    </row>
    <row r="19" spans="1:10" x14ac:dyDescent="0.25">
      <c r="A19" s="14">
        <v>70</v>
      </c>
      <c r="B19" s="14">
        <f t="shared" ca="1" si="0"/>
        <v>5</v>
      </c>
      <c r="C19" s="14">
        <f t="shared" ca="1" si="3"/>
        <v>40</v>
      </c>
      <c r="D19" s="15">
        <f t="shared" ca="1" si="1"/>
        <v>8.3333333333333329E-2</v>
      </c>
      <c r="E19" s="16">
        <f t="shared" ca="1" si="4"/>
        <v>0.66666666666666674</v>
      </c>
      <c r="F19" s="10"/>
      <c r="G19" s="10"/>
      <c r="H19" s="10"/>
      <c r="I19" s="10"/>
      <c r="J19" s="10"/>
    </row>
    <row r="20" spans="1:10" x14ac:dyDescent="0.25">
      <c r="A20" s="14">
        <v>73</v>
      </c>
      <c r="B20" s="14">
        <f t="shared" ca="1" si="0"/>
        <v>2</v>
      </c>
      <c r="C20" s="14">
        <f t="shared" ca="1" si="3"/>
        <v>42</v>
      </c>
      <c r="D20" s="15">
        <f t="shared" ca="1" si="1"/>
        <v>3.3333333333333333E-2</v>
      </c>
      <c r="E20" s="16">
        <f t="shared" ca="1" si="4"/>
        <v>0.70000000000000007</v>
      </c>
      <c r="F20" s="10"/>
      <c r="G20" s="10"/>
      <c r="H20" s="10"/>
      <c r="I20" s="10"/>
      <c r="J20" s="10"/>
    </row>
    <row r="21" spans="1:10" x14ac:dyDescent="0.25">
      <c r="A21" s="14">
        <v>75</v>
      </c>
      <c r="B21" s="14">
        <f t="shared" ca="1" si="0"/>
        <v>1</v>
      </c>
      <c r="C21" s="14">
        <f t="shared" ca="1" si="3"/>
        <v>43</v>
      </c>
      <c r="D21" s="15">
        <f t="shared" ca="1" si="1"/>
        <v>1.6666666666666666E-2</v>
      </c>
      <c r="E21" s="16">
        <f t="shared" ca="1" si="4"/>
        <v>0.71666666666666679</v>
      </c>
      <c r="F21" s="10"/>
      <c r="G21" s="10"/>
      <c r="H21" s="10"/>
      <c r="I21" s="10"/>
      <c r="J21" s="10"/>
    </row>
    <row r="22" spans="1:10" x14ac:dyDescent="0.25">
      <c r="A22" s="14">
        <v>76</v>
      </c>
      <c r="B22" s="14">
        <f t="shared" ca="1" si="0"/>
        <v>1</v>
      </c>
      <c r="C22" s="14">
        <f t="shared" ca="1" si="3"/>
        <v>44</v>
      </c>
      <c r="D22" s="15">
        <f t="shared" ca="1" si="1"/>
        <v>1.6666666666666666E-2</v>
      </c>
      <c r="E22" s="16">
        <f t="shared" ca="1" si="4"/>
        <v>0.7333333333333335</v>
      </c>
      <c r="F22" s="10"/>
      <c r="G22" s="10"/>
      <c r="H22" s="10"/>
      <c r="I22" s="10"/>
      <c r="J22" s="10"/>
    </row>
    <row r="23" spans="1:10" x14ac:dyDescent="0.25">
      <c r="A23" s="14">
        <v>77</v>
      </c>
      <c r="B23" s="14">
        <f t="shared" ca="1" si="0"/>
        <v>1</v>
      </c>
      <c r="C23" s="14">
        <f t="shared" ca="1" si="3"/>
        <v>45</v>
      </c>
      <c r="D23" s="15">
        <f t="shared" ca="1" si="1"/>
        <v>1.6666666666666666E-2</v>
      </c>
      <c r="E23" s="16">
        <f t="shared" ca="1" si="4"/>
        <v>0.75000000000000022</v>
      </c>
      <c r="F23" s="10"/>
      <c r="G23" s="10"/>
      <c r="H23" s="10"/>
      <c r="I23" s="10"/>
      <c r="J23" s="10"/>
    </row>
    <row r="24" spans="1:10" x14ac:dyDescent="0.25">
      <c r="A24" s="14">
        <v>78</v>
      </c>
      <c r="B24" s="14">
        <f t="shared" ca="1" si="0"/>
        <v>5</v>
      </c>
      <c r="C24" s="14">
        <f t="shared" ca="1" si="3"/>
        <v>50</v>
      </c>
      <c r="D24" s="15">
        <f t="shared" ca="1" si="1"/>
        <v>8.3333333333333329E-2</v>
      </c>
      <c r="E24" s="16">
        <f t="shared" ca="1" si="4"/>
        <v>0.83333333333333359</v>
      </c>
      <c r="F24" s="10"/>
      <c r="G24" s="10"/>
      <c r="H24" s="10"/>
      <c r="I24" s="10"/>
      <c r="J24" s="10"/>
    </row>
    <row r="25" spans="1:10" x14ac:dyDescent="0.25">
      <c r="A25" s="14">
        <v>84</v>
      </c>
      <c r="B25" s="14">
        <f t="shared" ca="1" si="0"/>
        <v>1</v>
      </c>
      <c r="C25" s="14">
        <f t="shared" ca="1" si="3"/>
        <v>51</v>
      </c>
      <c r="D25" s="15">
        <f t="shared" ca="1" si="1"/>
        <v>1.6666666666666666E-2</v>
      </c>
      <c r="E25" s="16">
        <f t="shared" ca="1" si="4"/>
        <v>0.85000000000000031</v>
      </c>
      <c r="F25" s="10"/>
      <c r="G25" s="10"/>
      <c r="H25" s="10"/>
      <c r="I25" s="10"/>
      <c r="J25" s="10"/>
    </row>
    <row r="26" spans="1:10" x14ac:dyDescent="0.25">
      <c r="A26" s="14">
        <v>85</v>
      </c>
      <c r="B26" s="14">
        <f t="shared" ca="1" si="0"/>
        <v>3</v>
      </c>
      <c r="C26" s="14">
        <f t="shared" ca="1" si="3"/>
        <v>54</v>
      </c>
      <c r="D26" s="15">
        <f t="shared" ca="1" si="1"/>
        <v>0.05</v>
      </c>
      <c r="E26" s="16">
        <f t="shared" ca="1" si="4"/>
        <v>0.90000000000000036</v>
      </c>
      <c r="F26" s="10"/>
      <c r="G26" s="10"/>
      <c r="H26" s="10"/>
      <c r="I26" s="10"/>
      <c r="J26" s="10"/>
    </row>
    <row r="27" spans="1:10" x14ac:dyDescent="0.25">
      <c r="A27" s="14">
        <v>87</v>
      </c>
      <c r="B27" s="14">
        <f t="shared" ca="1" si="0"/>
        <v>1</v>
      </c>
      <c r="C27" s="14">
        <f t="shared" ca="1" si="3"/>
        <v>55</v>
      </c>
      <c r="D27" s="15">
        <f t="shared" ca="1" si="1"/>
        <v>1.6666666666666666E-2</v>
      </c>
      <c r="E27" s="16">
        <f t="shared" ca="1" si="4"/>
        <v>0.91666666666666707</v>
      </c>
      <c r="F27" s="10"/>
      <c r="G27" s="10"/>
      <c r="H27" s="10"/>
      <c r="I27" s="10"/>
      <c r="J27" s="10"/>
    </row>
    <row r="28" spans="1:10" x14ac:dyDescent="0.25">
      <c r="A28" s="14">
        <v>88</v>
      </c>
      <c r="B28" s="14">
        <f t="shared" ca="1" si="0"/>
        <v>2</v>
      </c>
      <c r="C28" s="14">
        <f t="shared" ca="1" si="3"/>
        <v>57</v>
      </c>
      <c r="D28" s="15">
        <f t="shared" ca="1" si="1"/>
        <v>3.3333333333333333E-2</v>
      </c>
      <c r="E28" s="16">
        <f t="shared" ca="1" si="4"/>
        <v>0.9500000000000004</v>
      </c>
      <c r="F28" s="10"/>
      <c r="G28" s="10"/>
      <c r="H28" s="10"/>
      <c r="I28" s="10"/>
      <c r="J28" s="10"/>
    </row>
    <row r="29" spans="1:10" x14ac:dyDescent="0.25">
      <c r="A29" s="14">
        <v>89</v>
      </c>
      <c r="B29" s="14">
        <f t="shared" ca="1" si="0"/>
        <v>1</v>
      </c>
      <c r="C29" s="14">
        <f t="shared" ca="1" si="3"/>
        <v>58</v>
      </c>
      <c r="D29" s="15">
        <f t="shared" ca="1" si="1"/>
        <v>1.6666666666666666E-2</v>
      </c>
      <c r="E29" s="16">
        <f t="shared" ca="1" si="4"/>
        <v>0.96666666666666712</v>
      </c>
      <c r="F29" s="10"/>
      <c r="G29" s="10"/>
      <c r="H29" s="10"/>
      <c r="I29" s="10"/>
      <c r="J29" s="10"/>
    </row>
    <row r="30" spans="1:10" x14ac:dyDescent="0.25">
      <c r="A30" s="14">
        <v>90</v>
      </c>
      <c r="B30" s="14">
        <f t="shared" ca="1" si="0"/>
        <v>2</v>
      </c>
      <c r="C30" s="14">
        <f t="shared" ca="1" si="3"/>
        <v>60</v>
      </c>
      <c r="D30" s="15">
        <f t="shared" ca="1" si="1"/>
        <v>3.3333333333333333E-2</v>
      </c>
      <c r="E30" s="16">
        <f t="shared" ca="1" si="4"/>
        <v>1.0000000000000004</v>
      </c>
      <c r="F30" s="10"/>
      <c r="G30" s="10"/>
      <c r="H30" s="10"/>
      <c r="I30" s="10"/>
      <c r="J30" s="10"/>
    </row>
    <row r="31" spans="1:10" x14ac:dyDescent="0.25">
      <c r="F31" s="10"/>
      <c r="G31" s="10"/>
      <c r="H31" s="10"/>
      <c r="I31" s="10"/>
      <c r="J31" s="10"/>
    </row>
    <row r="32" spans="1:10" x14ac:dyDescent="0.25">
      <c r="H32" s="10"/>
      <c r="I32" s="10"/>
      <c r="J32" s="10"/>
    </row>
    <row r="33" spans="8:10" x14ac:dyDescent="0.25">
      <c r="H33" s="10"/>
      <c r="I33" s="10"/>
      <c r="J33" s="10"/>
    </row>
  </sheetData>
  <pageMargins left="0.511811024" right="0.511811024" top="0.78740157499999996" bottom="0.78740157499999996" header="0.31496062000000002" footer="0.31496062000000002"/>
  <pageSetup paperSize="9" scale="52" orientation="landscape" horizontalDpi="0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6"/>
    </sheetView>
  </sheetViews>
  <sheetFormatPr defaultRowHeight="15" x14ac:dyDescent="0.25"/>
  <cols>
    <col min="1" max="1" width="27.140625" customWidth="1"/>
    <col min="2" max="2" width="11.5703125" customWidth="1"/>
  </cols>
  <sheetData>
    <row r="1" spans="1:2" x14ac:dyDescent="0.25">
      <c r="A1" s="22" t="s">
        <v>48</v>
      </c>
      <c r="B1" s="22" t="s">
        <v>49</v>
      </c>
    </row>
    <row r="2" spans="1:2" x14ac:dyDescent="0.25">
      <c r="A2" s="2" t="s">
        <v>17</v>
      </c>
      <c r="B2" s="5">
        <v>66.333333333333329</v>
      </c>
    </row>
    <row r="3" spans="1:2" x14ac:dyDescent="0.25">
      <c r="A3" s="2" t="s">
        <v>18</v>
      </c>
      <c r="B3" s="5">
        <v>1.7095059362691181</v>
      </c>
    </row>
    <row r="4" spans="1:2" x14ac:dyDescent="0.25">
      <c r="A4" s="2" t="s">
        <v>19</v>
      </c>
      <c r="B4" s="5">
        <v>65.5</v>
      </c>
    </row>
    <row r="5" spans="1:2" x14ac:dyDescent="0.25">
      <c r="A5" s="2" t="s">
        <v>47</v>
      </c>
      <c r="B5" s="5">
        <v>60</v>
      </c>
    </row>
    <row r="6" spans="1:2" x14ac:dyDescent="0.25">
      <c r="A6" s="2" t="s">
        <v>21</v>
      </c>
      <c r="B6" s="5">
        <v>13.241776042826025</v>
      </c>
    </row>
    <row r="7" spans="1:2" x14ac:dyDescent="0.25">
      <c r="A7" s="2" t="s">
        <v>22</v>
      </c>
      <c r="B7" s="5">
        <v>175.34463276836127</v>
      </c>
    </row>
    <row r="8" spans="1:2" x14ac:dyDescent="0.25">
      <c r="A8" s="2" t="s">
        <v>23</v>
      </c>
      <c r="B8" s="5">
        <v>-0.99740560908010734</v>
      </c>
    </row>
    <row r="9" spans="1:2" x14ac:dyDescent="0.25">
      <c r="A9" s="2" t="s">
        <v>24</v>
      </c>
      <c r="B9" s="5">
        <v>0.17125599845031025</v>
      </c>
    </row>
    <row r="10" spans="1:2" x14ac:dyDescent="0.25">
      <c r="A10" s="2" t="s">
        <v>25</v>
      </c>
      <c r="B10" s="5">
        <v>45</v>
      </c>
    </row>
    <row r="11" spans="1:2" x14ac:dyDescent="0.25">
      <c r="A11" s="2" t="s">
        <v>26</v>
      </c>
      <c r="B11" s="5">
        <v>45</v>
      </c>
    </row>
    <row r="12" spans="1:2" x14ac:dyDescent="0.25">
      <c r="A12" s="2" t="s">
        <v>27</v>
      </c>
      <c r="B12" s="5">
        <v>90</v>
      </c>
    </row>
    <row r="13" spans="1:2" x14ac:dyDescent="0.25">
      <c r="A13" s="2" t="s">
        <v>28</v>
      </c>
      <c r="B13" s="5">
        <v>3980</v>
      </c>
    </row>
    <row r="14" spans="1:2" x14ac:dyDescent="0.25">
      <c r="A14" s="2" t="s">
        <v>29</v>
      </c>
      <c r="B14" s="5">
        <v>60</v>
      </c>
    </row>
    <row r="15" spans="1:2" x14ac:dyDescent="0.25">
      <c r="A15" s="2" t="s">
        <v>30</v>
      </c>
      <c r="B15" s="5">
        <v>3.420713477288964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2" max="2" width="11.140625" customWidth="1"/>
  </cols>
  <sheetData>
    <row r="1" spans="1:2" x14ac:dyDescent="0.25">
      <c r="A1" s="4" t="s">
        <v>13</v>
      </c>
      <c r="B1" s="4" t="s">
        <v>15</v>
      </c>
    </row>
    <row r="2" spans="1:2" x14ac:dyDescent="0.25">
      <c r="A2" s="6">
        <v>45</v>
      </c>
      <c r="B2" s="2">
        <v>1</v>
      </c>
    </row>
    <row r="3" spans="1:2" x14ac:dyDescent="0.25">
      <c r="A3" s="6">
        <v>51.428571428571431</v>
      </c>
      <c r="B3" s="2">
        <v>10</v>
      </c>
    </row>
    <row r="4" spans="1:2" x14ac:dyDescent="0.25">
      <c r="A4" s="6">
        <v>57.857142857142861</v>
      </c>
      <c r="B4" s="2">
        <v>4</v>
      </c>
    </row>
    <row r="5" spans="1:2" x14ac:dyDescent="0.25">
      <c r="A5" s="6">
        <v>64.285714285714278</v>
      </c>
      <c r="B5" s="2">
        <v>10</v>
      </c>
    </row>
    <row r="6" spans="1:2" x14ac:dyDescent="0.25">
      <c r="A6" s="6">
        <v>70.714285714285722</v>
      </c>
      <c r="B6" s="2">
        <v>14</v>
      </c>
    </row>
    <row r="7" spans="1:2" x14ac:dyDescent="0.25">
      <c r="A7" s="6">
        <v>77.142857142857139</v>
      </c>
      <c r="B7" s="2">
        <v>5</v>
      </c>
    </row>
    <row r="8" spans="1:2" x14ac:dyDescent="0.25">
      <c r="A8" s="6">
        <v>83.571428571428569</v>
      </c>
      <c r="B8" s="2">
        <v>5</v>
      </c>
    </row>
    <row r="9" spans="1:2" ht="15.75" thickBot="1" x14ac:dyDescent="0.3">
      <c r="A9" s="3" t="s">
        <v>14</v>
      </c>
      <c r="B9" s="3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21" sqref="E21"/>
    </sheetView>
  </sheetViews>
  <sheetFormatPr defaultRowHeight="15" x14ac:dyDescent="0.25"/>
  <cols>
    <col min="1" max="1" width="22.28515625" style="1" customWidth="1"/>
    <col min="2" max="2" width="7.42578125" style="1" customWidth="1"/>
    <col min="3" max="3" width="22.28515625" style="1" customWidth="1"/>
    <col min="4" max="4" width="9.5703125" style="1" customWidth="1"/>
    <col min="5" max="5" width="22.28515625" style="1" customWidth="1"/>
    <col min="6" max="6" width="11.7109375" style="1" customWidth="1"/>
    <col min="7" max="7" width="22.28515625" style="1" customWidth="1"/>
    <col min="8" max="8" width="11.7109375" style="1" customWidth="1"/>
    <col min="9" max="9" width="22.28515625" style="1" customWidth="1"/>
    <col min="10" max="10" width="11.7109375" style="1" customWidth="1"/>
    <col min="11" max="11" width="22.28515625" style="1" customWidth="1"/>
    <col min="12" max="12" width="11.7109375" customWidth="1"/>
  </cols>
  <sheetData>
    <row r="1" spans="1:12" x14ac:dyDescent="0.25">
      <c r="A1" s="18" t="s">
        <v>16</v>
      </c>
      <c r="B1" s="18"/>
      <c r="C1" s="18" t="s">
        <v>42</v>
      </c>
      <c r="D1" s="18"/>
      <c r="E1" s="18" t="s">
        <v>43</v>
      </c>
      <c r="F1" s="18"/>
      <c r="G1" s="18" t="s">
        <v>44</v>
      </c>
      <c r="H1" s="18"/>
      <c r="I1" s="18" t="s">
        <v>45</v>
      </c>
      <c r="J1" s="18"/>
      <c r="K1" s="18" t="s">
        <v>46</v>
      </c>
      <c r="L1" s="4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2"/>
    </row>
    <row r="3" spans="1:12" x14ac:dyDescent="0.25">
      <c r="A3" s="8" t="s">
        <v>17</v>
      </c>
      <c r="B3" s="19">
        <v>64.5</v>
      </c>
      <c r="C3" s="19" t="s">
        <v>17</v>
      </c>
      <c r="D3" s="19">
        <v>64.8</v>
      </c>
      <c r="E3" s="19" t="s">
        <v>17</v>
      </c>
      <c r="F3" s="19">
        <v>66.099999999999994</v>
      </c>
      <c r="G3" s="19" t="s">
        <v>17</v>
      </c>
      <c r="H3" s="19">
        <v>66.8</v>
      </c>
      <c r="I3" s="19" t="s">
        <v>17</v>
      </c>
      <c r="J3" s="19">
        <v>67.8</v>
      </c>
      <c r="K3" s="19" t="s">
        <v>17</v>
      </c>
      <c r="L3" s="5">
        <v>68</v>
      </c>
    </row>
    <row r="4" spans="1:12" x14ac:dyDescent="0.25">
      <c r="A4" s="8" t="s">
        <v>18</v>
      </c>
      <c r="B4" s="19">
        <v>4.230182554505709</v>
      </c>
      <c r="C4" s="19" t="s">
        <v>18</v>
      </c>
      <c r="D4" s="19">
        <v>4.2890040283911528</v>
      </c>
      <c r="E4" s="19" t="s">
        <v>18</v>
      </c>
      <c r="F4" s="19">
        <v>4.4508426168535786</v>
      </c>
      <c r="G4" s="19" t="s">
        <v>18</v>
      </c>
      <c r="H4" s="19">
        <v>4.4467216388406099</v>
      </c>
      <c r="I4" s="19" t="s">
        <v>18</v>
      </c>
      <c r="J4" s="19">
        <v>4.3481796957654186</v>
      </c>
      <c r="K4" s="19" t="s">
        <v>18</v>
      </c>
      <c r="L4" s="5">
        <v>4.3537978312681851</v>
      </c>
    </row>
    <row r="5" spans="1:12" x14ac:dyDescent="0.25">
      <c r="A5" s="8" t="s">
        <v>19</v>
      </c>
      <c r="B5" s="19">
        <v>64</v>
      </c>
      <c r="C5" s="19" t="s">
        <v>19</v>
      </c>
      <c r="D5" s="19">
        <v>64</v>
      </c>
      <c r="E5" s="19" t="s">
        <v>19</v>
      </c>
      <c r="F5" s="19">
        <v>66</v>
      </c>
      <c r="G5" s="19" t="s">
        <v>19</v>
      </c>
      <c r="H5" s="19">
        <v>66</v>
      </c>
      <c r="I5" s="19" t="s">
        <v>19</v>
      </c>
      <c r="J5" s="19">
        <v>66.5</v>
      </c>
      <c r="K5" s="19" t="s">
        <v>19</v>
      </c>
      <c r="L5" s="5">
        <v>67.5</v>
      </c>
    </row>
    <row r="6" spans="1:12" x14ac:dyDescent="0.25">
      <c r="A6" s="8" t="s">
        <v>20</v>
      </c>
      <c r="B6" s="19" t="e">
        <v>#N/A</v>
      </c>
      <c r="C6" s="19" t="s">
        <v>20</v>
      </c>
      <c r="D6" s="19" t="e">
        <v>#N/A</v>
      </c>
      <c r="E6" s="19" t="s">
        <v>20</v>
      </c>
      <c r="F6" s="19" t="e">
        <v>#N/A</v>
      </c>
      <c r="G6" s="19" t="s">
        <v>20</v>
      </c>
      <c r="H6" s="19" t="e">
        <v>#N/A</v>
      </c>
      <c r="I6" s="19" t="s">
        <v>20</v>
      </c>
      <c r="J6" s="19" t="e">
        <v>#N/A</v>
      </c>
      <c r="K6" s="19" t="s">
        <v>20</v>
      </c>
      <c r="L6" s="5" t="e">
        <v>#N/A</v>
      </c>
    </row>
    <row r="7" spans="1:12" x14ac:dyDescent="0.25">
      <c r="A7" s="8" t="s">
        <v>21</v>
      </c>
      <c r="B7" s="19">
        <v>13.377011790547412</v>
      </c>
      <c r="C7" s="19" t="s">
        <v>21</v>
      </c>
      <c r="D7" s="19">
        <v>13.56302162335353</v>
      </c>
      <c r="E7" s="19" t="s">
        <v>21</v>
      </c>
      <c r="F7" s="19">
        <v>14.074800176201443</v>
      </c>
      <c r="G7" s="19" t="s">
        <v>21</v>
      </c>
      <c r="H7" s="19">
        <v>14.061768499492985</v>
      </c>
      <c r="I7" s="19" t="s">
        <v>21</v>
      </c>
      <c r="J7" s="19">
        <v>13.750151514316723</v>
      </c>
      <c r="K7" s="19" t="s">
        <v>21</v>
      </c>
      <c r="L7" s="5">
        <v>13.767917618708921</v>
      </c>
    </row>
    <row r="8" spans="1:12" x14ac:dyDescent="0.25">
      <c r="A8" s="8" t="s">
        <v>22</v>
      </c>
      <c r="B8" s="19">
        <v>178.94444444444446</v>
      </c>
      <c r="C8" s="19" t="s">
        <v>22</v>
      </c>
      <c r="D8" s="19">
        <v>183.95555555555541</v>
      </c>
      <c r="E8" s="19" t="s">
        <v>22</v>
      </c>
      <c r="F8" s="19">
        <v>198.10000000000016</v>
      </c>
      <c r="G8" s="19" t="s">
        <v>22</v>
      </c>
      <c r="H8" s="19">
        <v>197.73333333333318</v>
      </c>
      <c r="I8" s="19" t="s">
        <v>22</v>
      </c>
      <c r="J8" s="19">
        <v>189.06666666666649</v>
      </c>
      <c r="K8" s="19" t="s">
        <v>22</v>
      </c>
      <c r="L8" s="5">
        <v>189.55555555555554</v>
      </c>
    </row>
    <row r="9" spans="1:12" x14ac:dyDescent="0.25">
      <c r="A9" s="8" t="s">
        <v>23</v>
      </c>
      <c r="B9" s="19">
        <v>-0.7757175817372608</v>
      </c>
      <c r="C9" s="19" t="s">
        <v>23</v>
      </c>
      <c r="D9" s="19">
        <v>-0.6839902230206647</v>
      </c>
      <c r="E9" s="19" t="s">
        <v>23</v>
      </c>
      <c r="F9" s="19">
        <v>-1.0008634587413145</v>
      </c>
      <c r="G9" s="19" t="s">
        <v>23</v>
      </c>
      <c r="H9" s="19">
        <v>-0.91642531160882301</v>
      </c>
      <c r="I9" s="19" t="s">
        <v>23</v>
      </c>
      <c r="J9" s="19">
        <v>-0.94266604964182044</v>
      </c>
      <c r="K9" s="19" t="s">
        <v>23</v>
      </c>
      <c r="L9" s="5">
        <v>-0.98026505797953023</v>
      </c>
    </row>
    <row r="10" spans="1:12" x14ac:dyDescent="0.25">
      <c r="A10" s="8" t="s">
        <v>24</v>
      </c>
      <c r="B10" s="19">
        <v>0.13994825171258218</v>
      </c>
      <c r="C10" s="19" t="s">
        <v>24</v>
      </c>
      <c r="D10" s="19">
        <v>0.1801073729085019</v>
      </c>
      <c r="E10" s="19" t="s">
        <v>24</v>
      </c>
      <c r="F10" s="19">
        <v>0.16438815544140797</v>
      </c>
      <c r="G10" s="19" t="s">
        <v>24</v>
      </c>
      <c r="H10" s="19">
        <v>0.23186641047575038</v>
      </c>
      <c r="I10" s="19" t="s">
        <v>24</v>
      </c>
      <c r="J10" s="19">
        <v>0.24933691143159478</v>
      </c>
      <c r="K10" s="19" t="s">
        <v>24</v>
      </c>
      <c r="L10" s="5">
        <v>0.19446044287216008</v>
      </c>
    </row>
    <row r="11" spans="1:12" x14ac:dyDescent="0.25">
      <c r="A11" s="8" t="s">
        <v>25</v>
      </c>
      <c r="B11" s="19">
        <v>42</v>
      </c>
      <c r="C11" s="19" t="s">
        <v>25</v>
      </c>
      <c r="D11" s="19">
        <v>43</v>
      </c>
      <c r="E11" s="19" t="s">
        <v>25</v>
      </c>
      <c r="F11" s="19">
        <v>42</v>
      </c>
      <c r="G11" s="19" t="s">
        <v>25</v>
      </c>
      <c r="H11" s="19">
        <v>42</v>
      </c>
      <c r="I11" s="19" t="s">
        <v>25</v>
      </c>
      <c r="J11" s="19">
        <v>41</v>
      </c>
      <c r="K11" s="19" t="s">
        <v>25</v>
      </c>
      <c r="L11" s="5">
        <v>41</v>
      </c>
    </row>
    <row r="12" spans="1:12" x14ac:dyDescent="0.25">
      <c r="A12" s="8" t="s">
        <v>26</v>
      </c>
      <c r="B12" s="19">
        <v>45</v>
      </c>
      <c r="C12" s="19" t="s">
        <v>26</v>
      </c>
      <c r="D12" s="19">
        <v>45</v>
      </c>
      <c r="E12" s="19" t="s">
        <v>26</v>
      </c>
      <c r="F12" s="19">
        <v>46</v>
      </c>
      <c r="G12" s="19" t="s">
        <v>26</v>
      </c>
      <c r="H12" s="19">
        <v>47</v>
      </c>
      <c r="I12" s="19" t="s">
        <v>26</v>
      </c>
      <c r="J12" s="19">
        <v>49</v>
      </c>
      <c r="K12" s="19" t="s">
        <v>26</v>
      </c>
      <c r="L12" s="5">
        <v>49</v>
      </c>
    </row>
    <row r="13" spans="1:12" x14ac:dyDescent="0.25">
      <c r="A13" s="8" t="s">
        <v>27</v>
      </c>
      <c r="B13" s="19">
        <v>87</v>
      </c>
      <c r="C13" s="19" t="s">
        <v>27</v>
      </c>
      <c r="D13" s="19">
        <v>88</v>
      </c>
      <c r="E13" s="19" t="s">
        <v>27</v>
      </c>
      <c r="F13" s="19">
        <v>88</v>
      </c>
      <c r="G13" s="19" t="s">
        <v>27</v>
      </c>
      <c r="H13" s="19">
        <v>89</v>
      </c>
      <c r="I13" s="19" t="s">
        <v>27</v>
      </c>
      <c r="J13" s="19">
        <v>90</v>
      </c>
      <c r="K13" s="19" t="s">
        <v>27</v>
      </c>
      <c r="L13" s="5">
        <v>90</v>
      </c>
    </row>
    <row r="14" spans="1:12" x14ac:dyDescent="0.25">
      <c r="A14" s="8" t="s">
        <v>28</v>
      </c>
      <c r="B14" s="19">
        <v>645</v>
      </c>
      <c r="C14" s="19" t="s">
        <v>28</v>
      </c>
      <c r="D14" s="19">
        <v>648</v>
      </c>
      <c r="E14" s="19" t="s">
        <v>28</v>
      </c>
      <c r="F14" s="19">
        <v>661</v>
      </c>
      <c r="G14" s="19" t="s">
        <v>28</v>
      </c>
      <c r="H14" s="19">
        <v>668</v>
      </c>
      <c r="I14" s="19" t="s">
        <v>28</v>
      </c>
      <c r="J14" s="19">
        <v>678</v>
      </c>
      <c r="K14" s="19" t="s">
        <v>28</v>
      </c>
      <c r="L14" s="5">
        <v>680</v>
      </c>
    </row>
    <row r="15" spans="1:12" x14ac:dyDescent="0.25">
      <c r="A15" s="8" t="s">
        <v>29</v>
      </c>
      <c r="B15" s="19">
        <v>10</v>
      </c>
      <c r="C15" s="19" t="s">
        <v>29</v>
      </c>
      <c r="D15" s="19">
        <v>10</v>
      </c>
      <c r="E15" s="19" t="s">
        <v>29</v>
      </c>
      <c r="F15" s="19">
        <v>10</v>
      </c>
      <c r="G15" s="19" t="s">
        <v>29</v>
      </c>
      <c r="H15" s="19">
        <v>10</v>
      </c>
      <c r="I15" s="19" t="s">
        <v>29</v>
      </c>
      <c r="J15" s="19">
        <v>10</v>
      </c>
      <c r="K15" s="19" t="s">
        <v>29</v>
      </c>
      <c r="L15" s="5">
        <v>10</v>
      </c>
    </row>
    <row r="16" spans="1:12" ht="15.75" thickBot="1" x14ac:dyDescent="0.3">
      <c r="A16" s="21" t="s">
        <v>30</v>
      </c>
      <c r="B16" s="20">
        <v>9.5693377656190979</v>
      </c>
      <c r="C16" s="20" t="s">
        <v>30</v>
      </c>
      <c r="D16" s="20">
        <v>9.7024011840954021</v>
      </c>
      <c r="E16" s="20" t="s">
        <v>30</v>
      </c>
      <c r="F16" s="20">
        <v>10.068505506202829</v>
      </c>
      <c r="G16" s="20" t="s">
        <v>30</v>
      </c>
      <c r="H16" s="20">
        <v>10.059183206273058</v>
      </c>
      <c r="I16" s="20" t="s">
        <v>30</v>
      </c>
      <c r="J16" s="20">
        <v>9.8362658439094606</v>
      </c>
      <c r="K16" s="20" t="s">
        <v>30</v>
      </c>
      <c r="L16" s="7">
        <v>9.848974949378615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Frequência</vt:lpstr>
      <vt:lpstr>Estatística Descritiva</vt:lpstr>
      <vt:lpstr>Histograma</vt:lpstr>
      <vt:lpstr>Plan9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Freitas</dc:creator>
  <cp:lastModifiedBy>Samantha Freitas</cp:lastModifiedBy>
  <cp:lastPrinted>2022-07-26T11:55:10Z</cp:lastPrinted>
  <dcterms:created xsi:type="dcterms:W3CDTF">2022-07-26T01:59:21Z</dcterms:created>
  <dcterms:modified xsi:type="dcterms:W3CDTF">2022-08-01T01:51:10Z</dcterms:modified>
</cp:coreProperties>
</file>