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eni\Desktop\Optimal Estimation\USU_Optimal_Estimation_Project\MATLAB Code\"/>
    </mc:Choice>
  </mc:AlternateContent>
  <xr:revisionPtr revIDLastSave="0" documentId="13_ncr:1_{01AF3AC7-01FA-463D-A2F7-B5DC92AD9F17}" xr6:coauthVersionLast="47" xr6:coauthVersionMax="47" xr10:uidLastSave="{00000000-0000-0000-0000-000000000000}"/>
  <bookViews>
    <workbookView xWindow="885" yWindow="2633" windowWidth="15390" windowHeight="9532" tabRatio="894" xr2:uid="{00000000-000D-0000-FFFF-FFFF00000000}"/>
  </bookViews>
  <sheets>
    <sheet name="general" sheetId="1" r:id="rId1"/>
    <sheet name="initialConditions" sheetId="23" r:id="rId2"/>
    <sheet name="errorInjection" sheetId="17" r:id="rId3"/>
    <sheet name="truthStateIdx" sheetId="21" r:id="rId4"/>
    <sheet name="navStateIdx" sheetId="22" r:id="rId5"/>
    <sheet name="truthStateParams" sheetId="11" r:id="rId6"/>
    <sheet name="truthStateInitialUncertainty" sheetId="6" r:id="rId7"/>
    <sheet name="navStateParams" sheetId="13" r:id="rId8"/>
    <sheet name="navStateInitialUncertainty" sheetId="14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23" l="1"/>
  <c r="E15" i="23"/>
  <c r="E13" i="23"/>
  <c r="E12" i="23"/>
  <c r="E11" i="23"/>
  <c r="E10" i="23"/>
  <c r="E9" i="1"/>
  <c r="E14" i="17"/>
  <c r="E23" i="1"/>
  <c r="E5" i="23"/>
  <c r="E6" i="23"/>
  <c r="E9" i="23" l="1"/>
  <c r="E8" i="23"/>
  <c r="E15" i="1"/>
  <c r="E22" i="1"/>
  <c r="E21" i="1"/>
  <c r="E20" i="1"/>
  <c r="E19" i="1"/>
  <c r="E18" i="1"/>
  <c r="E17" i="1"/>
  <c r="E16" i="1"/>
  <c r="D11" i="21"/>
  <c r="B11" i="21"/>
  <c r="E14" i="1"/>
  <c r="E13" i="1"/>
  <c r="E12" i="1"/>
  <c r="E11" i="21"/>
  <c r="E10" i="21"/>
  <c r="E12" i="17"/>
  <c r="E13" i="17"/>
  <c r="E11" i="17"/>
  <c r="E9" i="17"/>
  <c r="E10" i="17"/>
  <c r="E8" i="17"/>
  <c r="C14" i="17"/>
  <c r="C15" i="17"/>
  <c r="C16" i="17"/>
  <c r="E19" i="17"/>
  <c r="E18" i="17"/>
  <c r="E17" i="17"/>
  <c r="D9" i="22"/>
  <c r="E8" i="22"/>
  <c r="B9" i="22"/>
  <c r="C8" i="22"/>
  <c r="E9" i="22"/>
  <c r="C9" i="22"/>
  <c r="D8" i="22"/>
  <c r="B8" i="22"/>
  <c r="C11" i="21"/>
  <c r="C10" i="21"/>
  <c r="E7" i="23"/>
  <c r="E3" i="23"/>
  <c r="E4" i="23"/>
  <c r="E2" i="23"/>
  <c r="B7" i="1" l="1"/>
  <c r="B2" i="11" l="1"/>
  <c r="B10" i="13" l="1"/>
  <c r="B11" i="13"/>
  <c r="B11" i="6" l="1"/>
  <c r="B12" i="6"/>
  <c r="B13" i="6"/>
  <c r="B14" i="6"/>
  <c r="B15" i="6"/>
  <c r="B16" i="6"/>
  <c r="B19" i="6"/>
  <c r="D14" i="13" l="1"/>
  <c r="C14" i="13"/>
  <c r="B14" i="13"/>
  <c r="E14" i="13" s="1"/>
  <c r="A14" i="13"/>
  <c r="E14" i="11"/>
  <c r="D13" i="13"/>
  <c r="C13" i="13"/>
  <c r="B13" i="13"/>
  <c r="E13" i="13" s="1"/>
  <c r="A13" i="13"/>
  <c r="E13" i="11"/>
  <c r="D12" i="13"/>
  <c r="C12" i="13"/>
  <c r="B12" i="13"/>
  <c r="E12" i="13" s="1"/>
  <c r="A12" i="13"/>
  <c r="E12" i="11"/>
  <c r="E11" i="13" l="1"/>
  <c r="E11" i="11"/>
  <c r="E10" i="11"/>
  <c r="D11" i="13"/>
  <c r="C11" i="13"/>
  <c r="A11" i="13"/>
  <c r="D10" i="13"/>
  <c r="C10" i="13"/>
  <c r="E10" i="13"/>
  <c r="A10" i="13"/>
  <c r="E2" i="11" l="1"/>
  <c r="B17" i="6"/>
  <c r="B18" i="6"/>
  <c r="C2" i="17"/>
  <c r="E7" i="17" l="1"/>
  <c r="E6" i="17"/>
  <c r="E5" i="17"/>
  <c r="E4" i="17"/>
  <c r="E3" i="17"/>
  <c r="E2" i="17"/>
  <c r="C7" i="17"/>
  <c r="C6" i="17"/>
  <c r="C5" i="17"/>
  <c r="C4" i="17"/>
  <c r="C3" i="17"/>
  <c r="D19" i="14"/>
  <c r="C19" i="14"/>
  <c r="B19" i="14"/>
  <c r="A19" i="14"/>
  <c r="D18" i="14"/>
  <c r="C18" i="14"/>
  <c r="B18" i="14"/>
  <c r="A18" i="14"/>
  <c r="D17" i="14"/>
  <c r="C17" i="14"/>
  <c r="B17" i="14"/>
  <c r="A17" i="14"/>
  <c r="D16" i="14"/>
  <c r="C16" i="14"/>
  <c r="B16" i="14"/>
  <c r="E16" i="14" s="1"/>
  <c r="A16" i="14"/>
  <c r="D15" i="14"/>
  <c r="C15" i="14"/>
  <c r="B15" i="14"/>
  <c r="E15" i="14" s="1"/>
  <c r="A15" i="14"/>
  <c r="D14" i="14"/>
  <c r="C14" i="14"/>
  <c r="B14" i="14"/>
  <c r="E14" i="14" s="1"/>
  <c r="A14" i="14"/>
  <c r="D13" i="14"/>
  <c r="C13" i="14"/>
  <c r="B13" i="14"/>
  <c r="E13" i="14" s="1"/>
  <c r="A13" i="14"/>
  <c r="D12" i="14"/>
  <c r="C12" i="14"/>
  <c r="B12" i="14"/>
  <c r="E12" i="14" s="1"/>
  <c r="A12" i="14"/>
  <c r="D11" i="14"/>
  <c r="C11" i="14"/>
  <c r="B11" i="14"/>
  <c r="E11" i="14" s="1"/>
  <c r="A11" i="14"/>
  <c r="D10" i="14"/>
  <c r="C10" i="14"/>
  <c r="B10" i="14"/>
  <c r="E10" i="14" s="1"/>
  <c r="A10" i="14"/>
  <c r="D9" i="14"/>
  <c r="C9" i="14"/>
  <c r="B9" i="14"/>
  <c r="E9" i="14" s="1"/>
  <c r="A9" i="14"/>
  <c r="D8" i="14"/>
  <c r="C8" i="14"/>
  <c r="B8" i="14"/>
  <c r="E8" i="14" s="1"/>
  <c r="A8" i="14"/>
  <c r="D7" i="14"/>
  <c r="C7" i="14"/>
  <c r="B7" i="14"/>
  <c r="E7" i="14" s="1"/>
  <c r="A7" i="14"/>
  <c r="D6" i="14"/>
  <c r="C6" i="14"/>
  <c r="B6" i="14"/>
  <c r="E6" i="14" s="1"/>
  <c r="A6" i="14"/>
  <c r="D5" i="14"/>
  <c r="C5" i="14"/>
  <c r="B5" i="14"/>
  <c r="E5" i="14" s="1"/>
  <c r="A5" i="14"/>
  <c r="D4" i="14"/>
  <c r="C4" i="14"/>
  <c r="B4" i="14"/>
  <c r="E4" i="14" s="1"/>
  <c r="A4" i="14"/>
  <c r="D3" i="14"/>
  <c r="C3" i="14"/>
  <c r="B3" i="14"/>
  <c r="E3" i="14" s="1"/>
  <c r="A3" i="14"/>
  <c r="D2" i="14"/>
  <c r="C2" i="14"/>
  <c r="B2" i="14"/>
  <c r="E2" i="14" s="1"/>
  <c r="A2" i="14"/>
  <c r="D9" i="13"/>
  <c r="D8" i="13"/>
  <c r="D7" i="13"/>
  <c r="D6" i="13"/>
  <c r="D5" i="13"/>
  <c r="D4" i="13"/>
  <c r="D3" i="13"/>
  <c r="D2" i="13"/>
  <c r="C9" i="13"/>
  <c r="C8" i="13"/>
  <c r="C7" i="13"/>
  <c r="C6" i="13"/>
  <c r="C5" i="13"/>
  <c r="C4" i="13"/>
  <c r="C3" i="13"/>
  <c r="C2" i="13"/>
  <c r="B9" i="13"/>
  <c r="E9" i="13" s="1"/>
  <c r="B8" i="13"/>
  <c r="E8" i="13" s="1"/>
  <c r="B7" i="13"/>
  <c r="E7" i="13" s="1"/>
  <c r="B6" i="13"/>
  <c r="E6" i="13" s="1"/>
  <c r="B5" i="13"/>
  <c r="E5" i="13" s="1"/>
  <c r="B4" i="13"/>
  <c r="B3" i="13"/>
  <c r="B2" i="13"/>
  <c r="E2" i="13" s="1"/>
  <c r="A9" i="13"/>
  <c r="A8" i="13"/>
  <c r="A7" i="13"/>
  <c r="A6" i="13"/>
  <c r="A5" i="13"/>
  <c r="A4" i="13"/>
  <c r="A3" i="13"/>
  <c r="A2" i="13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9" i="11"/>
  <c r="E8" i="11"/>
  <c r="E7" i="11"/>
  <c r="E6" i="11"/>
  <c r="E5" i="11"/>
  <c r="E7" i="1" l="1"/>
  <c r="E6" i="1"/>
  <c r="E5" i="1"/>
  <c r="E3" i="1"/>
  <c r="E2" i="1"/>
  <c r="E4" i="1" l="1"/>
  <c r="B10" i="21" l="1"/>
  <c r="E11" i="1" l="1"/>
  <c r="E10" i="1"/>
  <c r="E8" i="1"/>
  <c r="B3" i="16" l="1"/>
  <c r="E15" i="17" l="1"/>
  <c r="E16" i="17"/>
  <c r="E17" i="6"/>
  <c r="E4" i="11"/>
  <c r="E19" i="6"/>
  <c r="E3" i="11"/>
  <c r="E18" i="6"/>
  <c r="E4" i="13"/>
  <c r="E19" i="14"/>
  <c r="E18" i="14"/>
  <c r="E3" i="13"/>
  <c r="E17" i="14"/>
</calcChain>
</file>

<file path=xl/sharedStrings.xml><?xml version="1.0" encoding="utf-8"?>
<sst xmlns="http://schemas.openxmlformats.org/spreadsheetml/2006/main" count="311" uniqueCount="183">
  <si>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</si>
  <si>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</si>
  <si>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</si>
  <si>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</si>
  <si>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</si>
  <si>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</si>
  <si>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</si>
  <si>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</si>
  <si>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</si>
  <si>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</si>
  <si>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deg/sqrt(hr)</t>
  </si>
  <si>
    <t>3-sigma angular random walk</t>
  </si>
  <si>
    <t>n_inertialMeas</t>
  </si>
  <si>
    <t>number of Monte Carlo runs</t>
  </si>
  <si>
    <t>number of "model replacement" measurements</t>
  </si>
  <si>
    <t>arw</t>
  </si>
  <si>
    <t>hrs2min</t>
  </si>
  <si>
    <t>min2sec</t>
  </si>
  <si>
    <t>hrs2sec</t>
  </si>
  <si>
    <t>g2mps2</t>
  </si>
  <si>
    <t>errorPropTestEnable</t>
  </si>
  <si>
    <t>flag to enable error propagation test</t>
  </si>
  <si>
    <t>dt</t>
  </si>
  <si>
    <t>sig_gyro_ss</t>
  </si>
  <si>
    <t>deg/hr</t>
  </si>
  <si>
    <t>3-sigma steady-state gyro bias</t>
  </si>
  <si>
    <t>del_gyrox</t>
  </si>
  <si>
    <t>Injected gyro bias error</t>
  </si>
  <si>
    <t>del_gyroy</t>
  </si>
  <si>
    <t>del_gyroz</t>
  </si>
  <si>
    <t>pos</t>
  </si>
  <si>
    <t>vel</t>
  </si>
  <si>
    <t>att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</si>
  <si>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</si>
  <si>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</si>
  <si>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</si>
  <si>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</si>
  <si>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</si>
  <si>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</si>
  <si>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</si>
  <si>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</si>
  <si>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</si>
  <si>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</si>
  <si>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</si>
  <si>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</si>
  <si>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Simulation timestep</t>
  </si>
  <si>
    <t>Simulation time</t>
  </si>
  <si>
    <t>n_Qnoise</t>
  </si>
  <si>
    <t>number of Process noise componenets</t>
  </si>
  <si>
    <t>gbias</t>
  </si>
  <si>
    <t>arcsec/axis</t>
  </si>
  <si>
    <t>3-sigma steady-state star camera misalignment</t>
  </si>
  <si>
    <t>3-sigma steady-state terrain camera misalignment</t>
  </si>
  <si>
    <t>arcsec</t>
  </si>
  <si>
    <t>3-sigma star camera measurement uncertainty</t>
  </si>
  <si>
    <t>sig_rsx</t>
  </si>
  <si>
    <t>3-sigma initial satellite position uncertainty</t>
  </si>
  <si>
    <t>sig_rsy</t>
  </si>
  <si>
    <t>sig_rsz</t>
  </si>
  <si>
    <t>sig_vsx</t>
  </si>
  <si>
    <t>m/sec</t>
  </si>
  <si>
    <t>3-sigma initial satellite velocity uncertainty</t>
  </si>
  <si>
    <t>sig_vsy</t>
  </si>
  <si>
    <t>sig_vsz</t>
  </si>
  <si>
    <t>3-sigma initial satellite orientation uncertainty</t>
  </si>
  <si>
    <t>3-sigma initial star camera misalignment uncertainty</t>
  </si>
  <si>
    <t>3-sigma initial terrain camera misalignment uncertainty</t>
  </si>
  <si>
    <t>sig_gyrox</t>
  </si>
  <si>
    <t>3-sigma initial gyro bias uncertainty</t>
  </si>
  <si>
    <t>sig_gyroy</t>
  </si>
  <si>
    <t>sig_gyroz</t>
  </si>
  <si>
    <t>sig_st_ss</t>
  </si>
  <si>
    <t>sig_c_ss</t>
  </si>
  <si>
    <t>sig_meas_stx</t>
  </si>
  <si>
    <t>sig_meas_sty</t>
  </si>
  <si>
    <t>sig_meas_stz</t>
  </si>
  <si>
    <t>sig_ax</t>
  </si>
  <si>
    <t>sig_ay</t>
  </si>
  <si>
    <t>sig_az</t>
  </si>
  <si>
    <t>sig_thcx</t>
  </si>
  <si>
    <t>sig_thcy</t>
  </si>
  <si>
    <t>sig_thcz</t>
  </si>
  <si>
    <t>sig_thstx</t>
  </si>
  <si>
    <t>sig_thsty</t>
  </si>
  <si>
    <t>sig_thstz</t>
  </si>
  <si>
    <t>del_rsx</t>
  </si>
  <si>
    <t>del_rsy</t>
  </si>
  <si>
    <t>del_rsz</t>
  </si>
  <si>
    <t>del_vsx</t>
  </si>
  <si>
    <t>del_vsy</t>
  </si>
  <si>
    <t>del_vsz</t>
  </si>
  <si>
    <t>MatlabValues</t>
  </si>
  <si>
    <t>n_MonteCarloRuns</t>
  </si>
  <si>
    <t>Q_grav</t>
  </si>
  <si>
    <t>m^2/s^3</t>
  </si>
  <si>
    <t>3-sigma non-gravitational process noise</t>
  </si>
  <si>
    <t>pixels</t>
  </si>
  <si>
    <t>sig_cu</t>
  </si>
  <si>
    <t>sig_cv</t>
  </si>
  <si>
    <t>3-sigma v component of pixel noise</t>
  </si>
  <si>
    <t>3-sigma u component of pixel noise</t>
  </si>
  <si>
    <t>sig_idpos</t>
  </si>
  <si>
    <t>3-sigma change in inertial position measurement uncertainty</t>
  </si>
  <si>
    <t>sig_loss</t>
  </si>
  <si>
    <t>3-sigma LOSS feature location uncertainty</t>
  </si>
  <si>
    <t>sig_mdpos</t>
  </si>
  <si>
    <t>3-sigma change in lunar-referenced position measurement uncertainty</t>
  </si>
  <si>
    <t>days2hrs</t>
  </si>
  <si>
    <t>m/s</t>
  </si>
  <si>
    <t>rc_x</t>
  </si>
  <si>
    <t>rc_y</t>
  </si>
  <si>
    <t>rc_z</t>
  </si>
  <si>
    <t>x component of position of ground coil(inertial)</t>
  </si>
  <si>
    <t>y component of position of ground coil(inertial)</t>
  </si>
  <si>
    <t>z component of position of ground coil(inertial)</t>
  </si>
  <si>
    <t>st_angle</t>
  </si>
  <si>
    <t>abias</t>
  </si>
  <si>
    <t>cpos</t>
  </si>
  <si>
    <t>Injected vehicle position error</t>
  </si>
  <si>
    <t>Injected vehicle velocity error</t>
  </si>
  <si>
    <t>Injected vehicle quaternion error</t>
  </si>
  <si>
    <t>del_accelx</t>
  </si>
  <si>
    <t>del_accely</t>
  </si>
  <si>
    <t>del_accelz</t>
  </si>
  <si>
    <t>Injected accel bias error</t>
  </si>
  <si>
    <t>del_rsx_c</t>
  </si>
  <si>
    <t>del_rsy_c</t>
  </si>
  <si>
    <t>del_rsz_c</t>
  </si>
  <si>
    <t>Injected coil position error</t>
  </si>
  <si>
    <t>del_theta_x</t>
  </si>
  <si>
    <t>del_theta_y</t>
  </si>
  <si>
    <t>del_theta_z</t>
  </si>
  <si>
    <t>g</t>
  </si>
  <si>
    <t>abias_x</t>
  </si>
  <si>
    <t>gbias_x</t>
  </si>
  <si>
    <t>abias_y</t>
  </si>
  <si>
    <t>abias_z</t>
  </si>
  <si>
    <t>gbias_y</t>
  </si>
  <si>
    <t>gbias_z</t>
  </si>
  <si>
    <t>L</t>
  </si>
  <si>
    <t>meters</t>
  </si>
  <si>
    <t>vehicle wheelbase</t>
  </si>
  <si>
    <t>tau_a</t>
  </si>
  <si>
    <t>tau_g</t>
  </si>
  <si>
    <t>accelerometer ECRV time constant</t>
  </si>
  <si>
    <t>gyroscope ECRV time constant</t>
  </si>
  <si>
    <t>f</t>
  </si>
  <si>
    <t>MHz</t>
  </si>
  <si>
    <t>Carrier frequency of ground circuit</t>
  </si>
  <si>
    <t xml:space="preserve">c </t>
  </si>
  <si>
    <t>Speed of light in air</t>
  </si>
  <si>
    <t>r2_z</t>
  </si>
  <si>
    <t>r2_y</t>
  </si>
  <si>
    <t>r2_x</t>
  </si>
  <si>
    <t>r1_z</t>
  </si>
  <si>
    <t>r1_y</t>
  </si>
  <si>
    <t>r1_x</t>
  </si>
  <si>
    <t>x component of sensing coil 1 position wrt to body frame</t>
  </si>
  <si>
    <t>y component of sensing coil 1 position wrt to body frame</t>
  </si>
  <si>
    <t>z component of sensing coil 1 position wrt to body frame</t>
  </si>
  <si>
    <t>x component of sensing coil 2 position wrt to body frame</t>
  </si>
  <si>
    <t>y component of sensing coil 2 position wrt to body frame</t>
  </si>
  <si>
    <t>z component of sensing coil 2 position wrt to body frame</t>
  </si>
  <si>
    <t>deg</t>
  </si>
  <si>
    <t>x component of accelerometer measurement bias</t>
  </si>
  <si>
    <t>y component of accelerometer measurement  bias</t>
  </si>
  <si>
    <t>z component of accelerometer measurement  bias</t>
  </si>
  <si>
    <t>x component of gyroscope measurement  bias</t>
  </si>
  <si>
    <t>y component of gyroscope measurement  bias</t>
  </si>
  <si>
    <t>z component of gyroscope measurement  bias</t>
  </si>
  <si>
    <t>v_yb</t>
  </si>
  <si>
    <t>East component of initial position of vehicle(inertial)</t>
  </si>
  <si>
    <t>North component of initial position of vehicle(inertial)</t>
  </si>
  <si>
    <t>r_Ni</t>
  </si>
  <si>
    <t>r_Ei</t>
  </si>
  <si>
    <t>vel_yb</t>
  </si>
  <si>
    <t>pos_E</t>
  </si>
  <si>
    <t>pos_N</t>
  </si>
  <si>
    <t>head_angle</t>
  </si>
  <si>
    <t>m/s^2</t>
  </si>
  <si>
    <t>gravity</t>
  </si>
  <si>
    <t>errorPropTestEnableCont</t>
  </si>
  <si>
    <t>flag to enable continuous error propagation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</si>
</sst>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E+00"/>
    <numFmt numFmtId="165" formatCode="0.0000"/>
    <numFmt numFmtId="166" formatCode="0.0000000"/>
    <numFmt numFmtId="167" formatCode="0.000000"/>
    <numFmt numFmtId="170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166" fontId="0" fillId="0" borderId="7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67" fontId="0" fillId="0" borderId="7" xfId="0" applyNumberFormat="1" applyBorder="1"/>
    <xf numFmtId="11" fontId="0" fillId="0" borderId="0" xfId="0" applyNumberFormat="1" applyBorder="1"/>
    <xf numFmtId="166" fontId="0" fillId="0" borderId="2" xfId="0" applyNumberFormat="1" applyBorder="1"/>
    <xf numFmtId="11" fontId="0" fillId="0" borderId="7" xfId="0" applyNumberFormat="1" applyBorder="1"/>
    <xf numFmtId="0" fontId="0" fillId="0" borderId="0" xfId="0" applyFont="1"/>
    <xf numFmtId="164" fontId="0" fillId="0" borderId="5" xfId="0" applyNumberFormat="1" applyFont="1" applyBorder="1"/>
    <xf numFmtId="0" fontId="0" fillId="0" borderId="0" xfId="0" applyFont="1" applyBorder="1"/>
    <xf numFmtId="0" fontId="0" fillId="0" borderId="7" xfId="0" applyFont="1" applyBorder="1"/>
    <xf numFmtId="164" fontId="0" fillId="0" borderId="8" xfId="0" applyNumberFormat="1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5" xfId="0" applyBorder="1"/>
    <xf numFmtId="0" fontId="0" fillId="0" borderId="8" xfId="0" applyBorder="1"/>
    <xf numFmtId="165" fontId="1" fillId="0" borderId="10" xfId="0" applyNumberFormat="1" applyFont="1" applyBorder="1"/>
    <xf numFmtId="1" fontId="0" fillId="0" borderId="7" xfId="0" applyNumberFormat="1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2" xfId="0" applyBorder="1"/>
    <xf numFmtId="0" fontId="1" fillId="2" borderId="13" xfId="0" applyFont="1" applyFill="1" applyBorder="1"/>
    <xf numFmtId="165" fontId="1" fillId="2" borderId="13" xfId="0" applyNumberFormat="1" applyFont="1" applyFill="1" applyBorder="1"/>
    <xf numFmtId="164" fontId="1" fillId="2" borderId="13" xfId="0" applyNumberFormat="1" applyFont="1" applyFill="1" applyBorder="1"/>
    <xf numFmtId="0" fontId="0" fillId="2" borderId="13" xfId="0" applyFill="1" applyBorder="1"/>
    <xf numFmtId="165" fontId="0" fillId="2" borderId="13" xfId="0" applyNumberFormat="1" applyFill="1" applyBorder="1"/>
    <xf numFmtId="164" fontId="0" fillId="2" borderId="13" xfId="0" applyNumberFormat="1" applyFill="1" applyBorder="1"/>
    <xf numFmtId="1" fontId="0" fillId="2" borderId="13" xfId="0" applyNumberFormat="1" applyFill="1" applyBorder="1"/>
    <xf numFmtId="1" fontId="0" fillId="0" borderId="0" xfId="0" applyNumberFormat="1" applyFont="1" applyFill="1" applyBorder="1"/>
    <xf numFmtId="0" fontId="0" fillId="0" borderId="7" xfId="0" applyFont="1" applyFill="1" applyBorder="1"/>
    <xf numFmtId="1" fontId="0" fillId="0" borderId="5" xfId="0" applyNumberFormat="1" applyBorder="1"/>
    <xf numFmtId="1" fontId="0" fillId="0" borderId="8" xfId="0" applyNumberFormat="1" applyBorder="1"/>
    <xf numFmtId="0" fontId="0" fillId="0" borderId="3" xfId="0" applyBorder="1"/>
    <xf numFmtId="0" fontId="0" fillId="0" borderId="1" xfId="0" applyFont="1" applyFill="1" applyBorder="1"/>
    <xf numFmtId="0" fontId="0" fillId="0" borderId="4" xfId="0" applyFont="1" applyFill="1" applyBorder="1"/>
    <xf numFmtId="0" fontId="0" fillId="0" borderId="6" xfId="0" applyFont="1" applyFill="1" applyBorder="1"/>
    <xf numFmtId="0" fontId="0" fillId="2" borderId="16" xfId="0" applyFill="1" applyBorder="1"/>
    <xf numFmtId="165" fontId="0" fillId="0" borderId="15" xfId="0" applyNumberFormat="1" applyBorder="1"/>
    <xf numFmtId="0" fontId="0" fillId="0" borderId="13" xfId="0" applyBorder="1"/>
    <xf numFmtId="0" fontId="0" fillId="0" borderId="9" xfId="0" applyBorder="1"/>
    <xf numFmtId="166" fontId="0" fillId="0" borderId="10" xfId="0" applyNumberFormat="1" applyBorder="1"/>
    <xf numFmtId="0" fontId="0" fillId="0" borderId="10" xfId="0" applyBorder="1"/>
    <xf numFmtId="0" fontId="0" fillId="2" borderId="17" xfId="0" applyFill="1" applyBorder="1"/>
    <xf numFmtId="0" fontId="0" fillId="0" borderId="17" xfId="0" applyFill="1" applyBorder="1"/>
    <xf numFmtId="0" fontId="0" fillId="3" borderId="13" xfId="0" applyFill="1" applyBorder="1"/>
    <xf numFmtId="1" fontId="0" fillId="3" borderId="13" xfId="0" applyNumberFormat="1" applyFill="1" applyBorder="1"/>
    <xf numFmtId="0" fontId="0" fillId="3" borderId="14" xfId="0" applyFill="1" applyBorder="1"/>
    <xf numFmtId="170" fontId="0" fillId="0" borderId="7" xfId="0" applyNumberFormat="1" applyBorder="1"/>
    <xf numFmtId="170" fontId="0" fillId="0" borderId="0" xfId="0" applyNumberFormat="1"/>
    <xf numFmtId="170" fontId="0" fillId="0" borderId="2" xfId="0" applyNumberFormat="1" applyBorder="1"/>
    <xf numFmtId="17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topLeftCell="A4" zoomScale="145" zoomScaleNormal="145" workbookViewId="0">
      <selection activeCell="D10" sqref="D10"/>
    </sheetView>
  </sheetViews>
  <sheetFormatPr defaultRowHeight="14.25" x14ac:dyDescent="0.45"/>
  <cols>
    <col min="1" max="1" width="39.73046875" bestFit="1" customWidth="1"/>
    <col min="2" max="2" width="15.59765625" style="2" bestFit="1" customWidth="1"/>
    <col min="3" max="3" width="16.59765625" bestFit="1" customWidth="1"/>
    <col min="4" max="4" width="75.59765625" bestFit="1" customWidth="1"/>
    <col min="5" max="5" width="16.3984375" style="1" bestFit="1" customWidth="1"/>
    <col min="6" max="6" width="25" bestFit="1" customWidth="1"/>
  </cols>
  <sheetData>
    <row r="1" spans="1:5" s="49" customFormat="1" x14ac:dyDescent="0.45">
      <c r="A1" s="46" t="s">
        <v>3</v>
      </c>
      <c r="B1" s="47" t="s">
        <v>0</v>
      </c>
      <c r="C1" s="46" t="s">
        <v>2</v>
      </c>
      <c r="D1" s="46" t="s">
        <v>1</v>
      </c>
      <c r="E1" s="48" t="s">
        <v>91</v>
      </c>
    </row>
    <row r="2" spans="1:5" s="49" customFormat="1" x14ac:dyDescent="0.45">
      <c r="A2" s="49" t="s">
        <v>6</v>
      </c>
      <c r="B2" s="50">
        <v>1</v>
      </c>
      <c r="C2" s="49" t="s">
        <v>5</v>
      </c>
      <c r="D2" s="49" t="s">
        <v>7</v>
      </c>
      <c r="E2" s="51">
        <f t="shared" ref="E2:E7" si="0">B2</f>
        <v>1</v>
      </c>
    </row>
    <row r="3" spans="1:5" s="49" customFormat="1" x14ac:dyDescent="0.45">
      <c r="A3" s="49" t="s">
        <v>22</v>
      </c>
      <c r="B3" s="50">
        <v>1E-3</v>
      </c>
      <c r="C3" s="49" t="s">
        <v>5</v>
      </c>
      <c r="D3" s="49" t="s">
        <v>45</v>
      </c>
      <c r="E3" s="51">
        <f t="shared" si="0"/>
        <v>1E-3</v>
      </c>
    </row>
    <row r="4" spans="1:5" s="49" customFormat="1" x14ac:dyDescent="0.45">
      <c r="A4" s="49" t="s">
        <v>44</v>
      </c>
      <c r="B4" s="50">
        <v>10</v>
      </c>
      <c r="C4" s="49" t="s">
        <v>5</v>
      </c>
      <c r="D4" s="49" t="s">
        <v>46</v>
      </c>
      <c r="E4" s="51">
        <f t="shared" si="0"/>
        <v>10</v>
      </c>
    </row>
    <row r="5" spans="1:5" s="49" customFormat="1" x14ac:dyDescent="0.45">
      <c r="A5" s="49" t="s">
        <v>12</v>
      </c>
      <c r="B5" s="52">
        <v>6</v>
      </c>
      <c r="C5" s="49" t="s">
        <v>4</v>
      </c>
      <c r="D5" s="49" t="s">
        <v>14</v>
      </c>
      <c r="E5" s="51">
        <f>B5</f>
        <v>6</v>
      </c>
    </row>
    <row r="6" spans="1:5" s="49" customFormat="1" x14ac:dyDescent="0.45">
      <c r="A6" s="49" t="s">
        <v>47</v>
      </c>
      <c r="B6" s="52">
        <v>15</v>
      </c>
      <c r="C6" s="49" t="s">
        <v>4</v>
      </c>
      <c r="D6" s="49" t="s">
        <v>48</v>
      </c>
      <c r="E6" s="51">
        <f>B6</f>
        <v>15</v>
      </c>
    </row>
    <row r="7" spans="1:5" s="49" customFormat="1" x14ac:dyDescent="0.45">
      <c r="A7" s="49" t="s">
        <v>92</v>
      </c>
      <c r="B7" s="52">
        <f>12*6</f>
        <v>72</v>
      </c>
      <c r="C7" s="49" t="s">
        <v>4</v>
      </c>
      <c r="D7" s="49" t="s">
        <v>13</v>
      </c>
      <c r="E7" s="51">
        <f t="shared" si="0"/>
        <v>72</v>
      </c>
    </row>
    <row r="8" spans="1:5" s="49" customFormat="1" x14ac:dyDescent="0.45">
      <c r="A8" s="69" t="s">
        <v>38</v>
      </c>
      <c r="B8" s="70">
        <v>0</v>
      </c>
      <c r="C8" s="49" t="s">
        <v>4</v>
      </c>
      <c r="D8" s="49" t="s">
        <v>39</v>
      </c>
      <c r="E8" s="51">
        <f t="shared" ref="E8:E14" si="1">B8</f>
        <v>0</v>
      </c>
    </row>
    <row r="9" spans="1:5" s="49" customFormat="1" x14ac:dyDescent="0.45">
      <c r="A9" s="69" t="s">
        <v>181</v>
      </c>
      <c r="B9" s="70">
        <v>0</v>
      </c>
      <c r="C9" s="49" t="s">
        <v>4</v>
      </c>
      <c r="D9" s="49" t="s">
        <v>182</v>
      </c>
      <c r="E9" s="51">
        <f t="shared" si="1"/>
        <v>0</v>
      </c>
    </row>
    <row r="10" spans="1:5" s="49" customFormat="1" x14ac:dyDescent="0.45">
      <c r="A10" s="69" t="s">
        <v>20</v>
      </c>
      <c r="B10" s="70">
        <v>0</v>
      </c>
      <c r="C10" s="49" t="s">
        <v>4</v>
      </c>
      <c r="D10" s="49" t="s">
        <v>21</v>
      </c>
      <c r="E10" s="51">
        <f t="shared" si="1"/>
        <v>0</v>
      </c>
    </row>
    <row r="11" spans="1:5" s="49" customFormat="1" x14ac:dyDescent="0.45">
      <c r="A11" s="71" t="s">
        <v>40</v>
      </c>
      <c r="B11" s="70">
        <v>0</v>
      </c>
      <c r="C11" s="49" t="s">
        <v>4</v>
      </c>
      <c r="D11" s="49" t="s">
        <v>41</v>
      </c>
      <c r="E11" s="51">
        <f t="shared" si="1"/>
        <v>0</v>
      </c>
    </row>
    <row r="12" spans="1:5" x14ac:dyDescent="0.45">
      <c r="A12" s="61" t="s">
        <v>139</v>
      </c>
      <c r="B12" s="2">
        <v>2</v>
      </c>
      <c r="C12" s="49" t="s">
        <v>140</v>
      </c>
      <c r="D12" s="49" t="s">
        <v>141</v>
      </c>
      <c r="E12" s="1">
        <f t="shared" si="1"/>
        <v>2</v>
      </c>
    </row>
    <row r="13" spans="1:5" x14ac:dyDescent="0.45">
      <c r="A13" s="49" t="s">
        <v>142</v>
      </c>
      <c r="B13" s="2">
        <v>1</v>
      </c>
      <c r="C13" s="49" t="s">
        <v>5</v>
      </c>
      <c r="D13" s="49" t="s">
        <v>144</v>
      </c>
      <c r="E13" s="1">
        <f t="shared" si="1"/>
        <v>1</v>
      </c>
    </row>
    <row r="14" spans="1:5" x14ac:dyDescent="0.45">
      <c r="A14" s="49" t="s">
        <v>143</v>
      </c>
      <c r="B14" s="2">
        <v>1</v>
      </c>
      <c r="C14" s="49" t="s">
        <v>5</v>
      </c>
      <c r="D14" s="49" t="s">
        <v>145</v>
      </c>
      <c r="E14" s="1">
        <f t="shared" si="1"/>
        <v>1</v>
      </c>
    </row>
    <row r="15" spans="1:5" x14ac:dyDescent="0.45">
      <c r="A15" s="49" t="s">
        <v>146</v>
      </c>
      <c r="B15" s="2">
        <v>122</v>
      </c>
      <c r="C15" s="49" t="s">
        <v>147</v>
      </c>
      <c r="D15" s="49" t="s">
        <v>148</v>
      </c>
      <c r="E15" s="1">
        <f>B15*1000000</f>
        <v>122000000</v>
      </c>
    </row>
    <row r="16" spans="1:5" x14ac:dyDescent="0.45">
      <c r="A16" s="49" t="s">
        <v>149</v>
      </c>
      <c r="B16" s="2">
        <v>299702547</v>
      </c>
      <c r="C16" s="49" t="s">
        <v>108</v>
      </c>
      <c r="D16" s="49" t="s">
        <v>150</v>
      </c>
      <c r="E16" s="1">
        <f t="shared" ref="E16:E23" si="2">B16</f>
        <v>299702547</v>
      </c>
    </row>
    <row r="17" spans="1:5" x14ac:dyDescent="0.45">
      <c r="A17" s="49" t="s">
        <v>156</v>
      </c>
      <c r="B17" s="2">
        <v>0.5</v>
      </c>
      <c r="C17" s="63" t="s">
        <v>8</v>
      </c>
      <c r="D17" s="63" t="s">
        <v>157</v>
      </c>
      <c r="E17" s="1">
        <f t="shared" si="2"/>
        <v>0.5</v>
      </c>
    </row>
    <row r="18" spans="1:5" x14ac:dyDescent="0.45">
      <c r="A18" s="49" t="s">
        <v>155</v>
      </c>
      <c r="B18" s="2">
        <v>1</v>
      </c>
      <c r="C18" s="49" t="s">
        <v>8</v>
      </c>
      <c r="D18" s="63" t="s">
        <v>158</v>
      </c>
      <c r="E18" s="1">
        <f t="shared" si="2"/>
        <v>1</v>
      </c>
    </row>
    <row r="19" spans="1:5" x14ac:dyDescent="0.45">
      <c r="A19" s="49" t="s">
        <v>154</v>
      </c>
      <c r="B19" s="62">
        <v>0</v>
      </c>
      <c r="C19" s="49" t="s">
        <v>8</v>
      </c>
      <c r="D19" s="63" t="s">
        <v>159</v>
      </c>
      <c r="E19" s="1">
        <f t="shared" si="2"/>
        <v>0</v>
      </c>
    </row>
    <row r="20" spans="1:5" x14ac:dyDescent="0.45">
      <c r="A20" s="49" t="s">
        <v>153</v>
      </c>
      <c r="B20" s="2">
        <v>-0.5</v>
      </c>
      <c r="C20" s="49" t="s">
        <v>8</v>
      </c>
      <c r="D20" s="63" t="s">
        <v>160</v>
      </c>
      <c r="E20" s="1">
        <f t="shared" si="2"/>
        <v>-0.5</v>
      </c>
    </row>
    <row r="21" spans="1:5" x14ac:dyDescent="0.45">
      <c r="A21" s="49" t="s">
        <v>152</v>
      </c>
      <c r="B21" s="2">
        <v>1</v>
      </c>
      <c r="C21" s="49" t="s">
        <v>8</v>
      </c>
      <c r="D21" s="63" t="s">
        <v>161</v>
      </c>
      <c r="E21" s="1">
        <f t="shared" si="2"/>
        <v>1</v>
      </c>
    </row>
    <row r="22" spans="1:5" x14ac:dyDescent="0.45">
      <c r="A22" s="49" t="s">
        <v>151</v>
      </c>
      <c r="B22" s="2">
        <v>0</v>
      </c>
      <c r="C22" s="63" t="s">
        <v>8</v>
      </c>
      <c r="D22" s="63" t="s">
        <v>162</v>
      </c>
      <c r="E22" s="1">
        <f t="shared" si="2"/>
        <v>0</v>
      </c>
    </row>
    <row r="23" spans="1:5" x14ac:dyDescent="0.45">
      <c r="A23" s="63" t="s">
        <v>132</v>
      </c>
      <c r="B23" s="2">
        <v>9.81</v>
      </c>
      <c r="C23" s="67" t="s">
        <v>179</v>
      </c>
      <c r="D23" s="68" t="s">
        <v>180</v>
      </c>
      <c r="E23" s="1">
        <f t="shared" si="2"/>
        <v>9.81</v>
      </c>
    </row>
    <row r="27" spans="1:5" x14ac:dyDescent="0.45">
      <c r="C27" s="4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B2" sqref="B2"/>
    </sheetView>
  </sheetViews>
  <sheetFormatPr defaultRowHeight="14.25" x14ac:dyDescent="0.45"/>
  <cols>
    <col min="1" max="1" width="10.59765625" bestFit="1" customWidth="1"/>
  </cols>
  <sheetData>
    <row r="1" spans="1:2" x14ac:dyDescent="0.45">
      <c r="A1" t="s">
        <v>16</v>
      </c>
      <c r="B1">
        <v>60</v>
      </c>
    </row>
    <row r="2" spans="1:2" x14ac:dyDescent="0.45">
      <c r="A2" t="s">
        <v>17</v>
      </c>
      <c r="B2">
        <v>60</v>
      </c>
    </row>
    <row r="3" spans="1:2" x14ac:dyDescent="0.45">
      <c r="A3" t="s">
        <v>18</v>
      </c>
      <c r="B3">
        <f>hr2min*min2sec</f>
        <v>3600</v>
      </c>
    </row>
    <row r="4" spans="1:2" x14ac:dyDescent="0.45">
      <c r="A4" t="s">
        <v>19</v>
      </c>
      <c r="B4">
        <v>9.81</v>
      </c>
    </row>
    <row r="5" spans="1:2" x14ac:dyDescent="0.45">
      <c r="A5" t="s">
        <v>107</v>
      </c>
      <c r="B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E35"/>
  <sheetViews>
    <sheetView workbookViewId="0">
      <selection activeCell="D4" sqref="D4"/>
    </sheetView>
  </sheetViews>
  <sheetFormatPr defaultRowHeight="14.25" x14ac:dyDescent="0.45"/>
  <cols>
    <col min="1" max="1" width="10" bestFit="1" customWidth="1"/>
    <col min="2" max="2" width="14.19921875" customWidth="1"/>
    <col min="4" max="4" width="72.3984375" bestFit="1" customWidth="1"/>
    <col min="5" max="5" width="15.3984375" bestFit="1" customWidth="1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91</v>
      </c>
    </row>
    <row r="2" spans="1:5" x14ac:dyDescent="0.45">
      <c r="A2" s="3" t="s">
        <v>174</v>
      </c>
      <c r="B2" s="27">
        <v>0</v>
      </c>
      <c r="C2" s="4" t="s">
        <v>8</v>
      </c>
      <c r="D2" s="29" t="s">
        <v>171</v>
      </c>
      <c r="E2" s="30">
        <f>B2</f>
        <v>0</v>
      </c>
    </row>
    <row r="3" spans="1:5" x14ac:dyDescent="0.45">
      <c r="A3" s="7" t="s">
        <v>173</v>
      </c>
      <c r="B3" s="20">
        <v>0</v>
      </c>
      <c r="C3" s="8" t="s">
        <v>8</v>
      </c>
      <c r="D3" s="29" t="s">
        <v>172</v>
      </c>
      <c r="E3" s="30">
        <f t="shared" ref="E3:E4" si="0">B3</f>
        <v>0</v>
      </c>
    </row>
    <row r="4" spans="1:5" x14ac:dyDescent="0.45">
      <c r="A4" s="64" t="s">
        <v>170</v>
      </c>
      <c r="B4" s="65">
        <v>5</v>
      </c>
      <c r="C4" s="66" t="s">
        <v>108</v>
      </c>
      <c r="D4" s="32"/>
      <c r="E4" s="33">
        <f t="shared" si="0"/>
        <v>5</v>
      </c>
    </row>
    <row r="5" spans="1:5" x14ac:dyDescent="0.45">
      <c r="A5" s="64" t="s">
        <v>178</v>
      </c>
      <c r="B5" s="65">
        <v>0</v>
      </c>
      <c r="C5" s="66" t="s">
        <v>163</v>
      </c>
      <c r="D5" s="29"/>
      <c r="E5" s="30">
        <f>RADIANS(B5)</f>
        <v>0</v>
      </c>
    </row>
    <row r="6" spans="1:5" x14ac:dyDescent="0.45">
      <c r="A6" s="64" t="s">
        <v>115</v>
      </c>
      <c r="B6" s="65">
        <v>0</v>
      </c>
      <c r="C6" s="66" t="s">
        <v>163</v>
      </c>
      <c r="D6" s="31"/>
      <c r="E6" s="30">
        <f>RADIANS(B6)</f>
        <v>0</v>
      </c>
    </row>
    <row r="7" spans="1:5" x14ac:dyDescent="0.45">
      <c r="A7" s="58" t="s">
        <v>133</v>
      </c>
      <c r="B7" s="27">
        <v>0</v>
      </c>
      <c r="C7" s="4" t="s">
        <v>132</v>
      </c>
      <c r="D7" s="4" t="s">
        <v>164</v>
      </c>
      <c r="E7" s="30">
        <f t="shared" ref="E7" si="1">B7</f>
        <v>0</v>
      </c>
    </row>
    <row r="8" spans="1:5" s="6" customFormat="1" x14ac:dyDescent="0.45">
      <c r="A8" s="59" t="s">
        <v>135</v>
      </c>
      <c r="B8" s="73">
        <v>0</v>
      </c>
      <c r="C8" t="s">
        <v>132</v>
      </c>
      <c r="D8" s="6" t="s">
        <v>165</v>
      </c>
      <c r="E8" s="12">
        <f>B8</f>
        <v>0</v>
      </c>
    </row>
    <row r="9" spans="1:5" s="6" customFormat="1" x14ac:dyDescent="0.45">
      <c r="A9" s="60" t="s">
        <v>136</v>
      </c>
      <c r="B9" s="72">
        <v>0</v>
      </c>
      <c r="C9" s="8" t="s">
        <v>132</v>
      </c>
      <c r="D9" s="8" t="s">
        <v>166</v>
      </c>
      <c r="E9" s="12">
        <f t="shared" ref="E9" si="2">B9</f>
        <v>0</v>
      </c>
    </row>
    <row r="10" spans="1:5" s="6" customFormat="1" x14ac:dyDescent="0.45">
      <c r="A10" s="59" t="s">
        <v>134</v>
      </c>
      <c r="B10" s="74">
        <v>0</v>
      </c>
      <c r="C10" s="4" t="s">
        <v>24</v>
      </c>
      <c r="D10" s="6" t="s">
        <v>167</v>
      </c>
      <c r="E10" s="57">
        <f>RADIANS(B10)/hr2sec</f>
        <v>0</v>
      </c>
    </row>
    <row r="11" spans="1:5" s="6" customFormat="1" x14ac:dyDescent="0.45">
      <c r="A11" s="59" t="s">
        <v>137</v>
      </c>
      <c r="B11" s="73">
        <v>0</v>
      </c>
      <c r="C11" t="s">
        <v>24</v>
      </c>
      <c r="D11" s="16" t="s">
        <v>168</v>
      </c>
      <c r="E11" s="57">
        <f>RADIANS(B11)/hr2sec</f>
        <v>0</v>
      </c>
    </row>
    <row r="12" spans="1:5" x14ac:dyDescent="0.45">
      <c r="A12" s="60" t="s">
        <v>138</v>
      </c>
      <c r="B12" s="72">
        <v>0</v>
      </c>
      <c r="C12" s="8" t="s">
        <v>24</v>
      </c>
      <c r="D12" s="8" t="s">
        <v>169</v>
      </c>
      <c r="E12" s="57">
        <f>RADIANS(B12)/hr2sec</f>
        <v>0</v>
      </c>
    </row>
    <row r="13" spans="1:5" x14ac:dyDescent="0.45">
      <c r="A13" s="34" t="s">
        <v>109</v>
      </c>
      <c r="B13" s="74">
        <v>0</v>
      </c>
      <c r="C13" s="4" t="s">
        <v>8</v>
      </c>
      <c r="D13" s="31" t="s">
        <v>112</v>
      </c>
      <c r="E13" s="75">
        <f>B13</f>
        <v>0</v>
      </c>
    </row>
    <row r="14" spans="1:5" x14ac:dyDescent="0.45">
      <c r="A14" s="34" t="s">
        <v>110</v>
      </c>
      <c r="B14" s="73">
        <v>20</v>
      </c>
      <c r="C14" t="s">
        <v>8</v>
      </c>
      <c r="D14" s="31" t="s">
        <v>113</v>
      </c>
      <c r="E14" s="75">
        <f t="shared" ref="E14:E15" si="3">B14</f>
        <v>20</v>
      </c>
    </row>
    <row r="15" spans="1:5" x14ac:dyDescent="0.45">
      <c r="A15" s="54" t="s">
        <v>111</v>
      </c>
      <c r="B15" s="72">
        <v>-0.15</v>
      </c>
      <c r="C15" s="8" t="s">
        <v>8</v>
      </c>
      <c r="D15" s="32" t="s">
        <v>114</v>
      </c>
      <c r="E15" s="75">
        <f t="shared" si="3"/>
        <v>-0.15</v>
      </c>
    </row>
    <row r="16" spans="1:5" x14ac:dyDescent="0.45">
      <c r="B16" s="4"/>
      <c r="C16" s="4"/>
      <c r="E16" s="57"/>
    </row>
    <row r="17" spans="2:5" x14ac:dyDescent="0.45">
      <c r="B17" s="16"/>
      <c r="C17" s="6"/>
      <c r="E17" s="39"/>
    </row>
    <row r="18" spans="2:5" x14ac:dyDescent="0.45">
      <c r="B18" s="8"/>
      <c r="C18" s="17"/>
      <c r="E18" s="40"/>
    </row>
    <row r="19" spans="2:5" x14ac:dyDescent="0.45">
      <c r="B19" s="6"/>
      <c r="C19" s="6"/>
      <c r="E19" s="39"/>
    </row>
    <row r="20" spans="2:5" x14ac:dyDescent="0.45">
      <c r="B20" s="16"/>
      <c r="C20" s="6"/>
      <c r="E20" s="39"/>
    </row>
    <row r="21" spans="2:5" x14ac:dyDescent="0.45">
      <c r="B21" s="8"/>
      <c r="C21" s="8"/>
      <c r="E21" s="40"/>
    </row>
    <row r="22" spans="2:5" x14ac:dyDescent="0.45">
      <c r="B22" s="53"/>
      <c r="C22" s="16"/>
      <c r="E22" s="55"/>
    </row>
    <row r="23" spans="2:5" x14ac:dyDescent="0.45">
      <c r="B23" s="53"/>
      <c r="C23" s="16"/>
      <c r="E23" s="55"/>
    </row>
    <row r="24" spans="2:5" x14ac:dyDescent="0.45">
      <c r="B24" s="42"/>
      <c r="C24" s="17"/>
      <c r="E24" s="56"/>
    </row>
    <row r="28" spans="2:5" x14ac:dyDescent="0.45">
      <c r="D28" s="6"/>
    </row>
    <row r="35" spans="4:4" x14ac:dyDescent="0.45">
      <c r="D3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zoomScale="130" zoomScaleNormal="130" workbookViewId="0">
      <selection activeCell="I14" sqref="I14"/>
    </sheetView>
  </sheetViews>
  <sheetFormatPr defaultRowHeight="14.25" x14ac:dyDescent="0.45"/>
  <cols>
    <col min="1" max="1" width="10.73046875" bestFit="1" customWidth="1"/>
    <col min="2" max="3" width="7" bestFit="1" customWidth="1"/>
    <col min="4" max="4" width="32.59765625" customWidth="1"/>
    <col min="5" max="5" width="13.86328125" bestFit="1" customWidth="1"/>
  </cols>
  <sheetData>
    <row r="1" spans="1:6" x14ac:dyDescent="0.45">
      <c r="A1" s="35" t="s">
        <v>3</v>
      </c>
      <c r="B1" s="41" t="s">
        <v>0</v>
      </c>
      <c r="C1" s="37" t="s">
        <v>2</v>
      </c>
      <c r="D1" s="37" t="s">
        <v>1</v>
      </c>
      <c r="E1" s="38" t="s">
        <v>91</v>
      </c>
    </row>
    <row r="2" spans="1:6" x14ac:dyDescent="0.45">
      <c r="A2" s="3" t="s">
        <v>85</v>
      </c>
      <c r="B2" s="4">
        <v>0</v>
      </c>
      <c r="C2" s="4" t="str">
        <f>truthStateInitialUncertainty!C2</f>
        <v>m</v>
      </c>
      <c r="D2" s="4" t="s">
        <v>118</v>
      </c>
      <c r="E2" s="57">
        <f t="shared" ref="E2:E7" si="0">B2</f>
        <v>0</v>
      </c>
      <c r="F2" s="6"/>
    </row>
    <row r="3" spans="1:6" x14ac:dyDescent="0.45">
      <c r="A3" s="5" t="s">
        <v>86</v>
      </c>
      <c r="B3" s="6">
        <v>0.2</v>
      </c>
      <c r="C3" s="6" t="str">
        <f>truthStateInitialUncertainty!C3</f>
        <v>m</v>
      </c>
      <c r="D3" s="6" t="s">
        <v>118</v>
      </c>
      <c r="E3" s="39">
        <f t="shared" si="0"/>
        <v>0.2</v>
      </c>
      <c r="F3" s="6"/>
    </row>
    <row r="4" spans="1:6" x14ac:dyDescent="0.45">
      <c r="A4" s="5" t="s">
        <v>87</v>
      </c>
      <c r="B4" s="6">
        <v>0.3</v>
      </c>
      <c r="C4" s="6" t="str">
        <f>truthStateInitialUncertainty!C4</f>
        <v>m</v>
      </c>
      <c r="D4" s="6" t="s">
        <v>118</v>
      </c>
      <c r="E4" s="39">
        <f t="shared" si="0"/>
        <v>0.3</v>
      </c>
      <c r="F4" s="6"/>
    </row>
    <row r="5" spans="1:6" x14ac:dyDescent="0.45">
      <c r="A5" s="5" t="s">
        <v>88</v>
      </c>
      <c r="B5" s="6">
        <v>1</v>
      </c>
      <c r="C5" s="6" t="str">
        <f>truthStateInitialUncertainty!C5</f>
        <v>m/sec</v>
      </c>
      <c r="D5" s="6" t="s">
        <v>119</v>
      </c>
      <c r="E5" s="39">
        <f t="shared" si="0"/>
        <v>1</v>
      </c>
      <c r="F5" s="6"/>
    </row>
    <row r="6" spans="1:6" x14ac:dyDescent="0.45">
      <c r="A6" s="5" t="s">
        <v>89</v>
      </c>
      <c r="B6" s="6">
        <v>2</v>
      </c>
      <c r="C6" s="6" t="str">
        <f>truthStateInitialUncertainty!C6</f>
        <v>m/sec</v>
      </c>
      <c r="D6" s="6" t="s">
        <v>119</v>
      </c>
      <c r="E6" s="39">
        <f t="shared" si="0"/>
        <v>2</v>
      </c>
      <c r="F6" s="6"/>
    </row>
    <row r="7" spans="1:6" x14ac:dyDescent="0.45">
      <c r="A7" s="5" t="s">
        <v>90</v>
      </c>
      <c r="B7" s="6">
        <v>3</v>
      </c>
      <c r="C7" s="6" t="str">
        <f>truthStateInitialUncertainty!C7</f>
        <v>m/sec</v>
      </c>
      <c r="D7" s="6" t="s">
        <v>119</v>
      </c>
      <c r="E7" s="39">
        <f t="shared" si="0"/>
        <v>3</v>
      </c>
      <c r="F7" s="6"/>
    </row>
    <row r="8" spans="1:6" x14ac:dyDescent="0.45">
      <c r="A8" s="5" t="s">
        <v>129</v>
      </c>
      <c r="B8" s="6">
        <v>0.01</v>
      </c>
      <c r="C8" s="6" t="s">
        <v>9</v>
      </c>
      <c r="D8" s="6" t="s">
        <v>120</v>
      </c>
      <c r="E8" s="39">
        <f>B8</f>
        <v>0.01</v>
      </c>
      <c r="F8" s="6"/>
    </row>
    <row r="9" spans="1:6" x14ac:dyDescent="0.45">
      <c r="A9" s="5" t="s">
        <v>130</v>
      </c>
      <c r="B9" s="6">
        <v>0.02</v>
      </c>
      <c r="C9" s="6" t="s">
        <v>9</v>
      </c>
      <c r="D9" s="6" t="s">
        <v>120</v>
      </c>
      <c r="E9" s="39">
        <f t="shared" ref="E9:E10" si="1">B9</f>
        <v>0.02</v>
      </c>
      <c r="F9" s="6"/>
    </row>
    <row r="10" spans="1:6" x14ac:dyDescent="0.45">
      <c r="A10" s="5" t="s">
        <v>131</v>
      </c>
      <c r="B10" s="6">
        <v>0.03</v>
      </c>
      <c r="C10" s="6" t="s">
        <v>9</v>
      </c>
      <c r="D10" s="6" t="s">
        <v>120</v>
      </c>
      <c r="E10" s="39">
        <f t="shared" si="1"/>
        <v>0.03</v>
      </c>
      <c r="F10" s="6"/>
    </row>
    <row r="11" spans="1:6" x14ac:dyDescent="0.45">
      <c r="A11" s="5" t="s">
        <v>121</v>
      </c>
      <c r="B11" s="16">
        <v>1E-3</v>
      </c>
      <c r="C11" s="16" t="s">
        <v>132</v>
      </c>
      <c r="D11" s="16" t="s">
        <v>124</v>
      </c>
      <c r="E11" s="39">
        <f>B11*g2mps2</f>
        <v>9.810000000000001E-3</v>
      </c>
      <c r="F11" s="6"/>
    </row>
    <row r="12" spans="1:6" x14ac:dyDescent="0.45">
      <c r="A12" s="5" t="s">
        <v>122</v>
      </c>
      <c r="B12" s="16">
        <v>2E-3</v>
      </c>
      <c r="C12" s="16" t="s">
        <v>132</v>
      </c>
      <c r="D12" s="16" t="s">
        <v>124</v>
      </c>
      <c r="E12" s="39">
        <f>B12*g2mps2</f>
        <v>1.9620000000000002E-2</v>
      </c>
      <c r="F12" s="6"/>
    </row>
    <row r="13" spans="1:6" x14ac:dyDescent="0.45">
      <c r="A13" s="5" t="s">
        <v>123</v>
      </c>
      <c r="B13" s="16">
        <v>3.0000000000000001E-3</v>
      </c>
      <c r="C13" s="16" t="s">
        <v>132</v>
      </c>
      <c r="D13" s="16" t="s">
        <v>124</v>
      </c>
      <c r="E13" s="39">
        <f>B13*g2mps2</f>
        <v>2.9430000000000001E-2</v>
      </c>
      <c r="F13" s="6"/>
    </row>
    <row r="14" spans="1:6" x14ac:dyDescent="0.45">
      <c r="A14" s="5" t="s">
        <v>26</v>
      </c>
      <c r="B14" s="6">
        <v>1</v>
      </c>
      <c r="C14" s="6" t="str">
        <f>truthStateInitialUncertainty!C17</f>
        <v>deg/hr</v>
      </c>
      <c r="D14" s="6" t="s">
        <v>27</v>
      </c>
      <c r="E14" s="39">
        <f>RADIANS(B14)/hr2sec</f>
        <v>4.8481368110953598E-6</v>
      </c>
      <c r="F14" s="6"/>
    </row>
    <row r="15" spans="1:6" x14ac:dyDescent="0.45">
      <c r="A15" s="5" t="s">
        <v>28</v>
      </c>
      <c r="B15" s="6">
        <v>2</v>
      </c>
      <c r="C15" s="6" t="str">
        <f>truthStateInitialUncertainty!C18</f>
        <v>deg/hr</v>
      </c>
      <c r="D15" s="6" t="s">
        <v>27</v>
      </c>
      <c r="E15" s="39">
        <f>RADIANS(B15)/hr2sec</f>
        <v>9.6962736221907197E-6</v>
      </c>
    </row>
    <row r="16" spans="1:6" x14ac:dyDescent="0.45">
      <c r="A16" s="6" t="s">
        <v>29</v>
      </c>
      <c r="B16" s="6">
        <v>3</v>
      </c>
      <c r="C16" s="6" t="str">
        <f>truthStateInitialUncertainty!C19</f>
        <v>deg/hr</v>
      </c>
      <c r="D16" s="6" t="s">
        <v>27</v>
      </c>
      <c r="E16" s="39">
        <f>RADIANS(B16)/hr2sec</f>
        <v>1.454441043328608E-5</v>
      </c>
    </row>
    <row r="17" spans="1:5" x14ac:dyDescent="0.45">
      <c r="A17" s="18" t="s">
        <v>125</v>
      </c>
      <c r="B17" s="6">
        <v>0.11</v>
      </c>
      <c r="C17" s="6" t="s">
        <v>8</v>
      </c>
      <c r="D17" s="6" t="s">
        <v>128</v>
      </c>
      <c r="E17" s="39">
        <f t="shared" ref="E17:E19" si="2">B17</f>
        <v>0.11</v>
      </c>
    </row>
    <row r="18" spans="1:5" x14ac:dyDescent="0.45">
      <c r="A18" s="18" t="s">
        <v>126</v>
      </c>
      <c r="B18" s="6">
        <v>0.22</v>
      </c>
      <c r="C18" s="6" t="s">
        <v>8</v>
      </c>
      <c r="D18" s="6" t="s">
        <v>128</v>
      </c>
      <c r="E18" s="39">
        <f t="shared" si="2"/>
        <v>0.22</v>
      </c>
    </row>
    <row r="19" spans="1:5" x14ac:dyDescent="0.45">
      <c r="A19" s="19" t="s">
        <v>127</v>
      </c>
      <c r="B19" s="8">
        <v>0.33</v>
      </c>
      <c r="C19" s="8" t="s">
        <v>8</v>
      </c>
      <c r="D19" s="8" t="s">
        <v>128</v>
      </c>
      <c r="E19" s="40">
        <f t="shared" si="2"/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1"/>
  <sheetViews>
    <sheetView zoomScale="130" zoomScaleNormal="130" workbookViewId="0">
      <selection activeCell="D16" sqref="D16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x14ac:dyDescent="0.4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3" t="s">
        <v>176</v>
      </c>
      <c r="B2" s="4">
        <v>1</v>
      </c>
      <c r="C2" s="57">
        <v>1</v>
      </c>
      <c r="D2" s="4">
        <v>1</v>
      </c>
      <c r="E2" s="57">
        <v>1</v>
      </c>
    </row>
    <row r="3" spans="1:5" x14ac:dyDescent="0.45">
      <c r="A3" s="5" t="s">
        <v>177</v>
      </c>
      <c r="B3" s="6">
        <v>2</v>
      </c>
      <c r="C3" s="39">
        <v>2</v>
      </c>
      <c r="D3" s="6">
        <v>2</v>
      </c>
      <c r="E3" s="39">
        <v>2</v>
      </c>
    </row>
    <row r="4" spans="1:5" x14ac:dyDescent="0.45">
      <c r="A4" s="5" t="s">
        <v>175</v>
      </c>
      <c r="B4" s="6">
        <v>3</v>
      </c>
      <c r="C4" s="39">
        <v>3</v>
      </c>
      <c r="D4" s="6">
        <v>3</v>
      </c>
      <c r="E4" s="39">
        <v>3</v>
      </c>
    </row>
    <row r="5" spans="1:5" x14ac:dyDescent="0.45">
      <c r="A5" s="5" t="s">
        <v>178</v>
      </c>
      <c r="B5" s="16">
        <v>4</v>
      </c>
      <c r="C5" s="39">
        <v>4</v>
      </c>
      <c r="D5" s="16">
        <v>4</v>
      </c>
      <c r="E5" s="39">
        <v>4</v>
      </c>
    </row>
    <row r="6" spans="1:5" x14ac:dyDescent="0.45">
      <c r="A6" s="7" t="s">
        <v>115</v>
      </c>
      <c r="B6" s="8">
        <v>5</v>
      </c>
      <c r="C6" s="40">
        <v>5</v>
      </c>
      <c r="D6" s="8">
        <v>5</v>
      </c>
      <c r="E6" s="40">
        <v>5</v>
      </c>
    </row>
    <row r="7" spans="1:5" x14ac:dyDescent="0.45">
      <c r="A7" s="5" t="s">
        <v>116</v>
      </c>
      <c r="B7" s="6">
        <v>6</v>
      </c>
      <c r="C7" s="39">
        <v>8</v>
      </c>
      <c r="D7" s="6">
        <v>6</v>
      </c>
      <c r="E7" s="39">
        <v>8</v>
      </c>
    </row>
    <row r="8" spans="1:5" x14ac:dyDescent="0.45">
      <c r="A8" s="5" t="s">
        <v>49</v>
      </c>
      <c r="B8" s="6">
        <v>9</v>
      </c>
      <c r="C8" s="39">
        <v>11</v>
      </c>
      <c r="D8" s="6">
        <v>9</v>
      </c>
      <c r="E8" s="39">
        <v>11</v>
      </c>
    </row>
    <row r="9" spans="1:5" x14ac:dyDescent="0.45">
      <c r="A9" s="5" t="s">
        <v>117</v>
      </c>
      <c r="B9" s="6">
        <v>12</v>
      </c>
      <c r="C9" s="39">
        <v>14</v>
      </c>
      <c r="D9" s="6">
        <v>12</v>
      </c>
      <c r="E9" s="39">
        <v>14</v>
      </c>
    </row>
    <row r="10" spans="1:5" x14ac:dyDescent="0.45">
      <c r="A10" s="3" t="s">
        <v>42</v>
      </c>
      <c r="B10" s="4">
        <f>B2</f>
        <v>1</v>
      </c>
      <c r="C10" s="57">
        <f>C6</f>
        <v>5</v>
      </c>
      <c r="D10" s="3">
        <v>1</v>
      </c>
      <c r="E10" s="57">
        <f>E6</f>
        <v>5</v>
      </c>
    </row>
    <row r="11" spans="1:5" x14ac:dyDescent="0.45">
      <c r="A11" s="7" t="s">
        <v>43</v>
      </c>
      <c r="B11" s="8">
        <f>B7</f>
        <v>6</v>
      </c>
      <c r="C11" s="40">
        <f>C9</f>
        <v>14</v>
      </c>
      <c r="D11" s="7">
        <f>D7</f>
        <v>6</v>
      </c>
      <c r="E11" s="40">
        <f>E9</f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zoomScale="130" zoomScaleNormal="130" workbookViewId="0">
      <selection activeCell="B4" sqref="B4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x14ac:dyDescent="0.4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3" t="s">
        <v>30</v>
      </c>
      <c r="B2" s="4">
        <v>1</v>
      </c>
      <c r="C2" s="57">
        <v>3</v>
      </c>
      <c r="D2" s="3">
        <v>1</v>
      </c>
      <c r="E2" s="57">
        <v>3</v>
      </c>
    </row>
    <row r="3" spans="1:5" x14ac:dyDescent="0.45">
      <c r="A3" s="5" t="s">
        <v>31</v>
      </c>
      <c r="B3" s="6">
        <v>4</v>
      </c>
      <c r="C3" s="39">
        <v>6</v>
      </c>
      <c r="D3" s="5">
        <v>4</v>
      </c>
      <c r="E3" s="39">
        <v>6</v>
      </c>
    </row>
    <row r="4" spans="1:5" x14ac:dyDescent="0.45">
      <c r="A4" s="5" t="s">
        <v>32</v>
      </c>
      <c r="B4" s="6">
        <v>7</v>
      </c>
      <c r="C4" s="39">
        <v>10</v>
      </c>
      <c r="D4" s="5">
        <v>7</v>
      </c>
      <c r="E4" s="39">
        <v>9</v>
      </c>
    </row>
    <row r="5" spans="1:5" x14ac:dyDescent="0.45">
      <c r="A5" s="3" t="s">
        <v>116</v>
      </c>
      <c r="B5" s="4">
        <v>11</v>
      </c>
      <c r="C5" s="57">
        <v>13</v>
      </c>
      <c r="D5" s="3">
        <v>10</v>
      </c>
      <c r="E5" s="57">
        <v>12</v>
      </c>
    </row>
    <row r="6" spans="1:5" x14ac:dyDescent="0.45">
      <c r="A6" s="5" t="s">
        <v>49</v>
      </c>
      <c r="B6" s="6">
        <v>14</v>
      </c>
      <c r="C6" s="39">
        <v>16</v>
      </c>
      <c r="D6" s="5">
        <v>13</v>
      </c>
      <c r="E6" s="39">
        <v>15</v>
      </c>
    </row>
    <row r="7" spans="1:5" x14ac:dyDescent="0.45">
      <c r="A7" s="7" t="s">
        <v>117</v>
      </c>
      <c r="B7" s="8">
        <v>17</v>
      </c>
      <c r="C7" s="40">
        <v>19</v>
      </c>
      <c r="D7" s="7">
        <v>16</v>
      </c>
      <c r="E7" s="40">
        <v>18</v>
      </c>
    </row>
    <row r="8" spans="1:5" x14ac:dyDescent="0.45">
      <c r="A8" s="5" t="s">
        <v>42</v>
      </c>
      <c r="B8" s="6">
        <f>B2</f>
        <v>1</v>
      </c>
      <c r="C8" s="39">
        <f>C4</f>
        <v>10</v>
      </c>
      <c r="D8" s="5">
        <f>D2</f>
        <v>1</v>
      </c>
      <c r="E8" s="39">
        <f>E4</f>
        <v>9</v>
      </c>
    </row>
    <row r="9" spans="1:5" x14ac:dyDescent="0.45">
      <c r="A9" s="7" t="s">
        <v>43</v>
      </c>
      <c r="B9" s="8">
        <f>B5</f>
        <v>11</v>
      </c>
      <c r="C9" s="40">
        <f>C7</f>
        <v>19</v>
      </c>
      <c r="D9" s="7">
        <f>D5</f>
        <v>10</v>
      </c>
      <c r="E9" s="40">
        <f>E7</f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defaultRowHeight="14.25" x14ac:dyDescent="0.45"/>
  <cols>
    <col min="1" max="1" width="12.73046875" bestFit="1" customWidth="1"/>
    <col min="2" max="2" width="11.59765625" style="9" bestFit="1" customWidth="1"/>
    <col min="3" max="3" width="11.86328125" bestFit="1" customWidth="1"/>
    <col min="4" max="4" width="48.1328125" bestFit="1" customWidth="1"/>
    <col min="5" max="5" width="14.73046875" style="1" bestFit="1" customWidth="1"/>
    <col min="6" max="6" width="14.3984375" bestFit="1" customWidth="1"/>
  </cols>
  <sheetData>
    <row r="1" spans="1:6" x14ac:dyDescent="0.45">
      <c r="A1" s="35" t="s">
        <v>3</v>
      </c>
      <c r="B1" s="36" t="s">
        <v>0</v>
      </c>
      <c r="C1" s="37" t="s">
        <v>2</v>
      </c>
      <c r="D1" s="37" t="s">
        <v>1</v>
      </c>
      <c r="E1" s="38" t="s">
        <v>91</v>
      </c>
    </row>
    <row r="2" spans="1:6" x14ac:dyDescent="0.45">
      <c r="A2" s="5" t="s">
        <v>93</v>
      </c>
      <c r="B2" s="26">
        <f>0.00000016*3</f>
        <v>4.8000000000000006E-7</v>
      </c>
      <c r="C2" s="6" t="s">
        <v>94</v>
      </c>
      <c r="D2" s="16" t="s">
        <v>95</v>
      </c>
      <c r="E2" s="13">
        <f>B2/3</f>
        <v>1.6000000000000003E-7</v>
      </c>
    </row>
    <row r="3" spans="1:6" x14ac:dyDescent="0.45">
      <c r="A3" s="5" t="s">
        <v>23</v>
      </c>
      <c r="B3" s="10">
        <v>5</v>
      </c>
      <c r="C3" s="26" t="s">
        <v>24</v>
      </c>
      <c r="D3" s="6" t="s">
        <v>25</v>
      </c>
      <c r="E3" s="13">
        <f>RADIANS(B3)/hr2sec/3</f>
        <v>8.0802280184922667E-6</v>
      </c>
      <c r="F3" s="1"/>
    </row>
    <row r="4" spans="1:6" x14ac:dyDescent="0.45">
      <c r="A4" s="7" t="s">
        <v>15</v>
      </c>
      <c r="B4" s="25">
        <v>0.05</v>
      </c>
      <c r="C4" s="8" t="s">
        <v>10</v>
      </c>
      <c r="D4" s="8" t="s">
        <v>11</v>
      </c>
      <c r="E4" s="14">
        <f>RADIANS(B4)/SQRT(hr2sec)/3</f>
        <v>4.8481368110953598E-6</v>
      </c>
    </row>
    <row r="5" spans="1:6" x14ac:dyDescent="0.45">
      <c r="A5" s="5" t="s">
        <v>71</v>
      </c>
      <c r="B5" s="10">
        <v>20</v>
      </c>
      <c r="C5" s="16" t="s">
        <v>50</v>
      </c>
      <c r="D5" s="16" t="s">
        <v>51</v>
      </c>
      <c r="E5" s="13">
        <f>RADIANS(B5)/3600/3</f>
        <v>3.2320912073969067E-5</v>
      </c>
    </row>
    <row r="6" spans="1:6" x14ac:dyDescent="0.45">
      <c r="A6" s="5" t="s">
        <v>72</v>
      </c>
      <c r="B6" s="10">
        <v>20</v>
      </c>
      <c r="C6" s="16" t="s">
        <v>50</v>
      </c>
      <c r="D6" s="16" t="s">
        <v>52</v>
      </c>
      <c r="E6" s="13">
        <f>RADIANS(B6)/3600/3</f>
        <v>3.2320912073969067E-5</v>
      </c>
    </row>
    <row r="7" spans="1:6" x14ac:dyDescent="0.45">
      <c r="A7" s="18" t="s">
        <v>73</v>
      </c>
      <c r="B7" s="10">
        <v>1.5</v>
      </c>
      <c r="C7" s="16" t="s">
        <v>53</v>
      </c>
      <c r="D7" s="16" t="s">
        <v>54</v>
      </c>
      <c r="E7" s="13">
        <f>RADIANS(B7)/3600/3</f>
        <v>2.4240684055476799E-6</v>
      </c>
    </row>
    <row r="8" spans="1:6" x14ac:dyDescent="0.45">
      <c r="A8" s="18" t="s">
        <v>74</v>
      </c>
      <c r="B8" s="10">
        <v>1.5</v>
      </c>
      <c r="C8" s="16" t="s">
        <v>53</v>
      </c>
      <c r="D8" s="16" t="s">
        <v>54</v>
      </c>
      <c r="E8" s="13">
        <f t="shared" ref="E8:E9" si="0">RADIANS(B8)/3600/3</f>
        <v>2.4240684055476799E-6</v>
      </c>
    </row>
    <row r="9" spans="1:6" x14ac:dyDescent="0.45">
      <c r="A9" s="18" t="s">
        <v>75</v>
      </c>
      <c r="B9" s="10">
        <v>9</v>
      </c>
      <c r="C9" s="16" t="s">
        <v>53</v>
      </c>
      <c r="D9" s="16" t="s">
        <v>54</v>
      </c>
      <c r="E9" s="13">
        <f t="shared" si="0"/>
        <v>1.4544410433286079E-5</v>
      </c>
    </row>
    <row r="10" spans="1:6" x14ac:dyDescent="0.45">
      <c r="A10" s="43" t="s">
        <v>97</v>
      </c>
      <c r="B10" s="27">
        <v>3</v>
      </c>
      <c r="C10" s="44" t="s">
        <v>96</v>
      </c>
      <c r="D10" s="44" t="s">
        <v>100</v>
      </c>
      <c r="E10" s="12">
        <f>B10/3</f>
        <v>1</v>
      </c>
    </row>
    <row r="11" spans="1:6" x14ac:dyDescent="0.45">
      <c r="A11" s="19" t="s">
        <v>98</v>
      </c>
      <c r="B11" s="20">
        <v>3</v>
      </c>
      <c r="C11" s="17" t="s">
        <v>96</v>
      </c>
      <c r="D11" s="17" t="s">
        <v>99</v>
      </c>
      <c r="E11" s="14">
        <f>B11/3</f>
        <v>1</v>
      </c>
    </row>
    <row r="12" spans="1:6" x14ac:dyDescent="0.45">
      <c r="A12" s="18" t="s">
        <v>101</v>
      </c>
      <c r="B12" s="9">
        <v>10</v>
      </c>
      <c r="C12" s="16" t="s">
        <v>8</v>
      </c>
      <c r="D12" s="16" t="s">
        <v>102</v>
      </c>
      <c r="E12" s="1">
        <f>B12/3</f>
        <v>3.3333333333333335</v>
      </c>
    </row>
    <row r="13" spans="1:6" x14ac:dyDescent="0.45">
      <c r="A13" s="18" t="s">
        <v>103</v>
      </c>
      <c r="B13" s="9">
        <v>100</v>
      </c>
      <c r="C13" s="16" t="s">
        <v>8</v>
      </c>
      <c r="D13" s="16" t="s">
        <v>104</v>
      </c>
      <c r="E13" s="1">
        <f>B13/3</f>
        <v>33.333333333333336</v>
      </c>
    </row>
    <row r="14" spans="1:6" x14ac:dyDescent="0.45">
      <c r="A14" s="18" t="s">
        <v>105</v>
      </c>
      <c r="B14" s="9">
        <v>10</v>
      </c>
      <c r="C14" s="16" t="s">
        <v>8</v>
      </c>
      <c r="D14" s="16" t="s">
        <v>106</v>
      </c>
      <c r="E14" s="1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4.73046875" style="11" bestFit="1" customWidth="1"/>
    <col min="6" max="6" width="17.3984375" style="6" bestFit="1" customWidth="1"/>
    <col min="7" max="16384" width="9.1328125" style="6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91</v>
      </c>
    </row>
    <row r="2" spans="1:5" ht="15" customHeight="1" x14ac:dyDescent="0.45">
      <c r="A2" s="3" t="s">
        <v>55</v>
      </c>
      <c r="B2" s="4">
        <v>4000</v>
      </c>
      <c r="C2" s="4" t="s">
        <v>8</v>
      </c>
      <c r="D2" s="4" t="s">
        <v>56</v>
      </c>
      <c r="E2" s="12">
        <f t="shared" ref="E2:E10" si="0">B2/3</f>
        <v>1333.3333333333333</v>
      </c>
    </row>
    <row r="3" spans="1:5" x14ac:dyDescent="0.45">
      <c r="A3" s="5" t="s">
        <v>57</v>
      </c>
      <c r="B3" s="6">
        <v>4000</v>
      </c>
      <c r="C3" s="6" t="s">
        <v>8</v>
      </c>
      <c r="D3" s="6" t="s">
        <v>56</v>
      </c>
      <c r="E3" s="13">
        <f t="shared" si="0"/>
        <v>1333.3333333333333</v>
      </c>
    </row>
    <row r="4" spans="1:5" x14ac:dyDescent="0.45">
      <c r="A4" s="5" t="s">
        <v>58</v>
      </c>
      <c r="B4" s="6">
        <v>4000</v>
      </c>
      <c r="C4" s="6" t="s">
        <v>8</v>
      </c>
      <c r="D4" s="6" t="s">
        <v>56</v>
      </c>
      <c r="E4" s="13">
        <f t="shared" si="0"/>
        <v>1333.3333333333333</v>
      </c>
    </row>
    <row r="5" spans="1:5" x14ac:dyDescent="0.45">
      <c r="A5" s="5" t="s">
        <v>59</v>
      </c>
      <c r="B5" s="6">
        <v>3</v>
      </c>
      <c r="C5" s="6" t="s">
        <v>60</v>
      </c>
      <c r="D5" s="6" t="s">
        <v>61</v>
      </c>
      <c r="E5" s="13">
        <f t="shared" si="0"/>
        <v>1</v>
      </c>
    </row>
    <row r="6" spans="1:5" x14ac:dyDescent="0.45">
      <c r="A6" s="5" t="s">
        <v>62</v>
      </c>
      <c r="B6" s="6">
        <v>3</v>
      </c>
      <c r="C6" s="6" t="s">
        <v>60</v>
      </c>
      <c r="D6" s="6" t="s">
        <v>61</v>
      </c>
      <c r="E6" s="13">
        <f t="shared" si="0"/>
        <v>1</v>
      </c>
    </row>
    <row r="7" spans="1:5" x14ac:dyDescent="0.45">
      <c r="A7" s="5" t="s">
        <v>63</v>
      </c>
      <c r="B7" s="6">
        <v>3</v>
      </c>
      <c r="C7" s="6" t="s">
        <v>60</v>
      </c>
      <c r="D7" s="6" t="s">
        <v>61</v>
      </c>
      <c r="E7" s="13">
        <f t="shared" si="0"/>
        <v>1</v>
      </c>
    </row>
    <row r="8" spans="1:5" x14ac:dyDescent="0.45">
      <c r="A8" s="5" t="s">
        <v>76</v>
      </c>
      <c r="B8" s="6">
        <v>5.0000000000000001E-4</v>
      </c>
      <c r="C8" s="6" t="s">
        <v>9</v>
      </c>
      <c r="D8" s="6" t="s">
        <v>64</v>
      </c>
      <c r="E8" s="13">
        <f t="shared" si="0"/>
        <v>1.6666666666666666E-4</v>
      </c>
    </row>
    <row r="9" spans="1:5" x14ac:dyDescent="0.45">
      <c r="A9" s="5" t="s">
        <v>77</v>
      </c>
      <c r="B9" s="6">
        <v>5.0000000000000001E-4</v>
      </c>
      <c r="C9" s="6" t="s">
        <v>9</v>
      </c>
      <c r="D9" s="6" t="s">
        <v>64</v>
      </c>
      <c r="E9" s="13">
        <f t="shared" si="0"/>
        <v>1.6666666666666666E-4</v>
      </c>
    </row>
    <row r="10" spans="1:5" x14ac:dyDescent="0.45">
      <c r="A10" s="5" t="s">
        <v>78</v>
      </c>
      <c r="B10" s="6">
        <v>5.0000000000000001E-4</v>
      </c>
      <c r="C10" s="6" t="s">
        <v>9</v>
      </c>
      <c r="D10" s="6" t="s">
        <v>64</v>
      </c>
      <c r="E10" s="13">
        <f t="shared" si="0"/>
        <v>1.6666666666666666E-4</v>
      </c>
    </row>
    <row r="11" spans="1:5" x14ac:dyDescent="0.45">
      <c r="A11" s="5" t="s">
        <v>82</v>
      </c>
      <c r="B11" s="6">
        <f>truthStateParams!$B$5</f>
        <v>20</v>
      </c>
      <c r="C11" s="6" t="s">
        <v>53</v>
      </c>
      <c r="D11" s="16" t="s">
        <v>65</v>
      </c>
      <c r="E11" s="13">
        <f>RADIANS(B11)/3600/3</f>
        <v>3.2320912073969067E-5</v>
      </c>
    </row>
    <row r="12" spans="1:5" x14ac:dyDescent="0.45">
      <c r="A12" s="18" t="s">
        <v>83</v>
      </c>
      <c r="B12" s="6">
        <f>truthStateParams!$B$5</f>
        <v>20</v>
      </c>
      <c r="C12" s="6" t="s">
        <v>53</v>
      </c>
      <c r="D12" s="16" t="s">
        <v>65</v>
      </c>
      <c r="E12" s="13">
        <f t="shared" ref="E12:E16" si="1">RADIANS(B12)/3600/3</f>
        <v>3.2320912073969067E-5</v>
      </c>
    </row>
    <row r="13" spans="1:5" x14ac:dyDescent="0.45">
      <c r="A13" s="18" t="s">
        <v>84</v>
      </c>
      <c r="B13" s="6">
        <f>truthStateParams!$B$5</f>
        <v>20</v>
      </c>
      <c r="C13" s="6" t="s">
        <v>53</v>
      </c>
      <c r="D13" s="16" t="s">
        <v>65</v>
      </c>
      <c r="E13" s="13">
        <f t="shared" si="1"/>
        <v>3.2320912073969067E-5</v>
      </c>
    </row>
    <row r="14" spans="1:5" x14ac:dyDescent="0.45">
      <c r="A14" s="18" t="s">
        <v>79</v>
      </c>
      <c r="B14" s="6">
        <f>truthStateParams!$B$6</f>
        <v>20</v>
      </c>
      <c r="C14" s="6" t="s">
        <v>53</v>
      </c>
      <c r="D14" s="16" t="s">
        <v>66</v>
      </c>
      <c r="E14" s="13">
        <f t="shared" si="1"/>
        <v>3.2320912073969067E-5</v>
      </c>
    </row>
    <row r="15" spans="1:5" x14ac:dyDescent="0.45">
      <c r="A15" s="18" t="s">
        <v>80</v>
      </c>
      <c r="B15" s="6">
        <f>truthStateParams!$B$6</f>
        <v>20</v>
      </c>
      <c r="C15" s="6" t="s">
        <v>53</v>
      </c>
      <c r="D15" s="16" t="s">
        <v>66</v>
      </c>
      <c r="E15" s="13">
        <f t="shared" si="1"/>
        <v>3.2320912073969067E-5</v>
      </c>
    </row>
    <row r="16" spans="1:5" x14ac:dyDescent="0.45">
      <c r="A16" s="16" t="s">
        <v>81</v>
      </c>
      <c r="B16" s="6">
        <f>truthStateParams!$B$6</f>
        <v>20</v>
      </c>
      <c r="C16" s="6" t="s">
        <v>53</v>
      </c>
      <c r="D16" s="16" t="s">
        <v>66</v>
      </c>
      <c r="E16" s="13">
        <f t="shared" si="1"/>
        <v>3.2320912073969067E-5</v>
      </c>
    </row>
    <row r="17" spans="1:5" x14ac:dyDescent="0.45">
      <c r="A17" s="5" t="s">
        <v>67</v>
      </c>
      <c r="B17" s="6">
        <f>truthStateParams!$B$3</f>
        <v>5</v>
      </c>
      <c r="C17" s="26" t="s">
        <v>24</v>
      </c>
      <c r="D17" s="6" t="s">
        <v>68</v>
      </c>
      <c r="E17" s="13">
        <f>RADIANS(B17)/hr2sec/3</f>
        <v>8.0802280184922667E-6</v>
      </c>
    </row>
    <row r="18" spans="1:5" x14ac:dyDescent="0.45">
      <c r="A18" s="5" t="s">
        <v>69</v>
      </c>
      <c r="B18" s="6">
        <f>truthStateParams!$B$3</f>
        <v>5</v>
      </c>
      <c r="C18" s="26" t="s">
        <v>24</v>
      </c>
      <c r="D18" s="6" t="s">
        <v>68</v>
      </c>
      <c r="E18" s="13">
        <f>RADIANS(B18)/hr2sec/3</f>
        <v>8.0802280184922667E-6</v>
      </c>
    </row>
    <row r="19" spans="1:5" x14ac:dyDescent="0.45">
      <c r="A19" s="7" t="s">
        <v>70</v>
      </c>
      <c r="B19" s="8">
        <f>truthStateParams!$B$3</f>
        <v>5</v>
      </c>
      <c r="C19" s="28" t="s">
        <v>24</v>
      </c>
      <c r="D19" s="8" t="s">
        <v>68</v>
      </c>
      <c r="E19" s="1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/>
  </sheetViews>
  <sheetFormatPr defaultColWidth="9.1328125" defaultRowHeight="14.25" x14ac:dyDescent="0.45"/>
  <cols>
    <col min="1" max="1" width="12.73046875" style="6" bestFit="1" customWidth="1"/>
    <col min="2" max="2" width="11.59765625" style="15" bestFit="1" customWidth="1"/>
    <col min="3" max="3" width="11.86328125" style="6" bestFit="1" customWidth="1"/>
    <col min="4" max="4" width="46.73046875" style="6" customWidth="1"/>
    <col min="5" max="5" width="14.3984375" style="11" bestFit="1" customWidth="1"/>
    <col min="6" max="6" width="25" style="6" bestFit="1" customWidth="1"/>
    <col min="7" max="16384" width="9.1328125" style="6"/>
  </cols>
  <sheetData>
    <row r="1" spans="1:6" x14ac:dyDescent="0.45">
      <c r="A1" s="35" t="s">
        <v>3</v>
      </c>
      <c r="B1" s="36" t="s">
        <v>0</v>
      </c>
      <c r="C1" s="37" t="s">
        <v>2</v>
      </c>
      <c r="D1" s="37" t="s">
        <v>1</v>
      </c>
      <c r="E1" s="38" t="s">
        <v>91</v>
      </c>
    </row>
    <row r="2" spans="1:6" x14ac:dyDescent="0.45">
      <c r="A2" s="5" t="str">
        <f>truthStateParams!A2</f>
        <v>Q_grav</v>
      </c>
      <c r="B2" s="26">
        <f>truthStateParams!B2</f>
        <v>4.8000000000000006E-7</v>
      </c>
      <c r="C2" s="6" t="str">
        <f>truthStateParams!C2</f>
        <v>m^2/s^3</v>
      </c>
      <c r="D2" s="16" t="str">
        <f>truthStateParams!D2</f>
        <v>3-sigma non-gravitational process noise</v>
      </c>
      <c r="E2" s="13">
        <f>B2/3</f>
        <v>1.6000000000000003E-7</v>
      </c>
      <c r="F2" s="11"/>
    </row>
    <row r="3" spans="1:6" x14ac:dyDescent="0.45">
      <c r="A3" s="5" t="str">
        <f>truthStateParams!A3</f>
        <v>sig_gyro_ss</v>
      </c>
      <c r="B3" s="10">
        <f>truthStateParams!B3</f>
        <v>5</v>
      </c>
      <c r="C3" s="26" t="str">
        <f>truthStateParams!C3</f>
        <v>deg/hr</v>
      </c>
      <c r="D3" s="6" t="str">
        <f>truthStateParams!D3</f>
        <v>3-sigma steady-state gyro bias</v>
      </c>
      <c r="E3" s="13">
        <f>RADIANS(B3)/hr2sec/3</f>
        <v>8.0802280184922667E-6</v>
      </c>
      <c r="F3" s="11"/>
    </row>
    <row r="4" spans="1:6" x14ac:dyDescent="0.45">
      <c r="A4" s="7" t="str">
        <f>truthStateParams!A4</f>
        <v>arw</v>
      </c>
      <c r="B4" s="25">
        <f>truthStateParams!B4</f>
        <v>0.05</v>
      </c>
      <c r="C4" s="8" t="str">
        <f>truthStateParams!C4</f>
        <v>deg/sqrt(hr)</v>
      </c>
      <c r="D4" s="8" t="str">
        <f>truthStateParams!D4</f>
        <v>3-sigma angular random walk</v>
      </c>
      <c r="E4" s="14">
        <f>RADIANS(B4)/SQRT(hr2sec)/3</f>
        <v>4.8481368110953598E-6</v>
      </c>
      <c r="F4" s="11"/>
    </row>
    <row r="5" spans="1:6" x14ac:dyDescent="0.45">
      <c r="A5" s="5" t="str">
        <f>truthStateParams!A5</f>
        <v>sig_st_ss</v>
      </c>
      <c r="B5" s="10">
        <f>truthStateParams!B5</f>
        <v>20</v>
      </c>
      <c r="C5" s="16" t="str">
        <f>truthStateParams!C5</f>
        <v>arcsec/axis</v>
      </c>
      <c r="D5" s="16" t="str">
        <f>truthStateParams!D5</f>
        <v>3-sigma steady-state star camera misalignment</v>
      </c>
      <c r="E5" s="13">
        <f>RADIANS(B5)/3600/3</f>
        <v>3.2320912073969067E-5</v>
      </c>
      <c r="F5" s="11"/>
    </row>
    <row r="6" spans="1:6" x14ac:dyDescent="0.45">
      <c r="A6" s="5" t="str">
        <f>truthStateParams!A6</f>
        <v>sig_c_ss</v>
      </c>
      <c r="B6" s="10">
        <f>truthStateParams!B6</f>
        <v>20</v>
      </c>
      <c r="C6" s="16" t="str">
        <f>truthStateParams!C6</f>
        <v>arcsec/axis</v>
      </c>
      <c r="D6" s="16" t="str">
        <f>truthStateParams!D6</f>
        <v>3-sigma steady-state terrain camera misalignment</v>
      </c>
      <c r="E6" s="13">
        <f>RADIANS(B6)/3600/3</f>
        <v>3.2320912073969067E-5</v>
      </c>
    </row>
    <row r="7" spans="1:6" x14ac:dyDescent="0.45">
      <c r="A7" s="18" t="str">
        <f>truthStateParams!A7</f>
        <v>sig_meas_stx</v>
      </c>
      <c r="B7" s="10">
        <f>truthStateParams!B7</f>
        <v>1.5</v>
      </c>
      <c r="C7" s="16" t="str">
        <f>truthStateParams!C7</f>
        <v>arcsec</v>
      </c>
      <c r="D7" s="16" t="str">
        <f>truthStateParams!D7</f>
        <v>3-sigma star camera measurement uncertainty</v>
      </c>
      <c r="E7" s="13">
        <f>RADIANS(B7)/3600/3</f>
        <v>2.4240684055476799E-6</v>
      </c>
    </row>
    <row r="8" spans="1:6" x14ac:dyDescent="0.45">
      <c r="A8" s="18" t="str">
        <f>truthStateParams!A8</f>
        <v>sig_meas_sty</v>
      </c>
      <c r="B8" s="10">
        <f>truthStateParams!B8</f>
        <v>1.5</v>
      </c>
      <c r="C8" s="16" t="str">
        <f>truthStateParams!C8</f>
        <v>arcsec</v>
      </c>
      <c r="D8" s="16" t="str">
        <f>truthStateParams!D8</f>
        <v>3-sigma star camera measurement uncertainty</v>
      </c>
      <c r="E8" s="13">
        <f t="shared" ref="E8:E9" si="0">RADIANS(B8)/3600/3</f>
        <v>2.4240684055476799E-6</v>
      </c>
    </row>
    <row r="9" spans="1:6" x14ac:dyDescent="0.45">
      <c r="A9" s="18" t="str">
        <f>truthStateParams!A9</f>
        <v>sig_meas_stz</v>
      </c>
      <c r="B9" s="10">
        <f>truthStateParams!B9</f>
        <v>9</v>
      </c>
      <c r="C9" s="16" t="str">
        <f>truthStateParams!C9</f>
        <v>arcsec</v>
      </c>
      <c r="D9" s="16" t="str">
        <f>truthStateParams!D9</f>
        <v>3-sigma star camera measurement uncertainty</v>
      </c>
      <c r="E9" s="13">
        <f t="shared" si="0"/>
        <v>1.4544410433286079E-5</v>
      </c>
    </row>
    <row r="10" spans="1:6" x14ac:dyDescent="0.45">
      <c r="A10" s="43" t="str">
        <f>truthStateParams!A10</f>
        <v>sig_cu</v>
      </c>
      <c r="B10" s="27">
        <f>truthStateParams!B10</f>
        <v>3</v>
      </c>
      <c r="C10" s="44" t="str">
        <f>truthStateParams!C10</f>
        <v>pixels</v>
      </c>
      <c r="D10" s="44" t="str">
        <f>truthStateParams!D10</f>
        <v>3-sigma u component of pixel noise</v>
      </c>
      <c r="E10" s="12">
        <f>B10/3</f>
        <v>1</v>
      </c>
    </row>
    <row r="11" spans="1:6" x14ac:dyDescent="0.45">
      <c r="A11" s="19" t="str">
        <f>truthStateParams!A11</f>
        <v>sig_cv</v>
      </c>
      <c r="B11" s="20">
        <f>truthStateParams!B11</f>
        <v>3</v>
      </c>
      <c r="C11" s="17" t="str">
        <f>truthStateParams!C11</f>
        <v>pixels</v>
      </c>
      <c r="D11" s="17" t="str">
        <f>truthStateParams!D11</f>
        <v>3-sigma v component of pixel noise</v>
      </c>
      <c r="E11" s="14">
        <f>B11/3</f>
        <v>1</v>
      </c>
    </row>
    <row r="12" spans="1:6" x14ac:dyDescent="0.45">
      <c r="A12" s="19" t="str">
        <f>truthStateParams!A12</f>
        <v>sig_idpos</v>
      </c>
      <c r="B12" s="20">
        <f>truthStateParams!B12</f>
        <v>10</v>
      </c>
      <c r="C12" s="17" t="str">
        <f>truthStateParams!C12</f>
        <v>m</v>
      </c>
      <c r="D12" s="17" t="str">
        <f>truthStateParams!D12</f>
        <v>3-sigma change in inertial position measurement uncertainty</v>
      </c>
      <c r="E12" s="14">
        <f>B12/3</f>
        <v>3.3333333333333335</v>
      </c>
    </row>
    <row r="13" spans="1:6" x14ac:dyDescent="0.45">
      <c r="A13" s="19" t="str">
        <f>truthStateParams!A13</f>
        <v>sig_loss</v>
      </c>
      <c r="B13" s="20">
        <f>truthStateParams!B13</f>
        <v>100</v>
      </c>
      <c r="C13" s="17" t="str">
        <f>truthStateParams!C13</f>
        <v>m</v>
      </c>
      <c r="D13" s="17" t="str">
        <f>truthStateParams!D13</f>
        <v>3-sigma LOSS feature location uncertainty</v>
      </c>
      <c r="E13" s="14">
        <f>B13/3</f>
        <v>33.333333333333336</v>
      </c>
    </row>
    <row r="14" spans="1:6" x14ac:dyDescent="0.45">
      <c r="A14" s="19" t="str">
        <f>truthStateParams!A14</f>
        <v>sig_mdpos</v>
      </c>
      <c r="B14" s="20">
        <f>truthStateParams!B14</f>
        <v>10</v>
      </c>
      <c r="C14" s="17" t="str">
        <f>truthStateParams!C14</f>
        <v>m</v>
      </c>
      <c r="D14" s="17" t="str">
        <f>truthStateParams!D14</f>
        <v>3-sigma change in lunar-referenced position measurement uncertainty</v>
      </c>
      <c r="E14" s="14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3.86328125" style="11" bestFit="1" customWidth="1"/>
    <col min="6" max="6" width="14.59765625" style="6" bestFit="1" customWidth="1"/>
    <col min="7" max="16384" width="9.1328125" style="6"/>
  </cols>
  <sheetData>
    <row r="1" spans="1:6" x14ac:dyDescent="0.45">
      <c r="A1" s="35" t="s">
        <v>3</v>
      </c>
      <c r="B1" s="41" t="s">
        <v>0</v>
      </c>
      <c r="C1" s="37" t="s">
        <v>2</v>
      </c>
      <c r="D1" s="37" t="s">
        <v>1</v>
      </c>
      <c r="E1" s="24" t="s">
        <v>91</v>
      </c>
    </row>
    <row r="2" spans="1:6" ht="15" customHeight="1" x14ac:dyDescent="0.45">
      <c r="A2" s="5" t="str">
        <f>truthStateInitialUncertainty!A2</f>
        <v>sig_rsx</v>
      </c>
      <c r="B2" s="6">
        <f>truthStateInitialUncertainty!B2</f>
        <v>4000</v>
      </c>
      <c r="C2" s="6" t="str">
        <f>truthStateInitialUncertainty!C2</f>
        <v>m</v>
      </c>
      <c r="D2" s="6" t="str">
        <f>truthStateInitialUncertainty!D2</f>
        <v>3-sigma initial satellite position uncertainty</v>
      </c>
      <c r="E2" s="39">
        <f t="shared" ref="E2:E10" si="0">B2/3</f>
        <v>1333.3333333333333</v>
      </c>
      <c r="F2" s="11"/>
    </row>
    <row r="3" spans="1:6" x14ac:dyDescent="0.45">
      <c r="A3" s="5" t="str">
        <f>truthStateInitialUncertainty!A3</f>
        <v>sig_rsy</v>
      </c>
      <c r="B3" s="6">
        <f>truthStateInitialUncertainty!B3</f>
        <v>4000</v>
      </c>
      <c r="C3" s="6" t="str">
        <f>truthStateInitialUncertainty!C3</f>
        <v>m</v>
      </c>
      <c r="D3" s="6" t="str">
        <f>truthStateInitialUncertainty!D3</f>
        <v>3-sigma initial satellite position uncertainty</v>
      </c>
      <c r="E3" s="39">
        <f t="shared" si="0"/>
        <v>1333.3333333333333</v>
      </c>
      <c r="F3" s="11"/>
    </row>
    <row r="4" spans="1:6" x14ac:dyDescent="0.45">
      <c r="A4" s="5" t="str">
        <f>truthStateInitialUncertainty!A4</f>
        <v>sig_rsz</v>
      </c>
      <c r="B4" s="6">
        <f>truthStateInitialUncertainty!B4</f>
        <v>4000</v>
      </c>
      <c r="C4" s="6" t="str">
        <f>truthStateInitialUncertainty!C4</f>
        <v>m</v>
      </c>
      <c r="D4" s="6" t="str">
        <f>truthStateInitialUncertainty!D4</f>
        <v>3-sigma initial satellite position uncertainty</v>
      </c>
      <c r="E4" s="39">
        <f t="shared" si="0"/>
        <v>1333.3333333333333</v>
      </c>
      <c r="F4" s="11"/>
    </row>
    <row r="5" spans="1:6" x14ac:dyDescent="0.45">
      <c r="A5" s="5" t="str">
        <f>truthStateInitialUncertainty!A5</f>
        <v>sig_vsx</v>
      </c>
      <c r="B5" s="6">
        <f>truthStateInitialUncertainty!B5</f>
        <v>3</v>
      </c>
      <c r="C5" s="6" t="str">
        <f>truthStateInitialUncertainty!C5</f>
        <v>m/sec</v>
      </c>
      <c r="D5" s="6" t="str">
        <f>truthStateInitialUncertainty!D5</f>
        <v>3-sigma initial satellite velocity uncertainty</v>
      </c>
      <c r="E5" s="39">
        <f t="shared" si="0"/>
        <v>1</v>
      </c>
      <c r="F5" s="11"/>
    </row>
    <row r="6" spans="1:6" x14ac:dyDescent="0.45">
      <c r="A6" s="5" t="str">
        <f>truthStateInitialUncertainty!A6</f>
        <v>sig_vsy</v>
      </c>
      <c r="B6" s="6">
        <f>truthStateInitialUncertainty!B6</f>
        <v>3</v>
      </c>
      <c r="C6" s="6" t="str">
        <f>truthStateInitialUncertainty!C6</f>
        <v>m/sec</v>
      </c>
      <c r="D6" s="6" t="str">
        <f>truthStateInitialUncertainty!D6</f>
        <v>3-sigma initial satellite velocity uncertainty</v>
      </c>
      <c r="E6" s="39">
        <f t="shared" si="0"/>
        <v>1</v>
      </c>
    </row>
    <row r="7" spans="1:6" x14ac:dyDescent="0.45">
      <c r="A7" s="5" t="str">
        <f>truthStateInitialUncertainty!A7</f>
        <v>sig_vsz</v>
      </c>
      <c r="B7" s="6">
        <f>truthStateInitialUncertainty!B7</f>
        <v>3</v>
      </c>
      <c r="C7" s="6" t="str">
        <f>truthStateInitialUncertainty!C7</f>
        <v>m/sec</v>
      </c>
      <c r="D7" s="6" t="str">
        <f>truthStateInitialUncertainty!D7</f>
        <v>3-sigma initial satellite velocity uncertainty</v>
      </c>
      <c r="E7" s="39">
        <f t="shared" si="0"/>
        <v>1</v>
      </c>
    </row>
    <row r="8" spans="1:6" x14ac:dyDescent="0.45">
      <c r="A8" s="5" t="str">
        <f>truthStateInitialUncertainty!A8</f>
        <v>sig_ax</v>
      </c>
      <c r="B8" s="6">
        <f>truthStateInitialUncertainty!B8</f>
        <v>5.0000000000000001E-4</v>
      </c>
      <c r="C8" s="6" t="str">
        <f>truthStateInitialUncertainty!C8</f>
        <v>rad</v>
      </c>
      <c r="D8" s="6" t="str">
        <f>truthStateInitialUncertainty!D8</f>
        <v>3-sigma initial satellite orientation uncertainty</v>
      </c>
      <c r="E8" s="39">
        <f t="shared" si="0"/>
        <v>1.6666666666666666E-4</v>
      </c>
    </row>
    <row r="9" spans="1:6" x14ac:dyDescent="0.45">
      <c r="A9" s="5" t="str">
        <f>truthStateInitialUncertainty!A9</f>
        <v>sig_ay</v>
      </c>
      <c r="B9" s="6">
        <f>truthStateInitialUncertainty!B9</f>
        <v>5.0000000000000001E-4</v>
      </c>
      <c r="C9" s="6" t="str">
        <f>truthStateInitialUncertainty!C9</f>
        <v>rad</v>
      </c>
      <c r="D9" s="6" t="str">
        <f>truthStateInitialUncertainty!D9</f>
        <v>3-sigma initial satellite orientation uncertainty</v>
      </c>
      <c r="E9" s="39">
        <f t="shared" si="0"/>
        <v>1.6666666666666666E-4</v>
      </c>
    </row>
    <row r="10" spans="1:6" x14ac:dyDescent="0.45">
      <c r="A10" s="5" t="str">
        <f>truthStateInitialUncertainty!A10</f>
        <v>sig_az</v>
      </c>
      <c r="B10" s="6">
        <f>truthStateInitialUncertainty!B10</f>
        <v>5.0000000000000001E-4</v>
      </c>
      <c r="C10" s="6" t="str">
        <f>truthStateInitialUncertainty!C10</f>
        <v>rad</v>
      </c>
      <c r="D10" s="6" t="str">
        <f>truthStateInitialUncertainty!D10</f>
        <v>3-sigma initial satellite orientation uncertainty</v>
      </c>
      <c r="E10" s="39">
        <f t="shared" si="0"/>
        <v>1.6666666666666666E-4</v>
      </c>
    </row>
    <row r="11" spans="1:6" x14ac:dyDescent="0.45">
      <c r="A11" s="5" t="str">
        <f>truthStateInitialUncertainty!A11</f>
        <v>sig_thstx</v>
      </c>
      <c r="B11" s="6">
        <f>truthStateInitialUncertainty!B11</f>
        <v>20</v>
      </c>
      <c r="C11" s="6" t="str">
        <f>truthStateInitialUncertainty!C11</f>
        <v>arcsec</v>
      </c>
      <c r="D11" s="6" t="str">
        <f>truthStateInitialUncertainty!D11</f>
        <v>3-sigma initial star camera misalignment uncertainty</v>
      </c>
      <c r="E11" s="39">
        <f>RADIANS(B11)/3600/3</f>
        <v>3.2320912073969067E-5</v>
      </c>
    </row>
    <row r="12" spans="1:6" x14ac:dyDescent="0.45">
      <c r="A12" s="5" t="str">
        <f>truthStateInitialUncertainty!A12</f>
        <v>sig_thsty</v>
      </c>
      <c r="B12" s="6">
        <f>truthStateInitialUncertainty!B12</f>
        <v>20</v>
      </c>
      <c r="C12" s="6" t="str">
        <f>truthStateInitialUncertainty!C12</f>
        <v>arcsec</v>
      </c>
      <c r="D12" s="6" t="str">
        <f>truthStateInitialUncertainty!D12</f>
        <v>3-sigma initial star camera misalignment uncertainty</v>
      </c>
      <c r="E12" s="39">
        <f t="shared" ref="E12:E16" si="1">RADIANS(B12)/3600/3</f>
        <v>3.2320912073969067E-5</v>
      </c>
    </row>
    <row r="13" spans="1:6" x14ac:dyDescent="0.45">
      <c r="A13" s="5" t="str">
        <f>truthStateInitialUncertainty!A13</f>
        <v>sig_thstz</v>
      </c>
      <c r="B13" s="6">
        <f>truthStateInitialUncertainty!B13</f>
        <v>20</v>
      </c>
      <c r="C13" s="6" t="str">
        <f>truthStateInitialUncertainty!C13</f>
        <v>arcsec</v>
      </c>
      <c r="D13" s="6" t="str">
        <f>truthStateInitialUncertainty!D13</f>
        <v>3-sigma initial star camera misalignment uncertainty</v>
      </c>
      <c r="E13" s="39">
        <f t="shared" si="1"/>
        <v>3.2320912073969067E-5</v>
      </c>
    </row>
    <row r="14" spans="1:6" x14ac:dyDescent="0.45">
      <c r="A14" s="5" t="str">
        <f>truthStateInitialUncertainty!A14</f>
        <v>sig_thcx</v>
      </c>
      <c r="B14" s="6">
        <f>truthStateInitialUncertainty!B14</f>
        <v>20</v>
      </c>
      <c r="C14" s="6" t="str">
        <f>truthStateInitialUncertainty!C14</f>
        <v>arcsec</v>
      </c>
      <c r="D14" s="6" t="str">
        <f>truthStateInitialUncertainty!D14</f>
        <v>3-sigma initial terrain camera misalignment uncertainty</v>
      </c>
      <c r="E14" s="39">
        <f t="shared" si="1"/>
        <v>3.2320912073969067E-5</v>
      </c>
    </row>
    <row r="15" spans="1:6" x14ac:dyDescent="0.45">
      <c r="A15" s="5" t="str">
        <f>truthStateInitialUncertainty!A15</f>
        <v>sig_thcy</v>
      </c>
      <c r="B15" s="6">
        <f>truthStateInitialUncertainty!B15</f>
        <v>20</v>
      </c>
      <c r="C15" s="6" t="str">
        <f>truthStateInitialUncertainty!C15</f>
        <v>arcsec</v>
      </c>
      <c r="D15" s="6" t="str">
        <f>truthStateInitialUncertainty!D15</f>
        <v>3-sigma initial terrain camera misalignment uncertainty</v>
      </c>
      <c r="E15" s="39">
        <f t="shared" si="1"/>
        <v>3.2320912073969067E-5</v>
      </c>
    </row>
    <row r="16" spans="1:6" x14ac:dyDescent="0.45">
      <c r="A16" s="5" t="str">
        <f>truthStateInitialUncertainty!A16</f>
        <v>sig_thcz</v>
      </c>
      <c r="B16" s="6">
        <f>truthStateInitialUncertainty!B16</f>
        <v>20</v>
      </c>
      <c r="C16" s="6" t="str">
        <f>truthStateInitialUncertainty!C16</f>
        <v>arcsec</v>
      </c>
      <c r="D16" s="6" t="str">
        <f>truthStateInitialUncertainty!D16</f>
        <v>3-sigma initial terrain camera misalignment uncertainty</v>
      </c>
      <c r="E16" s="39">
        <f t="shared" si="1"/>
        <v>3.2320912073969067E-5</v>
      </c>
    </row>
    <row r="17" spans="1:5" x14ac:dyDescent="0.45">
      <c r="A17" s="5" t="str">
        <f>truthStateInitialUncertainty!A17</f>
        <v>sig_gyrox</v>
      </c>
      <c r="B17" s="6">
        <f>truthStateInitialUncertainty!B17</f>
        <v>5</v>
      </c>
      <c r="C17" s="6" t="str">
        <f>truthStateInitialUncertainty!C17</f>
        <v>deg/hr</v>
      </c>
      <c r="D17" s="6" t="str">
        <f>truthStateInitialUncertainty!D17</f>
        <v>3-sigma initial gyro bias uncertainty</v>
      </c>
      <c r="E17" s="39">
        <f>RADIANS(B17)/hr2sec/3</f>
        <v>8.0802280184922667E-6</v>
      </c>
    </row>
    <row r="18" spans="1:5" x14ac:dyDescent="0.45">
      <c r="A18" s="5" t="str">
        <f>truthStateInitialUncertainty!A18</f>
        <v>sig_gyroy</v>
      </c>
      <c r="B18" s="6">
        <f>truthStateInitialUncertainty!B18</f>
        <v>5</v>
      </c>
      <c r="C18" s="6" t="str">
        <f>truthStateInitialUncertainty!C18</f>
        <v>deg/hr</v>
      </c>
      <c r="D18" s="6" t="str">
        <f>truthStateInitialUncertainty!D18</f>
        <v>3-sigma initial gyro bias uncertainty</v>
      </c>
      <c r="E18" s="39">
        <f>RADIANS(B18)/hr2sec/3</f>
        <v>8.0802280184922667E-6</v>
      </c>
    </row>
    <row r="19" spans="1:5" x14ac:dyDescent="0.45">
      <c r="A19" s="7" t="str">
        <f>truthStateInitialUncertainty!A19</f>
        <v>sig_gyroz</v>
      </c>
      <c r="B19" s="8">
        <f>truthStateInitialUncertainty!B19</f>
        <v>5</v>
      </c>
      <c r="C19" s="8" t="str">
        <f>truthStateInitialUncertainty!C19</f>
        <v>deg/hr</v>
      </c>
      <c r="D19" s="8" t="str">
        <f>truthStateInitialUncertainty!D19</f>
        <v>3-sigma initial gyro bias uncertainty</v>
      </c>
      <c r="E19" s="40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errorInjection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Isaac Froisland</cp:lastModifiedBy>
  <dcterms:created xsi:type="dcterms:W3CDTF">2010-12-01T20:08:29Z</dcterms:created>
  <dcterms:modified xsi:type="dcterms:W3CDTF">2021-11-21T07:44:56Z</dcterms:modified>
</cp:coreProperties>
</file>