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user\Desktop\breadcrumb\"/>
    </mc:Choice>
  </mc:AlternateContent>
  <xr:revisionPtr revIDLastSave="0" documentId="13_ncr:1_{331A1B29-A993-48B8-B8C6-1347ADAE8AA4}" xr6:coauthVersionLast="36" xr6:coauthVersionMax="36" xr10:uidLastSave="{00000000-0000-0000-0000-000000000000}"/>
  <bookViews>
    <workbookView xWindow="-15" yWindow="45" windowWidth="14400" windowHeight="8190" tabRatio="894" activeTab="1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</workbook>
</file>

<file path=xl/calcChain.xml><?xml version="1.0" encoding="utf-8"?>
<calcChain xmlns="http://schemas.openxmlformats.org/spreadsheetml/2006/main">
  <c r="E23" i="23" l="1"/>
  <c r="E22" i="23"/>
  <c r="E21" i="23"/>
  <c r="E20" i="23"/>
  <c r="E19" i="23"/>
  <c r="E18" i="23"/>
  <c r="E17" i="23"/>
  <c r="E16" i="23"/>
  <c r="E15" i="23"/>
  <c r="E14" i="23"/>
  <c r="E13" i="23"/>
  <c r="E12" i="23"/>
  <c r="E11" i="23"/>
  <c r="E23" i="1"/>
  <c r="E22" i="1"/>
  <c r="E21" i="1"/>
  <c r="E20" i="1"/>
  <c r="E19" i="17" l="1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D5" i="22"/>
  <c r="E5" i="22" s="1"/>
  <c r="D6" i="22" s="1"/>
  <c r="E6" i="22" s="1"/>
  <c r="D7" i="22" s="1"/>
  <c r="E7" i="22" s="1"/>
  <c r="B5" i="22"/>
  <c r="C5" i="22" s="1"/>
  <c r="B6" i="22" s="1"/>
  <c r="C6" i="22" s="1"/>
  <c r="B7" i="22" s="1"/>
  <c r="C7" i="22" s="1"/>
  <c r="E5" i="21"/>
  <c r="D5" i="21"/>
  <c r="D6" i="21"/>
  <c r="E6" i="21" s="1"/>
  <c r="D7" i="21" s="1"/>
  <c r="E7" i="21" s="1"/>
  <c r="D8" i="21" s="1"/>
  <c r="E8" i="21" s="1"/>
  <c r="D9" i="21" s="1"/>
  <c r="E9" i="21" s="1"/>
  <c r="B9" i="21"/>
  <c r="C9" i="21" s="1"/>
  <c r="B8" i="21"/>
  <c r="C8" i="21" s="1"/>
  <c r="B7" i="21"/>
  <c r="C7" i="21"/>
  <c r="C6" i="21"/>
  <c r="B6" i="21"/>
  <c r="E2" i="1"/>
  <c r="E3" i="1"/>
  <c r="E4" i="1"/>
  <c r="E5" i="1"/>
  <c r="E6" i="1"/>
  <c r="B7" i="1"/>
  <c r="E7" i="1" s="1"/>
  <c r="E8" i="1"/>
  <c r="E10" i="1"/>
  <c r="E11" i="1"/>
  <c r="E12" i="1"/>
  <c r="E13" i="1"/>
  <c r="E14" i="1"/>
  <c r="E15" i="1"/>
  <c r="E16" i="1"/>
  <c r="E17" i="1"/>
  <c r="E18" i="1"/>
  <c r="E19" i="1"/>
  <c r="E9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E10" i="23"/>
  <c r="E9" i="23"/>
  <c r="E8" i="23"/>
  <c r="E7" i="23" l="1"/>
  <c r="E6" i="23"/>
  <c r="E3" i="23"/>
  <c r="E2" i="23"/>
  <c r="D19" i="14"/>
  <c r="C19" i="14"/>
  <c r="B19" i="14"/>
  <c r="E19" i="14" s="1"/>
  <c r="A19" i="14"/>
  <c r="D18" i="14"/>
  <c r="C18" i="14"/>
  <c r="B18" i="14"/>
  <c r="E18" i="14" s="1"/>
  <c r="A18" i="14"/>
  <c r="D17" i="14"/>
  <c r="C17" i="14"/>
  <c r="B17" i="14"/>
  <c r="E17" i="14" s="1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E4" i="13" s="1"/>
  <c r="B3" i="13"/>
  <c r="E3" i="13" s="1"/>
  <c r="B2" i="13"/>
  <c r="E2" i="13" s="1"/>
  <c r="A9" i="13"/>
  <c r="A8" i="13"/>
  <c r="A7" i="13"/>
  <c r="A6" i="13"/>
  <c r="A5" i="13"/>
  <c r="A4" i="13"/>
  <c r="A3" i="13"/>
  <c r="A2" i="13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4" i="11"/>
  <c r="E3" i="11"/>
  <c r="E5" i="23" l="1"/>
  <c r="E4" i="23"/>
  <c r="B3" i="16" l="1"/>
</calcChain>
</file>

<file path=xl/sharedStrings.xml><?xml version="1.0" encoding="utf-8"?>
<sst xmlns="http://schemas.openxmlformats.org/spreadsheetml/2006/main" count="347" uniqueCount="192">
  <si>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</si>
  <si>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</si>
  <si>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</si>
  <si>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</si>
  <si>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</si>
  <si>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</si>
  <si>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</si>
  <si>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</si>
  <si>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</si>
  <si>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</si>
  <si>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</si>
  <si>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</si>
  <si>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</si>
  <si>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</si>
  <si>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</si>
  <si>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</si>
  <si>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</si>
  <si>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</si>
  <si>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</si>
  <si>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</si>
  <si>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</si>
  <si>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</si>
  <si>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deg</t>
  </si>
  <si>
    <t>dt</t>
  </si>
  <si>
    <t>sig_gyro_ss</t>
  </si>
  <si>
    <t>deg/hr</t>
  </si>
  <si>
    <t>3-sigma steady-state gyro bias</t>
  </si>
  <si>
    <t>del_gyrox</t>
  </si>
  <si>
    <t>del_gyroy</t>
  </si>
  <si>
    <t>del_gyroz</t>
  </si>
  <si>
    <t>tau_gyro</t>
  </si>
  <si>
    <t>Gyro bias ECRV time constant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</si>
  <si>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</si>
  <si>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</si>
  <si>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</si>
  <si>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</si>
  <si>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</si>
  <si>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</si>
  <si>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</si>
  <si>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</si>
  <si>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</si>
  <si>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</si>
  <si>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</si>
  <si>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</si>
  <si>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corrRV</t>
  </si>
  <si>
    <t>Simulation timestep</t>
  </si>
  <si>
    <t>Simulation time</t>
  </si>
  <si>
    <t>n_Qnoise</t>
  </si>
  <si>
    <t>number of Process noise componenets</t>
  </si>
  <si>
    <t>Correlatation of position and velocity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</si>
  <si>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</si>
  <si>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</si>
  <si>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</si>
  <si>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</si>
  <si>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</si>
  <si>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</si>
  <si>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</si>
  <si>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</si>
  <si>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</si>
  <si>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</si>
  <si>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</si>
  <si>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</si>
  <si>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</si>
  <si>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</si>
  <si>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</si>
  <si>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</si>
  <si>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</si>
  <si>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</si>
  <si>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</si>
  <si>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</si>
  <si>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</si>
  <si>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</si>
  <si>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</si>
  <si>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</si>
  <si>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</si>
  <si>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</si>
  <si>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</si>
  <si>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</si>
  <si>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</si>
  <si>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</si>
  <si>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</si>
  <si>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</si>
  <si>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</si>
  <si>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</si>
  <si>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</si>
  <si>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</si>
  <si>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</si>
  <si>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</si>
  <si>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</si>
  <si>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</si>
  <si>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</si>
  <si>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MatlabValues</t>
  </si>
  <si>
    <t>th_z</t>
  </si>
  <si>
    <t>th_y</t>
  </si>
  <si>
    <t>th_x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</si>
  <si>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</si>
  <si>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</si>
  <si>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</si>
  <si>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</si>
  <si>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</si>
  <si>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</si>
  <si>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</si>
  <si>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</si>
  <si>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</si>
  <si>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thx_st</t>
  </si>
  <si>
    <t>thy_st</t>
  </si>
  <si>
    <t>thz_st</t>
  </si>
  <si>
    <t>z angle of a ZYX euler angle sequence to define ST orientation wrt body</t>
  </si>
  <si>
    <t>y angle of a ZYX euler angle sequence to define ST orientation wrt body</t>
  </si>
  <si>
    <t>x angle of a ZYX euler angle sequence to define ST orientation wrt body</t>
  </si>
  <si>
    <t>thz_c</t>
  </si>
  <si>
    <t>thy_c</t>
  </si>
  <si>
    <t>thx_c</t>
  </si>
  <si>
    <t>z angle of a ZYX euler angle sequence to define C orientation wrt body</t>
  </si>
  <si>
    <t>y angle of a ZYX euler angle sequence to define C orientation wrt body</t>
  </si>
  <si>
    <t>x angle of a ZYX euler angle sequence to define C orientation wrt body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</si>
  <si>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</si>
  <si>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</si>
  <si>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</si>
  <si>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</si>
  <si>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</si>
  <si>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</si>
  <si>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</si>
  <si>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correlated_kalman_update_enable</t>
  </si>
  <si>
    <t>flag to enable correlated Kalman update</t>
  </si>
  <si>
    <t>position of antennas in body frame</t>
  </si>
  <si>
    <t>distance between antennas</t>
  </si>
  <si>
    <t>orientation of antennas</t>
  </si>
  <si>
    <t>height of antennas above rfid tags</t>
  </si>
  <si>
    <t>x component of initial position of vehicle (inertial)</t>
  </si>
  <si>
    <t>y component of initial position of vehicle (inertial)</t>
  </si>
  <si>
    <t>z component of initial position of vehicle (inertial)</t>
  </si>
  <si>
    <t xml:space="preserve">z angle of a ZYX euler angle sequence to define initial orientation of vehicle </t>
  </si>
  <si>
    <t xml:space="preserve">y angle of a ZYX euler angle sequence to define initial orientation of vehicle </t>
  </si>
  <si>
    <t xml:space="preserve">x angle of a ZYX euler angle sequence to define initial orientation of vehicle </t>
  </si>
  <si>
    <t>position</t>
  </si>
  <si>
    <t>velocity</t>
  </si>
  <si>
    <t>attitude</t>
  </si>
  <si>
    <t>del_rx</t>
  </si>
  <si>
    <t>del_ry</t>
  </si>
  <si>
    <t>del_rz</t>
  </si>
  <si>
    <t>Injected vehicle position error</t>
  </si>
  <si>
    <t>del_vx</t>
  </si>
  <si>
    <t>del_vy</t>
  </si>
  <si>
    <t>del_vz</t>
  </si>
  <si>
    <t>Injected vehicle velocity error</t>
  </si>
  <si>
    <t>m/s</t>
  </si>
  <si>
    <t>del_thetax</t>
  </si>
  <si>
    <t>Injected vehicle orientation error</t>
  </si>
  <si>
    <t>del_thetay</t>
  </si>
  <si>
    <t>del_thetaz</t>
  </si>
  <si>
    <t>del_accelx</t>
  </si>
  <si>
    <t>m/s2</t>
  </si>
  <si>
    <t>Injected accelerometer bias error</t>
  </si>
  <si>
    <t>del_accely</t>
  </si>
  <si>
    <t>del_accelz</t>
  </si>
  <si>
    <t>deg/s</t>
  </si>
  <si>
    <t>Injected gyroscope bias error</t>
  </si>
  <si>
    <t>del_breadx</t>
  </si>
  <si>
    <t>Injected breadcrumb position error</t>
  </si>
  <si>
    <t>del_bready</t>
  </si>
  <si>
    <t>del_breadz</t>
  </si>
  <si>
    <t>Unknown</t>
  </si>
  <si>
    <t>angular_rate</t>
  </si>
  <si>
    <t>steer_angle</t>
  </si>
  <si>
    <t>accel_bias</t>
  </si>
  <si>
    <t>gyro_bias</t>
  </si>
  <si>
    <t>crumb_pos</t>
  </si>
  <si>
    <t>angrate_x</t>
  </si>
  <si>
    <t>x angluar rate of the vehicle</t>
  </si>
  <si>
    <t>angrate_y</t>
  </si>
  <si>
    <t>angrate_z</t>
  </si>
  <si>
    <t>y angluar rate of the vehicle</t>
  </si>
  <si>
    <t>z angluar rate of the vehicle</t>
  </si>
  <si>
    <t>steer_ang</t>
  </si>
  <si>
    <t>steering angle of the vehicle</t>
  </si>
  <si>
    <t>accl_bias_x</t>
  </si>
  <si>
    <t>accelerometer bias in the x direction</t>
  </si>
  <si>
    <t>accl_bias_y</t>
  </si>
  <si>
    <t>accl_bias_z</t>
  </si>
  <si>
    <t>accelerometer bias in the y direction</t>
  </si>
  <si>
    <t>accelerometer bias in the z direction</t>
  </si>
  <si>
    <t>gyro_bias_x</t>
  </si>
  <si>
    <t>gyro_bias_z</t>
  </si>
  <si>
    <t>gyroscope bias around x</t>
  </si>
  <si>
    <t>gyro_bias_y</t>
  </si>
  <si>
    <t>crumb_pos_x</t>
  </si>
  <si>
    <t>breadcrumb position in x</t>
  </si>
  <si>
    <t>crumb_pos_y</t>
  </si>
  <si>
    <t>crumb_pos_z</t>
  </si>
  <si>
    <t>breadcrumb position in y</t>
  </si>
  <si>
    <t>breadcrumb position in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</si>
</sst>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3" borderId="12" applyNumberFormat="0" applyFont="0" applyAlignment="0" applyProtection="0"/>
  </cellStyleXfs>
  <cellXfs count="5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0" fontId="0" fillId="0" borderId="1" xfId="0" applyFill="1" applyBorder="1"/>
    <xf numFmtId="0" fontId="0" fillId="0" borderId="2" xfId="0" applyFill="1" applyBorder="1"/>
    <xf numFmtId="1" fontId="0" fillId="2" borderId="0" xfId="0" applyNumberFormat="1" applyFill="1" applyBorder="1"/>
    <xf numFmtId="0" fontId="0" fillId="2" borderId="0" xfId="0" applyFill="1" applyBorder="1"/>
    <xf numFmtId="165" fontId="0" fillId="0" borderId="0" xfId="0" applyNumberFormat="1" applyFill="1" applyBorder="1"/>
    <xf numFmtId="1" fontId="0" fillId="0" borderId="0" xfId="0" applyNumberForma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164" fontId="1" fillId="0" borderId="0" xfId="0" applyNumberFormat="1" applyFont="1" applyFill="1" applyBorder="1"/>
    <xf numFmtId="0" fontId="0" fillId="3" borderId="0" xfId="1" applyFont="1" applyBorder="1"/>
    <xf numFmtId="165" fontId="0" fillId="0" borderId="0" xfId="0" applyNumberFormat="1" applyBorder="1"/>
    <xf numFmtId="164" fontId="0" fillId="0" borderId="0" xfId="0" applyNumberFormat="1" applyFill="1" applyBorder="1"/>
    <xf numFmtId="164" fontId="0" fillId="2" borderId="0" xfId="0" applyNumberFormat="1" applyFill="1" applyBorder="1"/>
    <xf numFmtId="0" fontId="1" fillId="0" borderId="0" xfId="0" applyFont="1" applyBorder="1"/>
    <xf numFmtId="165" fontId="1" fillId="0" borderId="0" xfId="0" applyNumberFormat="1" applyFont="1" applyBorder="1"/>
    <xf numFmtId="164" fontId="1" fillId="0" borderId="0" xfId="0" applyNumberFormat="1" applyFont="1" applyBorder="1"/>
    <xf numFmtId="166" fontId="0" fillId="0" borderId="0" xfId="0" applyNumberFormat="1" applyFont="1" applyBorder="1"/>
    <xf numFmtId="164" fontId="0" fillId="0" borderId="0" xfId="0" applyNumberFormat="1" applyFont="1" applyBorder="1"/>
    <xf numFmtId="1" fontId="0" fillId="0" borderId="0" xfId="0" applyNumberFormat="1" applyFont="1" applyFill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zoomScale="85" zoomScaleNormal="85" workbookViewId="0">
      <selection activeCell="A13" sqref="A13"/>
    </sheetView>
  </sheetViews>
  <sheetFormatPr defaultRowHeight="15" x14ac:dyDescent="0.25"/>
  <cols>
    <col min="1" max="1" width="39.7109375" style="5" bestFit="1" customWidth="1"/>
    <col min="2" max="2" width="12.85546875" style="48" bestFit="1" customWidth="1"/>
    <col min="3" max="3" width="16.5703125" style="5" bestFit="1" customWidth="1"/>
    <col min="4" max="4" width="75.5703125" style="5" bestFit="1" customWidth="1"/>
    <col min="5" max="5" width="16.42578125" style="10" bestFit="1" customWidth="1"/>
    <col min="6" max="6" width="25" style="5" bestFit="1" customWidth="1"/>
    <col min="7" max="16384" width="9.140625" style="5"/>
  </cols>
  <sheetData>
    <row r="1" spans="1:5" x14ac:dyDescent="0.25">
      <c r="A1" s="44" t="s">
        <v>3</v>
      </c>
      <c r="B1" s="45" t="s">
        <v>0</v>
      </c>
      <c r="C1" s="44" t="s">
        <v>2</v>
      </c>
      <c r="D1" s="44" t="s">
        <v>1</v>
      </c>
      <c r="E1" s="46" t="s">
        <v>91</v>
      </c>
    </row>
    <row r="2" spans="1:5" x14ac:dyDescent="0.25">
      <c r="A2" s="47" t="s">
        <v>6</v>
      </c>
      <c r="B2" s="47">
        <v>2</v>
      </c>
      <c r="C2" s="47" t="s">
        <v>5</v>
      </c>
      <c r="D2" s="47" t="s">
        <v>7</v>
      </c>
      <c r="E2" s="47">
        <f t="shared" ref="E2:E4" si="0">B2</f>
        <v>2</v>
      </c>
    </row>
    <row r="3" spans="1:5" x14ac:dyDescent="0.25">
      <c r="A3" s="47" t="s">
        <v>23</v>
      </c>
      <c r="B3" s="47">
        <v>0.25</v>
      </c>
      <c r="C3" s="47" t="s">
        <v>5</v>
      </c>
      <c r="D3" s="47" t="s">
        <v>45</v>
      </c>
      <c r="E3" s="47">
        <f t="shared" si="0"/>
        <v>0.25</v>
      </c>
    </row>
    <row r="4" spans="1:5" x14ac:dyDescent="0.25">
      <c r="A4" s="47" t="s">
        <v>43</v>
      </c>
      <c r="B4" s="47">
        <v>0</v>
      </c>
      <c r="C4" s="47" t="s">
        <v>5</v>
      </c>
      <c r="D4" s="47" t="s">
        <v>46</v>
      </c>
      <c r="E4" s="47">
        <f t="shared" si="0"/>
        <v>0</v>
      </c>
    </row>
    <row r="5" spans="1:5" x14ac:dyDescent="0.25">
      <c r="A5" s="47" t="s">
        <v>12</v>
      </c>
      <c r="B5" s="47">
        <v>3</v>
      </c>
      <c r="C5" s="47" t="s">
        <v>4</v>
      </c>
      <c r="D5" s="47" t="s">
        <v>14</v>
      </c>
      <c r="E5" s="47">
        <f>B5</f>
        <v>3</v>
      </c>
    </row>
    <row r="6" spans="1:5" x14ac:dyDescent="0.25">
      <c r="A6" s="47" t="s">
        <v>47</v>
      </c>
      <c r="B6" s="47">
        <v>15</v>
      </c>
      <c r="C6" s="47" t="s">
        <v>4</v>
      </c>
      <c r="D6" s="47" t="s">
        <v>48</v>
      </c>
      <c r="E6" s="47">
        <f>B6</f>
        <v>15</v>
      </c>
    </row>
    <row r="7" spans="1:5" x14ac:dyDescent="0.25">
      <c r="A7" s="47" t="s">
        <v>95</v>
      </c>
      <c r="B7" s="47">
        <f>12*6</f>
        <v>72</v>
      </c>
      <c r="C7" s="47" t="s">
        <v>4</v>
      </c>
      <c r="D7" s="47" t="s">
        <v>13</v>
      </c>
      <c r="E7" s="47">
        <f>B7</f>
        <v>72</v>
      </c>
    </row>
    <row r="8" spans="1:5" x14ac:dyDescent="0.25">
      <c r="A8" s="47" t="s">
        <v>44</v>
      </c>
      <c r="B8" s="47">
        <v>0</v>
      </c>
      <c r="C8" s="47" t="s">
        <v>4</v>
      </c>
      <c r="D8" s="47" t="s">
        <v>49</v>
      </c>
      <c r="E8" s="47">
        <f>B8</f>
        <v>0</v>
      </c>
    </row>
    <row r="9" spans="1:5" x14ac:dyDescent="0.25">
      <c r="A9" s="47" t="s">
        <v>30</v>
      </c>
      <c r="B9" s="47">
        <v>0</v>
      </c>
      <c r="C9" s="47" t="s">
        <v>5</v>
      </c>
      <c r="D9" s="47" t="s">
        <v>31</v>
      </c>
      <c r="E9" s="47">
        <f>B9</f>
        <v>0</v>
      </c>
    </row>
    <row r="10" spans="1:5" x14ac:dyDescent="0.25">
      <c r="A10" s="47" t="s">
        <v>37</v>
      </c>
      <c r="B10" s="47">
        <v>1</v>
      </c>
      <c r="C10" s="47" t="s">
        <v>4</v>
      </c>
      <c r="D10" s="47" t="s">
        <v>38</v>
      </c>
      <c r="E10" s="47">
        <f t="shared" ref="E10:E12" si="1">B10</f>
        <v>1</v>
      </c>
    </row>
    <row r="11" spans="1:5" x14ac:dyDescent="0.25">
      <c r="A11" s="47" t="s">
        <v>20</v>
      </c>
      <c r="B11" s="47">
        <v>0</v>
      </c>
      <c r="C11" s="47" t="s">
        <v>4</v>
      </c>
      <c r="D11" s="47" t="s">
        <v>21</v>
      </c>
      <c r="E11" s="47">
        <f t="shared" si="1"/>
        <v>0</v>
      </c>
    </row>
    <row r="12" spans="1:5" x14ac:dyDescent="0.25">
      <c r="A12" s="47" t="s">
        <v>39</v>
      </c>
      <c r="B12" s="47">
        <v>0</v>
      </c>
      <c r="C12" s="47" t="s">
        <v>4</v>
      </c>
      <c r="D12" s="47" t="s">
        <v>40</v>
      </c>
      <c r="E12" s="47">
        <f t="shared" si="1"/>
        <v>0</v>
      </c>
    </row>
    <row r="13" spans="1:5" x14ac:dyDescent="0.25">
      <c r="A13" s="47" t="s">
        <v>106</v>
      </c>
      <c r="B13" s="47">
        <v>0</v>
      </c>
      <c r="C13" s="47" t="s">
        <v>22</v>
      </c>
      <c r="D13" s="47" t="s">
        <v>107</v>
      </c>
      <c r="E13" s="47">
        <f t="shared" ref="E13:E18" si="2">RADIANS(B13)</f>
        <v>0</v>
      </c>
    </row>
    <row r="14" spans="1:5" x14ac:dyDescent="0.25">
      <c r="A14" s="47" t="s">
        <v>105</v>
      </c>
      <c r="B14" s="47">
        <v>0</v>
      </c>
      <c r="C14" s="47" t="s">
        <v>22</v>
      </c>
      <c r="D14" s="47" t="s">
        <v>108</v>
      </c>
      <c r="E14" s="47">
        <f t="shared" si="2"/>
        <v>0</v>
      </c>
    </row>
    <row r="15" spans="1:5" x14ac:dyDescent="0.25">
      <c r="A15" s="47" t="s">
        <v>104</v>
      </c>
      <c r="B15" s="47">
        <v>180</v>
      </c>
      <c r="C15" s="47" t="s">
        <v>22</v>
      </c>
      <c r="D15" s="47" t="s">
        <v>109</v>
      </c>
      <c r="E15" s="47">
        <f t="shared" si="2"/>
        <v>3.1415926535897931</v>
      </c>
    </row>
    <row r="16" spans="1:5" x14ac:dyDescent="0.25">
      <c r="A16" s="47" t="s">
        <v>110</v>
      </c>
      <c r="B16" s="47">
        <v>0</v>
      </c>
      <c r="C16" s="47" t="s">
        <v>22</v>
      </c>
      <c r="D16" s="47" t="s">
        <v>113</v>
      </c>
      <c r="E16" s="47">
        <f t="shared" si="2"/>
        <v>0</v>
      </c>
    </row>
    <row r="17" spans="1:5" x14ac:dyDescent="0.25">
      <c r="A17" s="47" t="s">
        <v>111</v>
      </c>
      <c r="B17" s="47">
        <v>10</v>
      </c>
      <c r="C17" s="47" t="s">
        <v>22</v>
      </c>
      <c r="D17" s="47" t="s">
        <v>114</v>
      </c>
      <c r="E17" s="47">
        <f t="shared" si="2"/>
        <v>0.17453292519943295</v>
      </c>
    </row>
    <row r="18" spans="1:5" x14ac:dyDescent="0.25">
      <c r="A18" s="47" t="s">
        <v>112</v>
      </c>
      <c r="B18" s="47">
        <v>0</v>
      </c>
      <c r="C18" s="47" t="s">
        <v>22</v>
      </c>
      <c r="D18" s="47" t="s">
        <v>115</v>
      </c>
      <c r="E18" s="47">
        <f t="shared" si="2"/>
        <v>0</v>
      </c>
    </row>
    <row r="19" spans="1:5" x14ac:dyDescent="0.25">
      <c r="A19" s="47" t="s">
        <v>123</v>
      </c>
      <c r="B19" s="47">
        <v>0</v>
      </c>
      <c r="C19" s="47" t="s">
        <v>4</v>
      </c>
      <c r="D19" s="47" t="s">
        <v>124</v>
      </c>
      <c r="E19" s="47">
        <f t="shared" ref="E19:E23" si="3">B19</f>
        <v>0</v>
      </c>
    </row>
    <row r="20" spans="1:5" x14ac:dyDescent="0.25">
      <c r="A20" s="15" t="s">
        <v>162</v>
      </c>
      <c r="B20" s="15">
        <v>88</v>
      </c>
      <c r="C20" s="15" t="s">
        <v>162</v>
      </c>
      <c r="D20" s="5" t="s">
        <v>125</v>
      </c>
      <c r="E20" s="5">
        <f t="shared" si="3"/>
        <v>88</v>
      </c>
    </row>
    <row r="21" spans="1:5" x14ac:dyDescent="0.25">
      <c r="A21" s="15" t="s">
        <v>162</v>
      </c>
      <c r="B21" s="15">
        <v>88</v>
      </c>
      <c r="C21" s="15" t="s">
        <v>162</v>
      </c>
      <c r="D21" s="5" t="s">
        <v>126</v>
      </c>
      <c r="E21" s="5">
        <f t="shared" si="3"/>
        <v>88</v>
      </c>
    </row>
    <row r="22" spans="1:5" x14ac:dyDescent="0.25">
      <c r="A22" s="15" t="s">
        <v>162</v>
      </c>
      <c r="B22" s="15">
        <v>88</v>
      </c>
      <c r="C22" s="15" t="s">
        <v>162</v>
      </c>
      <c r="D22" s="5" t="s">
        <v>127</v>
      </c>
      <c r="E22" s="5">
        <f t="shared" si="3"/>
        <v>88</v>
      </c>
    </row>
    <row r="23" spans="1:5" x14ac:dyDescent="0.25">
      <c r="A23" s="15" t="s">
        <v>162</v>
      </c>
      <c r="B23" s="15">
        <v>88</v>
      </c>
      <c r="C23" s="15" t="s">
        <v>162</v>
      </c>
      <c r="D23" s="5" t="s">
        <v>128</v>
      </c>
      <c r="E23" s="5">
        <f t="shared" si="3"/>
        <v>88</v>
      </c>
    </row>
    <row r="24" spans="1:5" x14ac:dyDescent="0.25">
      <c r="E24" s="5"/>
    </row>
    <row r="31" spans="1:5" x14ac:dyDescent="0.25">
      <c r="A31" s="15"/>
      <c r="B31" s="42"/>
      <c r="C31" s="15"/>
      <c r="D31" s="15"/>
      <c r="E31" s="49"/>
    </row>
    <row r="32" spans="1:5" x14ac:dyDescent="0.25">
      <c r="A32" s="15"/>
      <c r="B32" s="42"/>
      <c r="C32" s="15"/>
      <c r="D32" s="15"/>
      <c r="E32" s="49"/>
    </row>
    <row r="33" spans="1:5" x14ac:dyDescent="0.25">
      <c r="A33" s="15"/>
      <c r="B33" s="42"/>
      <c r="C33" s="15"/>
      <c r="D33" s="15"/>
      <c r="E33" s="49"/>
    </row>
    <row r="34" spans="1:5" x14ac:dyDescent="0.25">
      <c r="A34" s="15"/>
      <c r="B34" s="42"/>
      <c r="C34" s="15"/>
      <c r="D34" s="15"/>
      <c r="E34" s="49"/>
    </row>
    <row r="35" spans="1:5" x14ac:dyDescent="0.25">
      <c r="A35" s="15"/>
      <c r="B35" s="42"/>
      <c r="C35" s="15"/>
      <c r="D35" s="15"/>
      <c r="E35" s="49"/>
    </row>
    <row r="36" spans="1:5" x14ac:dyDescent="0.25">
      <c r="A36" s="15"/>
      <c r="B36" s="42"/>
      <c r="C36" s="15"/>
      <c r="D36" s="15"/>
      <c r="E36" s="49"/>
    </row>
    <row r="37" spans="1:5" x14ac:dyDescent="0.25">
      <c r="A37" s="15"/>
      <c r="B37" s="43"/>
      <c r="C37" s="15"/>
      <c r="D37" s="15"/>
      <c r="E37" s="49"/>
    </row>
    <row r="38" spans="1:5" x14ac:dyDescent="0.25">
      <c r="A38" s="41"/>
      <c r="B38" s="40"/>
      <c r="C38" s="41"/>
      <c r="D38" s="41"/>
      <c r="E38" s="50"/>
    </row>
    <row r="39" spans="1:5" x14ac:dyDescent="0.25">
      <c r="A39" s="41"/>
      <c r="B39" s="40"/>
      <c r="C39" s="41"/>
      <c r="D39" s="41"/>
      <c r="E39" s="50"/>
    </row>
    <row r="40" spans="1:5" x14ac:dyDescent="0.25">
      <c r="A40" s="15"/>
      <c r="B40" s="43"/>
      <c r="C40" s="15"/>
      <c r="D40" s="15"/>
      <c r="E40" s="49"/>
    </row>
    <row r="41" spans="1:5" x14ac:dyDescent="0.25">
      <c r="A41" s="15"/>
      <c r="B41" s="43"/>
      <c r="C41" s="15"/>
      <c r="D41" s="15"/>
      <c r="E41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/>
  </sheetViews>
  <sheetFormatPr defaultRowHeight="15" x14ac:dyDescent="0.25"/>
  <cols>
    <col min="1" max="1" width="10.5703125" bestFit="1" customWidth="1"/>
  </cols>
  <sheetData>
    <row r="1" spans="1:2" x14ac:dyDescent="0.25">
      <c r="A1" t="s">
        <v>16</v>
      </c>
      <c r="B1">
        <v>60</v>
      </c>
    </row>
    <row r="2" spans="1:2" x14ac:dyDescent="0.25">
      <c r="A2" t="s">
        <v>17</v>
      </c>
      <c r="B2">
        <v>60</v>
      </c>
    </row>
    <row r="3" spans="1:2" x14ac:dyDescent="0.25">
      <c r="A3" t="s">
        <v>18</v>
      </c>
      <c r="B3">
        <f>hr2min*min2sec</f>
        <v>3600</v>
      </c>
    </row>
    <row r="4" spans="1:2" x14ac:dyDescent="0.25">
      <c r="A4" t="s">
        <v>19</v>
      </c>
      <c r="B4">
        <v>9.81</v>
      </c>
    </row>
    <row r="5" spans="1:2" x14ac:dyDescent="0.25">
      <c r="A5" t="s">
        <v>122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H23"/>
  <sheetViews>
    <sheetView tabSelected="1" workbookViewId="0">
      <selection activeCell="D26" sqref="D26"/>
    </sheetView>
  </sheetViews>
  <sheetFormatPr defaultRowHeight="15" x14ac:dyDescent="0.25"/>
  <cols>
    <col min="1" max="1" width="14.5703125" customWidth="1"/>
    <col min="2" max="2" width="12.5703125" bestFit="1" customWidth="1"/>
    <col min="4" max="4" width="72.42578125" bestFit="1" customWidth="1"/>
    <col min="5" max="5" width="15.42578125" bestFit="1" customWidth="1"/>
  </cols>
  <sheetData>
    <row r="1" spans="1:8" x14ac:dyDescent="0.25">
      <c r="A1" s="51" t="s">
        <v>3</v>
      </c>
      <c r="B1" s="52" t="s">
        <v>0</v>
      </c>
      <c r="C1" s="51" t="s">
        <v>2</v>
      </c>
      <c r="D1" s="51" t="s">
        <v>1</v>
      </c>
      <c r="E1" s="53" t="s">
        <v>91</v>
      </c>
      <c r="F1" s="5"/>
      <c r="G1" s="5"/>
      <c r="H1" s="5"/>
    </row>
    <row r="2" spans="1:8" x14ac:dyDescent="0.25">
      <c r="A2" s="29" t="s">
        <v>50</v>
      </c>
      <c r="B2" s="54">
        <v>0</v>
      </c>
      <c r="C2" s="29" t="s">
        <v>8</v>
      </c>
      <c r="D2" s="29" t="s">
        <v>129</v>
      </c>
      <c r="E2" s="55">
        <f t="shared" ref="E2:E4" si="0">B2*1000</f>
        <v>0</v>
      </c>
      <c r="F2" s="5"/>
      <c r="G2" s="5"/>
      <c r="H2" s="5"/>
    </row>
    <row r="3" spans="1:8" x14ac:dyDescent="0.25">
      <c r="A3" s="29" t="s">
        <v>51</v>
      </c>
      <c r="B3" s="54">
        <v>0</v>
      </c>
      <c r="C3" s="29" t="s">
        <v>8</v>
      </c>
      <c r="D3" s="29" t="s">
        <v>130</v>
      </c>
      <c r="E3" s="55">
        <f t="shared" si="0"/>
        <v>0</v>
      </c>
      <c r="F3" s="5"/>
      <c r="G3" s="5"/>
      <c r="H3" s="5"/>
    </row>
    <row r="4" spans="1:8" x14ac:dyDescent="0.25">
      <c r="A4" s="29" t="s">
        <v>52</v>
      </c>
      <c r="B4" s="54">
        <v>0</v>
      </c>
      <c r="C4" s="29" t="s">
        <v>8</v>
      </c>
      <c r="D4" s="29" t="s">
        <v>131</v>
      </c>
      <c r="E4" s="55">
        <f t="shared" si="0"/>
        <v>0</v>
      </c>
      <c r="F4" s="5"/>
      <c r="G4" s="5"/>
      <c r="H4" s="5"/>
    </row>
    <row r="5" spans="1:8" x14ac:dyDescent="0.25">
      <c r="A5" s="30" t="s">
        <v>53</v>
      </c>
      <c r="B5" s="54">
        <v>0</v>
      </c>
      <c r="C5" s="29" t="s">
        <v>8</v>
      </c>
      <c r="D5" s="29" t="s">
        <v>129</v>
      </c>
      <c r="E5" s="55">
        <f>B5*1000</f>
        <v>0</v>
      </c>
      <c r="F5" s="5"/>
      <c r="G5" s="5"/>
      <c r="H5" s="5"/>
    </row>
    <row r="6" spans="1:8" x14ac:dyDescent="0.25">
      <c r="A6" s="30" t="s">
        <v>54</v>
      </c>
      <c r="B6" s="54">
        <v>0</v>
      </c>
      <c r="C6" s="29" t="s">
        <v>8</v>
      </c>
      <c r="D6" s="29" t="s">
        <v>130</v>
      </c>
      <c r="E6" s="55">
        <f>B6*1000</f>
        <v>0</v>
      </c>
      <c r="F6" s="5"/>
      <c r="G6" s="5"/>
      <c r="H6" s="5"/>
    </row>
    <row r="7" spans="1:8" x14ac:dyDescent="0.25">
      <c r="A7" s="29" t="s">
        <v>55</v>
      </c>
      <c r="B7" s="54">
        <v>0</v>
      </c>
      <c r="C7" s="29" t="s">
        <v>8</v>
      </c>
      <c r="D7" s="29" t="s">
        <v>131</v>
      </c>
      <c r="E7" s="55">
        <f>B7*1000</f>
        <v>0</v>
      </c>
      <c r="F7" s="5"/>
      <c r="G7" s="5"/>
      <c r="H7" s="5"/>
    </row>
    <row r="8" spans="1:8" x14ac:dyDescent="0.25">
      <c r="A8" s="30" t="s">
        <v>92</v>
      </c>
      <c r="B8" s="28">
        <v>0</v>
      </c>
      <c r="C8" s="5" t="s">
        <v>22</v>
      </c>
      <c r="D8" s="5" t="s">
        <v>132</v>
      </c>
      <c r="E8" s="10">
        <f>RADIANS(B8)</f>
        <v>0</v>
      </c>
      <c r="F8" s="5"/>
      <c r="G8" s="5"/>
      <c r="H8" s="5"/>
    </row>
    <row r="9" spans="1:8" x14ac:dyDescent="0.25">
      <c r="A9" s="30" t="s">
        <v>93</v>
      </c>
      <c r="B9" s="28">
        <v>0</v>
      </c>
      <c r="C9" s="5" t="s">
        <v>22</v>
      </c>
      <c r="D9" s="5" t="s">
        <v>133</v>
      </c>
      <c r="E9" s="10">
        <f>RADIANS(B9)</f>
        <v>0</v>
      </c>
      <c r="F9" s="5"/>
      <c r="G9" s="5"/>
      <c r="H9" s="5"/>
    </row>
    <row r="10" spans="1:8" x14ac:dyDescent="0.25">
      <c r="A10" s="30" t="s">
        <v>94</v>
      </c>
      <c r="B10" s="56">
        <v>0</v>
      </c>
      <c r="C10" s="5" t="s">
        <v>22</v>
      </c>
      <c r="D10" s="5" t="s">
        <v>134</v>
      </c>
      <c r="E10" s="10">
        <f>RADIANS(B10)</f>
        <v>0</v>
      </c>
      <c r="F10" s="5"/>
      <c r="G10" s="5"/>
      <c r="H10" s="5"/>
    </row>
    <row r="11" spans="1:8" x14ac:dyDescent="0.25">
      <c r="A11" s="30" t="s">
        <v>168</v>
      </c>
      <c r="B11" s="56">
        <v>0</v>
      </c>
      <c r="C11" s="5" t="s">
        <v>156</v>
      </c>
      <c r="D11" s="5" t="s">
        <v>169</v>
      </c>
      <c r="E11" s="10">
        <f>RADIANS(B11)</f>
        <v>0</v>
      </c>
      <c r="F11" s="5"/>
      <c r="G11" s="5"/>
      <c r="H11" s="5"/>
    </row>
    <row r="12" spans="1:8" x14ac:dyDescent="0.25">
      <c r="A12" s="30" t="s">
        <v>170</v>
      </c>
      <c r="B12" s="56">
        <v>0</v>
      </c>
      <c r="C12" s="5" t="s">
        <v>156</v>
      </c>
      <c r="D12" s="5" t="s">
        <v>172</v>
      </c>
      <c r="E12" s="10">
        <f>RADIANS(B12)</f>
        <v>0</v>
      </c>
      <c r="F12" s="5"/>
      <c r="G12" s="5"/>
      <c r="H12" s="5"/>
    </row>
    <row r="13" spans="1:8" x14ac:dyDescent="0.25">
      <c r="A13" s="30" t="s">
        <v>171</v>
      </c>
      <c r="B13" s="56">
        <v>0</v>
      </c>
      <c r="C13" s="5" t="s">
        <v>156</v>
      </c>
      <c r="D13" s="5" t="s">
        <v>173</v>
      </c>
      <c r="E13" s="10">
        <f>RADIANS(B13)</f>
        <v>0</v>
      </c>
      <c r="F13" s="5"/>
      <c r="G13" s="5"/>
      <c r="H13" s="5"/>
    </row>
    <row r="14" spans="1:8" x14ac:dyDescent="0.25">
      <c r="A14" s="30" t="s">
        <v>174</v>
      </c>
      <c r="B14" s="56">
        <v>0</v>
      </c>
      <c r="C14" s="15" t="s">
        <v>22</v>
      </c>
      <c r="D14" s="15" t="s">
        <v>175</v>
      </c>
      <c r="E14" s="49">
        <f>RADIANS(B14)</f>
        <v>0</v>
      </c>
      <c r="F14" s="5"/>
      <c r="G14" s="5"/>
      <c r="H14" s="5"/>
    </row>
    <row r="15" spans="1:8" x14ac:dyDescent="0.25">
      <c r="A15" s="30" t="s">
        <v>176</v>
      </c>
      <c r="B15" s="56">
        <v>0</v>
      </c>
      <c r="C15" s="15" t="s">
        <v>152</v>
      </c>
      <c r="D15" s="15" t="s">
        <v>177</v>
      </c>
      <c r="E15" s="49">
        <f>RADIANS(B15)</f>
        <v>0</v>
      </c>
      <c r="F15" s="5"/>
      <c r="G15" s="5"/>
      <c r="H15" s="5"/>
    </row>
    <row r="16" spans="1:8" x14ac:dyDescent="0.25">
      <c r="A16" s="30" t="s">
        <v>178</v>
      </c>
      <c r="B16" s="56">
        <v>0</v>
      </c>
      <c r="C16" s="15" t="s">
        <v>152</v>
      </c>
      <c r="D16" s="15" t="s">
        <v>180</v>
      </c>
      <c r="E16" s="49">
        <f>RADIANS(B16)</f>
        <v>0</v>
      </c>
      <c r="F16" s="5"/>
      <c r="G16" s="5"/>
      <c r="H16" s="5"/>
    </row>
    <row r="17" spans="1:8" x14ac:dyDescent="0.25">
      <c r="A17" s="30" t="s">
        <v>179</v>
      </c>
      <c r="B17" s="56">
        <v>0</v>
      </c>
      <c r="C17" s="15" t="s">
        <v>152</v>
      </c>
      <c r="D17" s="15" t="s">
        <v>181</v>
      </c>
      <c r="E17" s="49">
        <f>RADIANS(B17)</f>
        <v>0</v>
      </c>
      <c r="F17" s="5"/>
      <c r="G17" s="5"/>
      <c r="H17" s="5"/>
    </row>
    <row r="18" spans="1:8" x14ac:dyDescent="0.25">
      <c r="A18" s="30" t="s">
        <v>182</v>
      </c>
      <c r="B18" s="56">
        <v>0</v>
      </c>
      <c r="C18" s="15" t="s">
        <v>156</v>
      </c>
      <c r="D18" s="15" t="s">
        <v>184</v>
      </c>
      <c r="E18" s="49">
        <f>RADIANS(B18)</f>
        <v>0</v>
      </c>
      <c r="F18" s="5"/>
      <c r="G18" s="5"/>
      <c r="H18" s="5"/>
    </row>
    <row r="19" spans="1:8" x14ac:dyDescent="0.25">
      <c r="A19" s="30" t="s">
        <v>185</v>
      </c>
      <c r="B19" s="56">
        <v>0</v>
      </c>
      <c r="C19" s="15" t="s">
        <v>156</v>
      </c>
      <c r="D19" s="15" t="s">
        <v>184</v>
      </c>
      <c r="E19" s="49">
        <f>RADIANS(B19)</f>
        <v>0</v>
      </c>
      <c r="F19" s="5"/>
      <c r="G19" s="5"/>
      <c r="H19" s="5"/>
    </row>
    <row r="20" spans="1:8" x14ac:dyDescent="0.25">
      <c r="A20" s="30" t="s">
        <v>183</v>
      </c>
      <c r="B20" s="56">
        <v>0</v>
      </c>
      <c r="C20" s="15" t="s">
        <v>156</v>
      </c>
      <c r="D20" s="15" t="s">
        <v>184</v>
      </c>
      <c r="E20" s="49">
        <f>RADIANS(B20)</f>
        <v>0</v>
      </c>
      <c r="F20" s="5"/>
      <c r="G20" s="5"/>
      <c r="H20" s="5"/>
    </row>
    <row r="21" spans="1:8" x14ac:dyDescent="0.25">
      <c r="A21" s="30" t="s">
        <v>186</v>
      </c>
      <c r="B21" s="56">
        <v>0</v>
      </c>
      <c r="C21" s="15" t="s">
        <v>8</v>
      </c>
      <c r="D21" s="15" t="s">
        <v>187</v>
      </c>
      <c r="E21" s="49">
        <f>RADIANS(B21)</f>
        <v>0</v>
      </c>
      <c r="F21" s="5"/>
      <c r="G21" s="5"/>
      <c r="H21" s="5"/>
    </row>
    <row r="22" spans="1:8" x14ac:dyDescent="0.25">
      <c r="A22" s="30" t="s">
        <v>188</v>
      </c>
      <c r="B22" s="56">
        <v>0</v>
      </c>
      <c r="C22" s="15" t="s">
        <v>8</v>
      </c>
      <c r="D22" s="15" t="s">
        <v>190</v>
      </c>
      <c r="E22" s="49">
        <f>RADIANS(B22)</f>
        <v>0</v>
      </c>
      <c r="F22" s="5"/>
      <c r="G22" s="5"/>
      <c r="H22" s="5"/>
    </row>
    <row r="23" spans="1:8" x14ac:dyDescent="0.25">
      <c r="A23" s="30" t="s">
        <v>189</v>
      </c>
      <c r="B23" s="56">
        <v>0</v>
      </c>
      <c r="C23" s="15" t="s">
        <v>8</v>
      </c>
      <c r="D23" s="15" t="s">
        <v>191</v>
      </c>
      <c r="E23" s="49">
        <f>RADIANS(B23)</f>
        <v>0</v>
      </c>
      <c r="F23" s="5"/>
      <c r="G23" s="5"/>
      <c r="H2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workbookViewId="0">
      <selection activeCell="B12" sqref="B12"/>
    </sheetView>
  </sheetViews>
  <sheetFormatPr defaultRowHeight="15" x14ac:dyDescent="0.25"/>
  <cols>
    <col min="1" max="1" width="11.5703125" bestFit="1" customWidth="1"/>
    <col min="4" max="4" width="14.85546875" bestFit="1" customWidth="1"/>
    <col min="5" max="5" width="14.28515625" bestFit="1" customWidth="1"/>
  </cols>
  <sheetData>
    <row r="1" spans="1:5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 t="s">
        <v>135</v>
      </c>
      <c r="B2">
        <v>1</v>
      </c>
      <c r="C2">
        <v>3</v>
      </c>
      <c r="D2">
        <v>1</v>
      </c>
      <c r="E2">
        <v>3</v>
      </c>
    </row>
    <row r="3" spans="1:5" x14ac:dyDescent="0.25">
      <c r="A3" t="s">
        <v>136</v>
      </c>
      <c r="B3">
        <v>4</v>
      </c>
      <c r="C3">
        <v>6</v>
      </c>
      <c r="D3">
        <v>4</v>
      </c>
      <c r="E3">
        <v>6</v>
      </c>
    </row>
    <row r="4" spans="1:5" x14ac:dyDescent="0.25">
      <c r="A4" t="s">
        <v>137</v>
      </c>
      <c r="B4">
        <v>7</v>
      </c>
      <c r="C4">
        <v>10</v>
      </c>
      <c r="D4">
        <v>7</v>
      </c>
      <c r="E4">
        <v>9</v>
      </c>
    </row>
    <row r="5" spans="1:5" x14ac:dyDescent="0.25">
      <c r="A5" t="s">
        <v>163</v>
      </c>
      <c r="B5">
        <v>11</v>
      </c>
      <c r="C5">
        <v>13</v>
      </c>
      <c r="D5">
        <f>E4+1</f>
        <v>10</v>
      </c>
      <c r="E5">
        <f>D5+2</f>
        <v>12</v>
      </c>
    </row>
    <row r="6" spans="1:5" x14ac:dyDescent="0.25">
      <c r="A6" t="s">
        <v>164</v>
      </c>
      <c r="B6">
        <f>C5+1</f>
        <v>14</v>
      </c>
      <c r="C6">
        <f>B6+0</f>
        <v>14</v>
      </c>
      <c r="D6">
        <f>E5+1</f>
        <v>13</v>
      </c>
      <c r="E6">
        <f>D6+0</f>
        <v>13</v>
      </c>
    </row>
    <row r="7" spans="1:5" x14ac:dyDescent="0.25">
      <c r="A7" t="s">
        <v>165</v>
      </c>
      <c r="B7">
        <f>C6+1</f>
        <v>15</v>
      </c>
      <c r="C7">
        <f>B7+2</f>
        <v>17</v>
      </c>
      <c r="D7">
        <f t="shared" ref="D7:D9" si="0">E6+1</f>
        <v>14</v>
      </c>
      <c r="E7">
        <f t="shared" ref="E7:E9" si="1">D7+2</f>
        <v>16</v>
      </c>
    </row>
    <row r="8" spans="1:5" x14ac:dyDescent="0.25">
      <c r="A8" t="s">
        <v>166</v>
      </c>
      <c r="B8">
        <f>C7+1</f>
        <v>18</v>
      </c>
      <c r="C8">
        <f>B8+2</f>
        <v>20</v>
      </c>
      <c r="D8">
        <f t="shared" si="0"/>
        <v>17</v>
      </c>
      <c r="E8">
        <f t="shared" si="1"/>
        <v>19</v>
      </c>
    </row>
    <row r="9" spans="1:5" x14ac:dyDescent="0.25">
      <c r="A9" t="s">
        <v>167</v>
      </c>
      <c r="B9">
        <f>C8+1</f>
        <v>21</v>
      </c>
      <c r="C9">
        <f>B9+2</f>
        <v>23</v>
      </c>
      <c r="D9">
        <f t="shared" si="0"/>
        <v>20</v>
      </c>
      <c r="E9">
        <f t="shared" si="1"/>
        <v>22</v>
      </c>
    </row>
    <row r="10" spans="1:5" x14ac:dyDescent="0.25">
      <c r="A10" t="s">
        <v>41</v>
      </c>
      <c r="B10">
        <v>1</v>
      </c>
      <c r="C10">
        <v>14</v>
      </c>
      <c r="D10">
        <v>1</v>
      </c>
      <c r="E10">
        <v>13</v>
      </c>
    </row>
    <row r="11" spans="1:5" x14ac:dyDescent="0.25">
      <c r="A11" t="s">
        <v>42</v>
      </c>
      <c r="B11">
        <v>14</v>
      </c>
      <c r="C11">
        <v>23</v>
      </c>
      <c r="D11">
        <v>10</v>
      </c>
      <c r="E11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workbookViewId="0">
      <selection activeCell="D14" sqref="D14"/>
    </sheetView>
  </sheetViews>
  <sheetFormatPr defaultRowHeight="15" x14ac:dyDescent="0.25"/>
  <cols>
    <col min="1" max="1" width="11.5703125" bestFit="1" customWidth="1"/>
    <col min="4" max="4" width="14.85546875" bestFit="1" customWidth="1"/>
    <col min="5" max="5" width="14.28515625" bestFit="1" customWidth="1"/>
  </cols>
  <sheetData>
    <row r="1" spans="1:5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 t="s">
        <v>135</v>
      </c>
      <c r="B2">
        <v>1</v>
      </c>
      <c r="C2">
        <v>3</v>
      </c>
      <c r="D2">
        <v>1</v>
      </c>
      <c r="E2">
        <v>3</v>
      </c>
    </row>
    <row r="3" spans="1:5" x14ac:dyDescent="0.25">
      <c r="A3" t="s">
        <v>136</v>
      </c>
      <c r="B3">
        <v>4</v>
      </c>
      <c r="C3">
        <v>6</v>
      </c>
      <c r="D3">
        <v>4</v>
      </c>
      <c r="E3">
        <v>6</v>
      </c>
    </row>
    <row r="4" spans="1:5" x14ac:dyDescent="0.25">
      <c r="A4" t="s">
        <v>137</v>
      </c>
      <c r="B4">
        <v>7</v>
      </c>
      <c r="C4">
        <v>10</v>
      </c>
      <c r="D4">
        <v>7</v>
      </c>
      <c r="E4">
        <v>9</v>
      </c>
    </row>
    <row r="5" spans="1:5" x14ac:dyDescent="0.25">
      <c r="A5" t="s">
        <v>165</v>
      </c>
      <c r="B5">
        <f>C4+1</f>
        <v>11</v>
      </c>
      <c r="C5">
        <f>B5+2</f>
        <v>13</v>
      </c>
      <c r="D5">
        <f>E4+1</f>
        <v>10</v>
      </c>
      <c r="E5">
        <f t="shared" ref="E5:E7" si="0">D5+2</f>
        <v>12</v>
      </c>
    </row>
    <row r="6" spans="1:5" x14ac:dyDescent="0.25">
      <c r="A6" t="s">
        <v>166</v>
      </c>
      <c r="B6">
        <f>C5+1</f>
        <v>14</v>
      </c>
      <c r="C6">
        <f>B6+2</f>
        <v>16</v>
      </c>
      <c r="D6">
        <f>E5+1</f>
        <v>13</v>
      </c>
      <c r="E6">
        <f t="shared" si="0"/>
        <v>15</v>
      </c>
    </row>
    <row r="7" spans="1:5" x14ac:dyDescent="0.25">
      <c r="A7" t="s">
        <v>167</v>
      </c>
      <c r="B7">
        <f>C6+1</f>
        <v>17</v>
      </c>
      <c r="C7">
        <f>B7+2</f>
        <v>19</v>
      </c>
      <c r="D7">
        <f>E6+1</f>
        <v>16</v>
      </c>
      <c r="E7">
        <f t="shared" si="0"/>
        <v>18</v>
      </c>
    </row>
    <row r="8" spans="1:5" x14ac:dyDescent="0.25">
      <c r="A8" t="s">
        <v>41</v>
      </c>
      <c r="B8">
        <v>1</v>
      </c>
      <c r="C8">
        <v>14</v>
      </c>
      <c r="D8">
        <v>1</v>
      </c>
      <c r="E8">
        <v>13</v>
      </c>
    </row>
    <row r="9" spans="1:5" x14ac:dyDescent="0.25">
      <c r="A9" t="s">
        <v>42</v>
      </c>
      <c r="B9">
        <v>14</v>
      </c>
      <c r="C9">
        <v>23</v>
      </c>
      <c r="D9">
        <v>10</v>
      </c>
      <c r="E9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5" x14ac:dyDescent="0.25"/>
  <cols>
    <col min="1" max="1" width="12.7109375" bestFit="1" customWidth="1"/>
    <col min="2" max="2" width="11.5703125" style="8" bestFit="1" customWidth="1"/>
    <col min="3" max="3" width="11.85546875" bestFit="1" customWidth="1"/>
    <col min="4" max="4" width="48.140625" bestFit="1" customWidth="1"/>
    <col min="5" max="5" width="14.7109375" style="1" bestFit="1" customWidth="1"/>
    <col min="6" max="6" width="14.42578125" bestFit="1" customWidth="1"/>
  </cols>
  <sheetData>
    <row r="1" spans="1:6" x14ac:dyDescent="0.25">
      <c r="A1" s="31" t="s">
        <v>3</v>
      </c>
      <c r="B1" s="32" t="s">
        <v>0</v>
      </c>
      <c r="C1" s="33" t="s">
        <v>2</v>
      </c>
      <c r="D1" s="33" t="s">
        <v>1</v>
      </c>
      <c r="E1" s="34" t="s">
        <v>91</v>
      </c>
    </row>
    <row r="2" spans="1:6" x14ac:dyDescent="0.25">
      <c r="A2" s="4" t="s">
        <v>96</v>
      </c>
      <c r="B2" s="25">
        <f>0.00000016*3</f>
        <v>4.8000000000000006E-7</v>
      </c>
      <c r="C2" s="5" t="s">
        <v>97</v>
      </c>
      <c r="D2" s="15" t="s">
        <v>98</v>
      </c>
      <c r="E2" s="12">
        <f>B2/3</f>
        <v>1.6000000000000003E-7</v>
      </c>
    </row>
    <row r="3" spans="1:6" x14ac:dyDescent="0.25">
      <c r="A3" s="4" t="s">
        <v>24</v>
      </c>
      <c r="B3" s="9">
        <v>5</v>
      </c>
      <c r="C3" s="25" t="s">
        <v>25</v>
      </c>
      <c r="D3" s="5" t="s">
        <v>26</v>
      </c>
      <c r="E3" s="12">
        <f>RADIANS(B3)/hr2sec/3</f>
        <v>8.0802280184922667E-6</v>
      </c>
      <c r="F3" s="1"/>
    </row>
    <row r="4" spans="1:6" x14ac:dyDescent="0.25">
      <c r="A4" s="6" t="s">
        <v>15</v>
      </c>
      <c r="B4" s="24">
        <v>0.05</v>
      </c>
      <c r="C4" s="7" t="s">
        <v>10</v>
      </c>
      <c r="D4" s="7" t="s">
        <v>11</v>
      </c>
      <c r="E4" s="13">
        <f>RADIANS(B4)/SQRT(hr2sec)/3</f>
        <v>4.8481368110953598E-6</v>
      </c>
    </row>
    <row r="5" spans="1:6" x14ac:dyDescent="0.25">
      <c r="A5" s="4" t="s">
        <v>77</v>
      </c>
      <c r="B5" s="9">
        <v>20</v>
      </c>
      <c r="C5" s="15" t="s">
        <v>56</v>
      </c>
      <c r="D5" s="15" t="s">
        <v>57</v>
      </c>
      <c r="E5" s="12">
        <f>RADIANS(B5)/3600/3</f>
        <v>3.2320912073969067E-5</v>
      </c>
    </row>
    <row r="6" spans="1:6" x14ac:dyDescent="0.25">
      <c r="A6" s="4" t="s">
        <v>78</v>
      </c>
      <c r="B6" s="9">
        <v>20</v>
      </c>
      <c r="C6" s="15" t="s">
        <v>56</v>
      </c>
      <c r="D6" s="15" t="s">
        <v>58</v>
      </c>
      <c r="E6" s="12">
        <f>RADIANS(B6)/3600/3</f>
        <v>3.2320912073969067E-5</v>
      </c>
    </row>
    <row r="7" spans="1:6" x14ac:dyDescent="0.25">
      <c r="A7" s="17" t="s">
        <v>79</v>
      </c>
      <c r="B7" s="9">
        <v>1.5</v>
      </c>
      <c r="C7" s="15" t="s">
        <v>59</v>
      </c>
      <c r="D7" s="15" t="s">
        <v>60</v>
      </c>
      <c r="E7" s="12">
        <f>RADIANS(B7)/3600/3</f>
        <v>2.4240684055476799E-6</v>
      </c>
    </row>
    <row r="8" spans="1:6" x14ac:dyDescent="0.25">
      <c r="A8" s="17" t="s">
        <v>80</v>
      </c>
      <c r="B8" s="9">
        <v>1.5</v>
      </c>
      <c r="C8" s="15" t="s">
        <v>59</v>
      </c>
      <c r="D8" s="15" t="s">
        <v>60</v>
      </c>
      <c r="E8" s="12">
        <f t="shared" ref="E8:E9" si="0">RADIANS(B8)/3600/3</f>
        <v>2.4240684055476799E-6</v>
      </c>
    </row>
    <row r="9" spans="1:6" x14ac:dyDescent="0.25">
      <c r="A9" s="17" t="s">
        <v>81</v>
      </c>
      <c r="B9" s="9">
        <v>9</v>
      </c>
      <c r="C9" s="15" t="s">
        <v>59</v>
      </c>
      <c r="D9" s="15" t="s">
        <v>60</v>
      </c>
      <c r="E9" s="12">
        <f t="shared" si="0"/>
        <v>1.4544410433286079E-5</v>
      </c>
    </row>
    <row r="10" spans="1:6" x14ac:dyDescent="0.25">
      <c r="A10" s="38" t="s">
        <v>100</v>
      </c>
      <c r="B10" s="26">
        <v>3</v>
      </c>
      <c r="C10" s="39" t="s">
        <v>99</v>
      </c>
      <c r="D10" s="39" t="s">
        <v>103</v>
      </c>
      <c r="E10" s="11">
        <f>B10/3</f>
        <v>1</v>
      </c>
    </row>
    <row r="11" spans="1:6" x14ac:dyDescent="0.25">
      <c r="A11" s="18" t="s">
        <v>101</v>
      </c>
      <c r="B11" s="19">
        <v>3</v>
      </c>
      <c r="C11" s="16" t="s">
        <v>99</v>
      </c>
      <c r="D11" s="16" t="s">
        <v>102</v>
      </c>
      <c r="E11" s="13">
        <f>B11/3</f>
        <v>1</v>
      </c>
    </row>
    <row r="12" spans="1:6" x14ac:dyDescent="0.25">
      <c r="A12" s="17" t="s">
        <v>116</v>
      </c>
      <c r="B12" s="8">
        <v>10</v>
      </c>
      <c r="C12" s="15" t="s">
        <v>8</v>
      </c>
      <c r="D12" s="15" t="s">
        <v>117</v>
      </c>
      <c r="E12" s="1">
        <f>B12/3</f>
        <v>3.3333333333333335</v>
      </c>
    </row>
    <row r="13" spans="1:6" x14ac:dyDescent="0.25">
      <c r="A13" s="17" t="s">
        <v>118</v>
      </c>
      <c r="B13" s="8">
        <v>100</v>
      </c>
      <c r="C13" s="15" t="s">
        <v>8</v>
      </c>
      <c r="D13" s="15" t="s">
        <v>119</v>
      </c>
      <c r="E13" s="1">
        <f>B13/3</f>
        <v>33.333333333333336</v>
      </c>
    </row>
    <row r="14" spans="1:6" x14ac:dyDescent="0.25">
      <c r="A14" s="17" t="s">
        <v>120</v>
      </c>
      <c r="B14" s="8">
        <v>10</v>
      </c>
      <c r="C14" s="15" t="s">
        <v>8</v>
      </c>
      <c r="D14" s="15" t="s">
        <v>121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RowHeight="15" x14ac:dyDescent="0.25"/>
  <cols>
    <col min="1" max="1" width="9.28515625" style="5" bestFit="1" customWidth="1"/>
    <col min="2" max="3" width="7" style="5" bestFit="1" customWidth="1"/>
    <col min="4" max="4" width="51.28515625" style="5" bestFit="1" customWidth="1"/>
    <col min="5" max="5" width="14.7109375" style="10" bestFit="1" customWidth="1"/>
    <col min="6" max="6" width="17.42578125" style="5" bestFit="1" customWidth="1"/>
    <col min="7" max="16384" width="9.140625" style="5"/>
  </cols>
  <sheetData>
    <row r="1" spans="1:5" x14ac:dyDescent="0.25">
      <c r="A1" s="20" t="s">
        <v>3</v>
      </c>
      <c r="B1" s="21" t="s">
        <v>0</v>
      </c>
      <c r="C1" s="22" t="s">
        <v>2</v>
      </c>
      <c r="D1" s="22" t="s">
        <v>1</v>
      </c>
      <c r="E1" s="23" t="s">
        <v>91</v>
      </c>
    </row>
    <row r="2" spans="1:5" ht="15" customHeight="1" x14ac:dyDescent="0.25">
      <c r="A2" s="2" t="s">
        <v>61</v>
      </c>
      <c r="B2" s="3">
        <v>4000</v>
      </c>
      <c r="C2" s="3" t="s">
        <v>8</v>
      </c>
      <c r="D2" s="3" t="s">
        <v>62</v>
      </c>
      <c r="E2" s="11">
        <f t="shared" ref="E2:E10" si="0">B2/3</f>
        <v>1333.3333333333333</v>
      </c>
    </row>
    <row r="3" spans="1:5" x14ac:dyDescent="0.25">
      <c r="A3" s="4" t="s">
        <v>63</v>
      </c>
      <c r="B3" s="5">
        <v>4000</v>
      </c>
      <c r="C3" s="5" t="s">
        <v>8</v>
      </c>
      <c r="D3" s="5" t="s">
        <v>62</v>
      </c>
      <c r="E3" s="12">
        <f t="shared" si="0"/>
        <v>1333.3333333333333</v>
      </c>
    </row>
    <row r="4" spans="1:5" x14ac:dyDescent="0.25">
      <c r="A4" s="4" t="s">
        <v>64</v>
      </c>
      <c r="B4" s="5">
        <v>4000</v>
      </c>
      <c r="C4" s="5" t="s">
        <v>8</v>
      </c>
      <c r="D4" s="5" t="s">
        <v>62</v>
      </c>
      <c r="E4" s="12">
        <f t="shared" si="0"/>
        <v>1333.3333333333333</v>
      </c>
    </row>
    <row r="5" spans="1:5" x14ac:dyDescent="0.25">
      <c r="A5" s="4" t="s">
        <v>65</v>
      </c>
      <c r="B5" s="5">
        <v>3</v>
      </c>
      <c r="C5" s="5" t="s">
        <v>66</v>
      </c>
      <c r="D5" s="5" t="s">
        <v>67</v>
      </c>
      <c r="E5" s="12">
        <f t="shared" si="0"/>
        <v>1</v>
      </c>
    </row>
    <row r="6" spans="1:5" x14ac:dyDescent="0.25">
      <c r="A6" s="4" t="s">
        <v>68</v>
      </c>
      <c r="B6" s="5">
        <v>3</v>
      </c>
      <c r="C6" s="5" t="s">
        <v>66</v>
      </c>
      <c r="D6" s="5" t="s">
        <v>67</v>
      </c>
      <c r="E6" s="12">
        <f t="shared" si="0"/>
        <v>1</v>
      </c>
    </row>
    <row r="7" spans="1:5" x14ac:dyDescent="0.25">
      <c r="A7" s="4" t="s">
        <v>69</v>
      </c>
      <c r="B7" s="5">
        <v>3</v>
      </c>
      <c r="C7" s="5" t="s">
        <v>66</v>
      </c>
      <c r="D7" s="5" t="s">
        <v>67</v>
      </c>
      <c r="E7" s="12">
        <f t="shared" si="0"/>
        <v>1</v>
      </c>
    </row>
    <row r="8" spans="1:5" x14ac:dyDescent="0.25">
      <c r="A8" s="4" t="s">
        <v>82</v>
      </c>
      <c r="B8" s="5">
        <v>5.0000000000000001E-4</v>
      </c>
      <c r="C8" s="5" t="s">
        <v>9</v>
      </c>
      <c r="D8" s="5" t="s">
        <v>70</v>
      </c>
      <c r="E8" s="12">
        <f t="shared" si="0"/>
        <v>1.6666666666666666E-4</v>
      </c>
    </row>
    <row r="9" spans="1:5" x14ac:dyDescent="0.25">
      <c r="A9" s="4" t="s">
        <v>83</v>
      </c>
      <c r="B9" s="5">
        <v>5.0000000000000001E-4</v>
      </c>
      <c r="C9" s="5" t="s">
        <v>9</v>
      </c>
      <c r="D9" s="5" t="s">
        <v>70</v>
      </c>
      <c r="E9" s="12">
        <f t="shared" si="0"/>
        <v>1.6666666666666666E-4</v>
      </c>
    </row>
    <row r="10" spans="1:5" x14ac:dyDescent="0.25">
      <c r="A10" s="4" t="s">
        <v>84</v>
      </c>
      <c r="B10" s="5">
        <v>5.0000000000000001E-4</v>
      </c>
      <c r="C10" s="5" t="s">
        <v>9</v>
      </c>
      <c r="D10" s="5" t="s">
        <v>70</v>
      </c>
      <c r="E10" s="12">
        <f t="shared" si="0"/>
        <v>1.6666666666666666E-4</v>
      </c>
    </row>
    <row r="11" spans="1:5" x14ac:dyDescent="0.25">
      <c r="A11" s="4" t="s">
        <v>88</v>
      </c>
      <c r="B11" s="5">
        <f>truthStateParams!$B$5</f>
        <v>20</v>
      </c>
      <c r="C11" s="5" t="s">
        <v>59</v>
      </c>
      <c r="D11" s="15" t="s">
        <v>71</v>
      </c>
      <c r="E11" s="12">
        <f>RADIANS(B11)/3600/3</f>
        <v>3.2320912073969067E-5</v>
      </c>
    </row>
    <row r="12" spans="1:5" x14ac:dyDescent="0.25">
      <c r="A12" s="17" t="s">
        <v>89</v>
      </c>
      <c r="B12" s="5">
        <f>truthStateParams!$B$5</f>
        <v>20</v>
      </c>
      <c r="C12" s="5" t="s">
        <v>59</v>
      </c>
      <c r="D12" s="15" t="s">
        <v>71</v>
      </c>
      <c r="E12" s="12">
        <f t="shared" ref="E12:E16" si="1">RADIANS(B12)/3600/3</f>
        <v>3.2320912073969067E-5</v>
      </c>
    </row>
    <row r="13" spans="1:5" x14ac:dyDescent="0.25">
      <c r="A13" s="17" t="s">
        <v>90</v>
      </c>
      <c r="B13" s="5">
        <f>truthStateParams!$B$5</f>
        <v>20</v>
      </c>
      <c r="C13" s="5" t="s">
        <v>59</v>
      </c>
      <c r="D13" s="15" t="s">
        <v>71</v>
      </c>
      <c r="E13" s="12">
        <f t="shared" si="1"/>
        <v>3.2320912073969067E-5</v>
      </c>
    </row>
    <row r="14" spans="1:5" x14ac:dyDescent="0.25">
      <c r="A14" s="17" t="s">
        <v>85</v>
      </c>
      <c r="B14" s="5">
        <f>truthStateParams!$B$6</f>
        <v>20</v>
      </c>
      <c r="C14" s="5" t="s">
        <v>59</v>
      </c>
      <c r="D14" s="15" t="s">
        <v>72</v>
      </c>
      <c r="E14" s="12">
        <f t="shared" si="1"/>
        <v>3.2320912073969067E-5</v>
      </c>
    </row>
    <row r="15" spans="1:5" x14ac:dyDescent="0.25">
      <c r="A15" s="17" t="s">
        <v>86</v>
      </c>
      <c r="B15" s="5">
        <f>truthStateParams!$B$6</f>
        <v>20</v>
      </c>
      <c r="C15" s="5" t="s">
        <v>59</v>
      </c>
      <c r="D15" s="15" t="s">
        <v>72</v>
      </c>
      <c r="E15" s="12">
        <f t="shared" si="1"/>
        <v>3.2320912073969067E-5</v>
      </c>
    </row>
    <row r="16" spans="1:5" x14ac:dyDescent="0.25">
      <c r="A16" s="15" t="s">
        <v>87</v>
      </c>
      <c r="B16" s="5">
        <f>truthStateParams!$B$6</f>
        <v>20</v>
      </c>
      <c r="C16" s="5" t="s">
        <v>59</v>
      </c>
      <c r="D16" s="15" t="s">
        <v>72</v>
      </c>
      <c r="E16" s="12">
        <f t="shared" si="1"/>
        <v>3.2320912073969067E-5</v>
      </c>
    </row>
    <row r="17" spans="1:5" x14ac:dyDescent="0.25">
      <c r="A17" s="4" t="s">
        <v>73</v>
      </c>
      <c r="B17" s="5">
        <f>truthStateParams!$B$3</f>
        <v>5</v>
      </c>
      <c r="C17" s="25" t="s">
        <v>25</v>
      </c>
      <c r="D17" s="5" t="s">
        <v>74</v>
      </c>
      <c r="E17" s="12">
        <f>RADIANS(B17)/hr2sec/3</f>
        <v>8.0802280184922667E-6</v>
      </c>
    </row>
    <row r="18" spans="1:5" x14ac:dyDescent="0.25">
      <c r="A18" s="4" t="s">
        <v>75</v>
      </c>
      <c r="B18" s="5">
        <f>truthStateParams!$B$3</f>
        <v>5</v>
      </c>
      <c r="C18" s="25" t="s">
        <v>25</v>
      </c>
      <c r="D18" s="5" t="s">
        <v>74</v>
      </c>
      <c r="E18" s="12">
        <f>RADIANS(B18)/hr2sec/3</f>
        <v>8.0802280184922667E-6</v>
      </c>
    </row>
    <row r="19" spans="1:5" x14ac:dyDescent="0.25">
      <c r="A19" s="6" t="s">
        <v>76</v>
      </c>
      <c r="B19" s="7">
        <f>truthStateParams!$B$3</f>
        <v>5</v>
      </c>
      <c r="C19" s="27" t="s">
        <v>25</v>
      </c>
      <c r="D19" s="7" t="s">
        <v>74</v>
      </c>
      <c r="E19" s="13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RowHeight="15" x14ac:dyDescent="0.25"/>
  <cols>
    <col min="1" max="1" width="12.7109375" style="5" bestFit="1" customWidth="1"/>
    <col min="2" max="2" width="11.5703125" style="14" bestFit="1" customWidth="1"/>
    <col min="3" max="3" width="11.85546875" style="5" bestFit="1" customWidth="1"/>
    <col min="4" max="4" width="46.7109375" style="5" customWidth="1"/>
    <col min="5" max="5" width="14.42578125" style="10" bestFit="1" customWidth="1"/>
    <col min="6" max="6" width="25" style="5" bestFit="1" customWidth="1"/>
    <col min="7" max="16384" width="9.140625" style="5"/>
  </cols>
  <sheetData>
    <row r="1" spans="1:6" x14ac:dyDescent="0.25">
      <c r="A1" s="31" t="s">
        <v>3</v>
      </c>
      <c r="B1" s="32" t="s">
        <v>0</v>
      </c>
      <c r="C1" s="33" t="s">
        <v>2</v>
      </c>
      <c r="D1" s="33" t="s">
        <v>1</v>
      </c>
      <c r="E1" s="34" t="s">
        <v>91</v>
      </c>
    </row>
    <row r="2" spans="1:6" x14ac:dyDescent="0.25">
      <c r="A2" s="4" t="str">
        <f>truthStateParams!A2</f>
        <v>Q_grav</v>
      </c>
      <c r="B2" s="25">
        <f>truthStateParams!B2</f>
        <v>4.8000000000000006E-7</v>
      </c>
      <c r="C2" s="5" t="str">
        <f>truthStateParams!C2</f>
        <v>m^2/s^3</v>
      </c>
      <c r="D2" s="15" t="str">
        <f>truthStateParams!D2</f>
        <v>3-sigma non-gravitational process noise</v>
      </c>
      <c r="E2" s="12">
        <f>B2/3</f>
        <v>1.6000000000000003E-7</v>
      </c>
      <c r="F2" s="10"/>
    </row>
    <row r="3" spans="1:6" x14ac:dyDescent="0.25">
      <c r="A3" s="4" t="str">
        <f>truthStateParams!A3</f>
        <v>sig_gyro_ss</v>
      </c>
      <c r="B3" s="9">
        <f>truthStateParams!B3</f>
        <v>5</v>
      </c>
      <c r="C3" s="25" t="str">
        <f>truthStateParams!C3</f>
        <v>deg/hr</v>
      </c>
      <c r="D3" s="5" t="str">
        <f>truthStateParams!D3</f>
        <v>3-sigma steady-state gyro bias</v>
      </c>
      <c r="E3" s="12">
        <f>RADIANS(B3)/hr2sec/3</f>
        <v>8.0802280184922667E-6</v>
      </c>
      <c r="F3" s="10"/>
    </row>
    <row r="4" spans="1:6" x14ac:dyDescent="0.25">
      <c r="A4" s="6" t="str">
        <f>truthStateParams!A4</f>
        <v>arw</v>
      </c>
      <c r="B4" s="24">
        <f>truthStateParams!B4</f>
        <v>0.05</v>
      </c>
      <c r="C4" s="7" t="str">
        <f>truthStateParams!C4</f>
        <v>deg/sqrt(hr)</v>
      </c>
      <c r="D4" s="7" t="str">
        <f>truthStateParams!D4</f>
        <v>3-sigma angular random walk</v>
      </c>
      <c r="E4" s="13">
        <f>RADIANS(B4)/SQRT(hr2sec)/3</f>
        <v>4.8481368110953598E-6</v>
      </c>
      <c r="F4" s="10"/>
    </row>
    <row r="5" spans="1:6" x14ac:dyDescent="0.25">
      <c r="A5" s="4" t="str">
        <f>truthStateParams!A5</f>
        <v>sig_st_ss</v>
      </c>
      <c r="B5" s="9">
        <f>truthStateParams!B5</f>
        <v>20</v>
      </c>
      <c r="C5" s="15" t="str">
        <f>truthStateParams!C5</f>
        <v>arcsec/axis</v>
      </c>
      <c r="D5" s="15" t="str">
        <f>truthStateParams!D5</f>
        <v>3-sigma steady-state star camera misalignment</v>
      </c>
      <c r="E5" s="12">
        <f>RADIANS(B5)/3600/3</f>
        <v>3.2320912073969067E-5</v>
      </c>
      <c r="F5" s="10"/>
    </row>
    <row r="6" spans="1:6" x14ac:dyDescent="0.25">
      <c r="A6" s="4" t="str">
        <f>truthStateParams!A6</f>
        <v>sig_c_ss</v>
      </c>
      <c r="B6" s="9">
        <f>truthStateParams!B6</f>
        <v>20</v>
      </c>
      <c r="C6" s="15" t="str">
        <f>truthStateParams!C6</f>
        <v>arcsec/axis</v>
      </c>
      <c r="D6" s="15" t="str">
        <f>truthStateParams!D6</f>
        <v>3-sigma steady-state terrain camera misalignment</v>
      </c>
      <c r="E6" s="12">
        <f>RADIANS(B6)/3600/3</f>
        <v>3.2320912073969067E-5</v>
      </c>
    </row>
    <row r="7" spans="1:6" x14ac:dyDescent="0.25">
      <c r="A7" s="17" t="str">
        <f>truthStateParams!A7</f>
        <v>sig_meas_stx</v>
      </c>
      <c r="B7" s="9">
        <f>truthStateParams!B7</f>
        <v>1.5</v>
      </c>
      <c r="C7" s="15" t="str">
        <f>truthStateParams!C7</f>
        <v>arcsec</v>
      </c>
      <c r="D7" s="15" t="str">
        <f>truthStateParams!D7</f>
        <v>3-sigma star camera measurement uncertainty</v>
      </c>
      <c r="E7" s="12">
        <f>RADIANS(B7)/3600/3</f>
        <v>2.4240684055476799E-6</v>
      </c>
    </row>
    <row r="8" spans="1:6" x14ac:dyDescent="0.25">
      <c r="A8" s="17" t="str">
        <f>truthStateParams!A8</f>
        <v>sig_meas_sty</v>
      </c>
      <c r="B8" s="9">
        <f>truthStateParams!B8</f>
        <v>1.5</v>
      </c>
      <c r="C8" s="15" t="str">
        <f>truthStateParams!C8</f>
        <v>arcsec</v>
      </c>
      <c r="D8" s="15" t="str">
        <f>truthStateParams!D8</f>
        <v>3-sigma star camera measurement uncertainty</v>
      </c>
      <c r="E8" s="12">
        <f t="shared" ref="E8:E9" si="0">RADIANS(B8)/3600/3</f>
        <v>2.4240684055476799E-6</v>
      </c>
    </row>
    <row r="9" spans="1:6" x14ac:dyDescent="0.25">
      <c r="A9" s="17" t="str">
        <f>truthStateParams!A9</f>
        <v>sig_meas_stz</v>
      </c>
      <c r="B9" s="9">
        <f>truthStateParams!B9</f>
        <v>9</v>
      </c>
      <c r="C9" s="15" t="str">
        <f>truthStateParams!C9</f>
        <v>arcsec</v>
      </c>
      <c r="D9" s="15" t="str">
        <f>truthStateParams!D9</f>
        <v>3-sigma star camera measurement uncertainty</v>
      </c>
      <c r="E9" s="12">
        <f t="shared" si="0"/>
        <v>1.4544410433286079E-5</v>
      </c>
    </row>
    <row r="10" spans="1:6" x14ac:dyDescent="0.25">
      <c r="A10" s="38" t="str">
        <f>truthStateParams!A10</f>
        <v>sig_cu</v>
      </c>
      <c r="B10" s="26">
        <f>truthStateParams!B10</f>
        <v>3</v>
      </c>
      <c r="C10" s="39" t="str">
        <f>truthStateParams!C10</f>
        <v>pixels</v>
      </c>
      <c r="D10" s="39" t="str">
        <f>truthStateParams!D10</f>
        <v>3-sigma u component of pixel noise</v>
      </c>
      <c r="E10" s="11">
        <f>B10/3</f>
        <v>1</v>
      </c>
    </row>
    <row r="11" spans="1:6" x14ac:dyDescent="0.25">
      <c r="A11" s="18" t="str">
        <f>truthStateParams!A11</f>
        <v>sig_cv</v>
      </c>
      <c r="B11" s="19">
        <f>truthStateParams!B11</f>
        <v>3</v>
      </c>
      <c r="C11" s="16" t="str">
        <f>truthStateParams!C11</f>
        <v>pixels</v>
      </c>
      <c r="D11" s="16" t="str">
        <f>truthStateParams!D11</f>
        <v>3-sigma v component of pixel noise</v>
      </c>
      <c r="E11" s="13">
        <f>B11/3</f>
        <v>1</v>
      </c>
    </row>
    <row r="12" spans="1:6" x14ac:dyDescent="0.25">
      <c r="A12" s="18" t="str">
        <f>truthStateParams!A12</f>
        <v>sig_idpos</v>
      </c>
      <c r="B12" s="19">
        <f>truthStateParams!B12</f>
        <v>10</v>
      </c>
      <c r="C12" s="16" t="str">
        <f>truthStateParams!C12</f>
        <v>m</v>
      </c>
      <c r="D12" s="16" t="str">
        <f>truthStateParams!D12</f>
        <v>3-sigma change in inertial position measurement uncertainty</v>
      </c>
      <c r="E12" s="13">
        <f>B12/3</f>
        <v>3.3333333333333335</v>
      </c>
    </row>
    <row r="13" spans="1:6" x14ac:dyDescent="0.25">
      <c r="A13" s="18" t="str">
        <f>truthStateParams!A13</f>
        <v>sig_loss</v>
      </c>
      <c r="B13" s="19">
        <f>truthStateParams!B13</f>
        <v>100</v>
      </c>
      <c r="C13" s="16" t="str">
        <f>truthStateParams!C13</f>
        <v>m</v>
      </c>
      <c r="D13" s="16" t="str">
        <f>truthStateParams!D13</f>
        <v>3-sigma LOSS feature location uncertainty</v>
      </c>
      <c r="E13" s="13">
        <f>B13/3</f>
        <v>33.333333333333336</v>
      </c>
    </row>
    <row r="14" spans="1:6" x14ac:dyDescent="0.25">
      <c r="A14" s="18" t="str">
        <f>truthStateParams!A14</f>
        <v>sig_mdpos</v>
      </c>
      <c r="B14" s="19">
        <f>truthStateParams!B14</f>
        <v>10</v>
      </c>
      <c r="C14" s="16" t="str">
        <f>truthStateParams!C14</f>
        <v>m</v>
      </c>
      <c r="D14" s="16" t="str">
        <f>truthStateParams!D14</f>
        <v>3-sigma change in lunar-referenced position measurement uncertainty</v>
      </c>
      <c r="E14" s="13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RowHeight="15" x14ac:dyDescent="0.25"/>
  <cols>
    <col min="1" max="1" width="9.28515625" style="5" bestFit="1" customWidth="1"/>
    <col min="2" max="3" width="7" style="5" bestFit="1" customWidth="1"/>
    <col min="4" max="4" width="51.28515625" style="5" bestFit="1" customWidth="1"/>
    <col min="5" max="5" width="13.85546875" style="10" bestFit="1" customWidth="1"/>
    <col min="6" max="6" width="14.5703125" style="5" bestFit="1" customWidth="1"/>
    <col min="7" max="16384" width="9.140625" style="5"/>
  </cols>
  <sheetData>
    <row r="1" spans="1:6" x14ac:dyDescent="0.25">
      <c r="A1" s="31" t="s">
        <v>3</v>
      </c>
      <c r="B1" s="37" t="s">
        <v>0</v>
      </c>
      <c r="C1" s="33" t="s">
        <v>2</v>
      </c>
      <c r="D1" s="33" t="s">
        <v>1</v>
      </c>
      <c r="E1" s="23" t="s">
        <v>91</v>
      </c>
    </row>
    <row r="2" spans="1:6" ht="15" customHeight="1" x14ac:dyDescent="0.25">
      <c r="A2" s="4" t="str">
        <f>truthStateInitialUncertainty!A2</f>
        <v>sig_rsx</v>
      </c>
      <c r="B2" s="5">
        <f>truthStateInitialUncertainty!B2</f>
        <v>4000</v>
      </c>
      <c r="C2" s="5" t="str">
        <f>truthStateInitialUncertainty!C2</f>
        <v>m</v>
      </c>
      <c r="D2" s="5" t="str">
        <f>truthStateInitialUncertainty!D2</f>
        <v>3-sigma initial satellite position uncertainty</v>
      </c>
      <c r="E2" s="35">
        <f t="shared" ref="E2:E10" si="0">B2/3</f>
        <v>1333.3333333333333</v>
      </c>
      <c r="F2" s="10"/>
    </row>
    <row r="3" spans="1:6" x14ac:dyDescent="0.25">
      <c r="A3" s="4" t="str">
        <f>truthStateInitialUncertainty!A3</f>
        <v>sig_rsy</v>
      </c>
      <c r="B3" s="5">
        <f>truthStateInitialUncertainty!B3</f>
        <v>4000</v>
      </c>
      <c r="C3" s="5" t="str">
        <f>truthStateInitialUncertainty!C3</f>
        <v>m</v>
      </c>
      <c r="D3" s="5" t="str">
        <f>truthStateInitialUncertainty!D3</f>
        <v>3-sigma initial satellite position uncertainty</v>
      </c>
      <c r="E3" s="35">
        <f t="shared" si="0"/>
        <v>1333.3333333333333</v>
      </c>
      <c r="F3" s="10"/>
    </row>
    <row r="4" spans="1:6" x14ac:dyDescent="0.25">
      <c r="A4" s="4" t="str">
        <f>truthStateInitialUncertainty!A4</f>
        <v>sig_rsz</v>
      </c>
      <c r="B4" s="5">
        <f>truthStateInitialUncertainty!B4</f>
        <v>4000</v>
      </c>
      <c r="C4" s="5" t="str">
        <f>truthStateInitialUncertainty!C4</f>
        <v>m</v>
      </c>
      <c r="D4" s="5" t="str">
        <f>truthStateInitialUncertainty!D4</f>
        <v>3-sigma initial satellite position uncertainty</v>
      </c>
      <c r="E4" s="35">
        <f t="shared" si="0"/>
        <v>1333.3333333333333</v>
      </c>
      <c r="F4" s="10"/>
    </row>
    <row r="5" spans="1:6" x14ac:dyDescent="0.25">
      <c r="A5" s="4" t="str">
        <f>truthStateInitialUncertainty!A5</f>
        <v>sig_vsx</v>
      </c>
      <c r="B5" s="5">
        <f>truthStateInitialUncertainty!B5</f>
        <v>3</v>
      </c>
      <c r="C5" s="5" t="str">
        <f>truthStateInitialUncertainty!C5</f>
        <v>m/sec</v>
      </c>
      <c r="D5" s="5" t="str">
        <f>truthStateInitialUncertainty!D5</f>
        <v>3-sigma initial satellite velocity uncertainty</v>
      </c>
      <c r="E5" s="35">
        <f t="shared" si="0"/>
        <v>1</v>
      </c>
      <c r="F5" s="10"/>
    </row>
    <row r="6" spans="1:6" x14ac:dyDescent="0.25">
      <c r="A6" s="4" t="str">
        <f>truthStateInitialUncertainty!A6</f>
        <v>sig_vsy</v>
      </c>
      <c r="B6" s="5">
        <f>truthStateInitialUncertainty!B6</f>
        <v>3</v>
      </c>
      <c r="C6" s="5" t="str">
        <f>truthStateInitialUncertainty!C6</f>
        <v>m/sec</v>
      </c>
      <c r="D6" s="5" t="str">
        <f>truthStateInitialUncertainty!D6</f>
        <v>3-sigma initial satellite velocity uncertainty</v>
      </c>
      <c r="E6" s="35">
        <f t="shared" si="0"/>
        <v>1</v>
      </c>
    </row>
    <row r="7" spans="1:6" x14ac:dyDescent="0.25">
      <c r="A7" s="4" t="str">
        <f>truthStateInitialUncertainty!A7</f>
        <v>sig_vsz</v>
      </c>
      <c r="B7" s="5">
        <f>truthStateInitialUncertainty!B7</f>
        <v>3</v>
      </c>
      <c r="C7" s="5" t="str">
        <f>truthStateInitialUncertainty!C7</f>
        <v>m/sec</v>
      </c>
      <c r="D7" s="5" t="str">
        <f>truthStateInitialUncertainty!D7</f>
        <v>3-sigma initial satellite velocity uncertainty</v>
      </c>
      <c r="E7" s="35">
        <f t="shared" si="0"/>
        <v>1</v>
      </c>
    </row>
    <row r="8" spans="1:6" x14ac:dyDescent="0.25">
      <c r="A8" s="4" t="str">
        <f>truthStateInitialUncertainty!A8</f>
        <v>sig_ax</v>
      </c>
      <c r="B8" s="5">
        <f>truthStateInitialUncertainty!B8</f>
        <v>5.0000000000000001E-4</v>
      </c>
      <c r="C8" s="5" t="str">
        <f>truthStateInitialUncertainty!C8</f>
        <v>rad</v>
      </c>
      <c r="D8" s="5" t="str">
        <f>truthStateInitialUncertainty!D8</f>
        <v>3-sigma initial satellite orientation uncertainty</v>
      </c>
      <c r="E8" s="35">
        <f t="shared" si="0"/>
        <v>1.6666666666666666E-4</v>
      </c>
    </row>
    <row r="9" spans="1:6" x14ac:dyDescent="0.25">
      <c r="A9" s="4" t="str">
        <f>truthStateInitialUncertainty!A9</f>
        <v>sig_ay</v>
      </c>
      <c r="B9" s="5">
        <f>truthStateInitialUncertainty!B9</f>
        <v>5.0000000000000001E-4</v>
      </c>
      <c r="C9" s="5" t="str">
        <f>truthStateInitialUncertainty!C9</f>
        <v>rad</v>
      </c>
      <c r="D9" s="5" t="str">
        <f>truthStateInitialUncertainty!D9</f>
        <v>3-sigma initial satellite orientation uncertainty</v>
      </c>
      <c r="E9" s="35">
        <f t="shared" si="0"/>
        <v>1.6666666666666666E-4</v>
      </c>
    </row>
    <row r="10" spans="1:6" x14ac:dyDescent="0.25">
      <c r="A10" s="4" t="str">
        <f>truthStateInitialUncertainty!A10</f>
        <v>sig_az</v>
      </c>
      <c r="B10" s="5">
        <f>truthStateInitialUncertainty!B10</f>
        <v>5.0000000000000001E-4</v>
      </c>
      <c r="C10" s="5" t="str">
        <f>truthStateInitialUncertainty!C10</f>
        <v>rad</v>
      </c>
      <c r="D10" s="5" t="str">
        <f>truthStateInitialUncertainty!D10</f>
        <v>3-sigma initial satellite orientation uncertainty</v>
      </c>
      <c r="E10" s="35">
        <f t="shared" si="0"/>
        <v>1.6666666666666666E-4</v>
      </c>
    </row>
    <row r="11" spans="1:6" x14ac:dyDescent="0.25">
      <c r="A11" s="4" t="str">
        <f>truthStateInitialUncertainty!A11</f>
        <v>sig_thstx</v>
      </c>
      <c r="B11" s="5">
        <f>truthStateInitialUncertainty!B11</f>
        <v>20</v>
      </c>
      <c r="C11" s="5" t="str">
        <f>truthStateInitialUncertainty!C11</f>
        <v>arcsec</v>
      </c>
      <c r="D11" s="5" t="str">
        <f>truthStateInitialUncertainty!D11</f>
        <v>3-sigma initial star camera misalignment uncertainty</v>
      </c>
      <c r="E11" s="35">
        <f>RADIANS(B11)/3600/3</f>
        <v>3.2320912073969067E-5</v>
      </c>
    </row>
    <row r="12" spans="1:6" x14ac:dyDescent="0.25">
      <c r="A12" s="4" t="str">
        <f>truthStateInitialUncertainty!A12</f>
        <v>sig_thsty</v>
      </c>
      <c r="B12" s="5">
        <f>truthStateInitialUncertainty!B12</f>
        <v>20</v>
      </c>
      <c r="C12" s="5" t="str">
        <f>truthStateInitialUncertainty!C12</f>
        <v>arcsec</v>
      </c>
      <c r="D12" s="5" t="str">
        <f>truthStateInitialUncertainty!D12</f>
        <v>3-sigma initial star camera misalignment uncertainty</v>
      </c>
      <c r="E12" s="35">
        <f t="shared" ref="E12:E16" si="1">RADIANS(B12)/3600/3</f>
        <v>3.2320912073969067E-5</v>
      </c>
    </row>
    <row r="13" spans="1:6" x14ac:dyDescent="0.25">
      <c r="A13" s="4" t="str">
        <f>truthStateInitialUncertainty!A13</f>
        <v>sig_thstz</v>
      </c>
      <c r="B13" s="5">
        <f>truthStateInitialUncertainty!B13</f>
        <v>20</v>
      </c>
      <c r="C13" s="5" t="str">
        <f>truthStateInitialUncertainty!C13</f>
        <v>arcsec</v>
      </c>
      <c r="D13" s="5" t="str">
        <f>truthStateInitialUncertainty!D13</f>
        <v>3-sigma initial star camera misalignment uncertainty</v>
      </c>
      <c r="E13" s="35">
        <f t="shared" si="1"/>
        <v>3.2320912073969067E-5</v>
      </c>
    </row>
    <row r="14" spans="1:6" x14ac:dyDescent="0.25">
      <c r="A14" s="4" t="str">
        <f>truthStateInitialUncertainty!A14</f>
        <v>sig_thcx</v>
      </c>
      <c r="B14" s="5">
        <f>truthStateInitialUncertainty!B14</f>
        <v>20</v>
      </c>
      <c r="C14" s="5" t="str">
        <f>truthStateInitialUncertainty!C14</f>
        <v>arcsec</v>
      </c>
      <c r="D14" s="5" t="str">
        <f>truthStateInitialUncertainty!D14</f>
        <v>3-sigma initial terrain camera misalignment uncertainty</v>
      </c>
      <c r="E14" s="35">
        <f t="shared" si="1"/>
        <v>3.2320912073969067E-5</v>
      </c>
    </row>
    <row r="15" spans="1:6" x14ac:dyDescent="0.25">
      <c r="A15" s="4" t="str">
        <f>truthStateInitialUncertainty!A15</f>
        <v>sig_thcy</v>
      </c>
      <c r="B15" s="5">
        <f>truthStateInitialUncertainty!B15</f>
        <v>20</v>
      </c>
      <c r="C15" s="5" t="str">
        <f>truthStateInitialUncertainty!C15</f>
        <v>arcsec</v>
      </c>
      <c r="D15" s="5" t="str">
        <f>truthStateInitialUncertainty!D15</f>
        <v>3-sigma initial terrain camera misalignment uncertainty</v>
      </c>
      <c r="E15" s="35">
        <f t="shared" si="1"/>
        <v>3.2320912073969067E-5</v>
      </c>
    </row>
    <row r="16" spans="1:6" x14ac:dyDescent="0.25">
      <c r="A16" s="4" t="str">
        <f>truthStateInitialUncertainty!A16</f>
        <v>sig_thcz</v>
      </c>
      <c r="B16" s="5">
        <f>truthStateInitialUncertainty!B16</f>
        <v>20</v>
      </c>
      <c r="C16" s="5" t="str">
        <f>truthStateInitialUncertainty!C16</f>
        <v>arcsec</v>
      </c>
      <c r="D16" s="5" t="str">
        <f>truthStateInitialUncertainty!D16</f>
        <v>3-sigma initial terrain camera misalignment uncertainty</v>
      </c>
      <c r="E16" s="35">
        <f t="shared" si="1"/>
        <v>3.2320912073969067E-5</v>
      </c>
    </row>
    <row r="17" spans="1:5" x14ac:dyDescent="0.25">
      <c r="A17" s="4" t="str">
        <f>truthStateInitialUncertainty!A17</f>
        <v>sig_gyrox</v>
      </c>
      <c r="B17" s="5">
        <f>truthStateInitialUncertainty!B17</f>
        <v>5</v>
      </c>
      <c r="C17" s="5" t="str">
        <f>truthStateInitialUncertainty!C17</f>
        <v>deg/hr</v>
      </c>
      <c r="D17" s="5" t="str">
        <f>truthStateInitialUncertainty!D17</f>
        <v>3-sigma initial gyro bias uncertainty</v>
      </c>
      <c r="E17" s="35">
        <f>RADIANS(B17)/hr2sec/3</f>
        <v>8.0802280184922667E-6</v>
      </c>
    </row>
    <row r="18" spans="1:5" x14ac:dyDescent="0.25">
      <c r="A18" s="4" t="str">
        <f>truthStateInitialUncertainty!A18</f>
        <v>sig_gyroy</v>
      </c>
      <c r="B18" s="5">
        <f>truthStateInitialUncertainty!B18</f>
        <v>5</v>
      </c>
      <c r="C18" s="5" t="str">
        <f>truthStateInitialUncertainty!C18</f>
        <v>deg/hr</v>
      </c>
      <c r="D18" s="5" t="str">
        <f>truthStateInitialUncertainty!D18</f>
        <v>3-sigma initial gyro bias uncertainty</v>
      </c>
      <c r="E18" s="35">
        <f>RADIANS(B18)/hr2sec/3</f>
        <v>8.0802280184922667E-6</v>
      </c>
    </row>
    <row r="19" spans="1:5" x14ac:dyDescent="0.25">
      <c r="A19" s="6" t="str">
        <f>truthStateInitialUncertainty!A19</f>
        <v>sig_gyroz</v>
      </c>
      <c r="B19" s="7">
        <f>truthStateInitialUncertainty!B19</f>
        <v>5</v>
      </c>
      <c r="C19" s="7" t="str">
        <f>truthStateInitialUncertainty!C19</f>
        <v>deg/hr</v>
      </c>
      <c r="D19" s="7" t="str">
        <f>truthStateInitialUncertainty!D19</f>
        <v>3-sigma initial gyro bias uncertainty</v>
      </c>
      <c r="E19" s="36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Normal="100" workbookViewId="0">
      <selection activeCell="D20" sqref="D20"/>
    </sheetView>
  </sheetViews>
  <sheetFormatPr defaultRowHeight="15" x14ac:dyDescent="0.25"/>
  <cols>
    <col min="1" max="1" width="11" customWidth="1"/>
    <col min="2" max="3" width="7" bestFit="1" customWidth="1"/>
    <col min="4" max="4" width="51.28515625" bestFit="1" customWidth="1"/>
    <col min="5" max="5" width="13.85546875" bestFit="1" customWidth="1"/>
  </cols>
  <sheetData>
    <row r="1" spans="1:6" x14ac:dyDescent="0.25">
      <c r="A1" s="31" t="s">
        <v>3</v>
      </c>
      <c r="B1" s="37" t="s">
        <v>0</v>
      </c>
      <c r="C1" s="33" t="s">
        <v>2</v>
      </c>
      <c r="D1" s="33" t="s">
        <v>1</v>
      </c>
      <c r="E1" s="34" t="s">
        <v>91</v>
      </c>
    </row>
    <row r="2" spans="1:6" x14ac:dyDescent="0.25">
      <c r="A2" s="4" t="s">
        <v>138</v>
      </c>
      <c r="B2" s="5">
        <v>0</v>
      </c>
      <c r="C2" s="5" t="s">
        <v>8</v>
      </c>
      <c r="D2" s="5" t="s">
        <v>141</v>
      </c>
      <c r="E2" s="35">
        <f t="shared" ref="E2:E13" si="0">B2</f>
        <v>0</v>
      </c>
      <c r="F2" s="5"/>
    </row>
    <row r="3" spans="1:6" x14ac:dyDescent="0.25">
      <c r="A3" s="4" t="s">
        <v>139</v>
      </c>
      <c r="B3" s="5">
        <v>0</v>
      </c>
      <c r="C3" s="5" t="s">
        <v>8</v>
      </c>
      <c r="D3" s="5" t="s">
        <v>141</v>
      </c>
      <c r="E3" s="35">
        <f t="shared" si="0"/>
        <v>0</v>
      </c>
      <c r="F3" s="5"/>
    </row>
    <row r="4" spans="1:6" x14ac:dyDescent="0.25">
      <c r="A4" s="4" t="s">
        <v>140</v>
      </c>
      <c r="B4" s="5">
        <v>0</v>
      </c>
      <c r="C4" s="5" t="s">
        <v>8</v>
      </c>
      <c r="D4" s="5" t="s">
        <v>141</v>
      </c>
      <c r="E4" s="35">
        <f t="shared" si="0"/>
        <v>0</v>
      </c>
      <c r="F4" s="5"/>
    </row>
    <row r="5" spans="1:6" x14ac:dyDescent="0.25">
      <c r="A5" s="4" t="s">
        <v>142</v>
      </c>
      <c r="B5" s="5">
        <v>0</v>
      </c>
      <c r="C5" s="5" t="s">
        <v>146</v>
      </c>
      <c r="D5" s="15" t="s">
        <v>145</v>
      </c>
      <c r="E5" s="35">
        <f t="shared" si="0"/>
        <v>0</v>
      </c>
      <c r="F5" s="5"/>
    </row>
    <row r="6" spans="1:6" x14ac:dyDescent="0.25">
      <c r="A6" s="4" t="s">
        <v>143</v>
      </c>
      <c r="B6" s="5">
        <v>0</v>
      </c>
      <c r="C6" s="5" t="s">
        <v>146</v>
      </c>
      <c r="D6" s="15" t="s">
        <v>145</v>
      </c>
      <c r="E6" s="35">
        <f t="shared" si="0"/>
        <v>0</v>
      </c>
      <c r="F6" s="5"/>
    </row>
    <row r="7" spans="1:6" x14ac:dyDescent="0.25">
      <c r="A7" s="4" t="s">
        <v>144</v>
      </c>
      <c r="B7" s="5">
        <v>0</v>
      </c>
      <c r="C7" s="5" t="s">
        <v>146</v>
      </c>
      <c r="D7" s="15" t="s">
        <v>145</v>
      </c>
      <c r="E7" s="35">
        <f t="shared" si="0"/>
        <v>0</v>
      </c>
      <c r="F7" s="5"/>
    </row>
    <row r="8" spans="1:6" x14ac:dyDescent="0.25">
      <c r="A8" s="4" t="s">
        <v>147</v>
      </c>
      <c r="B8" s="15">
        <v>0</v>
      </c>
      <c r="C8" s="15" t="s">
        <v>59</v>
      </c>
      <c r="D8" s="15" t="s">
        <v>148</v>
      </c>
      <c r="E8" s="35">
        <f t="shared" ref="E8:E10" si="1">RADIANS(B8)/3600</f>
        <v>0</v>
      </c>
      <c r="F8" s="5"/>
    </row>
    <row r="9" spans="1:6" x14ac:dyDescent="0.25">
      <c r="A9" s="4" t="s">
        <v>149</v>
      </c>
      <c r="B9" s="15">
        <v>0</v>
      </c>
      <c r="C9" s="15" t="s">
        <v>59</v>
      </c>
      <c r="D9" s="15" t="s">
        <v>148</v>
      </c>
      <c r="E9" s="35">
        <f t="shared" si="1"/>
        <v>0</v>
      </c>
      <c r="F9" s="5"/>
    </row>
    <row r="10" spans="1:6" x14ac:dyDescent="0.25">
      <c r="A10" s="4" t="s">
        <v>150</v>
      </c>
      <c r="B10" s="15">
        <v>0</v>
      </c>
      <c r="C10" s="15" t="s">
        <v>59</v>
      </c>
      <c r="D10" s="15" t="s">
        <v>148</v>
      </c>
      <c r="E10" s="35">
        <f t="shared" si="1"/>
        <v>0</v>
      </c>
      <c r="F10" s="5"/>
    </row>
    <row r="11" spans="1:6" x14ac:dyDescent="0.25">
      <c r="A11" s="4" t="s">
        <v>151</v>
      </c>
      <c r="B11" s="15">
        <v>0</v>
      </c>
      <c r="C11" s="15" t="s">
        <v>152</v>
      </c>
      <c r="D11" s="15" t="s">
        <v>153</v>
      </c>
      <c r="E11" s="35">
        <f t="shared" si="0"/>
        <v>0</v>
      </c>
      <c r="F11" s="5"/>
    </row>
    <row r="12" spans="1:6" x14ac:dyDescent="0.25">
      <c r="A12" s="4" t="s">
        <v>154</v>
      </c>
      <c r="B12" s="15">
        <v>0</v>
      </c>
      <c r="C12" s="15" t="s">
        <v>152</v>
      </c>
      <c r="D12" s="15" t="s">
        <v>153</v>
      </c>
      <c r="E12" s="35">
        <f t="shared" si="0"/>
        <v>0</v>
      </c>
      <c r="F12" s="5"/>
    </row>
    <row r="13" spans="1:6" x14ac:dyDescent="0.25">
      <c r="A13" s="4" t="s">
        <v>155</v>
      </c>
      <c r="B13" s="15">
        <v>0</v>
      </c>
      <c r="C13" s="15" t="s">
        <v>152</v>
      </c>
      <c r="D13" s="15" t="s">
        <v>153</v>
      </c>
      <c r="E13" s="35">
        <f t="shared" si="0"/>
        <v>0</v>
      </c>
      <c r="F13" s="5"/>
    </row>
    <row r="14" spans="1:6" x14ac:dyDescent="0.25">
      <c r="A14" s="4" t="s">
        <v>27</v>
      </c>
      <c r="B14" s="15">
        <v>0</v>
      </c>
      <c r="C14" s="15" t="s">
        <v>156</v>
      </c>
      <c r="D14" s="15" t="s">
        <v>157</v>
      </c>
      <c r="E14" s="35">
        <f>RADIANS(B14)</f>
        <v>0</v>
      </c>
      <c r="F14" s="5"/>
    </row>
    <row r="15" spans="1:6" x14ac:dyDescent="0.25">
      <c r="A15" s="4" t="s">
        <v>28</v>
      </c>
      <c r="B15" s="15">
        <v>0</v>
      </c>
      <c r="C15" s="15" t="s">
        <v>156</v>
      </c>
      <c r="D15" s="15" t="s">
        <v>157</v>
      </c>
      <c r="E15" s="35">
        <f t="shared" ref="E15:E16" si="2">RADIANS(B15)</f>
        <v>0</v>
      </c>
      <c r="F15" s="5"/>
    </row>
    <row r="16" spans="1:6" x14ac:dyDescent="0.25">
      <c r="A16" s="4" t="s">
        <v>29</v>
      </c>
      <c r="B16" s="15">
        <v>0</v>
      </c>
      <c r="C16" s="15" t="s">
        <v>156</v>
      </c>
      <c r="D16" s="15" t="s">
        <v>157</v>
      </c>
      <c r="E16" s="35">
        <f t="shared" si="2"/>
        <v>0</v>
      </c>
      <c r="F16" s="5"/>
    </row>
    <row r="17" spans="1:6" x14ac:dyDescent="0.25">
      <c r="A17" s="4" t="s">
        <v>158</v>
      </c>
      <c r="B17" s="15">
        <v>0</v>
      </c>
      <c r="C17" s="15" t="s">
        <v>8</v>
      </c>
      <c r="D17" s="15" t="s">
        <v>159</v>
      </c>
      <c r="E17" s="35">
        <f>B17</f>
        <v>0</v>
      </c>
      <c r="F17" s="5"/>
    </row>
    <row r="18" spans="1:6" x14ac:dyDescent="0.25">
      <c r="A18" s="4" t="s">
        <v>160</v>
      </c>
      <c r="B18" s="15">
        <v>0</v>
      </c>
      <c r="C18" s="15" t="s">
        <v>8</v>
      </c>
      <c r="D18" s="15" t="s">
        <v>159</v>
      </c>
      <c r="E18" s="35">
        <f>B18</f>
        <v>0</v>
      </c>
      <c r="F18" s="5"/>
    </row>
    <row r="19" spans="1:6" x14ac:dyDescent="0.25">
      <c r="A19" s="6" t="s">
        <v>161</v>
      </c>
      <c r="B19" s="7">
        <v>0</v>
      </c>
      <c r="C19" s="7" t="s">
        <v>8</v>
      </c>
      <c r="D19" s="7" t="s">
        <v>159</v>
      </c>
      <c r="E19" s="36">
        <f>B19</f>
        <v>0</v>
      </c>
      <c r="F1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labuser</cp:lastModifiedBy>
  <dcterms:created xsi:type="dcterms:W3CDTF">2010-12-01T20:08:29Z</dcterms:created>
  <dcterms:modified xsi:type="dcterms:W3CDTF">2021-10-10T03:09:18Z</dcterms:modified>
</cp:coreProperties>
</file>