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user\Desktop\breadcrumb\"/>
    </mc:Choice>
  </mc:AlternateContent>
  <xr:revisionPtr revIDLastSave="0" documentId="13_ncr:1_{D0D810ED-CAF2-4E77-82D7-E335A9D164B2}" xr6:coauthVersionLast="36" xr6:coauthVersionMax="36" xr10:uidLastSave="{00000000-0000-0000-0000-000000000000}"/>
  <bookViews>
    <workbookView xWindow="-15" yWindow="45" windowWidth="14400" windowHeight="8190" tabRatio="894" activeTab="8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</workbook>
</file>

<file path=xl/calcChain.xml><?xml version="1.0" encoding="utf-8"?>
<calcChain xmlns="http://schemas.openxmlformats.org/spreadsheetml/2006/main">
  <c r="E19" i="17" l="1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D5" i="22"/>
  <c r="E5" i="22" s="1"/>
  <c r="D6" i="22" s="1"/>
  <c r="E6" i="22" s="1"/>
  <c r="D7" i="22" s="1"/>
  <c r="E7" i="22" s="1"/>
  <c r="B5" i="22"/>
  <c r="C5" i="22" s="1"/>
  <c r="B6" i="22" s="1"/>
  <c r="C6" i="22" s="1"/>
  <c r="B7" i="22" s="1"/>
  <c r="C7" i="22" s="1"/>
  <c r="E5" i="21"/>
  <c r="D5" i="21"/>
  <c r="D6" i="21"/>
  <c r="E6" i="21" s="1"/>
  <c r="D7" i="21" s="1"/>
  <c r="E7" i="21" s="1"/>
  <c r="D8" i="21" s="1"/>
  <c r="E8" i="21" s="1"/>
  <c r="D9" i="21" s="1"/>
  <c r="E9" i="21" s="1"/>
  <c r="B9" i="21"/>
  <c r="C9" i="21" s="1"/>
  <c r="B8" i="21"/>
  <c r="C8" i="21" s="1"/>
  <c r="B7" i="21"/>
  <c r="C7" i="21"/>
  <c r="C6" i="21"/>
  <c r="B6" i="21"/>
  <c r="E2" i="1"/>
  <c r="E3" i="1"/>
  <c r="B4" i="1"/>
  <c r="E4" i="1" s="1"/>
  <c r="E5" i="1"/>
  <c r="E6" i="1"/>
  <c r="B7" i="1"/>
  <c r="E7" i="1" s="1"/>
  <c r="E8" i="1"/>
  <c r="E10" i="1"/>
  <c r="E11" i="1"/>
  <c r="E12" i="1"/>
  <c r="E13" i="1"/>
  <c r="E14" i="1"/>
  <c r="E15" i="1"/>
  <c r="E16" i="1"/>
  <c r="E17" i="1"/>
  <c r="E18" i="1"/>
  <c r="E19" i="1"/>
  <c r="B9" i="1" l="1"/>
  <c r="E9" i="1" s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E10" i="23"/>
  <c r="E9" i="23"/>
  <c r="E8" i="23"/>
  <c r="E7" i="23" l="1"/>
  <c r="E6" i="23"/>
  <c r="E3" i="23"/>
  <c r="E2" i="23"/>
  <c r="D19" i="14"/>
  <c r="C19" i="14"/>
  <c r="B19" i="14"/>
  <c r="E19" i="14" s="1"/>
  <c r="A19" i="14"/>
  <c r="D18" i="14"/>
  <c r="C18" i="14"/>
  <c r="B18" i="14"/>
  <c r="E18" i="14" s="1"/>
  <c r="A18" i="14"/>
  <c r="D17" i="14"/>
  <c r="C17" i="14"/>
  <c r="B17" i="14"/>
  <c r="E17" i="14" s="1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E4" i="13" s="1"/>
  <c r="B3" i="13"/>
  <c r="E3" i="13" s="1"/>
  <c r="B2" i="13"/>
  <c r="E2" i="13" s="1"/>
  <c r="A9" i="13"/>
  <c r="A8" i="13"/>
  <c r="A7" i="13"/>
  <c r="A6" i="13"/>
  <c r="A5" i="13"/>
  <c r="A4" i="13"/>
  <c r="A3" i="13"/>
  <c r="A2" i="13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4" i="11"/>
  <c r="E3" i="11"/>
  <c r="E5" i="23" l="1"/>
  <c r="E4" i="23"/>
  <c r="B3" i="16" l="1"/>
</calcChain>
</file>

<file path=xl/sharedStrings.xml><?xml version="1.0" encoding="utf-8"?>
<sst xmlns="http://schemas.openxmlformats.org/spreadsheetml/2006/main" count="300" uniqueCount="167">
  <si>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</si>
  <si>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</si>
  <si>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</si>
  <si>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</si>
  <si>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</si>
  <si>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</si>
  <si>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</si>
  <si>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</si>
  <si>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</si>
  <si>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</si>
  <si>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</si>
  <si>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</si>
  <si>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</si>
  <si>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</si>
  <si>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</si>
  <si>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</si>
  <si>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</si>
  <si>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</si>
  <si>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</si>
  <si>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</si>
  <si>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</si>
  <si>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</si>
  <si>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</si>
  <si>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</si>
  <si>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</si>
  <si>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</si>
  <si>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</si>
  <si>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del_gyrox</t>
  </si>
  <si>
    <t>del_gyroy</t>
  </si>
  <si>
    <t>del_gyroz</t>
  </si>
  <si>
    <t>tau_gyro</t>
  </si>
  <si>
    <t>Gyro bias ECRV time constant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</si>
  <si>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</si>
  <si>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</si>
  <si>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</si>
  <si>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</si>
  <si>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</si>
  <si>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</si>
  <si>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</si>
  <si>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</si>
  <si>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</si>
  <si>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</si>
  <si>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</si>
  <si>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</si>
  <si>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corrRV</t>
  </si>
  <si>
    <t>Simulation timestep</t>
  </si>
  <si>
    <t>Simulation time</t>
  </si>
  <si>
    <t>n_Qnoise</t>
  </si>
  <si>
    <t>number of Process noise componenets</t>
  </si>
  <si>
    <t>Correlatation of position and velocity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</si>
  <si>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</si>
  <si>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</si>
  <si>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</si>
  <si>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</si>
  <si>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</si>
  <si>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</si>
  <si>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</si>
  <si>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</si>
  <si>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</si>
  <si>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</si>
  <si>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</si>
  <si>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</si>
  <si>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</si>
  <si>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</si>
  <si>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</si>
  <si>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</si>
  <si>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</si>
  <si>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</si>
  <si>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</si>
  <si>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</si>
  <si>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</si>
  <si>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</si>
  <si>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</si>
  <si>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</si>
  <si>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</si>
  <si>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</si>
  <si>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</si>
  <si>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</si>
  <si>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</si>
  <si>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</si>
  <si>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</si>
  <si>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</si>
  <si>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</si>
  <si>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</si>
  <si>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</si>
  <si>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</si>
  <si>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</si>
  <si>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</si>
  <si>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</si>
  <si>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</si>
  <si>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</si>
  <si>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MatlabValues</t>
  </si>
  <si>
    <t>th_z</t>
  </si>
  <si>
    <t>th_y</t>
  </si>
  <si>
    <t>th_x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</si>
  <si>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</si>
  <si>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</si>
  <si>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</si>
  <si>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</si>
  <si>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</si>
  <si>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</si>
  <si>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</si>
  <si>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</si>
  <si>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</si>
  <si>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thx_st</t>
  </si>
  <si>
    <t>thy_st</t>
  </si>
  <si>
    <t>thz_st</t>
  </si>
  <si>
    <t>z angle of a ZYX euler angle sequence to define ST orientation wrt body</t>
  </si>
  <si>
    <t>y angle of a ZYX euler angle sequence to define ST orientation wrt body</t>
  </si>
  <si>
    <t>x angle of a ZYX euler angle sequence to define ST orientation wrt body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</si>
  <si>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</si>
  <si>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</si>
  <si>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</si>
  <si>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</si>
  <si>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</si>
  <si>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</si>
  <si>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</si>
  <si>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</si>
  <si>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</si>
  <si>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</si>
  <si>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</si>
  <si>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</si>
  <si>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</si>
  <si>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correlated_kalman_update_enable</t>
  </si>
  <si>
    <t>flag to enable correlated Kalman update</t>
  </si>
  <si>
    <t>position of antennas in body frame</t>
  </si>
  <si>
    <t>distance between antennas</t>
  </si>
  <si>
    <t>orientation of antennas</t>
  </si>
  <si>
    <t>height of antennas above rfid tags</t>
  </si>
  <si>
    <t>x component of initial position of vehicle (inertial)</t>
  </si>
  <si>
    <t>y component of initial position of vehicle (inertial)</t>
  </si>
  <si>
    <t>z component of initial position of vehicle (inertial)</t>
  </si>
  <si>
    <t xml:space="preserve">z angle of a ZYX euler angle sequence to define initial orientation of vehicle </t>
  </si>
  <si>
    <t xml:space="preserve">y angle of a ZYX euler angle sequence to define initial orientation of vehicle </t>
  </si>
  <si>
    <t xml:space="preserve">x angle of a ZYX euler angle sequence to define initial orientation of vehicle </t>
  </si>
  <si>
    <t>position</t>
  </si>
  <si>
    <t>velocity</t>
  </si>
  <si>
    <t>attitude</t>
  </si>
  <si>
    <t>accel bias</t>
  </si>
  <si>
    <t>gyro bias</t>
  </si>
  <si>
    <t>crumb pos</t>
  </si>
  <si>
    <t>angular rate</t>
  </si>
  <si>
    <t>steer angle</t>
  </si>
  <si>
    <t>del_rx</t>
  </si>
  <si>
    <t>del_ry</t>
  </si>
  <si>
    <t>del_rz</t>
  </si>
  <si>
    <t>Injected vehicle position error</t>
  </si>
  <si>
    <t>del_vx</t>
  </si>
  <si>
    <t>del_vy</t>
  </si>
  <si>
    <t>del_vz</t>
  </si>
  <si>
    <t>Injected vehicle velocity error</t>
  </si>
  <si>
    <t>m/s</t>
  </si>
  <si>
    <t>del_thetax</t>
  </si>
  <si>
    <t>Injected vehicle orientation error</t>
  </si>
  <si>
    <t>del_thetay</t>
  </si>
  <si>
    <t>del_thetaz</t>
  </si>
  <si>
    <t>del_accelx</t>
  </si>
  <si>
    <t>m/s2</t>
  </si>
  <si>
    <t>Injected accelerometer bias error</t>
  </si>
  <si>
    <t>del_accely</t>
  </si>
  <si>
    <t>del_accelz</t>
  </si>
  <si>
    <t>deg/s</t>
  </si>
  <si>
    <t>Injected gyroscope bias error</t>
  </si>
  <si>
    <t>del_breadx</t>
  </si>
  <si>
    <t>Injected breadcrumb position error</t>
  </si>
  <si>
    <t>del_bready</t>
  </si>
  <si>
    <t>del_breadz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</si>
</sst>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12" applyNumberFormat="0" applyFont="0" applyAlignment="0" applyProtection="0"/>
  </cellStyleXfs>
  <cellXfs count="7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1" fontId="0" fillId="0" borderId="2" xfId="0" applyNumberForma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2" xfId="0" applyNumberFormat="1" applyFill="1" applyBorder="1"/>
    <xf numFmtId="0" fontId="0" fillId="3" borderId="12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zoomScale="85" zoomScaleNormal="85" workbookViewId="0">
      <selection activeCell="D21" sqref="D21:D23"/>
    </sheetView>
  </sheetViews>
  <sheetFormatPr defaultRowHeight="15" x14ac:dyDescent="0.25"/>
  <cols>
    <col min="1" max="1" width="39.7109375" bestFit="1" customWidth="1"/>
    <col min="2" max="2" width="12.85546875" style="2" bestFit="1" customWidth="1"/>
    <col min="3" max="3" width="16.5703125" bestFit="1" customWidth="1"/>
    <col min="4" max="4" width="75.5703125" bestFit="1" customWidth="1"/>
    <col min="5" max="5" width="16.42578125" style="1" bestFit="1" customWidth="1"/>
    <col min="6" max="6" width="25" bestFit="1" customWidth="1"/>
  </cols>
  <sheetData>
    <row r="1" spans="1:5" x14ac:dyDescent="0.25">
      <c r="A1" s="59" t="s">
        <v>3</v>
      </c>
      <c r="B1" s="60" t="s">
        <v>0</v>
      </c>
      <c r="C1" s="61" t="s">
        <v>2</v>
      </c>
      <c r="D1" s="61" t="s">
        <v>1</v>
      </c>
      <c r="E1" s="62" t="s">
        <v>91</v>
      </c>
    </row>
    <row r="2" spans="1:5" x14ac:dyDescent="0.25">
      <c r="A2" s="70" t="s">
        <v>6</v>
      </c>
      <c r="B2" s="70">
        <v>2</v>
      </c>
      <c r="C2" s="70" t="s">
        <v>5</v>
      </c>
      <c r="D2" s="70" t="s">
        <v>7</v>
      </c>
      <c r="E2" s="70">
        <f t="shared" ref="E2:E4" si="0">B2</f>
        <v>2</v>
      </c>
    </row>
    <row r="3" spans="1:5" x14ac:dyDescent="0.25">
      <c r="A3" s="70" t="s">
        <v>23</v>
      </c>
      <c r="B3" s="70">
        <v>0.25</v>
      </c>
      <c r="C3" s="70" t="s">
        <v>5</v>
      </c>
      <c r="D3" s="70" t="s">
        <v>45</v>
      </c>
      <c r="E3" s="70">
        <f t="shared" si="0"/>
        <v>0.25</v>
      </c>
    </row>
    <row r="4" spans="1:5" x14ac:dyDescent="0.25">
      <c r="A4" s="70" t="s">
        <v>43</v>
      </c>
      <c r="B4" s="70" t="e">
        <f>#REF!*0.5</f>
        <v>#REF!</v>
      </c>
      <c r="C4" s="70" t="s">
        <v>5</v>
      </c>
      <c r="D4" s="70" t="s">
        <v>46</v>
      </c>
      <c r="E4" s="70" t="e">
        <f t="shared" si="0"/>
        <v>#REF!</v>
      </c>
    </row>
    <row r="5" spans="1:5" x14ac:dyDescent="0.25">
      <c r="A5" s="70" t="s">
        <v>12</v>
      </c>
      <c r="B5" s="70">
        <v>3</v>
      </c>
      <c r="C5" s="70" t="s">
        <v>4</v>
      </c>
      <c r="D5" s="70" t="s">
        <v>14</v>
      </c>
      <c r="E5" s="70">
        <f>B5</f>
        <v>3</v>
      </c>
    </row>
    <row r="6" spans="1:5" x14ac:dyDescent="0.25">
      <c r="A6" s="70" t="s">
        <v>47</v>
      </c>
      <c r="B6" s="70">
        <v>15</v>
      </c>
      <c r="C6" s="70" t="s">
        <v>4</v>
      </c>
      <c r="D6" s="70" t="s">
        <v>48</v>
      </c>
      <c r="E6" s="70">
        <f>B6</f>
        <v>15</v>
      </c>
    </row>
    <row r="7" spans="1:5" x14ac:dyDescent="0.25">
      <c r="A7" s="70" t="s">
        <v>95</v>
      </c>
      <c r="B7" s="70">
        <f>12*6</f>
        <v>72</v>
      </c>
      <c r="C7" s="70" t="s">
        <v>4</v>
      </c>
      <c r="D7" s="70" t="s">
        <v>13</v>
      </c>
      <c r="E7" s="70">
        <f>B7</f>
        <v>72</v>
      </c>
    </row>
    <row r="8" spans="1:5" x14ac:dyDescent="0.25">
      <c r="A8" s="70" t="s">
        <v>44</v>
      </c>
      <c r="B8" s="70">
        <v>0</v>
      </c>
      <c r="C8" s="70" t="s">
        <v>4</v>
      </c>
      <c r="D8" s="70" t="s">
        <v>49</v>
      </c>
      <c r="E8" s="70">
        <f>B8</f>
        <v>0</v>
      </c>
    </row>
    <row r="9" spans="1:5" x14ac:dyDescent="0.25">
      <c r="A9" s="70" t="s">
        <v>30</v>
      </c>
      <c r="B9" s="70" t="e">
        <f>#REF!/2</f>
        <v>#REF!</v>
      </c>
      <c r="C9" s="70" t="s">
        <v>5</v>
      </c>
      <c r="D9" s="70" t="s">
        <v>31</v>
      </c>
      <c r="E9" s="70" t="e">
        <f>B9</f>
        <v>#REF!</v>
      </c>
    </row>
    <row r="10" spans="1:5" x14ac:dyDescent="0.25">
      <c r="A10" s="70" t="s">
        <v>37</v>
      </c>
      <c r="B10" s="70">
        <v>1</v>
      </c>
      <c r="C10" s="70" t="s">
        <v>4</v>
      </c>
      <c r="D10" s="70" t="s">
        <v>38</v>
      </c>
      <c r="E10" s="70">
        <f t="shared" ref="E10:E12" si="1">B10</f>
        <v>1</v>
      </c>
    </row>
    <row r="11" spans="1:5" x14ac:dyDescent="0.25">
      <c r="A11" s="70" t="s">
        <v>20</v>
      </c>
      <c r="B11" s="70">
        <v>0</v>
      </c>
      <c r="C11" s="70" t="s">
        <v>4</v>
      </c>
      <c r="D11" s="70" t="s">
        <v>21</v>
      </c>
      <c r="E11" s="70">
        <f t="shared" si="1"/>
        <v>0</v>
      </c>
    </row>
    <row r="12" spans="1:5" x14ac:dyDescent="0.25">
      <c r="A12" s="70" t="s">
        <v>39</v>
      </c>
      <c r="B12" s="70">
        <v>0</v>
      </c>
      <c r="C12" s="70" t="s">
        <v>4</v>
      </c>
      <c r="D12" s="70" t="s">
        <v>40</v>
      </c>
      <c r="E12" s="70">
        <f t="shared" si="1"/>
        <v>0</v>
      </c>
    </row>
    <row r="13" spans="1:5" x14ac:dyDescent="0.25">
      <c r="A13" s="70" t="s">
        <v>106</v>
      </c>
      <c r="B13" s="70">
        <v>0</v>
      </c>
      <c r="C13" s="70" t="s">
        <v>22</v>
      </c>
      <c r="D13" s="70" t="s">
        <v>107</v>
      </c>
      <c r="E13" s="70">
        <f t="shared" ref="E13:E18" si="2">RADIANS(B13)</f>
        <v>0</v>
      </c>
    </row>
    <row r="14" spans="1:5" x14ac:dyDescent="0.25">
      <c r="A14" s="70" t="s">
        <v>105</v>
      </c>
      <c r="B14" s="70">
        <v>0</v>
      </c>
      <c r="C14" s="70" t="s">
        <v>22</v>
      </c>
      <c r="D14" s="70" t="s">
        <v>108</v>
      </c>
      <c r="E14" s="70">
        <f t="shared" si="2"/>
        <v>0</v>
      </c>
    </row>
    <row r="15" spans="1:5" x14ac:dyDescent="0.25">
      <c r="A15" s="70" t="s">
        <v>104</v>
      </c>
      <c r="B15" s="70">
        <v>180</v>
      </c>
      <c r="C15" s="70" t="s">
        <v>22</v>
      </c>
      <c r="D15" s="70" t="s">
        <v>109</v>
      </c>
      <c r="E15" s="70">
        <f t="shared" si="2"/>
        <v>3.1415926535897931</v>
      </c>
    </row>
    <row r="16" spans="1:5" x14ac:dyDescent="0.25">
      <c r="A16" s="70" t="s">
        <v>110</v>
      </c>
      <c r="B16" s="70">
        <v>0</v>
      </c>
      <c r="C16" s="70" t="s">
        <v>22</v>
      </c>
      <c r="D16" s="70" t="s">
        <v>113</v>
      </c>
      <c r="E16" s="70">
        <f t="shared" si="2"/>
        <v>0</v>
      </c>
    </row>
    <row r="17" spans="1:5" x14ac:dyDescent="0.25">
      <c r="A17" s="70" t="s">
        <v>111</v>
      </c>
      <c r="B17" s="70">
        <v>10</v>
      </c>
      <c r="C17" s="70" t="s">
        <v>22</v>
      </c>
      <c r="D17" s="70" t="s">
        <v>114</v>
      </c>
      <c r="E17" s="70">
        <f t="shared" si="2"/>
        <v>0.17453292519943295</v>
      </c>
    </row>
    <row r="18" spans="1:5" x14ac:dyDescent="0.25">
      <c r="A18" s="70" t="s">
        <v>112</v>
      </c>
      <c r="B18" s="70">
        <v>0</v>
      </c>
      <c r="C18" s="70" t="s">
        <v>22</v>
      </c>
      <c r="D18" s="70" t="s">
        <v>115</v>
      </c>
      <c r="E18" s="70">
        <f t="shared" si="2"/>
        <v>0</v>
      </c>
    </row>
    <row r="19" spans="1:5" x14ac:dyDescent="0.25">
      <c r="A19" s="70" t="s">
        <v>123</v>
      </c>
      <c r="B19" s="70">
        <v>0</v>
      </c>
      <c r="C19" s="70" t="s">
        <v>4</v>
      </c>
      <c r="D19" s="70" t="s">
        <v>124</v>
      </c>
      <c r="E19" s="70">
        <f t="shared" ref="E19" si="3">B19</f>
        <v>0</v>
      </c>
    </row>
    <row r="20" spans="1:5" x14ac:dyDescent="0.25">
      <c r="A20" s="18"/>
      <c r="B20" s="68"/>
      <c r="C20" s="67"/>
      <c r="D20" t="s">
        <v>125</v>
      </c>
      <c r="E20" s="65"/>
    </row>
    <row r="21" spans="1:5" x14ac:dyDescent="0.25">
      <c r="A21" s="18"/>
      <c r="B21" s="68"/>
      <c r="C21" s="67"/>
      <c r="D21" t="s">
        <v>126</v>
      </c>
      <c r="E21" s="65"/>
    </row>
    <row r="22" spans="1:5" x14ac:dyDescent="0.25">
      <c r="D22" t="s">
        <v>127</v>
      </c>
    </row>
    <row r="23" spans="1:5" x14ac:dyDescent="0.25">
      <c r="D23" t="s">
        <v>128</v>
      </c>
    </row>
    <row r="31" spans="1:5" x14ac:dyDescent="0.25">
      <c r="A31" s="18"/>
      <c r="B31" s="64"/>
      <c r="C31" s="16"/>
      <c r="D31" s="16"/>
      <c r="E31" s="65"/>
    </row>
    <row r="32" spans="1:5" x14ac:dyDescent="0.25">
      <c r="A32" s="18"/>
      <c r="B32" s="64"/>
      <c r="C32" s="16"/>
      <c r="D32" s="16"/>
      <c r="E32" s="65"/>
    </row>
    <row r="33" spans="1:5" x14ac:dyDescent="0.25">
      <c r="A33" s="18"/>
      <c r="B33" s="64"/>
      <c r="C33" s="16"/>
      <c r="D33" s="16"/>
      <c r="E33" s="65"/>
    </row>
    <row r="34" spans="1:5" x14ac:dyDescent="0.25">
      <c r="A34" s="18"/>
      <c r="B34" s="64"/>
      <c r="C34" s="16"/>
      <c r="D34" s="16"/>
      <c r="E34" s="65"/>
    </row>
    <row r="35" spans="1:5" x14ac:dyDescent="0.25">
      <c r="A35" s="18"/>
      <c r="B35" s="64"/>
      <c r="C35" s="16"/>
      <c r="D35" s="16"/>
      <c r="E35" s="65"/>
    </row>
    <row r="36" spans="1:5" x14ac:dyDescent="0.25">
      <c r="A36" s="18"/>
      <c r="B36" s="64"/>
      <c r="C36" s="16"/>
      <c r="D36" s="16"/>
      <c r="E36" s="65"/>
    </row>
    <row r="37" spans="1:5" x14ac:dyDescent="0.25">
      <c r="A37" s="18"/>
      <c r="B37" s="66"/>
      <c r="C37" s="16"/>
      <c r="D37" s="16"/>
      <c r="E37" s="65"/>
    </row>
    <row r="38" spans="1:5" x14ac:dyDescent="0.25">
      <c r="A38" s="51"/>
      <c r="B38" s="52"/>
      <c r="C38" s="53"/>
      <c r="D38" s="53"/>
      <c r="E38" s="54"/>
    </row>
    <row r="39" spans="1:5" x14ac:dyDescent="0.25">
      <c r="A39" s="55"/>
      <c r="B39" s="56"/>
      <c r="C39" s="57"/>
      <c r="D39" s="57"/>
      <c r="E39" s="58"/>
    </row>
    <row r="40" spans="1:5" x14ac:dyDescent="0.25">
      <c r="A40" s="49"/>
      <c r="B40" s="69"/>
      <c r="C40" s="50"/>
      <c r="D40" s="50"/>
      <c r="E40" s="63"/>
    </row>
    <row r="41" spans="1:5" x14ac:dyDescent="0.25">
      <c r="A41" s="18"/>
      <c r="B41" s="66"/>
      <c r="C41" s="16"/>
      <c r="D41" s="16"/>
      <c r="E41" s="6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5" x14ac:dyDescent="0.25"/>
  <cols>
    <col min="1" max="1" width="10.5703125" bestFit="1" customWidth="1"/>
  </cols>
  <sheetData>
    <row r="1" spans="1:2" x14ac:dyDescent="0.25">
      <c r="A1" t="s">
        <v>16</v>
      </c>
      <c r="B1">
        <v>60</v>
      </c>
    </row>
    <row r="2" spans="1:2" x14ac:dyDescent="0.25">
      <c r="A2" t="s">
        <v>17</v>
      </c>
      <c r="B2">
        <v>60</v>
      </c>
    </row>
    <row r="3" spans="1:2" x14ac:dyDescent="0.25">
      <c r="A3" t="s">
        <v>18</v>
      </c>
      <c r="B3">
        <f>hr2min*min2sec</f>
        <v>3600</v>
      </c>
    </row>
    <row r="4" spans="1:2" x14ac:dyDescent="0.25">
      <c r="A4" t="s">
        <v>19</v>
      </c>
      <c r="B4">
        <v>9.81</v>
      </c>
    </row>
    <row r="5" spans="1:2" x14ac:dyDescent="0.25">
      <c r="A5" t="s">
        <v>122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10"/>
  <sheetViews>
    <sheetView workbookViewId="0">
      <selection activeCell="D13" sqref="D13"/>
    </sheetView>
  </sheetViews>
  <sheetFormatPr defaultRowHeight="15" x14ac:dyDescent="0.25"/>
  <cols>
    <col min="1" max="1" width="8.5703125" bestFit="1" customWidth="1"/>
    <col min="2" max="2" width="12.5703125" bestFit="1" customWidth="1"/>
    <col min="4" max="4" width="72.42578125" bestFit="1" customWidth="1"/>
    <col min="5" max="5" width="15.42578125" bestFit="1" customWidth="1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x14ac:dyDescent="0.25">
      <c r="A2" s="30" t="s">
        <v>50</v>
      </c>
      <c r="B2" s="31">
        <v>0</v>
      </c>
      <c r="C2" s="30" t="s">
        <v>8</v>
      </c>
      <c r="D2" s="30" t="s">
        <v>129</v>
      </c>
      <c r="E2" s="32">
        <f t="shared" ref="E2:E4" si="0">B2*1000</f>
        <v>0</v>
      </c>
    </row>
    <row r="3" spans="1:5" x14ac:dyDescent="0.25">
      <c r="A3" s="33" t="s">
        <v>51</v>
      </c>
      <c r="B3" s="31">
        <v>0</v>
      </c>
      <c r="C3" s="30" t="s">
        <v>8</v>
      </c>
      <c r="D3" s="33" t="s">
        <v>130</v>
      </c>
      <c r="E3" s="32">
        <f t="shared" si="0"/>
        <v>0</v>
      </c>
    </row>
    <row r="4" spans="1:5" x14ac:dyDescent="0.25">
      <c r="A4" s="34" t="s">
        <v>52</v>
      </c>
      <c r="B4" s="31">
        <v>0</v>
      </c>
      <c r="C4" s="30" t="s">
        <v>8</v>
      </c>
      <c r="D4" s="34" t="s">
        <v>131</v>
      </c>
      <c r="E4" s="35">
        <f t="shared" si="0"/>
        <v>0</v>
      </c>
    </row>
    <row r="5" spans="1:5" x14ac:dyDescent="0.25">
      <c r="A5" s="36" t="s">
        <v>53</v>
      </c>
      <c r="B5" s="31">
        <v>0</v>
      </c>
      <c r="C5" s="30" t="s">
        <v>8</v>
      </c>
      <c r="D5" s="30" t="s">
        <v>129</v>
      </c>
      <c r="E5" s="32">
        <f>B5*1000</f>
        <v>0</v>
      </c>
    </row>
    <row r="6" spans="1:5" x14ac:dyDescent="0.25">
      <c r="A6" s="36" t="s">
        <v>54</v>
      </c>
      <c r="B6" s="31">
        <v>0</v>
      </c>
      <c r="C6" s="30" t="s">
        <v>8</v>
      </c>
      <c r="D6" s="33" t="s">
        <v>130</v>
      </c>
      <c r="E6" s="32">
        <f>B6*1000</f>
        <v>0</v>
      </c>
    </row>
    <row r="7" spans="1:5" x14ac:dyDescent="0.25">
      <c r="A7" s="33" t="s">
        <v>55</v>
      </c>
      <c r="B7" s="31">
        <v>0</v>
      </c>
      <c r="C7" s="30" t="s">
        <v>8</v>
      </c>
      <c r="D7" s="33" t="s">
        <v>131</v>
      </c>
      <c r="E7" s="32">
        <f>B7*1000</f>
        <v>0</v>
      </c>
    </row>
    <row r="8" spans="1:5" x14ac:dyDescent="0.25">
      <c r="A8" s="44" t="s">
        <v>92</v>
      </c>
      <c r="B8" s="47">
        <v>0</v>
      </c>
      <c r="C8" s="4" t="s">
        <v>22</v>
      </c>
      <c r="D8" s="4" t="s">
        <v>132</v>
      </c>
      <c r="E8" s="12">
        <f>RADIANS(B8)</f>
        <v>0</v>
      </c>
    </row>
    <row r="9" spans="1:5" x14ac:dyDescent="0.25">
      <c r="A9" s="45" t="s">
        <v>93</v>
      </c>
      <c r="B9" s="29">
        <v>0</v>
      </c>
      <c r="C9" s="6" t="s">
        <v>22</v>
      </c>
      <c r="D9" s="6" t="s">
        <v>133</v>
      </c>
      <c r="E9" s="13">
        <f>RADIANS(B9)</f>
        <v>0</v>
      </c>
    </row>
    <row r="10" spans="1:5" x14ac:dyDescent="0.25">
      <c r="A10" s="46" t="s">
        <v>94</v>
      </c>
      <c r="B10" s="48">
        <v>0</v>
      </c>
      <c r="C10" s="8" t="s">
        <v>22</v>
      </c>
      <c r="D10" s="8" t="s">
        <v>134</v>
      </c>
      <c r="E10" s="14">
        <f>RADIANS(B10)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A2" sqref="A2:E11"/>
    </sheetView>
  </sheetViews>
  <sheetFormatPr defaultRowHeight="15" x14ac:dyDescent="0.25"/>
  <cols>
    <col min="1" max="1" width="11.570312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135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136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137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141</v>
      </c>
      <c r="B5">
        <v>11</v>
      </c>
      <c r="C5">
        <v>13</v>
      </c>
      <c r="D5">
        <f>E4+1</f>
        <v>10</v>
      </c>
      <c r="E5">
        <f>D5+2</f>
        <v>12</v>
      </c>
    </row>
    <row r="6" spans="1:5" x14ac:dyDescent="0.25">
      <c r="A6" t="s">
        <v>142</v>
      </c>
      <c r="B6">
        <f>C5+1</f>
        <v>14</v>
      </c>
      <c r="C6">
        <f>B6+0</f>
        <v>14</v>
      </c>
      <c r="D6">
        <f>E5+1</f>
        <v>13</v>
      </c>
      <c r="E6">
        <f>D6+0</f>
        <v>13</v>
      </c>
    </row>
    <row r="7" spans="1:5" x14ac:dyDescent="0.25">
      <c r="A7" t="s">
        <v>138</v>
      </c>
      <c r="B7">
        <f>C6+1</f>
        <v>15</v>
      </c>
      <c r="C7">
        <f>B7+2</f>
        <v>17</v>
      </c>
      <c r="D7">
        <f t="shared" ref="D7:D9" si="0">E6+1</f>
        <v>14</v>
      </c>
      <c r="E7">
        <f t="shared" ref="E7:E9" si="1">D7+2</f>
        <v>16</v>
      </c>
    </row>
    <row r="8" spans="1:5" x14ac:dyDescent="0.25">
      <c r="A8" t="s">
        <v>139</v>
      </c>
      <c r="B8">
        <f>C7+1</f>
        <v>18</v>
      </c>
      <c r="C8">
        <f>B8+2</f>
        <v>20</v>
      </c>
      <c r="D8">
        <f t="shared" si="0"/>
        <v>17</v>
      </c>
      <c r="E8">
        <f t="shared" si="1"/>
        <v>19</v>
      </c>
    </row>
    <row r="9" spans="1:5" x14ac:dyDescent="0.25">
      <c r="A9" t="s">
        <v>140</v>
      </c>
      <c r="B9">
        <f>C8+1</f>
        <v>21</v>
      </c>
      <c r="C9">
        <f>B9+2</f>
        <v>23</v>
      </c>
      <c r="D9">
        <f t="shared" si="0"/>
        <v>20</v>
      </c>
      <c r="E9">
        <f t="shared" si="1"/>
        <v>22</v>
      </c>
    </row>
    <row r="10" spans="1:5" x14ac:dyDescent="0.25">
      <c r="A10" t="s">
        <v>41</v>
      </c>
      <c r="B10">
        <v>1</v>
      </c>
      <c r="C10">
        <v>14</v>
      </c>
      <c r="D10">
        <v>1</v>
      </c>
      <c r="E10">
        <v>13</v>
      </c>
    </row>
    <row r="11" spans="1:5" x14ac:dyDescent="0.25">
      <c r="A11" t="s">
        <v>42</v>
      </c>
      <c r="B11">
        <v>14</v>
      </c>
      <c r="C11">
        <v>23</v>
      </c>
      <c r="D11">
        <v>10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D10" sqref="D10"/>
    </sheetView>
  </sheetViews>
  <sheetFormatPr defaultRowHeight="15" x14ac:dyDescent="0.25"/>
  <cols>
    <col min="1" max="1" width="11.570312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135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136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137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138</v>
      </c>
      <c r="B5">
        <f>C4+1</f>
        <v>11</v>
      </c>
      <c r="C5">
        <f>B5+2</f>
        <v>13</v>
      </c>
      <c r="D5">
        <f>E4+1</f>
        <v>10</v>
      </c>
      <c r="E5">
        <f t="shared" ref="E5:E7" si="0">D5+2</f>
        <v>12</v>
      </c>
    </row>
    <row r="6" spans="1:5" x14ac:dyDescent="0.25">
      <c r="A6" t="s">
        <v>139</v>
      </c>
      <c r="B6">
        <f>C5+1</f>
        <v>14</v>
      </c>
      <c r="C6">
        <f>B6+2</f>
        <v>16</v>
      </c>
      <c r="D6">
        <f>E5+1</f>
        <v>13</v>
      </c>
      <c r="E6">
        <f t="shared" si="0"/>
        <v>15</v>
      </c>
    </row>
    <row r="7" spans="1:5" x14ac:dyDescent="0.25">
      <c r="A7" t="s">
        <v>140</v>
      </c>
      <c r="B7">
        <f>C6+1</f>
        <v>17</v>
      </c>
      <c r="C7">
        <f>B7+2</f>
        <v>19</v>
      </c>
      <c r="D7">
        <f>E6+1</f>
        <v>16</v>
      </c>
      <c r="E7">
        <f t="shared" si="0"/>
        <v>18</v>
      </c>
    </row>
    <row r="8" spans="1:5" x14ac:dyDescent="0.25">
      <c r="A8" t="s">
        <v>41</v>
      </c>
      <c r="B8">
        <v>1</v>
      </c>
      <c r="C8">
        <v>14</v>
      </c>
      <c r="D8">
        <v>1</v>
      </c>
      <c r="E8">
        <v>13</v>
      </c>
    </row>
    <row r="9" spans="1:5" x14ac:dyDescent="0.25">
      <c r="A9" t="s">
        <v>42</v>
      </c>
      <c r="B9">
        <v>14</v>
      </c>
      <c r="C9">
        <v>23</v>
      </c>
      <c r="D9">
        <v>10</v>
      </c>
      <c r="E9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5" x14ac:dyDescent="0.25"/>
  <cols>
    <col min="1" max="1" width="12.7109375" bestFit="1" customWidth="1"/>
    <col min="2" max="2" width="11.5703125" style="9" bestFit="1" customWidth="1"/>
    <col min="3" max="3" width="11.85546875" bestFit="1" customWidth="1"/>
    <col min="4" max="4" width="48.140625" bestFit="1" customWidth="1"/>
    <col min="5" max="5" width="14.7109375" style="1" bestFit="1" customWidth="1"/>
    <col min="6" max="6" width="14.42578125" bestFit="1" customWidth="1"/>
  </cols>
  <sheetData>
    <row r="1" spans="1:6" x14ac:dyDescent="0.25">
      <c r="A1" s="37" t="s">
        <v>3</v>
      </c>
      <c r="B1" s="38" t="s">
        <v>0</v>
      </c>
      <c r="C1" s="39" t="s">
        <v>2</v>
      </c>
      <c r="D1" s="39" t="s">
        <v>1</v>
      </c>
      <c r="E1" s="40" t="s">
        <v>91</v>
      </c>
    </row>
    <row r="2" spans="1:6" x14ac:dyDescent="0.25">
      <c r="A2" s="5" t="s">
        <v>96</v>
      </c>
      <c r="B2" s="26">
        <f>0.00000016*3</f>
        <v>4.8000000000000006E-7</v>
      </c>
      <c r="C2" s="6" t="s">
        <v>97</v>
      </c>
      <c r="D2" s="16" t="s">
        <v>98</v>
      </c>
      <c r="E2" s="13">
        <f>B2/3</f>
        <v>1.6000000000000003E-7</v>
      </c>
    </row>
    <row r="3" spans="1:6" x14ac:dyDescent="0.25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2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2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2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2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25">
      <c r="A10" s="49" t="s">
        <v>100</v>
      </c>
      <c r="B10" s="27">
        <v>3</v>
      </c>
      <c r="C10" s="50" t="s">
        <v>99</v>
      </c>
      <c r="D10" s="50" t="s">
        <v>103</v>
      </c>
      <c r="E10" s="12">
        <f>B10/3</f>
        <v>1</v>
      </c>
    </row>
    <row r="11" spans="1:6" x14ac:dyDescent="0.25">
      <c r="A11" s="19" t="s">
        <v>101</v>
      </c>
      <c r="B11" s="20">
        <v>3</v>
      </c>
      <c r="C11" s="17" t="s">
        <v>99</v>
      </c>
      <c r="D11" s="17" t="s">
        <v>102</v>
      </c>
      <c r="E11" s="14">
        <f>B11/3</f>
        <v>1</v>
      </c>
    </row>
    <row r="12" spans="1:6" x14ac:dyDescent="0.25">
      <c r="A12" s="18" t="s">
        <v>116</v>
      </c>
      <c r="B12" s="9">
        <v>10</v>
      </c>
      <c r="C12" s="16" t="s">
        <v>8</v>
      </c>
      <c r="D12" s="16" t="s">
        <v>117</v>
      </c>
      <c r="E12" s="1">
        <f>B12/3</f>
        <v>3.3333333333333335</v>
      </c>
    </row>
    <row r="13" spans="1:6" x14ac:dyDescent="0.25">
      <c r="A13" s="18" t="s">
        <v>118</v>
      </c>
      <c r="B13" s="9">
        <v>100</v>
      </c>
      <c r="C13" s="16" t="s">
        <v>8</v>
      </c>
      <c r="D13" s="16" t="s">
        <v>119</v>
      </c>
      <c r="E13" s="1">
        <f>B13/3</f>
        <v>33.333333333333336</v>
      </c>
    </row>
    <row r="14" spans="1:6" x14ac:dyDescent="0.25">
      <c r="A14" s="18" t="s">
        <v>120</v>
      </c>
      <c r="B14" s="9">
        <v>10</v>
      </c>
      <c r="C14" s="16" t="s">
        <v>8</v>
      </c>
      <c r="D14" s="16" t="s">
        <v>121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4.7109375" style="11" bestFit="1" customWidth="1"/>
    <col min="6" max="6" width="17.42578125" style="6" bestFit="1" customWidth="1"/>
    <col min="7" max="16384" width="9.140625" style="6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91</v>
      </c>
    </row>
    <row r="2" spans="1:5" ht="15" customHeight="1" x14ac:dyDescent="0.2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2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2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2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2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2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2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2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2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2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2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2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2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2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2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25">
      <c r="A17" s="5" t="s">
        <v>73</v>
      </c>
      <c r="B17" s="6">
        <f>truthStateParams!$B$3</f>
        <v>5</v>
      </c>
      <c r="C17" s="26" t="s">
        <v>25</v>
      </c>
      <c r="D17" s="6" t="s">
        <v>74</v>
      </c>
      <c r="E17" s="13">
        <f>RADIANS(B17)/hr2sec/3</f>
        <v>8.0802280184922667E-6</v>
      </c>
    </row>
    <row r="18" spans="1:5" x14ac:dyDescent="0.25">
      <c r="A18" s="5" t="s">
        <v>75</v>
      </c>
      <c r="B18" s="6">
        <f>truthStateParams!$B$3</f>
        <v>5</v>
      </c>
      <c r="C18" s="26" t="s">
        <v>25</v>
      </c>
      <c r="D18" s="6" t="s">
        <v>74</v>
      </c>
      <c r="E18" s="13">
        <f>RADIANS(B18)/hr2sec/3</f>
        <v>8.0802280184922667E-6</v>
      </c>
    </row>
    <row r="19" spans="1:5" x14ac:dyDescent="0.25">
      <c r="A19" s="7" t="s">
        <v>76</v>
      </c>
      <c r="B19" s="8">
        <f>truthStateParams!$B$3</f>
        <v>5</v>
      </c>
      <c r="C19" s="28" t="s">
        <v>25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RowHeight="15" x14ac:dyDescent="0.25"/>
  <cols>
    <col min="1" max="1" width="12.7109375" style="6" bestFit="1" customWidth="1"/>
    <col min="2" max="2" width="11.5703125" style="15" bestFit="1" customWidth="1"/>
    <col min="3" max="3" width="11.85546875" style="6" bestFit="1" customWidth="1"/>
    <col min="4" max="4" width="46.7109375" style="6" customWidth="1"/>
    <col min="5" max="5" width="14.42578125" style="11" bestFit="1" customWidth="1"/>
    <col min="6" max="6" width="25" style="6" bestFit="1" customWidth="1"/>
    <col min="7" max="16384" width="9.140625" style="6"/>
  </cols>
  <sheetData>
    <row r="1" spans="1:6" x14ac:dyDescent="0.25">
      <c r="A1" s="37" t="s">
        <v>3</v>
      </c>
      <c r="B1" s="38" t="s">
        <v>0</v>
      </c>
      <c r="C1" s="39" t="s">
        <v>2</v>
      </c>
      <c r="D1" s="39" t="s">
        <v>1</v>
      </c>
      <c r="E1" s="40" t="s">
        <v>91</v>
      </c>
    </row>
    <row r="2" spans="1:6" x14ac:dyDescent="0.2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5">
      <c r="A10" s="49" t="str">
        <f>truthStateParams!A10</f>
        <v>sig_cu</v>
      </c>
      <c r="B10" s="27">
        <f>truthStateParams!B10</f>
        <v>3</v>
      </c>
      <c r="C10" s="50" t="str">
        <f>truthStateParams!C10</f>
        <v>pixels</v>
      </c>
      <c r="D10" s="50" t="str">
        <f>truthStateParams!D10</f>
        <v>3-sigma u component of pixel noise</v>
      </c>
      <c r="E10" s="12">
        <f>B10/3</f>
        <v>1</v>
      </c>
    </row>
    <row r="11" spans="1:6" x14ac:dyDescent="0.2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3.85546875" style="11" bestFit="1" customWidth="1"/>
    <col min="6" max="6" width="14.5703125" style="6" bestFit="1" customWidth="1"/>
    <col min="7" max="16384" width="9.140625" style="6"/>
  </cols>
  <sheetData>
    <row r="1" spans="1:6" x14ac:dyDescent="0.25">
      <c r="A1" s="37" t="s">
        <v>3</v>
      </c>
      <c r="B1" s="43" t="s">
        <v>0</v>
      </c>
      <c r="C1" s="39" t="s">
        <v>2</v>
      </c>
      <c r="D1" s="39" t="s">
        <v>1</v>
      </c>
      <c r="E1" s="24" t="s">
        <v>91</v>
      </c>
    </row>
    <row r="2" spans="1:6" ht="15" customHeight="1" x14ac:dyDescent="0.2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1">
        <f t="shared" ref="E2:E10" si="0">B2/3</f>
        <v>1333.3333333333333</v>
      </c>
      <c r="F2" s="11"/>
    </row>
    <row r="3" spans="1:6" x14ac:dyDescent="0.2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1">
        <f t="shared" si="0"/>
        <v>1333.3333333333333</v>
      </c>
      <c r="F3" s="11"/>
    </row>
    <row r="4" spans="1:6" x14ac:dyDescent="0.2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1">
        <f t="shared" si="0"/>
        <v>1333.3333333333333</v>
      </c>
      <c r="F4" s="11"/>
    </row>
    <row r="5" spans="1:6" x14ac:dyDescent="0.2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1">
        <f t="shared" si="0"/>
        <v>1</v>
      </c>
      <c r="F5" s="11"/>
    </row>
    <row r="6" spans="1:6" x14ac:dyDescent="0.2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1">
        <f t="shared" si="0"/>
        <v>1</v>
      </c>
    </row>
    <row r="7" spans="1:6" x14ac:dyDescent="0.2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1">
        <f t="shared" si="0"/>
        <v>1</v>
      </c>
    </row>
    <row r="8" spans="1:6" x14ac:dyDescent="0.2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1">
        <f t="shared" si="0"/>
        <v>1.6666666666666666E-4</v>
      </c>
    </row>
    <row r="9" spans="1:6" x14ac:dyDescent="0.2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1">
        <f t="shared" si="0"/>
        <v>1.6666666666666666E-4</v>
      </c>
    </row>
    <row r="10" spans="1:6" x14ac:dyDescent="0.2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1">
        <f t="shared" si="0"/>
        <v>1.6666666666666666E-4</v>
      </c>
    </row>
    <row r="11" spans="1:6" x14ac:dyDescent="0.2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1">
        <f>RADIANS(B11)/3600/3</f>
        <v>3.2320912073969067E-5</v>
      </c>
    </row>
    <row r="12" spans="1:6" x14ac:dyDescent="0.2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1">
        <f t="shared" ref="E12:E16" si="1">RADIANS(B12)/3600/3</f>
        <v>3.2320912073969067E-5</v>
      </c>
    </row>
    <row r="13" spans="1:6" x14ac:dyDescent="0.2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1">
        <f t="shared" si="1"/>
        <v>3.2320912073969067E-5</v>
      </c>
    </row>
    <row r="14" spans="1:6" x14ac:dyDescent="0.2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1">
        <f t="shared" si="1"/>
        <v>3.2320912073969067E-5</v>
      </c>
    </row>
    <row r="15" spans="1:6" x14ac:dyDescent="0.2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1">
        <f t="shared" si="1"/>
        <v>3.2320912073969067E-5</v>
      </c>
    </row>
    <row r="16" spans="1:6" x14ac:dyDescent="0.2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1">
        <f t="shared" si="1"/>
        <v>3.2320912073969067E-5</v>
      </c>
    </row>
    <row r="17" spans="1:5" x14ac:dyDescent="0.2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1">
        <f>RADIANS(B17)/hr2sec/3</f>
        <v>8.0802280184922667E-6</v>
      </c>
    </row>
    <row r="18" spans="1:5" x14ac:dyDescent="0.2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1">
        <f>RADIANS(B18)/hr2sec/3</f>
        <v>8.0802280184922667E-6</v>
      </c>
    </row>
    <row r="19" spans="1:5" x14ac:dyDescent="0.2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2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tabSelected="1" zoomScaleNormal="100" workbookViewId="0">
      <selection activeCell="D20" sqref="D20"/>
    </sheetView>
  </sheetViews>
  <sheetFormatPr defaultRowHeight="15" x14ac:dyDescent="0.25"/>
  <cols>
    <col min="1" max="1" width="11" customWidth="1"/>
    <col min="2" max="3" width="7" bestFit="1" customWidth="1"/>
    <col min="4" max="4" width="51.28515625" bestFit="1" customWidth="1"/>
    <col min="5" max="5" width="13.85546875" bestFit="1" customWidth="1"/>
  </cols>
  <sheetData>
    <row r="1" spans="1:6" x14ac:dyDescent="0.25">
      <c r="A1" s="37" t="s">
        <v>3</v>
      </c>
      <c r="B1" s="43" t="s">
        <v>0</v>
      </c>
      <c r="C1" s="39" t="s">
        <v>2</v>
      </c>
      <c r="D1" s="39" t="s">
        <v>1</v>
      </c>
      <c r="E1" s="40" t="s">
        <v>91</v>
      </c>
    </row>
    <row r="2" spans="1:6" x14ac:dyDescent="0.25">
      <c r="A2" s="5" t="s">
        <v>143</v>
      </c>
      <c r="B2" s="6">
        <v>0</v>
      </c>
      <c r="C2" s="6" t="s">
        <v>8</v>
      </c>
      <c r="D2" s="6" t="s">
        <v>146</v>
      </c>
      <c r="E2" s="41">
        <f t="shared" ref="E2:E13" si="0">B2</f>
        <v>0</v>
      </c>
      <c r="F2" s="6"/>
    </row>
    <row r="3" spans="1:6" x14ac:dyDescent="0.25">
      <c r="A3" s="5" t="s">
        <v>144</v>
      </c>
      <c r="B3" s="6">
        <v>0</v>
      </c>
      <c r="C3" s="6" t="s">
        <v>8</v>
      </c>
      <c r="D3" s="6" t="s">
        <v>146</v>
      </c>
      <c r="E3" s="41">
        <f t="shared" si="0"/>
        <v>0</v>
      </c>
      <c r="F3" s="6"/>
    </row>
    <row r="4" spans="1:6" x14ac:dyDescent="0.25">
      <c r="A4" s="5" t="s">
        <v>145</v>
      </c>
      <c r="B4" s="6">
        <v>0</v>
      </c>
      <c r="C4" s="6" t="s">
        <v>8</v>
      </c>
      <c r="D4" s="6" t="s">
        <v>146</v>
      </c>
      <c r="E4" s="41">
        <f t="shared" si="0"/>
        <v>0</v>
      </c>
      <c r="F4" s="6"/>
    </row>
    <row r="5" spans="1:6" x14ac:dyDescent="0.25">
      <c r="A5" s="5" t="s">
        <v>147</v>
      </c>
      <c r="B5" s="6">
        <v>0</v>
      </c>
      <c r="C5" s="6" t="s">
        <v>151</v>
      </c>
      <c r="D5" s="16" t="s">
        <v>150</v>
      </c>
      <c r="E5" s="41">
        <f t="shared" si="0"/>
        <v>0</v>
      </c>
      <c r="F5" s="6"/>
    </row>
    <row r="6" spans="1:6" x14ac:dyDescent="0.25">
      <c r="A6" s="5" t="s">
        <v>148</v>
      </c>
      <c r="B6" s="6">
        <v>0</v>
      </c>
      <c r="C6" s="6" t="s">
        <v>151</v>
      </c>
      <c r="D6" s="16" t="s">
        <v>150</v>
      </c>
      <c r="E6" s="41">
        <f t="shared" si="0"/>
        <v>0</v>
      </c>
      <c r="F6" s="6"/>
    </row>
    <row r="7" spans="1:6" x14ac:dyDescent="0.25">
      <c r="A7" s="5" t="s">
        <v>149</v>
      </c>
      <c r="B7" s="6">
        <v>0</v>
      </c>
      <c r="C7" s="6" t="s">
        <v>151</v>
      </c>
      <c r="D7" s="16" t="s">
        <v>150</v>
      </c>
      <c r="E7" s="41">
        <f t="shared" si="0"/>
        <v>0</v>
      </c>
      <c r="F7" s="6"/>
    </row>
    <row r="8" spans="1:6" x14ac:dyDescent="0.25">
      <c r="A8" s="5" t="s">
        <v>152</v>
      </c>
      <c r="B8" s="16">
        <v>0</v>
      </c>
      <c r="C8" s="16" t="s">
        <v>59</v>
      </c>
      <c r="D8" s="16" t="s">
        <v>153</v>
      </c>
      <c r="E8" s="41">
        <f t="shared" ref="E8:E10" si="1">RADIANS(B8)/3600</f>
        <v>0</v>
      </c>
      <c r="F8" s="6"/>
    </row>
    <row r="9" spans="1:6" x14ac:dyDescent="0.25">
      <c r="A9" s="5" t="s">
        <v>154</v>
      </c>
      <c r="B9" s="16">
        <v>0</v>
      </c>
      <c r="C9" s="16" t="s">
        <v>59</v>
      </c>
      <c r="D9" s="16" t="s">
        <v>153</v>
      </c>
      <c r="E9" s="41">
        <f t="shared" si="1"/>
        <v>0</v>
      </c>
      <c r="F9" s="6"/>
    </row>
    <row r="10" spans="1:6" x14ac:dyDescent="0.25">
      <c r="A10" s="5" t="s">
        <v>155</v>
      </c>
      <c r="B10" s="16">
        <v>0</v>
      </c>
      <c r="C10" s="16" t="s">
        <v>59</v>
      </c>
      <c r="D10" s="16" t="s">
        <v>153</v>
      </c>
      <c r="E10" s="41">
        <f t="shared" si="1"/>
        <v>0</v>
      </c>
      <c r="F10" s="6"/>
    </row>
    <row r="11" spans="1:6" x14ac:dyDescent="0.25">
      <c r="A11" s="5" t="s">
        <v>156</v>
      </c>
      <c r="B11" s="16">
        <v>0</v>
      </c>
      <c r="C11" s="16" t="s">
        <v>157</v>
      </c>
      <c r="D11" s="16" t="s">
        <v>158</v>
      </c>
      <c r="E11" s="41">
        <f t="shared" si="0"/>
        <v>0</v>
      </c>
      <c r="F11" s="6"/>
    </row>
    <row r="12" spans="1:6" x14ac:dyDescent="0.25">
      <c r="A12" s="5" t="s">
        <v>159</v>
      </c>
      <c r="B12" s="16">
        <v>0</v>
      </c>
      <c r="C12" s="16" t="s">
        <v>157</v>
      </c>
      <c r="D12" s="16" t="s">
        <v>158</v>
      </c>
      <c r="E12" s="41">
        <f t="shared" si="0"/>
        <v>0</v>
      </c>
      <c r="F12" s="6"/>
    </row>
    <row r="13" spans="1:6" x14ac:dyDescent="0.25">
      <c r="A13" s="5" t="s">
        <v>160</v>
      </c>
      <c r="B13" s="16">
        <v>0</v>
      </c>
      <c r="C13" s="16" t="s">
        <v>157</v>
      </c>
      <c r="D13" s="16" t="s">
        <v>158</v>
      </c>
      <c r="E13" s="41">
        <f t="shared" si="0"/>
        <v>0</v>
      </c>
      <c r="F13" s="6"/>
    </row>
    <row r="14" spans="1:6" x14ac:dyDescent="0.25">
      <c r="A14" s="5" t="s">
        <v>27</v>
      </c>
      <c r="B14" s="16">
        <v>0</v>
      </c>
      <c r="C14" s="16" t="s">
        <v>161</v>
      </c>
      <c r="D14" s="16" t="s">
        <v>162</v>
      </c>
      <c r="E14" s="41">
        <f>RADIANS(B14)</f>
        <v>0</v>
      </c>
      <c r="F14" s="6"/>
    </row>
    <row r="15" spans="1:6" x14ac:dyDescent="0.25">
      <c r="A15" s="5" t="s">
        <v>28</v>
      </c>
      <c r="B15" s="16">
        <v>0</v>
      </c>
      <c r="C15" s="16" t="s">
        <v>161</v>
      </c>
      <c r="D15" s="16" t="s">
        <v>162</v>
      </c>
      <c r="E15" s="41">
        <f t="shared" ref="E15:E16" si="2">RADIANS(B15)</f>
        <v>0</v>
      </c>
      <c r="F15" s="6"/>
    </row>
    <row r="16" spans="1:6" x14ac:dyDescent="0.25">
      <c r="A16" s="5" t="s">
        <v>29</v>
      </c>
      <c r="B16" s="16">
        <v>0</v>
      </c>
      <c r="C16" s="16" t="s">
        <v>161</v>
      </c>
      <c r="D16" s="16" t="s">
        <v>162</v>
      </c>
      <c r="E16" s="41">
        <f t="shared" si="2"/>
        <v>0</v>
      </c>
      <c r="F16" s="6"/>
    </row>
    <row r="17" spans="1:6" x14ac:dyDescent="0.25">
      <c r="A17" s="5" t="s">
        <v>163</v>
      </c>
      <c r="B17" s="16">
        <v>0</v>
      </c>
      <c r="C17" s="16" t="s">
        <v>8</v>
      </c>
      <c r="D17" s="16" t="s">
        <v>164</v>
      </c>
      <c r="E17" s="41">
        <f>B17</f>
        <v>0</v>
      </c>
      <c r="F17" s="6"/>
    </row>
    <row r="18" spans="1:6" x14ac:dyDescent="0.25">
      <c r="A18" s="5" t="s">
        <v>165</v>
      </c>
      <c r="B18" s="16">
        <v>0</v>
      </c>
      <c r="C18" s="16" t="s">
        <v>8</v>
      </c>
      <c r="D18" s="16" t="s">
        <v>164</v>
      </c>
      <c r="E18" s="41">
        <f>B18</f>
        <v>0</v>
      </c>
      <c r="F18" s="6"/>
    </row>
    <row r="19" spans="1:6" x14ac:dyDescent="0.25">
      <c r="A19" s="7" t="s">
        <v>166</v>
      </c>
      <c r="B19" s="8">
        <v>0</v>
      </c>
      <c r="C19" s="8" t="s">
        <v>8</v>
      </c>
      <c r="D19" s="8" t="s">
        <v>164</v>
      </c>
      <c r="E19" s="42">
        <f>B19</f>
        <v>0</v>
      </c>
      <c r="F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labuser</cp:lastModifiedBy>
  <dcterms:created xsi:type="dcterms:W3CDTF">2010-12-01T20:08:29Z</dcterms:created>
  <dcterms:modified xsi:type="dcterms:W3CDTF">2021-10-10T00:12:18Z</dcterms:modified>
</cp:coreProperties>
</file>