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21627\Dropbox\"/>
    </mc:Choice>
  </mc:AlternateContent>
  <xr:revisionPtr revIDLastSave="0" documentId="13_ncr:1_{DBE9BDB3-8B64-448D-B67C-611550A85636}" xr6:coauthVersionLast="47" xr6:coauthVersionMax="47" xr10:uidLastSave="{00000000-0000-0000-0000-000000000000}"/>
  <bookViews>
    <workbookView xWindow="-120" yWindow="-120" windowWidth="38640" windowHeight="21840" activeTab="1" xr2:uid="{00000000-000D-0000-FFFF-FFFF00000000}"/>
  </bookViews>
  <sheets>
    <sheet name="Global" sheetId="1" r:id="rId1"/>
    <sheet name="GRAPHS" sheetId="2" r:id="rId2"/>
    <sheet name="Feuil1" sheetId="3" r:id="rId3"/>
  </sheets>
  <definedNames>
    <definedName name="_xlchart.v1.0" hidden="1">Global!$C$1</definedName>
    <definedName name="_xlchart.v1.1" hidden="1">Global!$C$2:$C$19</definedName>
    <definedName name="_xlchart.v1.10" hidden="1">Global!$H$1</definedName>
    <definedName name="_xlchart.v1.11" hidden="1">Global!$H$2:$H$19</definedName>
    <definedName name="_xlchart.v1.12" hidden="1">Global!$I$1</definedName>
    <definedName name="_xlchart.v1.13" hidden="1">Global!$I$2:$I$19</definedName>
    <definedName name="_xlchart.v1.14" hidden="1">Global!$J$1</definedName>
    <definedName name="_xlchart.v1.15" hidden="1">Global!$J$2:$J$19</definedName>
    <definedName name="_xlchart.v1.16" hidden="1">Global!$K$1</definedName>
    <definedName name="_xlchart.v1.17" hidden="1">Global!$K$2:$K$19</definedName>
    <definedName name="_xlchart.v1.18" hidden="1">Global!$L$2:$L$18</definedName>
    <definedName name="_xlchart.v1.2" hidden="1">Global!$D$1</definedName>
    <definedName name="_xlchart.v1.3" hidden="1">Global!$D$2:$D$19</definedName>
    <definedName name="_xlchart.v1.4" hidden="1">Global!$E$1</definedName>
    <definedName name="_xlchart.v1.5" hidden="1">Global!$E$2:$E$19</definedName>
    <definedName name="_xlchart.v1.6" hidden="1">Global!$F$1</definedName>
    <definedName name="_xlchart.v1.7" hidden="1">Global!$F$2:$F$19</definedName>
    <definedName name="_xlchart.v1.8" hidden="1">Global!$G$1</definedName>
    <definedName name="_xlchart.v1.9" hidden="1">Global!$G$2:$G$19</definedName>
    <definedName name="_xlcn.WorksheetConnection_SUIVIPOKER.xlsxTableau41" hidden="1">Tableau4[]</definedName>
    <definedName name="_xlcn.WorksheetConnection_SUIVIPOKER.xlsxTableau61" hidden="1">Global!$N$30:$AA$39</definedName>
  </definedNames>
  <calcPr calcId="18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au4" name="Tableau4" connection="WorksheetConnection_SUIVI POKER.xlsx!Tableau4"/>
          <x15:modelTable id="Tableau6" name="Tableau6" connection="WorksheetConnection_SUIVI POKER.xlsx!Tableau6"/>
        </x15:modelTables>
        <x15:modelRelationships>
          <x15:modelRelationship fromTable="Tableau4" fromColumn="PLAYER" toTable="Tableau6" toColumn="PLAYER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15" i="1" l="1"/>
  <c r="W15" i="1"/>
  <c r="X14" i="1"/>
  <c r="L19" i="1"/>
  <c r="V11" i="1" s="1"/>
  <c r="T11" i="1"/>
  <c r="S11" i="1"/>
  <c r="Q11" i="1"/>
  <c r="P11" i="1"/>
  <c r="P10" i="1"/>
  <c r="O11" i="1"/>
  <c r="O10" i="1"/>
  <c r="S6" i="1"/>
  <c r="S7" i="1"/>
  <c r="T6" i="1"/>
  <c r="T7" i="1"/>
  <c r="S8" i="1"/>
  <c r="T8" i="1"/>
  <c r="S9" i="1"/>
  <c r="S10" i="1"/>
  <c r="T9" i="1"/>
  <c r="T10" i="1"/>
  <c r="T2" i="1"/>
  <c r="S2" i="1"/>
  <c r="S3" i="1"/>
  <c r="S4" i="1"/>
  <c r="O6" i="1"/>
  <c r="O7" i="1"/>
  <c r="O8" i="1"/>
  <c r="P6" i="1"/>
  <c r="P8" i="1"/>
  <c r="P9" i="1"/>
  <c r="Q5" i="1"/>
  <c r="Q6" i="1"/>
  <c r="Q7" i="1"/>
  <c r="Q8" i="1"/>
  <c r="Q9" i="1"/>
  <c r="Q10" i="1"/>
  <c r="O3" i="1"/>
  <c r="P3" i="1"/>
  <c r="Q3" i="1"/>
  <c r="O4" i="1"/>
  <c r="P4" i="1"/>
  <c r="Q4" i="1"/>
  <c r="O5" i="1"/>
  <c r="P5" i="1"/>
  <c r="V15" i="1"/>
  <c r="U15" i="1"/>
  <c r="T15" i="1"/>
  <c r="S15" i="1"/>
  <c r="R15" i="1"/>
  <c r="Q15" i="1"/>
  <c r="P15" i="1"/>
  <c r="O15" i="1"/>
  <c r="Q2" i="1"/>
  <c r="P2" i="1"/>
  <c r="O2" i="1"/>
  <c r="W14" i="1"/>
  <c r="V14" i="1"/>
  <c r="U14" i="1"/>
  <c r="T14" i="1"/>
  <c r="S14" i="1"/>
  <c r="R14" i="1"/>
  <c r="Q14" i="1"/>
  <c r="O14" i="1"/>
  <c r="P14" i="1"/>
  <c r="D19" i="1"/>
  <c r="V3" i="1" s="1"/>
  <c r="E19" i="1"/>
  <c r="V4" i="1" s="1"/>
  <c r="F19" i="1"/>
  <c r="V5" i="1" s="1"/>
  <c r="G19" i="1"/>
  <c r="V6" i="1" s="1"/>
  <c r="H19" i="1"/>
  <c r="V7" i="1" s="1"/>
  <c r="I19" i="1"/>
  <c r="V8" i="1" s="1"/>
  <c r="J19" i="1"/>
  <c r="V9" i="1" s="1"/>
  <c r="K19" i="1"/>
  <c r="V10" i="1" s="1"/>
  <c r="C19" i="1"/>
  <c r="V2" i="1" s="1"/>
  <c r="U11" i="1" l="1"/>
  <c r="R11" i="1"/>
  <c r="R9" i="1"/>
  <c r="R10" i="1"/>
  <c r="U9" i="1"/>
  <c r="U10" i="1"/>
  <c r="R8" i="1"/>
  <c r="U8" i="1" l="1"/>
  <c r="R3" i="1"/>
  <c r="R4" i="1"/>
  <c r="R5" i="1"/>
  <c r="R6" i="1"/>
  <c r="R7" i="1"/>
  <c r="U7" i="1" l="1"/>
  <c r="U6" i="1"/>
  <c r="S5" i="1"/>
  <c r="T5" i="1" l="1"/>
  <c r="U5" i="1" s="1"/>
  <c r="T4" i="1"/>
  <c r="U4" i="1" s="1"/>
  <c r="T3" i="1"/>
  <c r="U3" i="1" s="1"/>
  <c r="U2" i="1"/>
  <c r="R2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20E59C9-7901-4341-AB20-DDD88EAA433E}" keepAlive="1" name="ThisWorkbookDataModel" description="Modèle de données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1978A945-6CEE-4AB7-BD4C-224670AE439F}" name="WorksheetConnection_SUIVI POKER.xlsx!Tableau4" type="102" refreshedVersion="7" minRefreshableVersion="5">
    <extLst>
      <ext xmlns:x15="http://schemas.microsoft.com/office/spreadsheetml/2010/11/main" uri="{DE250136-89BD-433C-8126-D09CA5730AF9}">
        <x15:connection id="Tableau4">
          <x15:rangePr sourceName="_xlcn.WorksheetConnection_SUIVIPOKER.xlsxTableau41"/>
        </x15:connection>
      </ext>
    </extLst>
  </connection>
  <connection id="3" xr16:uid="{B775C95B-7A08-4E24-A206-4A3799A2F87E}" name="WorksheetConnection_SUIVI POKER.xlsx!Tableau6" type="102" refreshedVersion="7" minRefreshableVersion="5">
    <extLst>
      <ext xmlns:x15="http://schemas.microsoft.com/office/spreadsheetml/2010/11/main" uri="{DE250136-89BD-433C-8126-D09CA5730AF9}">
        <x15:connection id="Tableau6">
          <x15:rangePr sourceName="_xlcn.WorksheetConnection_SUIVIPOKER.xlsxTableau61"/>
        </x15:connection>
      </ext>
    </extLst>
  </connection>
</connections>
</file>

<file path=xl/sharedStrings.xml><?xml version="1.0" encoding="utf-8"?>
<sst xmlns="http://schemas.openxmlformats.org/spreadsheetml/2006/main" count="186" uniqueCount="44">
  <si>
    <t>NB DE PARTIES</t>
  </si>
  <si>
    <t>PARTIE 1</t>
  </si>
  <si>
    <t>PARTIE 2</t>
  </si>
  <si>
    <t>PARTIE 3</t>
  </si>
  <si>
    <t>PARTIE 4</t>
  </si>
  <si>
    <t>PARTIE 5</t>
  </si>
  <si>
    <t>PARTIE 6</t>
  </si>
  <si>
    <t>PARTIE 7</t>
  </si>
  <si>
    <t>PARTIE 8</t>
  </si>
  <si>
    <t>PARTIE 9</t>
  </si>
  <si>
    <t>PARTIE 10</t>
  </si>
  <si>
    <t>PARTIE 11</t>
  </si>
  <si>
    <t>PARTIE 12</t>
  </si>
  <si>
    <t>PARTIE 13</t>
  </si>
  <si>
    <t>RACHED</t>
  </si>
  <si>
    <t>EMINE</t>
  </si>
  <si>
    <t>SAMI</t>
  </si>
  <si>
    <t>HAMZA</t>
  </si>
  <si>
    <t>TOTAL</t>
  </si>
  <si>
    <t>AVG WON/GAME</t>
  </si>
  <si>
    <t>VOLATILITY</t>
  </si>
  <si>
    <t>GAME WON</t>
  </si>
  <si>
    <t>GAME LOST</t>
  </si>
  <si>
    <t>WASSIM</t>
  </si>
  <si>
    <t>GHAZI</t>
  </si>
  <si>
    <t>TOTAL GAMES</t>
  </si>
  <si>
    <t>ADAM</t>
  </si>
  <si>
    <t>D.BAFFOUN</t>
  </si>
  <si>
    <t>D.MILADI</t>
  </si>
  <si>
    <t>WIN RATE</t>
  </si>
  <si>
    <t>WIN/LOSS PER BUY IN</t>
  </si>
  <si>
    <t>RISK/WIN</t>
  </si>
  <si>
    <t>ANNEE</t>
  </si>
  <si>
    <t>PLAYER</t>
  </si>
  <si>
    <t>YEAR</t>
  </si>
  <si>
    <t>SCORE</t>
  </si>
  <si>
    <t>GAME</t>
  </si>
  <si>
    <t>BAFFOUN</t>
  </si>
  <si>
    <t>MILADI</t>
  </si>
  <si>
    <t>PARTIE 14</t>
  </si>
  <si>
    <t>PARTIE 15</t>
  </si>
  <si>
    <t>PARTIE 16</t>
  </si>
  <si>
    <t>YOUSSEF</t>
  </si>
  <si>
    <t>PARTIE 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</si>
</sst>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6">
    <xf numFmtId="0" fontId="0" fillId="0" borderId="0" xfId="0"/>
    <xf numFmtId="0" fontId="0" fillId="0" borderId="1" xfId="0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164" fontId="0" fillId="0" borderId="1" xfId="1" applyNumberFormat="1" applyFont="1" applyFill="1" applyBorder="1" applyAlignment="1">
      <alignment horizontal="center" vertical="center"/>
    </xf>
    <xf numFmtId="9" fontId="0" fillId="0" borderId="1" xfId="1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9" fontId="0" fillId="0" borderId="5" xfId="1" applyFont="1" applyFill="1" applyBorder="1" applyAlignment="1">
      <alignment horizontal="center" vertical="center"/>
    </xf>
    <xf numFmtId="164" fontId="0" fillId="0" borderId="5" xfId="0" applyNumberForma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</cellXfs>
  <cellStyles count="2">
    <cellStyle name="Normal" xfId="0" builtinId="0"/>
    <cellStyle name="Pourcentage" xfId="1" builtinId="5"/>
  </cellStyles>
  <dxfs count="7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64" formatCode="0.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right style="thin">
          <color indexed="64"/>
        </right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10" Type="http://schemas.openxmlformats.org/officeDocument/2006/relationships/customXml" Target="../customXml/item1.xml"/><Relationship Id="rId4" Type="http://schemas.openxmlformats.org/officeDocument/2006/relationships/theme" Target="theme/theme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Global!$N$14</c:f>
              <c:strCache>
                <c:ptCount val="1"/>
                <c:pt idx="0">
                  <c:v>2019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T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Global!$O$13:$X$13</c:f>
              <c:strCache>
                <c:ptCount val="10"/>
                <c:pt idx="0">
                  <c:v>RACHED</c:v>
                </c:pt>
                <c:pt idx="1">
                  <c:v>EMINE</c:v>
                </c:pt>
                <c:pt idx="2">
                  <c:v>SAMI</c:v>
                </c:pt>
                <c:pt idx="3">
                  <c:v>HAMZA</c:v>
                </c:pt>
                <c:pt idx="4">
                  <c:v>WASSIM</c:v>
                </c:pt>
                <c:pt idx="5">
                  <c:v>GHAZI</c:v>
                </c:pt>
                <c:pt idx="6">
                  <c:v>ADAM</c:v>
                </c:pt>
                <c:pt idx="7">
                  <c:v>D.BAFFOUN</c:v>
                </c:pt>
                <c:pt idx="8">
                  <c:v>D.MILADI</c:v>
                </c:pt>
                <c:pt idx="9">
                  <c:v>YOUSSEF</c:v>
                </c:pt>
              </c:strCache>
            </c:strRef>
          </c:cat>
          <c:val>
            <c:numRef>
              <c:f>Global!$O$14:$X$14</c:f>
              <c:numCache>
                <c:formatCode>General</c:formatCode>
                <c:ptCount val="10"/>
                <c:pt idx="0">
                  <c:v>-125</c:v>
                </c:pt>
                <c:pt idx="1">
                  <c:v>220</c:v>
                </c:pt>
                <c:pt idx="2">
                  <c:v>160</c:v>
                </c:pt>
                <c:pt idx="3">
                  <c:v>-280</c:v>
                </c:pt>
                <c:pt idx="4">
                  <c:v>65</c:v>
                </c:pt>
                <c:pt idx="5">
                  <c:v>-50</c:v>
                </c:pt>
                <c:pt idx="6">
                  <c:v>20</c:v>
                </c:pt>
                <c:pt idx="7">
                  <c:v>40</c:v>
                </c:pt>
                <c:pt idx="8">
                  <c:v>-30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6E-408A-985B-690A724E8590}"/>
            </c:ext>
          </c:extLst>
        </c:ser>
        <c:ser>
          <c:idx val="1"/>
          <c:order val="1"/>
          <c:tx>
            <c:strRef>
              <c:f>Global!$N$15</c:f>
              <c:strCache>
                <c:ptCount val="1"/>
                <c:pt idx="0">
                  <c:v>2021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T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Global!$O$13:$X$13</c:f>
              <c:strCache>
                <c:ptCount val="10"/>
                <c:pt idx="0">
                  <c:v>RACHED</c:v>
                </c:pt>
                <c:pt idx="1">
                  <c:v>EMINE</c:v>
                </c:pt>
                <c:pt idx="2">
                  <c:v>SAMI</c:v>
                </c:pt>
                <c:pt idx="3">
                  <c:v>HAMZA</c:v>
                </c:pt>
                <c:pt idx="4">
                  <c:v>WASSIM</c:v>
                </c:pt>
                <c:pt idx="5">
                  <c:v>GHAZI</c:v>
                </c:pt>
                <c:pt idx="6">
                  <c:v>ADAM</c:v>
                </c:pt>
                <c:pt idx="7">
                  <c:v>D.BAFFOUN</c:v>
                </c:pt>
                <c:pt idx="8">
                  <c:v>D.MILADI</c:v>
                </c:pt>
                <c:pt idx="9">
                  <c:v>YOUSSEF</c:v>
                </c:pt>
              </c:strCache>
            </c:strRef>
          </c:cat>
          <c:val>
            <c:numRef>
              <c:f>Global!$O$15:$X$15</c:f>
              <c:numCache>
                <c:formatCode>General</c:formatCode>
                <c:ptCount val="10"/>
                <c:pt idx="0">
                  <c:v>-150</c:v>
                </c:pt>
                <c:pt idx="1">
                  <c:v>230</c:v>
                </c:pt>
                <c:pt idx="2">
                  <c:v>10</c:v>
                </c:pt>
                <c:pt idx="3">
                  <c:v>-110</c:v>
                </c:pt>
                <c:pt idx="4">
                  <c:v>0</c:v>
                </c:pt>
                <c:pt idx="5">
                  <c:v>-15</c:v>
                </c:pt>
                <c:pt idx="6">
                  <c:v>-20</c:v>
                </c:pt>
                <c:pt idx="7">
                  <c:v>-30</c:v>
                </c:pt>
                <c:pt idx="8">
                  <c:v>-5</c:v>
                </c:pt>
                <c:pt idx="9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6E-408A-985B-690A724E859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63982159"/>
        <c:axId val="63969263"/>
      </c:barChart>
      <c:catAx>
        <c:axId val="63982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TN"/>
          </a:p>
        </c:txPr>
        <c:crossAx val="63969263"/>
        <c:crosses val="autoZero"/>
        <c:auto val="1"/>
        <c:lblAlgn val="ctr"/>
        <c:lblOffset val="100"/>
        <c:noMultiLvlLbl val="0"/>
      </c:catAx>
      <c:valAx>
        <c:axId val="6396926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3982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T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T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Global!$O$1</c:f>
              <c:strCache>
                <c:ptCount val="1"/>
                <c:pt idx="0">
                  <c:v>GAME WON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T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Global!$N$2:$N$11</c:f>
              <c:strCache>
                <c:ptCount val="10"/>
                <c:pt idx="0">
                  <c:v>RACHED</c:v>
                </c:pt>
                <c:pt idx="1">
                  <c:v>EMINE</c:v>
                </c:pt>
                <c:pt idx="2">
                  <c:v>SAMI</c:v>
                </c:pt>
                <c:pt idx="3">
                  <c:v>HAMZA</c:v>
                </c:pt>
                <c:pt idx="4">
                  <c:v>WASSIM</c:v>
                </c:pt>
                <c:pt idx="5">
                  <c:v>GHAZI</c:v>
                </c:pt>
                <c:pt idx="6">
                  <c:v>ADAM</c:v>
                </c:pt>
                <c:pt idx="7">
                  <c:v>D.BAFFOUN</c:v>
                </c:pt>
                <c:pt idx="8">
                  <c:v>D.MILADI</c:v>
                </c:pt>
                <c:pt idx="9">
                  <c:v>YOUSSEF</c:v>
                </c:pt>
              </c:strCache>
            </c:strRef>
          </c:cat>
          <c:val>
            <c:numRef>
              <c:f>Global!$O$2:$O$11</c:f>
              <c:numCache>
                <c:formatCode>General</c:formatCode>
                <c:ptCount val="10"/>
                <c:pt idx="0">
                  <c:v>6</c:v>
                </c:pt>
                <c:pt idx="1">
                  <c:v>13</c:v>
                </c:pt>
                <c:pt idx="2">
                  <c:v>9</c:v>
                </c:pt>
                <c:pt idx="3">
                  <c:v>3</c:v>
                </c:pt>
                <c:pt idx="4">
                  <c:v>3</c:v>
                </c:pt>
                <c:pt idx="5">
                  <c:v>1</c:v>
                </c:pt>
                <c:pt idx="6">
                  <c:v>3</c:v>
                </c:pt>
                <c:pt idx="7">
                  <c:v>1</c:v>
                </c:pt>
                <c:pt idx="8">
                  <c:v>4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55-4A46-98AD-C29ECF636D9A}"/>
            </c:ext>
          </c:extLst>
        </c:ser>
        <c:ser>
          <c:idx val="1"/>
          <c:order val="1"/>
          <c:tx>
            <c:strRef>
              <c:f>Global!$P$1</c:f>
              <c:strCache>
                <c:ptCount val="1"/>
                <c:pt idx="0">
                  <c:v>GAME LOST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T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Global!$N$2:$N$11</c:f>
              <c:strCache>
                <c:ptCount val="10"/>
                <c:pt idx="0">
                  <c:v>RACHED</c:v>
                </c:pt>
                <c:pt idx="1">
                  <c:v>EMINE</c:v>
                </c:pt>
                <c:pt idx="2">
                  <c:v>SAMI</c:v>
                </c:pt>
                <c:pt idx="3">
                  <c:v>HAMZA</c:v>
                </c:pt>
                <c:pt idx="4">
                  <c:v>WASSIM</c:v>
                </c:pt>
                <c:pt idx="5">
                  <c:v>GHAZI</c:v>
                </c:pt>
                <c:pt idx="6">
                  <c:v>ADAM</c:v>
                </c:pt>
                <c:pt idx="7">
                  <c:v>D.BAFFOUN</c:v>
                </c:pt>
                <c:pt idx="8">
                  <c:v>D.MILADI</c:v>
                </c:pt>
                <c:pt idx="9">
                  <c:v>YOUSSEF</c:v>
                </c:pt>
              </c:strCache>
            </c:strRef>
          </c:cat>
          <c:val>
            <c:numRef>
              <c:f>Global!$P$2:$P$11</c:f>
              <c:numCache>
                <c:formatCode>General</c:formatCode>
                <c:ptCount val="10"/>
                <c:pt idx="0">
                  <c:v>11</c:v>
                </c:pt>
                <c:pt idx="1">
                  <c:v>3</c:v>
                </c:pt>
                <c:pt idx="2">
                  <c:v>7</c:v>
                </c:pt>
                <c:pt idx="3">
                  <c:v>10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2</c:v>
                </c:pt>
                <c:pt idx="8">
                  <c:v>5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55-4A46-98AD-C29ECF636D9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100"/>
        <c:axId val="64484607"/>
        <c:axId val="64487103"/>
      </c:barChart>
      <c:catAx>
        <c:axId val="644846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TN"/>
          </a:p>
        </c:txPr>
        <c:crossAx val="64487103"/>
        <c:crosses val="autoZero"/>
        <c:auto val="1"/>
        <c:lblAlgn val="ctr"/>
        <c:lblOffset val="100"/>
        <c:noMultiLvlLbl val="0"/>
      </c:catAx>
      <c:valAx>
        <c:axId val="6448710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4484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TN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T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Global!$O$21</c:f>
              <c:strCache>
                <c:ptCount val="1"/>
                <c:pt idx="0">
                  <c:v>RACHED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T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Global!$N$22:$N$38</c:f>
              <c:strCache>
                <c:ptCount val="17"/>
                <c:pt idx="0">
                  <c:v>PARTIE 1</c:v>
                </c:pt>
                <c:pt idx="1">
                  <c:v>PARTIE 2</c:v>
                </c:pt>
                <c:pt idx="2">
                  <c:v>PARTIE 3</c:v>
                </c:pt>
                <c:pt idx="3">
                  <c:v>PARTIE 4</c:v>
                </c:pt>
                <c:pt idx="4">
                  <c:v>PARTIE 5</c:v>
                </c:pt>
                <c:pt idx="5">
                  <c:v>PARTIE 6</c:v>
                </c:pt>
                <c:pt idx="6">
                  <c:v>PARTIE 7</c:v>
                </c:pt>
                <c:pt idx="7">
                  <c:v>PARTIE 8</c:v>
                </c:pt>
                <c:pt idx="8">
                  <c:v>PARTIE 9</c:v>
                </c:pt>
                <c:pt idx="9">
                  <c:v>PARTIE 10</c:v>
                </c:pt>
                <c:pt idx="10">
                  <c:v>PARTIE 11</c:v>
                </c:pt>
                <c:pt idx="11">
                  <c:v>PARTIE 12</c:v>
                </c:pt>
                <c:pt idx="12">
                  <c:v>PARTIE 13</c:v>
                </c:pt>
                <c:pt idx="13">
                  <c:v>PARTIE 14</c:v>
                </c:pt>
                <c:pt idx="14">
                  <c:v>PARTIE 15</c:v>
                </c:pt>
                <c:pt idx="15">
                  <c:v>PARTIE 16</c:v>
                </c:pt>
                <c:pt idx="16">
                  <c:v>PARTIE 17</c:v>
                </c:pt>
              </c:strCache>
            </c:strRef>
          </c:cat>
          <c:val>
            <c:numRef>
              <c:f>Global!$O$22:$O$38</c:f>
              <c:numCache>
                <c:formatCode>General</c:formatCode>
                <c:ptCount val="17"/>
                <c:pt idx="0">
                  <c:v>-60</c:v>
                </c:pt>
                <c:pt idx="1">
                  <c:v>-110</c:v>
                </c:pt>
                <c:pt idx="2">
                  <c:v>-130</c:v>
                </c:pt>
                <c:pt idx="3">
                  <c:v>-245</c:v>
                </c:pt>
                <c:pt idx="4">
                  <c:v>-285</c:v>
                </c:pt>
                <c:pt idx="5">
                  <c:v>-165</c:v>
                </c:pt>
                <c:pt idx="6">
                  <c:v>-135</c:v>
                </c:pt>
                <c:pt idx="7">
                  <c:v>-45</c:v>
                </c:pt>
                <c:pt idx="8">
                  <c:v>-35</c:v>
                </c:pt>
                <c:pt idx="9">
                  <c:v>-55</c:v>
                </c:pt>
                <c:pt idx="10">
                  <c:v>-115</c:v>
                </c:pt>
                <c:pt idx="11">
                  <c:v>-125</c:v>
                </c:pt>
                <c:pt idx="12">
                  <c:v>-165</c:v>
                </c:pt>
                <c:pt idx="13">
                  <c:v>-135</c:v>
                </c:pt>
                <c:pt idx="14">
                  <c:v>-200</c:v>
                </c:pt>
                <c:pt idx="15">
                  <c:v>-195</c:v>
                </c:pt>
                <c:pt idx="16">
                  <c:v>-275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23-4466-B581-FE48C7A4B260}"/>
            </c:ext>
          </c:extLst>
        </c:ser>
        <c:ser>
          <c:idx val="1"/>
          <c:order val="1"/>
          <c:tx>
            <c:strRef>
              <c:f>Global!$P$21</c:f>
              <c:strCache>
                <c:ptCount val="1"/>
                <c:pt idx="0">
                  <c:v>EMINE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T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Global!$N$22:$N$38</c:f>
              <c:strCache>
                <c:ptCount val="17"/>
                <c:pt idx="0">
                  <c:v>PARTIE 1</c:v>
                </c:pt>
                <c:pt idx="1">
                  <c:v>PARTIE 2</c:v>
                </c:pt>
                <c:pt idx="2">
                  <c:v>PARTIE 3</c:v>
                </c:pt>
                <c:pt idx="3">
                  <c:v>PARTIE 4</c:v>
                </c:pt>
                <c:pt idx="4">
                  <c:v>PARTIE 5</c:v>
                </c:pt>
                <c:pt idx="5">
                  <c:v>PARTIE 6</c:v>
                </c:pt>
                <c:pt idx="6">
                  <c:v>PARTIE 7</c:v>
                </c:pt>
                <c:pt idx="7">
                  <c:v>PARTIE 8</c:v>
                </c:pt>
                <c:pt idx="8">
                  <c:v>PARTIE 9</c:v>
                </c:pt>
                <c:pt idx="9">
                  <c:v>PARTIE 10</c:v>
                </c:pt>
                <c:pt idx="10">
                  <c:v>PARTIE 11</c:v>
                </c:pt>
                <c:pt idx="11">
                  <c:v>PARTIE 12</c:v>
                </c:pt>
                <c:pt idx="12">
                  <c:v>PARTIE 13</c:v>
                </c:pt>
                <c:pt idx="13">
                  <c:v>PARTIE 14</c:v>
                </c:pt>
                <c:pt idx="14">
                  <c:v>PARTIE 15</c:v>
                </c:pt>
                <c:pt idx="15">
                  <c:v>PARTIE 16</c:v>
                </c:pt>
                <c:pt idx="16">
                  <c:v>PARTIE 17</c:v>
                </c:pt>
              </c:strCache>
            </c:strRef>
          </c:cat>
          <c:val>
            <c:numRef>
              <c:f>Global!$P$22:$P$38</c:f>
              <c:numCache>
                <c:formatCode>General</c:formatCode>
                <c:ptCount val="17"/>
                <c:pt idx="0">
                  <c:v>95</c:v>
                </c:pt>
                <c:pt idx="1">
                  <c:v>140</c:v>
                </c:pt>
                <c:pt idx="2">
                  <c:v>60</c:v>
                </c:pt>
                <c:pt idx="3">
                  <c:v>115</c:v>
                </c:pt>
                <c:pt idx="4">
                  <c:v>155</c:v>
                </c:pt>
                <c:pt idx="5">
                  <c:v>180</c:v>
                </c:pt>
                <c:pt idx="6">
                  <c:v>120</c:v>
                </c:pt>
                <c:pt idx="7">
                  <c:v>120</c:v>
                </c:pt>
                <c:pt idx="8">
                  <c:v>90</c:v>
                </c:pt>
                <c:pt idx="9">
                  <c:v>110</c:v>
                </c:pt>
                <c:pt idx="10">
                  <c:v>195</c:v>
                </c:pt>
                <c:pt idx="11">
                  <c:v>220</c:v>
                </c:pt>
                <c:pt idx="12">
                  <c:v>300</c:v>
                </c:pt>
                <c:pt idx="13">
                  <c:v>350</c:v>
                </c:pt>
                <c:pt idx="14">
                  <c:v>360</c:v>
                </c:pt>
                <c:pt idx="15">
                  <c:v>420</c:v>
                </c:pt>
                <c:pt idx="16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23-4466-B581-FE48C7A4B260}"/>
            </c:ext>
          </c:extLst>
        </c:ser>
        <c:ser>
          <c:idx val="2"/>
          <c:order val="2"/>
          <c:tx>
            <c:strRef>
              <c:f>Global!$Q$21</c:f>
              <c:strCache>
                <c:ptCount val="1"/>
                <c:pt idx="0">
                  <c:v>SAMI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T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Global!$N$22:$N$38</c:f>
              <c:strCache>
                <c:ptCount val="17"/>
                <c:pt idx="0">
                  <c:v>PARTIE 1</c:v>
                </c:pt>
                <c:pt idx="1">
                  <c:v>PARTIE 2</c:v>
                </c:pt>
                <c:pt idx="2">
                  <c:v>PARTIE 3</c:v>
                </c:pt>
                <c:pt idx="3">
                  <c:v>PARTIE 4</c:v>
                </c:pt>
                <c:pt idx="4">
                  <c:v>PARTIE 5</c:v>
                </c:pt>
                <c:pt idx="5">
                  <c:v>PARTIE 6</c:v>
                </c:pt>
                <c:pt idx="6">
                  <c:v>PARTIE 7</c:v>
                </c:pt>
                <c:pt idx="7">
                  <c:v>PARTIE 8</c:v>
                </c:pt>
                <c:pt idx="8">
                  <c:v>PARTIE 9</c:v>
                </c:pt>
                <c:pt idx="9">
                  <c:v>PARTIE 10</c:v>
                </c:pt>
                <c:pt idx="10">
                  <c:v>PARTIE 11</c:v>
                </c:pt>
                <c:pt idx="11">
                  <c:v>PARTIE 12</c:v>
                </c:pt>
                <c:pt idx="12">
                  <c:v>PARTIE 13</c:v>
                </c:pt>
                <c:pt idx="13">
                  <c:v>PARTIE 14</c:v>
                </c:pt>
                <c:pt idx="14">
                  <c:v>PARTIE 15</c:v>
                </c:pt>
                <c:pt idx="15">
                  <c:v>PARTIE 16</c:v>
                </c:pt>
                <c:pt idx="16">
                  <c:v>PARTIE 17</c:v>
                </c:pt>
              </c:strCache>
            </c:strRef>
          </c:cat>
          <c:val>
            <c:numRef>
              <c:f>Global!$Q$22:$Q$38</c:f>
              <c:numCache>
                <c:formatCode>General</c:formatCode>
                <c:ptCount val="17"/>
                <c:pt idx="0">
                  <c:v>5</c:v>
                </c:pt>
                <c:pt idx="1">
                  <c:v>25</c:v>
                </c:pt>
                <c:pt idx="2">
                  <c:v>105</c:v>
                </c:pt>
                <c:pt idx="3">
                  <c:v>120</c:v>
                </c:pt>
                <c:pt idx="4">
                  <c:v>125</c:v>
                </c:pt>
                <c:pt idx="5">
                  <c:v>140</c:v>
                </c:pt>
                <c:pt idx="6">
                  <c:v>125</c:v>
                </c:pt>
                <c:pt idx="7">
                  <c:v>105</c:v>
                </c:pt>
                <c:pt idx="8">
                  <c:v>165</c:v>
                </c:pt>
                <c:pt idx="9">
                  <c:v>190</c:v>
                </c:pt>
                <c:pt idx="10">
                  <c:v>185</c:v>
                </c:pt>
                <c:pt idx="11">
                  <c:v>160</c:v>
                </c:pt>
                <c:pt idx="12">
                  <c:v>145</c:v>
                </c:pt>
                <c:pt idx="13">
                  <c:v>135</c:v>
                </c:pt>
                <c:pt idx="14">
                  <c:v>195</c:v>
                </c:pt>
                <c:pt idx="15">
                  <c:v>195</c:v>
                </c:pt>
                <c:pt idx="16">
                  <c:v>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23-4466-B581-FE48C7A4B260}"/>
            </c:ext>
          </c:extLst>
        </c:ser>
        <c:ser>
          <c:idx val="3"/>
          <c:order val="3"/>
          <c:tx>
            <c:strRef>
              <c:f>Global!$R$21</c:f>
              <c:strCache>
                <c:ptCount val="1"/>
                <c:pt idx="0">
                  <c:v>HAMZA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4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T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Global!$N$22:$N$38</c:f>
              <c:strCache>
                <c:ptCount val="17"/>
                <c:pt idx="0">
                  <c:v>PARTIE 1</c:v>
                </c:pt>
                <c:pt idx="1">
                  <c:v>PARTIE 2</c:v>
                </c:pt>
                <c:pt idx="2">
                  <c:v>PARTIE 3</c:v>
                </c:pt>
                <c:pt idx="3">
                  <c:v>PARTIE 4</c:v>
                </c:pt>
                <c:pt idx="4">
                  <c:v>PARTIE 5</c:v>
                </c:pt>
                <c:pt idx="5">
                  <c:v>PARTIE 6</c:v>
                </c:pt>
                <c:pt idx="6">
                  <c:v>PARTIE 7</c:v>
                </c:pt>
                <c:pt idx="7">
                  <c:v>PARTIE 8</c:v>
                </c:pt>
                <c:pt idx="8">
                  <c:v>PARTIE 9</c:v>
                </c:pt>
                <c:pt idx="9">
                  <c:v>PARTIE 10</c:v>
                </c:pt>
                <c:pt idx="10">
                  <c:v>PARTIE 11</c:v>
                </c:pt>
                <c:pt idx="11">
                  <c:v>PARTIE 12</c:v>
                </c:pt>
                <c:pt idx="12">
                  <c:v>PARTIE 13</c:v>
                </c:pt>
                <c:pt idx="13">
                  <c:v>PARTIE 14</c:v>
                </c:pt>
                <c:pt idx="14">
                  <c:v>PARTIE 15</c:v>
                </c:pt>
                <c:pt idx="15">
                  <c:v>PARTIE 16</c:v>
                </c:pt>
                <c:pt idx="16">
                  <c:v>PARTIE 17</c:v>
                </c:pt>
              </c:strCache>
            </c:strRef>
          </c:cat>
          <c:val>
            <c:numRef>
              <c:f>Global!$R$22:$R$38</c:f>
              <c:numCache>
                <c:formatCode>General</c:formatCode>
                <c:ptCount val="17"/>
                <c:pt idx="0">
                  <c:v>-40</c:v>
                </c:pt>
                <c:pt idx="1">
                  <c:v>-55</c:v>
                </c:pt>
                <c:pt idx="2">
                  <c:v>-10</c:v>
                </c:pt>
                <c:pt idx="3">
                  <c:v>25</c:v>
                </c:pt>
                <c:pt idx="4">
                  <c:v>-75</c:v>
                </c:pt>
                <c:pt idx="5">
                  <c:v>-155</c:v>
                </c:pt>
                <c:pt idx="6">
                  <c:v>-235</c:v>
                </c:pt>
                <c:pt idx="7">
                  <c:v>-255</c:v>
                </c:pt>
                <c:pt idx="8">
                  <c:v>-255</c:v>
                </c:pt>
                <c:pt idx="9">
                  <c:v>-255</c:v>
                </c:pt>
                <c:pt idx="10">
                  <c:v>-280</c:v>
                </c:pt>
                <c:pt idx="11">
                  <c:v>-280</c:v>
                </c:pt>
                <c:pt idx="12">
                  <c:v>-285</c:v>
                </c:pt>
                <c:pt idx="13">
                  <c:v>-340</c:v>
                </c:pt>
                <c:pt idx="14">
                  <c:v>-330</c:v>
                </c:pt>
                <c:pt idx="15">
                  <c:v>-390</c:v>
                </c:pt>
                <c:pt idx="16">
                  <c:v>-390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F23-4466-B581-FE48C7A4B260}"/>
            </c:ext>
          </c:extLst>
        </c:ser>
        <c:ser>
          <c:idx val="5"/>
          <c:order val="5"/>
          <c:tx>
            <c:strRef>
              <c:f>Global!$T$21</c:f>
              <c:strCache>
                <c:ptCount val="1"/>
                <c:pt idx="0">
                  <c:v>GHAZI</c:v>
                </c:pt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6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T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Global!$N$22:$N$38</c:f>
              <c:strCache>
                <c:ptCount val="17"/>
                <c:pt idx="0">
                  <c:v>PARTIE 1</c:v>
                </c:pt>
                <c:pt idx="1">
                  <c:v>PARTIE 2</c:v>
                </c:pt>
                <c:pt idx="2">
                  <c:v>PARTIE 3</c:v>
                </c:pt>
                <c:pt idx="3">
                  <c:v>PARTIE 4</c:v>
                </c:pt>
                <c:pt idx="4">
                  <c:v>PARTIE 5</c:v>
                </c:pt>
                <c:pt idx="5">
                  <c:v>PARTIE 6</c:v>
                </c:pt>
                <c:pt idx="6">
                  <c:v>PARTIE 7</c:v>
                </c:pt>
                <c:pt idx="7">
                  <c:v>PARTIE 8</c:v>
                </c:pt>
                <c:pt idx="8">
                  <c:v>PARTIE 9</c:v>
                </c:pt>
                <c:pt idx="9">
                  <c:v>PARTIE 10</c:v>
                </c:pt>
                <c:pt idx="10">
                  <c:v>PARTIE 11</c:v>
                </c:pt>
                <c:pt idx="11">
                  <c:v>PARTIE 12</c:v>
                </c:pt>
                <c:pt idx="12">
                  <c:v>PARTIE 13</c:v>
                </c:pt>
                <c:pt idx="13">
                  <c:v>PARTIE 14</c:v>
                </c:pt>
                <c:pt idx="14">
                  <c:v>PARTIE 15</c:v>
                </c:pt>
                <c:pt idx="15">
                  <c:v>PARTIE 16</c:v>
                </c:pt>
                <c:pt idx="16">
                  <c:v>PARTIE 17</c:v>
                </c:pt>
              </c:strCache>
            </c:strRef>
          </c:cat>
          <c:val>
            <c:numRef>
              <c:f>Global!$T$22:$T$38</c:f>
              <c:numCache>
                <c:formatCode>General</c:formatCode>
                <c:ptCount val="17"/>
                <c:pt idx="2">
                  <c:v>30</c:v>
                </c:pt>
                <c:pt idx="3">
                  <c:v>0</c:v>
                </c:pt>
                <c:pt idx="4">
                  <c:v>0</c:v>
                </c:pt>
                <c:pt idx="5">
                  <c:v>-10</c:v>
                </c:pt>
                <c:pt idx="6">
                  <c:v>-10</c:v>
                </c:pt>
                <c:pt idx="7">
                  <c:v>-50</c:v>
                </c:pt>
                <c:pt idx="8">
                  <c:v>-50</c:v>
                </c:pt>
                <c:pt idx="9">
                  <c:v>-50</c:v>
                </c:pt>
                <c:pt idx="10">
                  <c:v>-50</c:v>
                </c:pt>
                <c:pt idx="11">
                  <c:v>-50</c:v>
                </c:pt>
                <c:pt idx="12">
                  <c:v>-50</c:v>
                </c:pt>
                <c:pt idx="13">
                  <c:v>-50</c:v>
                </c:pt>
                <c:pt idx="14">
                  <c:v>-50</c:v>
                </c:pt>
                <c:pt idx="15">
                  <c:v>-50</c:v>
                </c:pt>
                <c:pt idx="16">
                  <c:v>-65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6F23-4466-B581-FE48C7A4B260}"/>
            </c:ext>
          </c:extLst>
        </c:ser>
        <c:ser>
          <c:idx val="6"/>
          <c:order val="6"/>
          <c:tx>
            <c:strRef>
              <c:f>Global!$U$21</c:f>
              <c:strCache>
                <c:ptCount val="1"/>
                <c:pt idx="0">
                  <c:v>ADAM</c:v>
                </c:pt>
              </c:strCache>
            </c:strRef>
          </c:tx>
          <c:spPr>
            <a:ln w="317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T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Global!$N$22:$N$38</c:f>
              <c:strCache>
                <c:ptCount val="17"/>
                <c:pt idx="0">
                  <c:v>PARTIE 1</c:v>
                </c:pt>
                <c:pt idx="1">
                  <c:v>PARTIE 2</c:v>
                </c:pt>
                <c:pt idx="2">
                  <c:v>PARTIE 3</c:v>
                </c:pt>
                <c:pt idx="3">
                  <c:v>PARTIE 4</c:v>
                </c:pt>
                <c:pt idx="4">
                  <c:v>PARTIE 5</c:v>
                </c:pt>
                <c:pt idx="5">
                  <c:v>PARTIE 6</c:v>
                </c:pt>
                <c:pt idx="6">
                  <c:v>PARTIE 7</c:v>
                </c:pt>
                <c:pt idx="7">
                  <c:v>PARTIE 8</c:v>
                </c:pt>
                <c:pt idx="8">
                  <c:v>PARTIE 9</c:v>
                </c:pt>
                <c:pt idx="9">
                  <c:v>PARTIE 10</c:v>
                </c:pt>
                <c:pt idx="10">
                  <c:v>PARTIE 11</c:v>
                </c:pt>
                <c:pt idx="11">
                  <c:v>PARTIE 12</c:v>
                </c:pt>
                <c:pt idx="12">
                  <c:v>PARTIE 13</c:v>
                </c:pt>
                <c:pt idx="13">
                  <c:v>PARTIE 14</c:v>
                </c:pt>
                <c:pt idx="14">
                  <c:v>PARTIE 15</c:v>
                </c:pt>
                <c:pt idx="15">
                  <c:v>PARTIE 16</c:v>
                </c:pt>
                <c:pt idx="16">
                  <c:v>PARTIE 17</c:v>
                </c:pt>
              </c:strCache>
            </c:strRef>
          </c:cat>
          <c:val>
            <c:numRef>
              <c:f>Global!$U$22:$U$38</c:f>
              <c:numCache>
                <c:formatCode>General</c:formatCode>
                <c:ptCount val="17"/>
                <c:pt idx="3">
                  <c:v>40</c:v>
                </c:pt>
                <c:pt idx="4">
                  <c:v>75</c:v>
                </c:pt>
                <c:pt idx="5">
                  <c:v>-15</c:v>
                </c:pt>
                <c:pt idx="6">
                  <c:v>45</c:v>
                </c:pt>
                <c:pt idx="7">
                  <c:v>45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F23-4466-B581-FE48C7A4B260}"/>
            </c:ext>
          </c:extLst>
        </c:ser>
        <c:ser>
          <c:idx val="7"/>
          <c:order val="7"/>
          <c:tx>
            <c:strRef>
              <c:f>Global!$V$21</c:f>
              <c:strCache>
                <c:ptCount val="1"/>
                <c:pt idx="0">
                  <c:v>D.BAFFOUN</c:v>
                </c:pt>
              </c:strCache>
            </c:strRef>
          </c:tx>
          <c:spPr>
            <a:ln w="317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T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Global!$N$22:$N$38</c:f>
              <c:strCache>
                <c:ptCount val="17"/>
                <c:pt idx="0">
                  <c:v>PARTIE 1</c:v>
                </c:pt>
                <c:pt idx="1">
                  <c:v>PARTIE 2</c:v>
                </c:pt>
                <c:pt idx="2">
                  <c:v>PARTIE 3</c:v>
                </c:pt>
                <c:pt idx="3">
                  <c:v>PARTIE 4</c:v>
                </c:pt>
                <c:pt idx="4">
                  <c:v>PARTIE 5</c:v>
                </c:pt>
                <c:pt idx="5">
                  <c:v>PARTIE 6</c:v>
                </c:pt>
                <c:pt idx="6">
                  <c:v>PARTIE 7</c:v>
                </c:pt>
                <c:pt idx="7">
                  <c:v>PARTIE 8</c:v>
                </c:pt>
                <c:pt idx="8">
                  <c:v>PARTIE 9</c:v>
                </c:pt>
                <c:pt idx="9">
                  <c:v>PARTIE 10</c:v>
                </c:pt>
                <c:pt idx="10">
                  <c:v>PARTIE 11</c:v>
                </c:pt>
                <c:pt idx="11">
                  <c:v>PARTIE 12</c:v>
                </c:pt>
                <c:pt idx="12">
                  <c:v>PARTIE 13</c:v>
                </c:pt>
                <c:pt idx="13">
                  <c:v>PARTIE 14</c:v>
                </c:pt>
                <c:pt idx="14">
                  <c:v>PARTIE 15</c:v>
                </c:pt>
                <c:pt idx="15">
                  <c:v>PARTIE 16</c:v>
                </c:pt>
                <c:pt idx="16">
                  <c:v>PARTIE 17</c:v>
                </c:pt>
              </c:strCache>
            </c:strRef>
          </c:cat>
          <c:val>
            <c:numRef>
              <c:f>Global!$V$22:$V$38</c:f>
              <c:numCache>
                <c:formatCode>General</c:formatCode>
                <c:ptCount val="17"/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  <c:pt idx="13">
                  <c:v>25</c:v>
                </c:pt>
                <c:pt idx="14">
                  <c:v>25</c:v>
                </c:pt>
                <c:pt idx="15">
                  <c:v>10</c:v>
                </c:pt>
                <c:pt idx="16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F23-4466-B581-FE48C7A4B260}"/>
            </c:ext>
          </c:extLst>
        </c:ser>
        <c:ser>
          <c:idx val="8"/>
          <c:order val="8"/>
          <c:tx>
            <c:strRef>
              <c:f>Global!$W$21</c:f>
              <c:strCache>
                <c:ptCount val="1"/>
                <c:pt idx="0">
                  <c:v>D.MILADI</c:v>
                </c:pt>
              </c:strCache>
            </c:strRef>
          </c:tx>
          <c:spPr>
            <a:ln w="317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T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Global!$N$22:$N$38</c:f>
              <c:strCache>
                <c:ptCount val="17"/>
                <c:pt idx="0">
                  <c:v>PARTIE 1</c:v>
                </c:pt>
                <c:pt idx="1">
                  <c:v>PARTIE 2</c:v>
                </c:pt>
                <c:pt idx="2">
                  <c:v>PARTIE 3</c:v>
                </c:pt>
                <c:pt idx="3">
                  <c:v>PARTIE 4</c:v>
                </c:pt>
                <c:pt idx="4">
                  <c:v>PARTIE 5</c:v>
                </c:pt>
                <c:pt idx="5">
                  <c:v>PARTIE 6</c:v>
                </c:pt>
                <c:pt idx="6">
                  <c:v>PARTIE 7</c:v>
                </c:pt>
                <c:pt idx="7">
                  <c:v>PARTIE 8</c:v>
                </c:pt>
                <c:pt idx="8">
                  <c:v>PARTIE 9</c:v>
                </c:pt>
                <c:pt idx="9">
                  <c:v>PARTIE 10</c:v>
                </c:pt>
                <c:pt idx="10">
                  <c:v>PARTIE 11</c:v>
                </c:pt>
                <c:pt idx="11">
                  <c:v>PARTIE 12</c:v>
                </c:pt>
                <c:pt idx="12">
                  <c:v>PARTIE 13</c:v>
                </c:pt>
                <c:pt idx="13">
                  <c:v>PARTIE 14</c:v>
                </c:pt>
                <c:pt idx="14">
                  <c:v>PARTIE 15</c:v>
                </c:pt>
                <c:pt idx="15">
                  <c:v>PARTIE 16</c:v>
                </c:pt>
                <c:pt idx="16">
                  <c:v>PARTIE 17</c:v>
                </c:pt>
              </c:strCache>
            </c:strRef>
          </c:cat>
          <c:val>
            <c:numRef>
              <c:f>Global!$W$22:$W$38</c:f>
              <c:numCache>
                <c:formatCode>General</c:formatCode>
                <c:ptCount val="17"/>
                <c:pt idx="4">
                  <c:v>20</c:v>
                </c:pt>
                <c:pt idx="5">
                  <c:v>0</c:v>
                </c:pt>
                <c:pt idx="6">
                  <c:v>0</c:v>
                </c:pt>
                <c:pt idx="7">
                  <c:v>-10</c:v>
                </c:pt>
                <c:pt idx="8">
                  <c:v>-20</c:v>
                </c:pt>
                <c:pt idx="9">
                  <c:v>-45</c:v>
                </c:pt>
                <c:pt idx="10">
                  <c:v>-40</c:v>
                </c:pt>
                <c:pt idx="11">
                  <c:v>-30</c:v>
                </c:pt>
                <c:pt idx="12">
                  <c:v>-30</c:v>
                </c:pt>
                <c:pt idx="13">
                  <c:v>-30</c:v>
                </c:pt>
                <c:pt idx="14">
                  <c:v>-45</c:v>
                </c:pt>
                <c:pt idx="15">
                  <c:v>-35</c:v>
                </c:pt>
                <c:pt idx="16">
                  <c:v>-35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F23-4466-B581-FE48C7A4B260}"/>
            </c:ext>
          </c:extLst>
        </c:ser>
        <c:ser>
          <c:idx val="9"/>
          <c:order val="9"/>
          <c:tx>
            <c:strRef>
              <c:f>Global!$X$21</c:f>
              <c:strCache>
                <c:ptCount val="1"/>
                <c:pt idx="0">
                  <c:v>YOUSSEF</c:v>
                </c:pt>
              </c:strCache>
            </c:strRef>
          </c:tx>
          <c:spPr>
            <a:ln w="317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T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Global!$N$22:$N$38</c:f>
              <c:strCache>
                <c:ptCount val="17"/>
                <c:pt idx="0">
                  <c:v>PARTIE 1</c:v>
                </c:pt>
                <c:pt idx="1">
                  <c:v>PARTIE 2</c:v>
                </c:pt>
                <c:pt idx="2">
                  <c:v>PARTIE 3</c:v>
                </c:pt>
                <c:pt idx="3">
                  <c:v>PARTIE 4</c:v>
                </c:pt>
                <c:pt idx="4">
                  <c:v>PARTIE 5</c:v>
                </c:pt>
                <c:pt idx="5">
                  <c:v>PARTIE 6</c:v>
                </c:pt>
                <c:pt idx="6">
                  <c:v>PARTIE 7</c:v>
                </c:pt>
                <c:pt idx="7">
                  <c:v>PARTIE 8</c:v>
                </c:pt>
                <c:pt idx="8">
                  <c:v>PARTIE 9</c:v>
                </c:pt>
                <c:pt idx="9">
                  <c:v>PARTIE 10</c:v>
                </c:pt>
                <c:pt idx="10">
                  <c:v>PARTIE 11</c:v>
                </c:pt>
                <c:pt idx="11">
                  <c:v>PARTIE 12</c:v>
                </c:pt>
                <c:pt idx="12">
                  <c:v>PARTIE 13</c:v>
                </c:pt>
                <c:pt idx="13">
                  <c:v>PARTIE 14</c:v>
                </c:pt>
                <c:pt idx="14">
                  <c:v>PARTIE 15</c:v>
                </c:pt>
                <c:pt idx="15">
                  <c:v>PARTIE 16</c:v>
                </c:pt>
                <c:pt idx="16">
                  <c:v>PARTIE 17</c:v>
                </c:pt>
              </c:strCache>
            </c:strRef>
          </c:cat>
          <c:val>
            <c:numRef>
              <c:f>Global!$X$22:$X$38</c:f>
              <c:numCache>
                <c:formatCode>General</c:formatCode>
                <c:ptCount val="17"/>
                <c:pt idx="16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37-4692-9BAF-62A1AD4B68B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92986671"/>
        <c:axId val="2093004143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Global!$S$21</c15:sqref>
                        </c15:formulaRef>
                      </c:ext>
                    </c:extLst>
                    <c:strCache>
                      <c:ptCount val="1"/>
                      <c:pt idx="0">
                        <c:v>WASSIM</c:v>
                      </c:pt>
                    </c:strCache>
                  </c:strRef>
                </c:tx>
                <c:spPr>
                  <a:ln w="317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17"/>
                  <c:spPr>
                    <a:solidFill>
                      <a:schemeClr val="accent5"/>
                    </a:solidFill>
                    <a:ln>
                      <a:noFill/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TN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Global!$N$22:$N$38</c15:sqref>
                        </c15:formulaRef>
                      </c:ext>
                    </c:extLst>
                    <c:strCache>
                      <c:ptCount val="17"/>
                      <c:pt idx="0">
                        <c:v>PARTIE 1</c:v>
                      </c:pt>
                      <c:pt idx="1">
                        <c:v>PARTIE 2</c:v>
                      </c:pt>
                      <c:pt idx="2">
                        <c:v>PARTIE 3</c:v>
                      </c:pt>
                      <c:pt idx="3">
                        <c:v>PARTIE 4</c:v>
                      </c:pt>
                      <c:pt idx="4">
                        <c:v>PARTIE 5</c:v>
                      </c:pt>
                      <c:pt idx="5">
                        <c:v>PARTIE 6</c:v>
                      </c:pt>
                      <c:pt idx="6">
                        <c:v>PARTIE 7</c:v>
                      </c:pt>
                      <c:pt idx="7">
                        <c:v>PARTIE 8</c:v>
                      </c:pt>
                      <c:pt idx="8">
                        <c:v>PARTIE 9</c:v>
                      </c:pt>
                      <c:pt idx="9">
                        <c:v>PARTIE 10</c:v>
                      </c:pt>
                      <c:pt idx="10">
                        <c:v>PARTIE 11</c:v>
                      </c:pt>
                      <c:pt idx="11">
                        <c:v>PARTIE 12</c:v>
                      </c:pt>
                      <c:pt idx="12">
                        <c:v>PARTIE 13</c:v>
                      </c:pt>
                      <c:pt idx="13">
                        <c:v>PARTIE 14</c:v>
                      </c:pt>
                      <c:pt idx="14">
                        <c:v>PARTIE 15</c:v>
                      </c:pt>
                      <c:pt idx="15">
                        <c:v>PARTIE 16</c:v>
                      </c:pt>
                      <c:pt idx="16">
                        <c:v>PARTIE 17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Global!$S$22:$S$38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2">
                        <c:v>-55</c:v>
                      </c:pt>
                      <c:pt idx="3">
                        <c:v>-35</c:v>
                      </c:pt>
                      <c:pt idx="4">
                        <c:v>-35</c:v>
                      </c:pt>
                      <c:pt idx="5">
                        <c:v>5</c:v>
                      </c:pt>
                      <c:pt idx="6">
                        <c:v>70</c:v>
                      </c:pt>
                      <c:pt idx="7">
                        <c:v>70</c:v>
                      </c:pt>
                      <c:pt idx="8">
                        <c:v>65</c:v>
                      </c:pt>
                      <c:pt idx="9">
                        <c:v>65</c:v>
                      </c:pt>
                      <c:pt idx="10">
                        <c:v>65</c:v>
                      </c:pt>
                      <c:pt idx="11">
                        <c:v>65</c:v>
                      </c:pt>
                      <c:pt idx="12">
                        <c:v>65</c:v>
                      </c:pt>
                      <c:pt idx="13">
                        <c:v>65</c:v>
                      </c:pt>
                      <c:pt idx="14">
                        <c:v>65</c:v>
                      </c:pt>
                      <c:pt idx="15">
                        <c:v>65</c:v>
                      </c:pt>
                      <c:pt idx="16">
                        <c:v>65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6F23-4466-B581-FE48C7A4B260}"/>
                  </c:ext>
                </c:extLst>
              </c15:ser>
            </c15:filteredLineSeries>
          </c:ext>
        </c:extLst>
      </c:lineChart>
      <c:catAx>
        <c:axId val="209298667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093004143"/>
        <c:crosses val="autoZero"/>
        <c:auto val="1"/>
        <c:lblAlgn val="ctr"/>
        <c:lblOffset val="100"/>
        <c:noMultiLvlLbl val="0"/>
      </c:catAx>
      <c:valAx>
        <c:axId val="209300414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092986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fr-T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fr-T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Global!$S$1</c:f>
              <c:strCache>
                <c:ptCount val="1"/>
                <c:pt idx="0">
                  <c:v>AVG WON/GAME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T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Global!$C$1:$K$1</c:f>
              <c:strCache>
                <c:ptCount val="9"/>
                <c:pt idx="0">
                  <c:v>RACHED</c:v>
                </c:pt>
                <c:pt idx="1">
                  <c:v>EMINE</c:v>
                </c:pt>
                <c:pt idx="2">
                  <c:v>SAMI</c:v>
                </c:pt>
                <c:pt idx="3">
                  <c:v>HAMZA</c:v>
                </c:pt>
                <c:pt idx="4">
                  <c:v>WASSIM</c:v>
                </c:pt>
                <c:pt idx="5">
                  <c:v>GHAZI</c:v>
                </c:pt>
                <c:pt idx="6">
                  <c:v>ADAM</c:v>
                </c:pt>
                <c:pt idx="7">
                  <c:v>D.BAFFOUN</c:v>
                </c:pt>
                <c:pt idx="8">
                  <c:v>D.MILADI</c:v>
                </c:pt>
              </c:strCache>
            </c:strRef>
          </c:cat>
          <c:val>
            <c:numRef>
              <c:f>Global!$S$2:$S$11</c:f>
              <c:numCache>
                <c:formatCode>0.0</c:formatCode>
                <c:ptCount val="10"/>
                <c:pt idx="0">
                  <c:v>-16.176470588235293</c:v>
                </c:pt>
                <c:pt idx="1">
                  <c:v>28.125</c:v>
                </c:pt>
                <c:pt idx="2">
                  <c:v>10</c:v>
                </c:pt>
                <c:pt idx="3">
                  <c:v>-23.75</c:v>
                </c:pt>
                <c:pt idx="4">
                  <c:v>13</c:v>
                </c:pt>
                <c:pt idx="5">
                  <c:v>-13</c:v>
                </c:pt>
                <c:pt idx="6">
                  <c:v>0</c:v>
                </c:pt>
                <c:pt idx="7">
                  <c:v>3.3333333333333335</c:v>
                </c:pt>
                <c:pt idx="8">
                  <c:v>-3.8888888888888888</c:v>
                </c:pt>
                <c:pt idx="9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CF-42A7-8539-4EB3334B018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99537663"/>
        <c:axId val="1699553471"/>
      </c:barChart>
      <c:lineChart>
        <c:grouping val="standard"/>
        <c:varyColors val="0"/>
        <c:ser>
          <c:idx val="1"/>
          <c:order val="1"/>
          <c:tx>
            <c:strRef>
              <c:f>Global!$T$1</c:f>
              <c:strCache>
                <c:ptCount val="1"/>
                <c:pt idx="0">
                  <c:v>VOLATILITY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T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Global!$T$2:$T$11</c:f>
              <c:numCache>
                <c:formatCode>0.0</c:formatCode>
                <c:ptCount val="10"/>
                <c:pt idx="0">
                  <c:v>60.013785181112397</c:v>
                </c:pt>
                <c:pt idx="1">
                  <c:v>55.881367849465462</c:v>
                </c:pt>
                <c:pt idx="2">
                  <c:v>30.832467070298247</c:v>
                </c:pt>
                <c:pt idx="3">
                  <c:v>44.879890212148979</c:v>
                </c:pt>
                <c:pt idx="4">
                  <c:v>45.90751572455212</c:v>
                </c:pt>
                <c:pt idx="5">
                  <c:v>26.832815729997478</c:v>
                </c:pt>
                <c:pt idx="6">
                  <c:v>55.767373974394744</c:v>
                </c:pt>
                <c:pt idx="7">
                  <c:v>31.754264805429418</c:v>
                </c:pt>
                <c:pt idx="8">
                  <c:v>15.567951410224504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CF-42A7-8539-4EB3334B018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699546399"/>
        <c:axId val="1699542655"/>
      </c:lineChart>
      <c:catAx>
        <c:axId val="169953766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TN"/>
          </a:p>
        </c:txPr>
        <c:crossAx val="1699553471"/>
        <c:crosses val="autoZero"/>
        <c:auto val="1"/>
        <c:lblAlgn val="ctr"/>
        <c:lblOffset val="100"/>
        <c:noMultiLvlLbl val="0"/>
      </c:catAx>
      <c:valAx>
        <c:axId val="1699553471"/>
        <c:scaling>
          <c:orientation val="minMax"/>
        </c:scaling>
        <c:delete val="0"/>
        <c:axPos val="l"/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TN"/>
          </a:p>
        </c:txPr>
        <c:crossAx val="1699537663"/>
        <c:crosses val="autoZero"/>
        <c:crossBetween val="between"/>
      </c:valAx>
      <c:valAx>
        <c:axId val="1699542655"/>
        <c:scaling>
          <c:orientation val="minMax"/>
        </c:scaling>
        <c:delete val="0"/>
        <c:axPos val="r"/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TN"/>
          </a:p>
        </c:txPr>
        <c:crossAx val="1699546399"/>
        <c:crosses val="max"/>
        <c:crossBetween val="between"/>
      </c:valAx>
      <c:catAx>
        <c:axId val="1699546399"/>
        <c:scaling>
          <c:orientation val="minMax"/>
        </c:scaling>
        <c:delete val="1"/>
        <c:axPos val="b"/>
        <c:majorTickMark val="none"/>
        <c:minorTickMark val="none"/>
        <c:tickLblPos val="nextTo"/>
        <c:crossAx val="169954265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T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T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GAMES PLAYED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T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Global!$N$2</c:f>
              <c:strCache>
                <c:ptCount val="1"/>
                <c:pt idx="0">
                  <c:v>RACHED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T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Global!$Q$2</c:f>
              <c:numCache>
                <c:formatCode>General</c:formatCode>
                <c:ptCount val="1"/>
                <c:pt idx="0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87-4C95-8DAA-BFAD9181971B}"/>
            </c:ext>
          </c:extLst>
        </c:ser>
        <c:ser>
          <c:idx val="1"/>
          <c:order val="1"/>
          <c:tx>
            <c:strRef>
              <c:f>Global!$N$3</c:f>
              <c:strCache>
                <c:ptCount val="1"/>
                <c:pt idx="0">
                  <c:v>EMINE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T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Global!$Q$3</c:f>
              <c:numCache>
                <c:formatCode>General</c:formatCode>
                <c:ptCount val="1"/>
                <c:pt idx="0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87-4C95-8DAA-BFAD9181971B}"/>
            </c:ext>
          </c:extLst>
        </c:ser>
        <c:ser>
          <c:idx val="2"/>
          <c:order val="2"/>
          <c:tx>
            <c:strRef>
              <c:f>Global!$N$4</c:f>
              <c:strCache>
                <c:ptCount val="1"/>
                <c:pt idx="0">
                  <c:v>SAMI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T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Global!$Q$4</c:f>
              <c:numCache>
                <c:formatCode>General</c:formatCode>
                <c:ptCount val="1"/>
                <c:pt idx="0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87-4C95-8DAA-BFAD9181971B}"/>
            </c:ext>
          </c:extLst>
        </c:ser>
        <c:ser>
          <c:idx val="3"/>
          <c:order val="3"/>
          <c:tx>
            <c:strRef>
              <c:f>Global!$N$5</c:f>
              <c:strCache>
                <c:ptCount val="1"/>
                <c:pt idx="0">
                  <c:v>HAMZA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T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Global!$Q$5</c:f>
              <c:numCache>
                <c:formatCode>General</c:formatCode>
                <c:ptCount val="1"/>
                <c:pt idx="0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487-4C95-8DAA-BFAD9181971B}"/>
            </c:ext>
          </c:extLst>
        </c:ser>
        <c:ser>
          <c:idx val="4"/>
          <c:order val="4"/>
          <c:tx>
            <c:strRef>
              <c:f>Global!$N$6</c:f>
              <c:strCache>
                <c:ptCount val="1"/>
                <c:pt idx="0">
                  <c:v>WASSIM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T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Global!$Q$6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487-4C95-8DAA-BFAD9181971B}"/>
            </c:ext>
          </c:extLst>
        </c:ser>
        <c:ser>
          <c:idx val="5"/>
          <c:order val="5"/>
          <c:tx>
            <c:strRef>
              <c:f>Global!$N$7</c:f>
              <c:strCache>
                <c:ptCount val="1"/>
                <c:pt idx="0">
                  <c:v>GHAZI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T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Global!$Q$7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487-4C95-8DAA-BFAD9181971B}"/>
            </c:ext>
          </c:extLst>
        </c:ser>
        <c:ser>
          <c:idx val="6"/>
          <c:order val="6"/>
          <c:tx>
            <c:strRef>
              <c:f>Global!$N$8</c:f>
              <c:strCache>
                <c:ptCount val="1"/>
                <c:pt idx="0">
                  <c:v>ADAM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T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Global!$Q$8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487-4C95-8DAA-BFAD9181971B}"/>
            </c:ext>
          </c:extLst>
        </c:ser>
        <c:ser>
          <c:idx val="7"/>
          <c:order val="7"/>
          <c:tx>
            <c:strRef>
              <c:f>Global!$N$9</c:f>
              <c:strCache>
                <c:ptCount val="1"/>
                <c:pt idx="0">
                  <c:v>D.BAFFOUN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T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Global!$Q$9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487-4C95-8DAA-BFAD9181971B}"/>
            </c:ext>
          </c:extLst>
        </c:ser>
        <c:ser>
          <c:idx val="8"/>
          <c:order val="8"/>
          <c:tx>
            <c:strRef>
              <c:f>Global!$N$10</c:f>
              <c:strCache>
                <c:ptCount val="1"/>
                <c:pt idx="0">
                  <c:v>D.MILADI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T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Global!$Q$10</c:f>
              <c:numCache>
                <c:formatCode>General</c:formatCode>
                <c:ptCount val="1"/>
                <c:pt idx="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487-4C95-8DAA-BFAD9181971B}"/>
            </c:ext>
          </c:extLst>
        </c:ser>
        <c:ser>
          <c:idx val="9"/>
          <c:order val="9"/>
          <c:tx>
            <c:strRef>
              <c:f>Global!$N$11</c:f>
              <c:strCache>
                <c:ptCount val="1"/>
                <c:pt idx="0">
                  <c:v>YOUSSEF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T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Global!$Q$11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487-4C95-8DAA-BFAD9181971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13570128"/>
        <c:axId val="113573872"/>
      </c:barChart>
      <c:catAx>
        <c:axId val="11357012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13573872"/>
        <c:crosses val="autoZero"/>
        <c:auto val="1"/>
        <c:lblAlgn val="ctr"/>
        <c:lblOffset val="100"/>
        <c:noMultiLvlLbl val="0"/>
      </c:catAx>
      <c:valAx>
        <c:axId val="11357387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13570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T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TN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  <cx:data id="2">
      <cx:numDim type="val">
        <cx:f>_xlchart.v1.5</cx:f>
      </cx:numDim>
    </cx:data>
    <cx:data id="3">
      <cx:numDim type="val">
        <cx:f>_xlchart.v1.7</cx:f>
      </cx:numDim>
    </cx:data>
    <cx:data id="4">
      <cx:numDim type="val">
        <cx:f>_xlchart.v1.9</cx:f>
      </cx:numDim>
    </cx:data>
    <cx:data id="5">
      <cx:numDim type="val">
        <cx:f>_xlchart.v1.11</cx:f>
      </cx:numDim>
    </cx:data>
    <cx:data id="6">
      <cx:numDim type="val">
        <cx:f>_xlchart.v1.13</cx:f>
      </cx:numDim>
    </cx:data>
    <cx:data id="7">
      <cx:numDim type="val">
        <cx:f>_xlchart.v1.15</cx:f>
      </cx:numDim>
    </cx:data>
    <cx:data id="8">
      <cx:numDim type="val">
        <cx:f>_xlchart.v1.17</cx:f>
      </cx:numDim>
    </cx:data>
    <cx:data id="9">
      <cx:numDim type="val">
        <cx:f>_xlchart.v1.18</cx:f>
      </cx:numDim>
    </cx:data>
  </cx:chartData>
  <cx:chart>
    <cx:plotArea>
      <cx:plotAreaRegion>
        <cx:series layoutId="boxWhisker" uniqueId="{B05AA416-BE2F-41E7-9A47-B8A89BE433F0}">
          <cx:tx>
            <cx:txData>
              <cx:f>_xlchart.v1.0</cx:f>
              <cx:v>RACHED</cx:v>
            </cx:txData>
          </cx:tx>
          <cx:dataLabels pos="t">
            <cx:visibility seriesName="0" categoryName="0" value="1"/>
            <cx:separator>, </cx:separator>
          </cx:dataLabels>
          <cx:dataId val="0"/>
          <cx:layoutPr>
            <cx:visibility meanLine="0" meanMarker="0" nonoutliers="0" outliers="1"/>
            <cx:statistics quartileMethod="exclusive"/>
          </cx:layoutPr>
        </cx:series>
        <cx:series layoutId="boxWhisker" uniqueId="{0526ABC4-8192-4592-8B98-79D257552F78}">
          <cx:tx>
            <cx:txData>
              <cx:f>_xlchart.v1.2</cx:f>
              <cx:v>EMINE</cx:v>
            </cx:txData>
          </cx:tx>
          <cx:dataLabels pos="t">
            <cx:visibility seriesName="0" categoryName="0" value="1"/>
            <cx:separator>, </cx:separator>
          </cx:dataLabels>
          <cx:dataId val="1"/>
          <cx:layoutPr>
            <cx:visibility meanLine="0" meanMarker="0" nonoutliers="0" outliers="1"/>
            <cx:statistics quartileMethod="exclusive"/>
          </cx:layoutPr>
        </cx:series>
        <cx:series layoutId="boxWhisker" uniqueId="{C77183AE-E910-48D4-B82C-F964B8022B58}">
          <cx:tx>
            <cx:txData>
              <cx:f>_xlchart.v1.4</cx:f>
              <cx:v>SAMI</cx:v>
            </cx:txData>
          </cx:tx>
          <cx:dataLabels pos="t">
            <cx:visibility seriesName="0" categoryName="0" value="1"/>
            <cx:separator>, </cx:separator>
          </cx:dataLabels>
          <cx:dataId val="2"/>
          <cx:layoutPr>
            <cx:visibility meanLine="0" meanMarker="0" nonoutliers="0" outliers="1"/>
            <cx:statistics quartileMethod="exclusive"/>
          </cx:layoutPr>
        </cx:series>
        <cx:series layoutId="boxWhisker" uniqueId="{12E751A8-2CC9-4260-B802-B75645BB92A4}">
          <cx:tx>
            <cx:txData>
              <cx:f>_xlchart.v1.6</cx:f>
              <cx:v>HAMZA</cx:v>
            </cx:txData>
          </cx:tx>
          <cx:dataLabels pos="t">
            <cx:visibility seriesName="0" categoryName="0" value="1"/>
            <cx:separator>, </cx:separator>
          </cx:dataLabels>
          <cx:dataId val="3"/>
          <cx:layoutPr>
            <cx:visibility meanLine="0" meanMarker="0" nonoutliers="0" outliers="1"/>
            <cx:statistics quartileMethod="exclusive"/>
          </cx:layoutPr>
        </cx:series>
        <cx:series layoutId="boxWhisker" uniqueId="{C720CCE9-07E7-4743-A494-6360C3E5A6AD}">
          <cx:tx>
            <cx:txData>
              <cx:f>_xlchart.v1.8</cx:f>
              <cx:v>WASSIM</cx:v>
            </cx:txData>
          </cx:tx>
          <cx:dataLabels pos="t">
            <cx:visibility seriesName="0" categoryName="0" value="1"/>
            <cx:separator>, </cx:separator>
          </cx:dataLabels>
          <cx:dataId val="4"/>
          <cx:layoutPr>
            <cx:visibility meanLine="0" meanMarker="0" nonoutliers="0" outliers="1"/>
            <cx:statistics quartileMethod="exclusive"/>
          </cx:layoutPr>
        </cx:series>
        <cx:series layoutId="boxWhisker" uniqueId="{ABEB35FC-BDED-489B-B201-1337B99737C8}">
          <cx:tx>
            <cx:txData>
              <cx:f>_xlchart.v1.10</cx:f>
              <cx:v>GHAZI</cx:v>
            </cx:txData>
          </cx:tx>
          <cx:dataLabels pos="t">
            <cx:visibility seriesName="0" categoryName="0" value="1"/>
            <cx:separator>, </cx:separator>
          </cx:dataLabels>
          <cx:dataId val="5"/>
          <cx:layoutPr>
            <cx:visibility meanLine="0" meanMarker="0" nonoutliers="0" outliers="1"/>
            <cx:statistics quartileMethod="exclusive"/>
          </cx:layoutPr>
        </cx:series>
        <cx:series layoutId="boxWhisker" uniqueId="{CE1476A2-79E4-4E51-B674-0696C41E663E}">
          <cx:tx>
            <cx:txData>
              <cx:f>_xlchart.v1.12</cx:f>
              <cx:v>ADAM</cx:v>
            </cx:txData>
          </cx:tx>
          <cx:dataLabels pos="t">
            <cx:visibility seriesName="0" categoryName="0" value="1"/>
            <cx:separator>, </cx:separator>
          </cx:dataLabels>
          <cx:dataId val="6"/>
          <cx:layoutPr>
            <cx:visibility meanLine="1" meanMarker="0" nonoutliers="0" outliers="0"/>
            <cx:statistics quartileMethod="exclusive"/>
          </cx:layoutPr>
        </cx:series>
        <cx:series layoutId="boxWhisker" uniqueId="{A16082F2-C517-464D-80FC-2896DCB4C86C}">
          <cx:tx>
            <cx:txData>
              <cx:f>_xlchart.v1.14</cx:f>
              <cx:v>D.BAFFOUN</cx:v>
            </cx:txData>
          </cx:tx>
          <cx:dataLabels pos="t">
            <cx:visibility seriesName="0" categoryName="0" value="1"/>
            <cx:separator>, </cx:separator>
          </cx:dataLabels>
          <cx:dataId val="7"/>
          <cx:layoutPr>
            <cx:visibility meanLine="0" meanMarker="0" nonoutliers="0" outliers="1"/>
            <cx:statistics quartileMethod="exclusive"/>
          </cx:layoutPr>
        </cx:series>
        <cx:series layoutId="boxWhisker" uniqueId="{BA36F4F1-635C-4E5F-9552-9F700FBF85F9}">
          <cx:tx>
            <cx:txData>
              <cx:f>_xlchart.v1.16</cx:f>
              <cx:v>D.MILADI</cx:v>
            </cx:txData>
          </cx:tx>
          <cx:dataLabels pos="t">
            <cx:visibility seriesName="0" categoryName="0" value="1"/>
            <cx:separator>, </cx:separator>
          </cx:dataLabels>
          <cx:dataId val="8"/>
          <cx:layoutPr>
            <cx:visibility meanLine="0" meanMarker="0" nonoutliers="0" outliers="1"/>
            <cx:statistics quartileMethod="exclusive"/>
          </cx:layoutPr>
        </cx:series>
        <cx:series layoutId="boxWhisker" uniqueId="{00000000-1A5B-40A3-BEE7-575FE9A95F2B}">
          <cx:tx>
            <cx:txData>
              <cx:v>YOUSSEF</cx:v>
            </cx:txData>
          </cx:tx>
          <cx:dataId val="9"/>
          <cx:layoutPr>
            <cx:statistics quartileMethod="exclusive"/>
          </cx:layoutPr>
        </cx:series>
      </cx:plotAreaRegion>
      <cx:axis id="0" hidden="1">
        <cx:catScaling gapWidth="0.0199999996"/>
        <cx:tickLabels/>
      </cx:axis>
      <cx:axis id="1" hidden="1">
        <cx:valScaling/>
        <cx:tickLabels/>
      </cx:axis>
    </cx:plotArea>
    <cx:legend pos="b" align="ctr" overlay="1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cap="all" spc="15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microsoft.com/office/2014/relationships/chartEx" Target="../charts/chartEx1.xml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0</xdr:colOff>
      <xdr:row>44</xdr:row>
      <xdr:rowOff>0</xdr:rowOff>
    </xdr:from>
    <xdr:to>
      <xdr:col>32</xdr:col>
      <xdr:colOff>0</xdr:colOff>
      <xdr:row>66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6" name="Graphique 25">
              <a:extLst>
                <a:ext uri="{FF2B5EF4-FFF2-40B4-BE49-F238E27FC236}">
                  <a16:creationId xmlns:a16="http://schemas.microsoft.com/office/drawing/2014/main" id="{1242B89C-356E-4F4C-A501-B7AB6AC47A0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812000" y="8382000"/>
              <a:ext cx="4572000" cy="4191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TN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13</xdr:col>
      <xdr:colOff>57150</xdr:colOff>
      <xdr:row>44</xdr:row>
      <xdr:rowOff>0</xdr:rowOff>
    </xdr:from>
    <xdr:to>
      <xdr:col>19</xdr:col>
      <xdr:colOff>0</xdr:colOff>
      <xdr:row>66</xdr:row>
      <xdr:rowOff>0</xdr:rowOff>
    </xdr:to>
    <xdr:graphicFrame macro="">
      <xdr:nvGraphicFramePr>
        <xdr:cNvPr id="16" name="Graphique 15">
          <a:extLst>
            <a:ext uri="{FF2B5EF4-FFF2-40B4-BE49-F238E27FC236}">
              <a16:creationId xmlns:a16="http://schemas.microsoft.com/office/drawing/2014/main" id="{23A0E031-60DA-4720-945F-A9ECF62258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44</xdr:row>
      <xdr:rowOff>0</xdr:rowOff>
    </xdr:from>
    <xdr:to>
      <xdr:col>13</xdr:col>
      <xdr:colOff>0</xdr:colOff>
      <xdr:row>66</xdr:row>
      <xdr:rowOff>0</xdr:rowOff>
    </xdr:to>
    <xdr:graphicFrame macro="">
      <xdr:nvGraphicFramePr>
        <xdr:cNvPr id="17" name="Graphique 16">
          <a:extLst>
            <a:ext uri="{FF2B5EF4-FFF2-40B4-BE49-F238E27FC236}">
              <a16:creationId xmlns:a16="http://schemas.microsoft.com/office/drawing/2014/main" id="{75FDC984-BC03-4D9A-9367-9A10E6943E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32</xdr:col>
      <xdr:colOff>0</xdr:colOff>
      <xdr:row>44</xdr:row>
      <xdr:rowOff>0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03A2CBDB-E572-4642-B10F-914BBAFC48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0</xdr:colOff>
      <xdr:row>44</xdr:row>
      <xdr:rowOff>1</xdr:rowOff>
    </xdr:from>
    <xdr:to>
      <xdr:col>26</xdr:col>
      <xdr:colOff>0</xdr:colOff>
      <xdr:row>66</xdr:row>
      <xdr:rowOff>1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B1E47AEC-6CD5-4651-9660-EB7F53E671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44</xdr:row>
      <xdr:rowOff>0</xdr:rowOff>
    </xdr:from>
    <xdr:to>
      <xdr:col>6</xdr:col>
      <xdr:colOff>0</xdr:colOff>
      <xdr:row>66</xdr:row>
      <xdr:rowOff>0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F9E6DDF9-7CBC-4956-A17A-2FADE64A26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528F2A1-A49D-4148-ABA6-DBD40FF3D836}" name="Tableau2" displayName="Tableau2" ref="A1:L19" totalsRowCount="1" headerRowDxfId="74" dataDxfId="72" headerRowBorderDxfId="73" tableBorderDxfId="71" totalsRowBorderDxfId="70">
  <autoFilter ref="A1:L18" xr:uid="{6528F2A1-A49D-4148-ABA6-DBD40FF3D836}"/>
  <tableColumns count="12">
    <tableColumn id="1" xr3:uid="{E650EC03-A0E5-4D00-831D-BB624DD4D5C7}" name="NB DE PARTIES" totalsRowLabel="TOTAL" dataDxfId="69" totalsRowDxfId="27"/>
    <tableColumn id="2" xr3:uid="{F55C8087-EABC-41AD-9506-0342130043A9}" name="ANNEE" dataDxfId="68" totalsRowDxfId="26"/>
    <tableColumn id="3" xr3:uid="{2838675C-E8DD-4AF4-B7AD-C9167B0B234F}" name="RACHED" totalsRowFunction="sum" dataDxfId="67" totalsRowDxfId="25"/>
    <tableColumn id="4" xr3:uid="{2700D55A-F5C3-4745-A859-A6042BA9D9AE}" name="EMINE" totalsRowFunction="sum" dataDxfId="66" totalsRowDxfId="24"/>
    <tableColumn id="5" xr3:uid="{63BDF49A-9B56-4F25-9ADD-706670D3EE2A}" name="SAMI" totalsRowFunction="sum" dataDxfId="65" totalsRowDxfId="23"/>
    <tableColumn id="6" xr3:uid="{A310449F-626C-45EB-AA95-9858A80384D0}" name="HAMZA" totalsRowFunction="sum" dataDxfId="64" totalsRowDxfId="22"/>
    <tableColumn id="7" xr3:uid="{E3F3347C-C1F5-470E-ADA5-F6755D63AAD0}" name="WASSIM" totalsRowFunction="sum" dataDxfId="63" totalsRowDxfId="21"/>
    <tableColumn id="8" xr3:uid="{FF49F7FA-8980-4324-85E2-DC950B615175}" name="GHAZI" totalsRowFunction="sum" dataDxfId="62" totalsRowDxfId="20"/>
    <tableColumn id="9" xr3:uid="{ACE60A5B-E63B-42B6-A1F8-1CB38924AE05}" name="ADAM" totalsRowFunction="sum" dataDxfId="61" totalsRowDxfId="19"/>
    <tableColumn id="10" xr3:uid="{FF1BD2A2-0CCD-4A53-AB15-43C76E7EE5E3}" name="D.BAFFOUN" totalsRowFunction="sum" dataDxfId="60" totalsRowDxfId="18"/>
    <tableColumn id="11" xr3:uid="{B8B268F5-EC94-41F0-89CA-708CA029700B}" name="D.MILADI" totalsRowFunction="sum" dataDxfId="59" totalsRowDxfId="17"/>
    <tableColumn id="12" xr3:uid="{B3B9D657-05D6-42FE-A913-5C122BA1DC6F}" name="YOUSSEF" totalsRowFunction="sum" dataDxfId="34" totalsRowDxfId="1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6CB4E63-1E25-45C9-9F5A-81A9ED509DAC}" name="Tableau4" displayName="Tableau4" ref="N1:V11" totalsRowShown="0" headerRowDxfId="58" dataDxfId="57" tableBorderDxfId="56">
  <autoFilter ref="N1:V11" xr:uid="{F6CB4E63-1E25-45C9-9F5A-81A9ED509DAC}"/>
  <tableColumns count="9">
    <tableColumn id="1" xr3:uid="{776F4EAA-4AFE-4940-A8F4-286BB3FB40C8}" name="PLAYER" dataDxfId="55"/>
    <tableColumn id="2" xr3:uid="{9DFD78D1-524B-49C5-8609-F0A5533C94F3}" name="GAME WON" dataDxfId="54"/>
    <tableColumn id="3" xr3:uid="{2C173697-D236-44B1-9044-FCE284FCE0ED}" name="GAME LOST" dataDxfId="53"/>
    <tableColumn id="4" xr3:uid="{12AEDEAB-9B6E-4DCF-B9E7-5928054B2CAE}" name="TOTAL GAMES" dataDxfId="52"/>
    <tableColumn id="5" xr3:uid="{E5203240-AB51-478C-983B-4574995C2E24}" name="WIN RATE" dataDxfId="51" dataCellStyle="Pourcentage">
      <calculatedColumnFormula>+O2/Q2</calculatedColumnFormula>
    </tableColumn>
    <tableColumn id="6" xr3:uid="{9D31C585-9BBA-49AA-BEA7-7739A9884FED}" name="AVG WON/GAME" dataDxfId="50"/>
    <tableColumn id="7" xr3:uid="{994EDC63-F629-44BC-9A48-61855789F192}" name="VOLATILITY" dataDxfId="49"/>
    <tableColumn id="8" xr3:uid="{34EEE736-1171-4346-BF93-6C327181DF1B}" name="RISK/WIN" dataDxfId="48">
      <calculatedColumnFormula>+T2/S2</calculatedColumnFormula>
    </tableColumn>
    <tableColumn id="9" xr3:uid="{6CACD05E-4AAF-4D11-97FC-AE11A5BDB11F}" name="WIN/LOSS PER BUY IN" dataDxfId="4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F5453DF-685D-425A-A369-35DA69E51140}" name="Tableau1" displayName="Tableau1" ref="N13:X15" totalsRowShown="0" headerRowDxfId="46" dataDxfId="45">
  <autoFilter ref="N13:X15" xr:uid="{FF5453DF-685D-425A-A369-35DA69E51140}"/>
  <tableColumns count="11">
    <tableColumn id="1" xr3:uid="{2D3B9F82-0F2A-4717-8ABD-5E072BF7D6D1}" name="ANNEE" dataDxfId="44"/>
    <tableColumn id="2" xr3:uid="{5DC5ECA9-4837-48C0-9E9D-2629E90AB5C2}" name="RACHED" dataDxfId="43"/>
    <tableColumn id="3" xr3:uid="{8E612653-DE7F-4616-BA6D-2BE6C5AEA393}" name="EMINE" dataDxfId="42"/>
    <tableColumn id="4" xr3:uid="{494A551A-499C-43E6-80D3-D3FA288416E1}" name="SAMI" dataDxfId="41"/>
    <tableColumn id="5" xr3:uid="{D553876E-5111-4EBB-9D81-A2EF87495808}" name="HAMZA" dataDxfId="40"/>
    <tableColumn id="6" xr3:uid="{3D1AF09E-E035-4C63-8E79-1FA6A624E2F1}" name="WASSIM" dataDxfId="39"/>
    <tableColumn id="7" xr3:uid="{B8362BE2-A62E-4200-AC92-2A6384D09C0C}" name="GHAZI" dataDxfId="38"/>
    <tableColumn id="8" xr3:uid="{F7430F00-08E9-421B-A230-AD18029533C9}" name="ADAM" dataDxfId="37"/>
    <tableColumn id="9" xr3:uid="{E4647054-12C0-4B43-B898-D0CB5B803669}" name="D.BAFFOUN" dataDxfId="36"/>
    <tableColumn id="10" xr3:uid="{FAE4EFF5-5AE5-4FAC-833A-EF3C17F8249E}" name="D.MILADI" dataDxfId="35"/>
    <tableColumn id="11" xr3:uid="{A8719428-3B81-468C-A827-A69067992D2D}" name="YOUSSEF" dataDxfId="15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BA2AB06-AA45-4C4B-86AE-5188836ECC56}" name="Tableau3" displayName="Tableau3" ref="N21:X38" totalsRowShown="0" headerRowDxfId="0" headerRowBorderDxfId="13" tableBorderDxfId="14" totalsRowBorderDxfId="12">
  <autoFilter ref="N21:X38" xr:uid="{9BA2AB06-AA45-4C4B-86AE-5188836ECC56}"/>
  <tableColumns count="11">
    <tableColumn id="1" xr3:uid="{140C9C34-C605-460B-90B1-8DCF02A49408}" name="PLAYER" dataDxfId="11"/>
    <tableColumn id="2" xr3:uid="{BE08B5D9-183B-44F9-B04F-8309B2CC9036}" name="RACHED" dataDxfId="10"/>
    <tableColumn id="3" xr3:uid="{EDD192B4-39A0-4BA7-A52F-EEABE9C90A3D}" name="EMINE" dataDxfId="9"/>
    <tableColumn id="4" xr3:uid="{62E26B2A-732E-4D75-A1E3-B6DBD7C7709D}" name="SAMI" dataDxfId="8"/>
    <tableColumn id="5" xr3:uid="{2ACA5281-1AB7-412C-BFD7-6DC088A3E29D}" name="HAMZA" dataDxfId="7"/>
    <tableColumn id="6" xr3:uid="{CC69D0F1-A29F-41E4-98B6-72799F6DCA90}" name="WASSIM" dataDxfId="6"/>
    <tableColumn id="7" xr3:uid="{3B88E8E1-C3F1-4C58-B9DA-C8379FF8E1C0}" name="GHAZI" dataDxfId="5"/>
    <tableColumn id="8" xr3:uid="{CB2A6FC0-3A9C-495F-B17E-B31B502E8291}" name="ADAM" dataDxfId="4"/>
    <tableColumn id="9" xr3:uid="{7CB39DA0-0448-444A-B4C6-809622742E79}" name="D.BAFFOUN" dataDxfId="3"/>
    <tableColumn id="10" xr3:uid="{545EE7B9-06FB-449D-B1AA-FE45C4506D7A}" name="D.MILADI" dataDxfId="2"/>
    <tableColumn id="11" xr3:uid="{D4BD284A-D96D-440C-A02B-F5183398F36B}" name="YOUSSEF" dataDxfId="1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8C30E7D-38E2-436F-93C1-7561CB9AA122}" name="Tableau8" displayName="Tableau8" ref="A1:D96" totalsRowShown="0">
  <autoFilter ref="A1:D96" xr:uid="{48C30E7D-38E2-436F-93C1-7561CB9AA122}"/>
  <sortState xmlns:xlrd2="http://schemas.microsoft.com/office/spreadsheetml/2017/richdata2" ref="A2:D74">
    <sortCondition ref="B2:B74"/>
  </sortState>
  <tableColumns count="4">
    <tableColumn id="1" xr3:uid="{000B6251-46F3-4EA7-9F17-A8221F6F4AFF}" name="YEAR"/>
    <tableColumn id="2" xr3:uid="{ED532EEF-38EC-4664-9153-853197FBAA2D}" name="GAME"/>
    <tableColumn id="3" xr3:uid="{0768EF57-B760-483D-B26F-CF124B902D5F}" name="PLAYER"/>
    <tableColumn id="4" xr3:uid="{DF056299-C217-473F-94E1-FDCD8A9A1218}" name="SCOR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/>
  <dimension ref="A1:X57"/>
  <sheetViews>
    <sheetView showGridLines="0" topLeftCell="B1" zoomScale="80" zoomScaleNormal="80" workbookViewId="0">
      <selection activeCell="L2" sqref="L2:L18"/>
    </sheetView>
  </sheetViews>
  <sheetFormatPr baseColWidth="10" defaultColWidth="11.42578125" defaultRowHeight="15" x14ac:dyDescent="0.25"/>
  <cols>
    <col min="1" max="1" width="23.85546875" style="13" customWidth="1"/>
    <col min="2" max="2" width="19.28515625" style="13" customWidth="1"/>
    <col min="3" max="3" width="14.7109375" style="13" customWidth="1"/>
    <col min="4" max="4" width="11.85546875" style="13" customWidth="1"/>
    <col min="5" max="5" width="10.28515625" style="13" customWidth="1"/>
    <col min="6" max="6" width="13.28515625" style="13" customWidth="1"/>
    <col min="7" max="7" width="14" style="13" customWidth="1"/>
    <col min="8" max="9" width="11.7109375" style="13" customWidth="1"/>
    <col min="10" max="10" width="18.85546875" style="13" customWidth="1"/>
    <col min="11" max="12" width="15.28515625" style="13" customWidth="1"/>
    <col min="13" max="13" width="9" style="13" customWidth="1"/>
    <col min="14" max="14" width="15.42578125" style="13" bestFit="1" customWidth="1"/>
    <col min="15" max="15" width="18.140625" style="13" customWidth="1"/>
    <col min="16" max="16" width="18.85546875" style="13" customWidth="1"/>
    <col min="17" max="17" width="22.42578125" style="13" customWidth="1"/>
    <col min="18" max="18" width="16.140625" style="13" customWidth="1"/>
    <col min="19" max="19" width="24.5703125" style="13" customWidth="1"/>
    <col min="20" max="20" width="18.28515625" style="13" customWidth="1"/>
    <col min="21" max="21" width="18.85546875" style="13" customWidth="1"/>
    <col min="22" max="22" width="31.42578125" style="13" customWidth="1"/>
    <col min="23" max="23" width="16.85546875" style="13" bestFit="1" customWidth="1"/>
    <col min="24" max="24" width="21.85546875" style="13" customWidth="1"/>
    <col min="25" max="25" width="16.85546875" style="13" bestFit="1" customWidth="1"/>
    <col min="26" max="26" width="13" style="13" customWidth="1"/>
    <col min="27" max="27" width="12.28515625" style="13" customWidth="1"/>
    <col min="28" max="28" width="11.42578125" style="13"/>
    <col min="29" max="29" width="11.5703125" style="13" customWidth="1"/>
    <col min="30" max="30" width="12.85546875" style="13" customWidth="1"/>
    <col min="31" max="32" width="11.42578125" style="13"/>
    <col min="33" max="33" width="17.140625" style="13" customWidth="1"/>
    <col min="34" max="34" width="9.7109375" style="13" customWidth="1"/>
    <col min="35" max="16384" width="11.42578125" style="13"/>
  </cols>
  <sheetData>
    <row r="1" spans="1:24" s="10" customFormat="1" x14ac:dyDescent="0.25">
      <c r="A1" s="15" t="s">
        <v>0</v>
      </c>
      <c r="B1" s="16" t="s">
        <v>32</v>
      </c>
      <c r="C1" s="16" t="s">
        <v>14</v>
      </c>
      <c r="D1" s="16" t="s">
        <v>15</v>
      </c>
      <c r="E1" s="16" t="s">
        <v>16</v>
      </c>
      <c r="F1" s="16" t="s">
        <v>17</v>
      </c>
      <c r="G1" s="16" t="s">
        <v>23</v>
      </c>
      <c r="H1" s="16" t="s">
        <v>24</v>
      </c>
      <c r="I1" s="16" t="s">
        <v>26</v>
      </c>
      <c r="J1" s="16" t="s">
        <v>27</v>
      </c>
      <c r="K1" s="17" t="s">
        <v>28</v>
      </c>
      <c r="L1" s="16" t="s">
        <v>42</v>
      </c>
      <c r="M1" s="9"/>
      <c r="N1" s="13" t="s">
        <v>33</v>
      </c>
      <c r="O1" s="2" t="s">
        <v>21</v>
      </c>
      <c r="P1" s="2" t="s">
        <v>22</v>
      </c>
      <c r="Q1" s="2" t="s">
        <v>25</v>
      </c>
      <c r="R1" s="2" t="s">
        <v>29</v>
      </c>
      <c r="S1" s="2" t="s">
        <v>19</v>
      </c>
      <c r="T1" s="2" t="s">
        <v>20</v>
      </c>
      <c r="U1" s="2" t="s">
        <v>31</v>
      </c>
      <c r="V1" s="20" t="s">
        <v>30</v>
      </c>
    </row>
    <row r="2" spans="1:24" x14ac:dyDescent="0.25">
      <c r="A2" s="12" t="s">
        <v>1</v>
      </c>
      <c r="B2" s="1">
        <v>2019</v>
      </c>
      <c r="C2" s="1">
        <v>-60</v>
      </c>
      <c r="D2" s="1">
        <v>95</v>
      </c>
      <c r="E2" s="1">
        <v>5</v>
      </c>
      <c r="F2" s="1">
        <v>-40</v>
      </c>
      <c r="G2" s="1"/>
      <c r="H2" s="1"/>
      <c r="I2" s="1"/>
      <c r="J2" s="1"/>
      <c r="K2" s="4"/>
      <c r="L2" s="28"/>
      <c r="M2" s="11"/>
      <c r="N2" s="3" t="s">
        <v>14</v>
      </c>
      <c r="O2" s="1">
        <f>COUNTIF(Tableau2[RACHED],"&gt;0")</f>
        <v>6</v>
      </c>
      <c r="P2" s="1">
        <f>COUNTIF(Tableau2[RACHED],"&lt;0")</f>
        <v>11</v>
      </c>
      <c r="Q2" s="1">
        <f>COUNT(Tableau2[RACHED])</f>
        <v>17</v>
      </c>
      <c r="R2" s="7">
        <f>+O2/Q2</f>
        <v>0.35294117647058826</v>
      </c>
      <c r="S2" s="5">
        <f>AVERAGE(C2:C18)</f>
        <v>-16.176470588235293</v>
      </c>
      <c r="T2" s="5">
        <f>_xlfn.STDEV.S(C2:C18)</f>
        <v>60.013785181112397</v>
      </c>
      <c r="U2" s="5">
        <f t="shared" ref="U2:U10" si="0">+T2/S2</f>
        <v>-3.7099430839233118</v>
      </c>
      <c r="V2" s="4">
        <f>Tableau2[[#Totals],[RACHED]]/20</f>
        <v>-13.75</v>
      </c>
    </row>
    <row r="3" spans="1:24" x14ac:dyDescent="0.25">
      <c r="A3" s="12" t="s">
        <v>2</v>
      </c>
      <c r="B3" s="1">
        <v>2019</v>
      </c>
      <c r="C3" s="1">
        <v>-50</v>
      </c>
      <c r="D3" s="1">
        <v>45</v>
      </c>
      <c r="E3" s="1">
        <v>20</v>
      </c>
      <c r="F3" s="1">
        <v>-15</v>
      </c>
      <c r="G3" s="1"/>
      <c r="H3" s="1"/>
      <c r="I3" s="1"/>
      <c r="J3" s="1"/>
      <c r="K3" s="4"/>
      <c r="L3" s="1"/>
      <c r="M3" s="11"/>
      <c r="N3" s="3" t="s">
        <v>15</v>
      </c>
      <c r="O3" s="1">
        <f>COUNTIF(D2:D18,"&gt;0")</f>
        <v>13</v>
      </c>
      <c r="P3" s="1">
        <f>COUNTIF(D2:D18,"&lt;0")</f>
        <v>3</v>
      </c>
      <c r="Q3" s="1">
        <f>COUNT(D2:D18)</f>
        <v>16</v>
      </c>
      <c r="R3" s="7">
        <f t="shared" ref="R3:R9" si="1">+O3/Q3</f>
        <v>0.8125</v>
      </c>
      <c r="S3" s="5">
        <f>AVERAGE(D2:D18)</f>
        <v>28.125</v>
      </c>
      <c r="T3" s="5">
        <f>_xlfn.STDEV.S(D2:D14)</f>
        <v>55.881367849465462</v>
      </c>
      <c r="U3" s="5">
        <f t="shared" si="0"/>
        <v>1.9868930790921053</v>
      </c>
      <c r="V3" s="4">
        <f>Tableau2[[#Totals],[EMINE]]/20</f>
        <v>22.5</v>
      </c>
    </row>
    <row r="4" spans="1:24" x14ac:dyDescent="0.25">
      <c r="A4" s="12" t="s">
        <v>3</v>
      </c>
      <c r="B4" s="1">
        <v>2019</v>
      </c>
      <c r="C4" s="1">
        <v>-20</v>
      </c>
      <c r="D4" s="1">
        <v>-80</v>
      </c>
      <c r="E4" s="1">
        <v>80</v>
      </c>
      <c r="F4" s="1">
        <v>45</v>
      </c>
      <c r="G4" s="1">
        <v>-55</v>
      </c>
      <c r="H4" s="1">
        <v>30</v>
      </c>
      <c r="I4" s="1"/>
      <c r="J4" s="1"/>
      <c r="K4" s="4"/>
      <c r="L4" s="1"/>
      <c r="M4" s="11"/>
      <c r="N4" s="3" t="s">
        <v>16</v>
      </c>
      <c r="O4" s="1">
        <f>COUNTIF(E2:E18,"&gt;0")</f>
        <v>9</v>
      </c>
      <c r="P4" s="1">
        <f>COUNTIF(E2:E18,"&lt;0")</f>
        <v>7</v>
      </c>
      <c r="Q4" s="1">
        <f>COUNT(E2:E18)</f>
        <v>17</v>
      </c>
      <c r="R4" s="7">
        <f t="shared" si="1"/>
        <v>0.52941176470588236</v>
      </c>
      <c r="S4" s="5">
        <f>AVERAGE(E2:E18)</f>
        <v>10</v>
      </c>
      <c r="T4" s="5">
        <f>_xlfn.STDEV.S(E2:E14)</f>
        <v>30.832467070298247</v>
      </c>
      <c r="U4" s="5">
        <f t="shared" si="0"/>
        <v>3.0832467070298248</v>
      </c>
      <c r="V4" s="4">
        <f>Tableau2[[#Totals],[SAMI]]/20</f>
        <v>8.5</v>
      </c>
    </row>
    <row r="5" spans="1:24" x14ac:dyDescent="0.25">
      <c r="A5" s="12" t="s">
        <v>4</v>
      </c>
      <c r="B5" s="1">
        <v>2019</v>
      </c>
      <c r="C5" s="1">
        <v>-115</v>
      </c>
      <c r="D5" s="1">
        <v>55</v>
      </c>
      <c r="E5" s="1">
        <v>15</v>
      </c>
      <c r="F5" s="1">
        <v>35</v>
      </c>
      <c r="G5" s="1">
        <v>20</v>
      </c>
      <c r="H5" s="1">
        <v>-30</v>
      </c>
      <c r="I5" s="1">
        <v>40</v>
      </c>
      <c r="J5" s="1"/>
      <c r="K5" s="4"/>
      <c r="L5" s="1"/>
      <c r="M5" s="11"/>
      <c r="N5" s="3" t="s">
        <v>17</v>
      </c>
      <c r="O5" s="1">
        <f>COUNTIF(F2:F18,"&gt;0")</f>
        <v>3</v>
      </c>
      <c r="P5" s="1">
        <f>COUNTIF(F2:F18,"&lt;0")</f>
        <v>10</v>
      </c>
      <c r="Q5" s="1">
        <f>COUNT(F2:F18)</f>
        <v>15</v>
      </c>
      <c r="R5" s="7">
        <f t="shared" si="1"/>
        <v>0.2</v>
      </c>
      <c r="S5" s="5">
        <f>AVERAGE(F2:F14)</f>
        <v>-23.75</v>
      </c>
      <c r="T5" s="6">
        <f>_xlfn.STDEV.S(F2:F14)</f>
        <v>44.879890212148979</v>
      </c>
      <c r="U5" s="5">
        <f t="shared" si="0"/>
        <v>-1.889679587879957</v>
      </c>
      <c r="V5" s="4">
        <f>Tableau2[[#Totals],[HAMZA]]/20</f>
        <v>-19.5</v>
      </c>
    </row>
    <row r="6" spans="1:24" x14ac:dyDescent="0.25">
      <c r="A6" s="12" t="s">
        <v>5</v>
      </c>
      <c r="B6" s="1">
        <v>2019</v>
      </c>
      <c r="C6" s="1">
        <v>-40</v>
      </c>
      <c r="D6" s="1">
        <v>40</v>
      </c>
      <c r="E6" s="1">
        <v>5</v>
      </c>
      <c r="F6" s="1">
        <v>-100</v>
      </c>
      <c r="G6" s="1"/>
      <c r="H6" s="1"/>
      <c r="I6" s="1">
        <v>35</v>
      </c>
      <c r="J6" s="1">
        <v>40</v>
      </c>
      <c r="K6" s="4">
        <v>20</v>
      </c>
      <c r="L6" s="1"/>
      <c r="M6" s="11"/>
      <c r="N6" s="3" t="s">
        <v>23</v>
      </c>
      <c r="O6" s="1">
        <f>COUNTIF(G2:G18,"&gt;0")</f>
        <v>3</v>
      </c>
      <c r="P6" s="1">
        <f>COUNTIF(G2:G18,"&lt;0")</f>
        <v>2</v>
      </c>
      <c r="Q6" s="1">
        <f>COUNT(G2:G18)</f>
        <v>5</v>
      </c>
      <c r="R6" s="7">
        <f t="shared" si="1"/>
        <v>0.6</v>
      </c>
      <c r="S6" s="5">
        <f>AVERAGE(G2:G18)</f>
        <v>13</v>
      </c>
      <c r="T6" s="5">
        <f>+_xlfn.STDEV.S(G2:G18)</f>
        <v>45.90751572455212</v>
      </c>
      <c r="U6" s="5">
        <f t="shared" si="0"/>
        <v>3.531347363427086</v>
      </c>
      <c r="V6" s="4">
        <f>Tableau2[[#Totals],[WASSIM]]/20</f>
        <v>3.25</v>
      </c>
    </row>
    <row r="7" spans="1:24" x14ac:dyDescent="0.25">
      <c r="A7" s="12" t="s">
        <v>6</v>
      </c>
      <c r="B7" s="1">
        <v>2019</v>
      </c>
      <c r="C7" s="1">
        <v>120</v>
      </c>
      <c r="D7" s="1">
        <v>25</v>
      </c>
      <c r="E7" s="1">
        <v>15</v>
      </c>
      <c r="F7" s="1">
        <v>-80</v>
      </c>
      <c r="G7" s="1">
        <v>40</v>
      </c>
      <c r="H7" s="1">
        <v>-10</v>
      </c>
      <c r="I7" s="1">
        <v>-90</v>
      </c>
      <c r="J7" s="1"/>
      <c r="K7" s="4">
        <v>-20</v>
      </c>
      <c r="L7" s="1"/>
      <c r="M7" s="11"/>
      <c r="N7" s="3" t="s">
        <v>24</v>
      </c>
      <c r="O7" s="1">
        <f>COUNTIF(H2:H18,"&gt;0")</f>
        <v>1</v>
      </c>
      <c r="P7" s="1">
        <v>3</v>
      </c>
      <c r="Q7" s="1">
        <f>COUNT(H2:H18)</f>
        <v>5</v>
      </c>
      <c r="R7" s="7">
        <f t="shared" si="1"/>
        <v>0.2</v>
      </c>
      <c r="S7" s="5">
        <f>AVERAGE(H2:H18)</f>
        <v>-13</v>
      </c>
      <c r="T7" s="5">
        <f>+_xlfn.STDEV.S(H2:H18)</f>
        <v>26.832815729997478</v>
      </c>
      <c r="U7" s="5">
        <f t="shared" si="0"/>
        <v>-2.0640627484613443</v>
      </c>
      <c r="V7" s="4">
        <f>Tableau2[[#Totals],[GHAZI]]/20</f>
        <v>-3.25</v>
      </c>
    </row>
    <row r="8" spans="1:24" x14ac:dyDescent="0.25">
      <c r="A8" s="12" t="s">
        <v>7</v>
      </c>
      <c r="B8" s="1">
        <v>2019</v>
      </c>
      <c r="C8" s="1">
        <v>30</v>
      </c>
      <c r="D8" s="1">
        <v>-60</v>
      </c>
      <c r="E8" s="1">
        <v>-15</v>
      </c>
      <c r="F8" s="1">
        <v>-80</v>
      </c>
      <c r="G8" s="1">
        <v>65</v>
      </c>
      <c r="H8" s="1"/>
      <c r="I8" s="1">
        <v>60</v>
      </c>
      <c r="J8" s="1"/>
      <c r="K8" s="4"/>
      <c r="L8" s="1"/>
      <c r="M8" s="11"/>
      <c r="N8" s="3" t="s">
        <v>26</v>
      </c>
      <c r="O8" s="1">
        <f>COUNTIF(I2:I18,"&gt;0")</f>
        <v>3</v>
      </c>
      <c r="P8" s="1">
        <f>COUNTIF(I2:I18,"&lt;0")</f>
        <v>3</v>
      </c>
      <c r="Q8" s="1">
        <f>COUNT(I2:I18)</f>
        <v>6</v>
      </c>
      <c r="R8" s="7">
        <f t="shared" si="1"/>
        <v>0.5</v>
      </c>
      <c r="S8" s="5">
        <f>AVERAGE(I2:I18)</f>
        <v>0</v>
      </c>
      <c r="T8" s="5">
        <f>+_xlfn.STDEV.S(I2:I18)</f>
        <v>55.767373974394744</v>
      </c>
      <c r="U8" s="5" t="e">
        <f t="shared" si="0"/>
        <v>#DIV/0!</v>
      </c>
      <c r="V8" s="4">
        <f>Tableau2[[#Totals],[ADAM]]/20</f>
        <v>0</v>
      </c>
    </row>
    <row r="9" spans="1:24" x14ac:dyDescent="0.25">
      <c r="A9" s="12" t="s">
        <v>8</v>
      </c>
      <c r="B9" s="1">
        <v>2019</v>
      </c>
      <c r="C9" s="1">
        <v>90</v>
      </c>
      <c r="D9" s="1"/>
      <c r="E9" s="1">
        <v>-20</v>
      </c>
      <c r="F9" s="1">
        <v>-20</v>
      </c>
      <c r="G9" s="1"/>
      <c r="H9" s="1">
        <v>-40</v>
      </c>
      <c r="I9" s="1"/>
      <c r="J9" s="1"/>
      <c r="K9" s="4">
        <v>-10</v>
      </c>
      <c r="L9" s="1"/>
      <c r="M9" s="11"/>
      <c r="N9" s="3" t="s">
        <v>27</v>
      </c>
      <c r="O9" s="1">
        <v>1</v>
      </c>
      <c r="P9" s="1">
        <f>COUNTIF(J2:J18,"&lt;0")</f>
        <v>2</v>
      </c>
      <c r="Q9" s="1">
        <f>COUNT(J2:J18)</f>
        <v>3</v>
      </c>
      <c r="R9" s="7">
        <f t="shared" si="1"/>
        <v>0.33333333333333331</v>
      </c>
      <c r="S9" s="5">
        <f>AVERAGE(J2:J18)</f>
        <v>3.3333333333333335</v>
      </c>
      <c r="T9" s="5">
        <f>+_xlfn.STDEV.S(J2:J18)</f>
        <v>31.754264805429418</v>
      </c>
      <c r="U9" s="5">
        <f t="shared" si="0"/>
        <v>9.5262794416288248</v>
      </c>
      <c r="V9" s="4">
        <f>Tableau2[[#Totals],[D.BAFFOUN]]/20</f>
        <v>0.5</v>
      </c>
    </row>
    <row r="10" spans="1:24" x14ac:dyDescent="0.25">
      <c r="A10" s="12" t="s">
        <v>9</v>
      </c>
      <c r="B10" s="1">
        <v>2019</v>
      </c>
      <c r="C10" s="1">
        <v>10</v>
      </c>
      <c r="D10" s="1">
        <v>-30</v>
      </c>
      <c r="E10" s="1">
        <v>60</v>
      </c>
      <c r="F10" s="1"/>
      <c r="G10" s="1">
        <v>-5</v>
      </c>
      <c r="H10" s="1"/>
      <c r="I10" s="1">
        <v>-25</v>
      </c>
      <c r="J10" s="1"/>
      <c r="K10" s="4">
        <v>-10</v>
      </c>
      <c r="L10" s="1"/>
      <c r="M10" s="11"/>
      <c r="N10" s="18" t="s">
        <v>28</v>
      </c>
      <c r="O10" s="8">
        <f>COUNTIF(K2:K18,"&gt;0")</f>
        <v>4</v>
      </c>
      <c r="P10" s="8">
        <f>COUNTIF(K2:K18,"&lt;0")</f>
        <v>5</v>
      </c>
      <c r="Q10" s="8">
        <f>COUNT(K2:K18)</f>
        <v>9</v>
      </c>
      <c r="R10" s="21">
        <f t="shared" ref="R10" si="2">+O10/Q10</f>
        <v>0.44444444444444442</v>
      </c>
      <c r="S10" s="22">
        <f>AVERAGE(K2:K18)</f>
        <v>-3.8888888888888888</v>
      </c>
      <c r="T10" s="22">
        <f>+_xlfn.STDEV.S(K2:K18)</f>
        <v>15.567951410224504</v>
      </c>
      <c r="U10" s="22">
        <f t="shared" si="0"/>
        <v>-4.0031875054863013</v>
      </c>
      <c r="V10" s="19">
        <f>Tableau2[[#Totals],[D.MILADI]]/20</f>
        <v>-1.75</v>
      </c>
    </row>
    <row r="11" spans="1:24" x14ac:dyDescent="0.25">
      <c r="A11" s="12" t="s">
        <v>10</v>
      </c>
      <c r="B11" s="1">
        <v>2019</v>
      </c>
      <c r="C11" s="1">
        <v>-20</v>
      </c>
      <c r="D11" s="1">
        <v>20</v>
      </c>
      <c r="E11" s="1">
        <v>25</v>
      </c>
      <c r="F11" s="1">
        <v>0</v>
      </c>
      <c r="G11" s="1"/>
      <c r="H11" s="1"/>
      <c r="I11" s="1"/>
      <c r="J11" s="1"/>
      <c r="K11" s="4">
        <v>-25</v>
      </c>
      <c r="L11" s="1"/>
      <c r="M11" s="11"/>
      <c r="N11" s="18" t="s">
        <v>42</v>
      </c>
      <c r="O11" s="8">
        <f>COUNTIF(Tableau2[YOUSSEF],"&gt;0")</f>
        <v>1</v>
      </c>
      <c r="P11" s="8">
        <f>COUNTIF(Tableau2[YOUSSEF],"&lt;0")</f>
        <v>0</v>
      </c>
      <c r="Q11" s="8">
        <f>COUNT(Tableau2[YOUSSEF])</f>
        <v>1</v>
      </c>
      <c r="R11" s="21">
        <f>+O11/Q11</f>
        <v>1</v>
      </c>
      <c r="S11" s="22">
        <f>AVERAGE(Tableau2[YOUSSEF])</f>
        <v>90</v>
      </c>
      <c r="T11" s="22" t="e">
        <f>+_xlfn.STDEV.S(Tableau2[YOUSSEF])</f>
        <v>#DIV/0!</v>
      </c>
      <c r="U11" s="22" t="e">
        <f>+T11/S11</f>
        <v>#DIV/0!</v>
      </c>
      <c r="V11" s="19">
        <f>+Tableau2[[#Totals],[YOUSSEF]]/20</f>
        <v>4.5</v>
      </c>
    </row>
    <row r="12" spans="1:24" x14ac:dyDescent="0.25">
      <c r="A12" s="12" t="s">
        <v>11</v>
      </c>
      <c r="B12" s="1">
        <v>2019</v>
      </c>
      <c r="C12" s="1">
        <v>-60</v>
      </c>
      <c r="D12" s="1">
        <v>85</v>
      </c>
      <c r="E12" s="1">
        <v>-5</v>
      </c>
      <c r="F12" s="1">
        <v>-25</v>
      </c>
      <c r="G12" s="1"/>
      <c r="H12" s="1"/>
      <c r="I12" s="1"/>
      <c r="J12" s="1"/>
      <c r="K12" s="4">
        <v>5</v>
      </c>
      <c r="L12" s="1"/>
      <c r="M12" s="11"/>
    </row>
    <row r="13" spans="1:24" ht="18.75" x14ac:dyDescent="0.25">
      <c r="A13" s="12" t="s">
        <v>12</v>
      </c>
      <c r="B13" s="1">
        <v>2019</v>
      </c>
      <c r="C13" s="1">
        <v>-10</v>
      </c>
      <c r="D13" s="1">
        <v>25</v>
      </c>
      <c r="E13" s="1">
        <v>-25</v>
      </c>
      <c r="F13" s="1">
        <v>0</v>
      </c>
      <c r="G13" s="1"/>
      <c r="H13" s="1"/>
      <c r="I13" s="1"/>
      <c r="J13" s="1"/>
      <c r="K13" s="4">
        <v>10</v>
      </c>
      <c r="L13" s="1"/>
      <c r="M13" s="11"/>
      <c r="N13" s="24" t="s">
        <v>32</v>
      </c>
      <c r="O13" s="23" t="s">
        <v>14</v>
      </c>
      <c r="P13" s="23" t="s">
        <v>15</v>
      </c>
      <c r="Q13" s="23" t="s">
        <v>16</v>
      </c>
      <c r="R13" s="23" t="s">
        <v>17</v>
      </c>
      <c r="S13" s="23" t="s">
        <v>23</v>
      </c>
      <c r="T13" s="23" t="s">
        <v>24</v>
      </c>
      <c r="U13" s="23" t="s">
        <v>26</v>
      </c>
      <c r="V13" s="23" t="s">
        <v>27</v>
      </c>
      <c r="W13" s="23" t="s">
        <v>28</v>
      </c>
      <c r="X13" s="29" t="s">
        <v>42</v>
      </c>
    </row>
    <row r="14" spans="1:24" ht="18.75" x14ac:dyDescent="0.25">
      <c r="A14" s="12" t="s">
        <v>13</v>
      </c>
      <c r="B14" s="1">
        <v>2021</v>
      </c>
      <c r="C14" s="1">
        <v>-40</v>
      </c>
      <c r="D14" s="1">
        <v>80</v>
      </c>
      <c r="E14" s="1">
        <v>-15</v>
      </c>
      <c r="F14" s="1">
        <v>-5</v>
      </c>
      <c r="G14" s="1"/>
      <c r="H14" s="1"/>
      <c r="I14" s="1">
        <v>-20</v>
      </c>
      <c r="J14" s="1"/>
      <c r="K14" s="4"/>
      <c r="L14" s="1"/>
      <c r="M14" s="11"/>
      <c r="N14" s="24">
        <v>2019</v>
      </c>
      <c r="O14" s="13">
        <f>SUMIF(B2:B13,Tableau1[[#This Row],[ANNEE]],Tableau2[RACHED])</f>
        <v>-125</v>
      </c>
      <c r="P14" s="13">
        <f>SUMIF(B2:B13,Tableau1[[#This Row],[ANNEE]],Tableau2[EMINE])</f>
        <v>220</v>
      </c>
      <c r="Q14" s="13">
        <f>SUMIF(Tableau2[ANNEE],Tableau1[[#This Row],[ANNEE]],Tableau2[SAMI])</f>
        <v>160</v>
      </c>
      <c r="R14" s="13">
        <f>SUMIF(Tableau2[ANNEE],Tableau1[[#This Row],[ANNEE]],Tableau2[HAMZA])</f>
        <v>-280</v>
      </c>
      <c r="S14" s="13">
        <f>SUMIF(Tableau2[ANNEE],Tableau1[[#This Row],[ANNEE]],Tableau2[WASSIM])</f>
        <v>65</v>
      </c>
      <c r="T14" s="13">
        <f>SUMIF(Tableau2[ANNEE],Tableau1[[#This Row],[ANNEE]],Tableau2[GHAZI])</f>
        <v>-50</v>
      </c>
      <c r="U14" s="13">
        <f>SUMIF(Tableau2[ANNEE],Tableau1[[#This Row],[ANNEE]],Tableau2[ADAM])</f>
        <v>20</v>
      </c>
      <c r="V14" s="13">
        <f>SUMIF(Tableau2[ANNEE],Tableau1[[#This Row],[ANNEE]],Tableau2[D.BAFFOUN])</f>
        <v>40</v>
      </c>
      <c r="W14" s="13">
        <f>SUMIF(Tableau2[ANNEE],Tableau1[[#This Row],[ANNEE]],Tableau2[D.MILADI])</f>
        <v>-30</v>
      </c>
      <c r="X14" s="13">
        <f>SUMIF(Tableau2[RACHED],Tableau1[[#This Row],[RACHED]],Tableau2[YOUSSEF])</f>
        <v>0</v>
      </c>
    </row>
    <row r="15" spans="1:24" ht="18.75" x14ac:dyDescent="0.25">
      <c r="A15" s="12" t="s">
        <v>39</v>
      </c>
      <c r="B15" s="1">
        <v>2021</v>
      </c>
      <c r="C15" s="1">
        <v>30</v>
      </c>
      <c r="D15" s="1">
        <v>50</v>
      </c>
      <c r="E15" s="1">
        <v>-10</v>
      </c>
      <c r="F15" s="1">
        <v>-55</v>
      </c>
      <c r="G15" s="1"/>
      <c r="H15" s="1"/>
      <c r="I15" s="1"/>
      <c r="J15" s="1">
        <v>-15</v>
      </c>
      <c r="K15" s="4"/>
      <c r="L15" s="1"/>
      <c r="M15" s="11"/>
      <c r="N15" s="24">
        <v>2021</v>
      </c>
      <c r="O15" s="13">
        <f>SUMIF(Tableau2[ANNEE],Tableau1[[#This Row],[ANNEE]],Tableau2[RACHED])</f>
        <v>-150</v>
      </c>
      <c r="P15" s="13">
        <f>SUMIF(Tableau2[ANNEE],Tableau1[[#This Row],[ANNEE]],Tableau2[EMINE])</f>
        <v>230</v>
      </c>
      <c r="Q15" s="13">
        <f>SUMIF(Tableau2[ANNEE],Tableau1[[#This Row],[ANNEE]],Tableau2[SAMI])</f>
        <v>10</v>
      </c>
      <c r="R15" s="13">
        <f>SUMIF(Tableau2[ANNEE],Tableau1[[#This Row],[ANNEE]],Tableau2[HAMZA])</f>
        <v>-110</v>
      </c>
      <c r="S15" s="13">
        <f>SUMIF(Tableau2[ANNEE],Tableau1[[#This Row],[ANNEE]],Tableau2[WASSIM])</f>
        <v>0</v>
      </c>
      <c r="T15" s="13">
        <f>SUMIF(Tableau2[ANNEE],Tableau1[[#This Row],[ANNEE]],Tableau2[GHAZI])</f>
        <v>-15</v>
      </c>
      <c r="U15" s="13">
        <f>SUMIF(Tableau2[ANNEE],Tableau1[[#This Row],[ANNEE]],Tableau2[ADAM])</f>
        <v>-20</v>
      </c>
      <c r="V15" s="13">
        <f>SUMIF(Tableau2[ANNEE],Tableau1[[#This Row],[ANNEE]],Tableau2[D.BAFFOUN])</f>
        <v>-30</v>
      </c>
      <c r="W15" s="13">
        <f>SUMIF(Tableau2[ANNEE],Tableau1[[#This Row],[ANNEE]],Tableau2[D.MILADI])</f>
        <v>-5</v>
      </c>
      <c r="X15" s="13">
        <f>SUMIF(Tableau2[ANNEE],Tableau1[[#This Row],[ANNEE]],Tableau2[YOUSSEF])</f>
        <v>90</v>
      </c>
    </row>
    <row r="16" spans="1:24" ht="18.75" x14ac:dyDescent="0.25">
      <c r="A16" s="12" t="s">
        <v>40</v>
      </c>
      <c r="B16" s="1">
        <v>2021</v>
      </c>
      <c r="C16" s="1">
        <v>-65</v>
      </c>
      <c r="D16" s="1">
        <v>10</v>
      </c>
      <c r="E16" s="1">
        <v>60</v>
      </c>
      <c r="F16" s="1">
        <v>10</v>
      </c>
      <c r="G16" s="1"/>
      <c r="H16" s="1"/>
      <c r="I16" s="1"/>
      <c r="J16" s="1"/>
      <c r="K16" s="4">
        <v>-15</v>
      </c>
      <c r="L16" s="1"/>
      <c r="M16" s="11"/>
      <c r="N16" s="24"/>
    </row>
    <row r="17" spans="1:24" ht="18.75" x14ac:dyDescent="0.25">
      <c r="A17" s="12" t="s">
        <v>41</v>
      </c>
      <c r="B17" s="1">
        <v>2021</v>
      </c>
      <c r="C17" s="1">
        <v>5</v>
      </c>
      <c r="D17" s="1">
        <v>60</v>
      </c>
      <c r="E17" s="1">
        <v>0</v>
      </c>
      <c r="F17" s="1">
        <v>-60</v>
      </c>
      <c r="G17" s="1"/>
      <c r="H17" s="1"/>
      <c r="I17" s="1"/>
      <c r="J17" s="1">
        <v>-15</v>
      </c>
      <c r="K17" s="4">
        <v>10</v>
      </c>
      <c r="L17" s="8"/>
      <c r="M17" s="11"/>
      <c r="N17" s="24"/>
    </row>
    <row r="18" spans="1:24" ht="18.75" x14ac:dyDescent="0.25">
      <c r="A18" s="12" t="s">
        <v>43</v>
      </c>
      <c r="B18" s="1">
        <v>2021</v>
      </c>
      <c r="C18" s="1">
        <v>-80</v>
      </c>
      <c r="D18" s="1">
        <v>30</v>
      </c>
      <c r="E18" s="1">
        <v>-25</v>
      </c>
      <c r="F18" s="1"/>
      <c r="G18" s="1"/>
      <c r="H18" s="1">
        <v>-15</v>
      </c>
      <c r="I18" s="1"/>
      <c r="J18" s="1"/>
      <c r="K18" s="4"/>
      <c r="L18" s="1">
        <v>90</v>
      </c>
      <c r="M18" s="11"/>
      <c r="N18" s="24"/>
    </row>
    <row r="19" spans="1:24" x14ac:dyDescent="0.25">
      <c r="A19" s="14" t="s">
        <v>18</v>
      </c>
      <c r="B19" s="8"/>
      <c r="C19" s="8">
        <f>SUBTOTAL(109,Tableau2[RACHED])</f>
        <v>-275</v>
      </c>
      <c r="D19" s="8">
        <f>SUBTOTAL(109,Tableau2[EMINE])</f>
        <v>450</v>
      </c>
      <c r="E19" s="8">
        <f>SUBTOTAL(109,Tableau2[SAMI])</f>
        <v>170</v>
      </c>
      <c r="F19" s="8">
        <f>SUBTOTAL(109,Tableau2[HAMZA])</f>
        <v>-390</v>
      </c>
      <c r="G19" s="8">
        <f>SUBTOTAL(109,Tableau2[WASSIM])</f>
        <v>65</v>
      </c>
      <c r="H19" s="8">
        <f>SUBTOTAL(109,Tableau2[GHAZI])</f>
        <v>-65</v>
      </c>
      <c r="I19" s="8">
        <f>SUBTOTAL(109,Tableau2[ADAM])</f>
        <v>0</v>
      </c>
      <c r="J19" s="8">
        <f>SUBTOTAL(109,Tableau2[D.BAFFOUN])</f>
        <v>10</v>
      </c>
      <c r="K19" s="8">
        <f>SUBTOTAL(109,Tableau2[D.MILADI])</f>
        <v>-35</v>
      </c>
      <c r="L19" s="8">
        <f>SUBTOTAL(109,Tableau2[YOUSSEF])</f>
        <v>90</v>
      </c>
      <c r="M19" s="11"/>
    </row>
    <row r="20" spans="1:24" x14ac:dyDescent="0.25">
      <c r="M20" s="11"/>
    </row>
    <row r="21" spans="1:24" x14ac:dyDescent="0.25">
      <c r="M21" s="11"/>
      <c r="N21" s="30" t="s">
        <v>33</v>
      </c>
      <c r="O21" s="31" t="s">
        <v>14</v>
      </c>
      <c r="P21" s="31" t="s">
        <v>15</v>
      </c>
      <c r="Q21" s="31" t="s">
        <v>16</v>
      </c>
      <c r="R21" s="31" t="s">
        <v>17</v>
      </c>
      <c r="S21" s="31" t="s">
        <v>23</v>
      </c>
      <c r="T21" s="31" t="s">
        <v>24</v>
      </c>
      <c r="U21" s="31" t="s">
        <v>26</v>
      </c>
      <c r="V21" s="31" t="s">
        <v>27</v>
      </c>
      <c r="W21" s="31" t="s">
        <v>28</v>
      </c>
      <c r="X21" s="32" t="s">
        <v>42</v>
      </c>
    </row>
    <row r="22" spans="1:24" x14ac:dyDescent="0.25">
      <c r="M22" s="11"/>
      <c r="N22" s="33" t="s">
        <v>1</v>
      </c>
      <c r="O22" s="25">
        <v>-60</v>
      </c>
      <c r="P22" s="25">
        <v>95</v>
      </c>
      <c r="Q22" s="25">
        <v>5</v>
      </c>
      <c r="R22" s="25">
        <v>-40</v>
      </c>
      <c r="S22" s="25"/>
      <c r="T22" s="25"/>
      <c r="U22" s="25"/>
      <c r="V22" s="25"/>
      <c r="W22" s="25"/>
      <c r="X22" s="4"/>
    </row>
    <row r="23" spans="1:24" x14ac:dyDescent="0.25">
      <c r="M23" s="11"/>
      <c r="N23" s="33" t="s">
        <v>2</v>
      </c>
      <c r="O23" s="25">
        <v>-110</v>
      </c>
      <c r="P23" s="34">
        <v>140</v>
      </c>
      <c r="Q23" s="25">
        <v>25</v>
      </c>
      <c r="R23" s="34">
        <v>-55</v>
      </c>
      <c r="S23" s="25"/>
      <c r="T23" s="34"/>
      <c r="U23" s="25"/>
      <c r="V23" s="34"/>
      <c r="W23" s="25"/>
      <c r="X23" s="4"/>
    </row>
    <row r="24" spans="1:24" x14ac:dyDescent="0.25">
      <c r="M24" s="11"/>
      <c r="N24" s="33" t="s">
        <v>3</v>
      </c>
      <c r="O24" s="25">
        <v>-130</v>
      </c>
      <c r="P24" s="25">
        <v>60</v>
      </c>
      <c r="Q24" s="25">
        <v>105</v>
      </c>
      <c r="R24" s="25">
        <v>-10</v>
      </c>
      <c r="S24" s="25">
        <v>-55</v>
      </c>
      <c r="T24" s="25">
        <v>30</v>
      </c>
      <c r="U24" s="25"/>
      <c r="V24" s="25"/>
      <c r="W24" s="25"/>
      <c r="X24" s="4"/>
    </row>
    <row r="25" spans="1:24" x14ac:dyDescent="0.25">
      <c r="M25" s="11"/>
      <c r="N25" s="33" t="s">
        <v>4</v>
      </c>
      <c r="O25" s="25">
        <v>-245</v>
      </c>
      <c r="P25" s="34">
        <v>115</v>
      </c>
      <c r="Q25" s="25">
        <v>120</v>
      </c>
      <c r="R25" s="34">
        <v>25</v>
      </c>
      <c r="S25" s="25">
        <v>-35</v>
      </c>
      <c r="T25" s="34">
        <v>0</v>
      </c>
      <c r="U25" s="25">
        <v>40</v>
      </c>
      <c r="V25" s="34"/>
      <c r="W25" s="25"/>
      <c r="X25" s="4"/>
    </row>
    <row r="26" spans="1:24" x14ac:dyDescent="0.25">
      <c r="M26" s="11"/>
      <c r="N26" s="33" t="s">
        <v>5</v>
      </c>
      <c r="O26" s="25">
        <v>-285</v>
      </c>
      <c r="P26" s="25">
        <v>155</v>
      </c>
      <c r="Q26" s="25">
        <v>125</v>
      </c>
      <c r="R26" s="25">
        <v>-75</v>
      </c>
      <c r="S26" s="25">
        <v>-35</v>
      </c>
      <c r="T26" s="25">
        <v>0</v>
      </c>
      <c r="U26" s="25">
        <v>75</v>
      </c>
      <c r="V26" s="25">
        <v>40</v>
      </c>
      <c r="W26" s="25">
        <v>20</v>
      </c>
      <c r="X26" s="4"/>
    </row>
    <row r="27" spans="1:24" x14ac:dyDescent="0.25">
      <c r="M27" s="11"/>
      <c r="N27" s="33" t="s">
        <v>6</v>
      </c>
      <c r="O27" s="25">
        <v>-165</v>
      </c>
      <c r="P27" s="34">
        <v>180</v>
      </c>
      <c r="Q27" s="25">
        <v>140</v>
      </c>
      <c r="R27" s="34">
        <v>-155</v>
      </c>
      <c r="S27" s="25">
        <v>5</v>
      </c>
      <c r="T27" s="34">
        <v>-10</v>
      </c>
      <c r="U27" s="25">
        <v>-15</v>
      </c>
      <c r="V27" s="34">
        <v>40</v>
      </c>
      <c r="W27" s="25">
        <v>0</v>
      </c>
      <c r="X27" s="4"/>
    </row>
    <row r="28" spans="1:24" x14ac:dyDescent="0.25">
      <c r="M28" s="11"/>
      <c r="N28" s="33" t="s">
        <v>7</v>
      </c>
      <c r="O28" s="25">
        <v>-135</v>
      </c>
      <c r="P28" s="25">
        <v>120</v>
      </c>
      <c r="Q28" s="25">
        <v>125</v>
      </c>
      <c r="R28" s="25">
        <v>-235</v>
      </c>
      <c r="S28" s="25">
        <v>70</v>
      </c>
      <c r="T28" s="25">
        <v>-10</v>
      </c>
      <c r="U28" s="25">
        <v>45</v>
      </c>
      <c r="V28" s="25">
        <v>40</v>
      </c>
      <c r="W28" s="25">
        <v>0</v>
      </c>
      <c r="X28" s="4"/>
    </row>
    <row r="29" spans="1:24" x14ac:dyDescent="0.25">
      <c r="M29" s="11"/>
      <c r="N29" s="33" t="s">
        <v>8</v>
      </c>
      <c r="O29" s="25">
        <v>-45</v>
      </c>
      <c r="P29" s="34">
        <v>120</v>
      </c>
      <c r="Q29" s="25">
        <v>105</v>
      </c>
      <c r="R29" s="34">
        <v>-255</v>
      </c>
      <c r="S29" s="25">
        <v>70</v>
      </c>
      <c r="T29" s="34">
        <v>-50</v>
      </c>
      <c r="U29" s="25">
        <v>45</v>
      </c>
      <c r="V29" s="34">
        <v>40</v>
      </c>
      <c r="W29" s="25">
        <v>-10</v>
      </c>
      <c r="X29" s="4"/>
    </row>
    <row r="30" spans="1:24" x14ac:dyDescent="0.25">
      <c r="M30" s="11"/>
      <c r="N30" s="33" t="s">
        <v>9</v>
      </c>
      <c r="O30" s="25">
        <v>-35</v>
      </c>
      <c r="P30" s="25">
        <v>90</v>
      </c>
      <c r="Q30" s="25">
        <v>165</v>
      </c>
      <c r="R30" s="25">
        <v>-255</v>
      </c>
      <c r="S30" s="25">
        <v>65</v>
      </c>
      <c r="T30" s="25">
        <v>-50</v>
      </c>
      <c r="U30" s="25">
        <v>20</v>
      </c>
      <c r="V30" s="25">
        <v>40</v>
      </c>
      <c r="W30" s="25">
        <v>-20</v>
      </c>
      <c r="X30" s="4"/>
    </row>
    <row r="31" spans="1:24" x14ac:dyDescent="0.25">
      <c r="M31" s="11"/>
      <c r="N31" s="33" t="s">
        <v>10</v>
      </c>
      <c r="O31" s="25">
        <v>-55</v>
      </c>
      <c r="P31" s="34">
        <v>110</v>
      </c>
      <c r="Q31" s="25">
        <v>190</v>
      </c>
      <c r="R31" s="34">
        <v>-255</v>
      </c>
      <c r="S31" s="25">
        <v>65</v>
      </c>
      <c r="T31" s="34">
        <v>-50</v>
      </c>
      <c r="U31" s="25">
        <v>20</v>
      </c>
      <c r="V31" s="34">
        <v>40</v>
      </c>
      <c r="W31" s="25">
        <v>-45</v>
      </c>
      <c r="X31" s="4"/>
    </row>
    <row r="32" spans="1:24" x14ac:dyDescent="0.25">
      <c r="M32" s="11"/>
      <c r="N32" s="33" t="s">
        <v>11</v>
      </c>
      <c r="O32" s="25">
        <v>-115</v>
      </c>
      <c r="P32" s="25">
        <v>195</v>
      </c>
      <c r="Q32" s="25">
        <v>185</v>
      </c>
      <c r="R32" s="25">
        <v>-280</v>
      </c>
      <c r="S32" s="25">
        <v>65</v>
      </c>
      <c r="T32" s="25">
        <v>-50</v>
      </c>
      <c r="U32" s="25">
        <v>20</v>
      </c>
      <c r="V32" s="25">
        <v>40</v>
      </c>
      <c r="W32" s="25">
        <v>-40</v>
      </c>
      <c r="X32" s="4"/>
    </row>
    <row r="33" spans="13:24" x14ac:dyDescent="0.25">
      <c r="M33" s="11"/>
      <c r="N33" s="33" t="s">
        <v>12</v>
      </c>
      <c r="O33" s="25">
        <v>-125</v>
      </c>
      <c r="P33" s="34">
        <v>220</v>
      </c>
      <c r="Q33" s="25">
        <v>160</v>
      </c>
      <c r="R33" s="34">
        <v>-280</v>
      </c>
      <c r="S33" s="25">
        <v>65</v>
      </c>
      <c r="T33" s="34">
        <v>-50</v>
      </c>
      <c r="U33" s="25">
        <v>20</v>
      </c>
      <c r="V33" s="34">
        <v>40</v>
      </c>
      <c r="W33" s="25">
        <v>-30</v>
      </c>
      <c r="X33" s="4"/>
    </row>
    <row r="34" spans="13:24" x14ac:dyDescent="0.25">
      <c r="M34" s="11"/>
      <c r="N34" s="33" t="s">
        <v>13</v>
      </c>
      <c r="O34" s="25">
        <v>-165</v>
      </c>
      <c r="P34" s="25">
        <v>300</v>
      </c>
      <c r="Q34" s="25">
        <v>145</v>
      </c>
      <c r="R34" s="25">
        <v>-285</v>
      </c>
      <c r="S34" s="25">
        <v>65</v>
      </c>
      <c r="T34" s="25">
        <v>-50</v>
      </c>
      <c r="U34" s="25">
        <v>0</v>
      </c>
      <c r="V34" s="25">
        <v>40</v>
      </c>
      <c r="W34" s="25">
        <v>-30</v>
      </c>
      <c r="X34" s="4"/>
    </row>
    <row r="35" spans="13:24" x14ac:dyDescent="0.25">
      <c r="M35" s="11"/>
      <c r="N35" s="33" t="s">
        <v>39</v>
      </c>
      <c r="O35" s="27">
        <v>-135</v>
      </c>
      <c r="P35" s="27">
        <v>350</v>
      </c>
      <c r="Q35" s="27">
        <v>135</v>
      </c>
      <c r="R35" s="27">
        <v>-340</v>
      </c>
      <c r="S35" s="27">
        <v>65</v>
      </c>
      <c r="T35" s="27">
        <v>-50</v>
      </c>
      <c r="U35" s="27">
        <v>0</v>
      </c>
      <c r="V35" s="27">
        <v>25</v>
      </c>
      <c r="W35" s="27">
        <v>-30</v>
      </c>
      <c r="X35" s="4"/>
    </row>
    <row r="36" spans="13:24" x14ac:dyDescent="0.25">
      <c r="M36" s="11"/>
      <c r="N36" s="33" t="s">
        <v>40</v>
      </c>
      <c r="O36" s="25">
        <v>-200</v>
      </c>
      <c r="P36" s="1">
        <v>360</v>
      </c>
      <c r="Q36" s="25">
        <v>195</v>
      </c>
      <c r="R36" s="1">
        <v>-330</v>
      </c>
      <c r="S36" s="25">
        <v>65</v>
      </c>
      <c r="T36" s="1">
        <v>-50</v>
      </c>
      <c r="U36" s="25">
        <v>0</v>
      </c>
      <c r="V36" s="1">
        <v>25</v>
      </c>
      <c r="W36" s="25">
        <v>-45</v>
      </c>
      <c r="X36" s="4"/>
    </row>
    <row r="37" spans="13:24" x14ac:dyDescent="0.25">
      <c r="M37" s="11"/>
      <c r="N37" s="33" t="s">
        <v>41</v>
      </c>
      <c r="O37" s="25">
        <v>-195</v>
      </c>
      <c r="P37" s="1">
        <v>420</v>
      </c>
      <c r="Q37" s="25">
        <v>195</v>
      </c>
      <c r="R37" s="1">
        <v>-390</v>
      </c>
      <c r="S37" s="25">
        <v>65</v>
      </c>
      <c r="T37" s="1">
        <v>-50</v>
      </c>
      <c r="U37" s="25">
        <v>0</v>
      </c>
      <c r="V37" s="1">
        <v>10</v>
      </c>
      <c r="W37" s="25">
        <v>-35</v>
      </c>
      <c r="X37" s="4"/>
    </row>
    <row r="38" spans="13:24" x14ac:dyDescent="0.25">
      <c r="M38" s="11"/>
      <c r="N38" s="35" t="s">
        <v>43</v>
      </c>
      <c r="O38" s="26">
        <v>-275</v>
      </c>
      <c r="P38" s="8">
        <v>450</v>
      </c>
      <c r="Q38" s="26">
        <v>170</v>
      </c>
      <c r="R38" s="8">
        <v>-390</v>
      </c>
      <c r="S38" s="26">
        <v>65</v>
      </c>
      <c r="T38" s="8">
        <v>-65</v>
      </c>
      <c r="U38" s="26">
        <v>0</v>
      </c>
      <c r="V38" s="8">
        <v>10</v>
      </c>
      <c r="W38" s="26">
        <v>-35</v>
      </c>
      <c r="X38" s="19">
        <v>90</v>
      </c>
    </row>
    <row r="39" spans="13:24" x14ac:dyDescent="0.25">
      <c r="M39" s="11"/>
    </row>
    <row r="40" spans="13:24" x14ac:dyDescent="0.25">
      <c r="M40" s="11"/>
    </row>
    <row r="41" spans="13:24" x14ac:dyDescent="0.25">
      <c r="M41" s="11"/>
    </row>
    <row r="42" spans="13:24" x14ac:dyDescent="0.25">
      <c r="M42" s="11"/>
    </row>
    <row r="43" spans="13:24" x14ac:dyDescent="0.25">
      <c r="M43" s="11"/>
    </row>
    <row r="44" spans="13:24" x14ac:dyDescent="0.25">
      <c r="M44" s="11"/>
    </row>
    <row r="45" spans="13:24" x14ac:dyDescent="0.25">
      <c r="M45" s="11"/>
    </row>
    <row r="46" spans="13:24" x14ac:dyDescent="0.25">
      <c r="M46" s="11"/>
    </row>
    <row r="47" spans="13:24" x14ac:dyDescent="0.25">
      <c r="M47" s="11"/>
    </row>
    <row r="48" spans="13:24" x14ac:dyDescent="0.25">
      <c r="M48" s="11"/>
    </row>
    <row r="49" spans="13:13" x14ac:dyDescent="0.25">
      <c r="M49" s="11"/>
    </row>
    <row r="50" spans="13:13" x14ac:dyDescent="0.25">
      <c r="M50" s="11"/>
    </row>
    <row r="51" spans="13:13" x14ac:dyDescent="0.25">
      <c r="M51" s="11"/>
    </row>
    <row r="52" spans="13:13" x14ac:dyDescent="0.25">
      <c r="M52" s="11"/>
    </row>
    <row r="53" spans="13:13" x14ac:dyDescent="0.25">
      <c r="M53" s="11"/>
    </row>
    <row r="54" spans="13:13" x14ac:dyDescent="0.25">
      <c r="M54" s="11"/>
    </row>
    <row r="55" spans="13:13" x14ac:dyDescent="0.25">
      <c r="M55" s="11"/>
    </row>
    <row r="56" spans="13:13" x14ac:dyDescent="0.25">
      <c r="M56" s="11"/>
    </row>
    <row r="57" spans="13:13" x14ac:dyDescent="0.25">
      <c r="M57" s="11"/>
    </row>
  </sheetData>
  <phoneticPr fontId="3" type="noConversion"/>
  <conditionalFormatting sqref="C2:J18">
    <cfRule type="cellIs" dxfId="33" priority="41" operator="greaterThan">
      <formula>0</formula>
    </cfRule>
    <cfRule type="cellIs" dxfId="32" priority="42" operator="lessThan">
      <formula>0</formula>
    </cfRule>
  </conditionalFormatting>
  <conditionalFormatting sqref="K2:M14 M15:M56 K20:L57">
    <cfRule type="cellIs" dxfId="31" priority="35" operator="lessThan">
      <formula>0</formula>
    </cfRule>
    <cfRule type="cellIs" dxfId="30" priority="36" operator="greaterThan">
      <formula>0</formula>
    </cfRule>
  </conditionalFormatting>
  <conditionalFormatting sqref="L2:L18">
    <cfRule type="cellIs" dxfId="28" priority="2" operator="greaterThan">
      <formula>0</formula>
    </cfRule>
    <cfRule type="cellIs" dxfId="29" priority="1" operator="lessThan">
      <formula>0</formula>
    </cfRule>
  </conditionalFormatting>
  <pageMargins left="0.7" right="0.7" top="0.75" bottom="0.75" header="0.3" footer="0.3"/>
  <pageSetup paperSize="9" orientation="portrait" horizontalDpi="0" verticalDpi="0" r:id="rId1"/>
  <tableParts count="4"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AA09B-5BEC-4CF8-890F-4B7696E22602}">
  <sheetPr codeName="Feuil2"/>
  <dimension ref="A1"/>
  <sheetViews>
    <sheetView showGridLines="0" showRowColHeaders="0" tabSelected="1" zoomScale="90" zoomScaleNormal="90" workbookViewId="0">
      <selection activeCell="AH37" sqref="AH37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EEAD8-EEDA-42D7-B6A5-6E43BC6B0102}">
  <sheetPr codeName="Feuil3"/>
  <dimension ref="A1:D96"/>
  <sheetViews>
    <sheetView topLeftCell="A43" workbookViewId="0">
      <selection activeCell="H90" sqref="H90"/>
    </sheetView>
  </sheetViews>
  <sheetFormatPr baseColWidth="10" defaultRowHeight="15" x14ac:dyDescent="0.25"/>
  <sheetData>
    <row r="1" spans="1:4" x14ac:dyDescent="0.25">
      <c r="A1" t="s">
        <v>34</v>
      </c>
      <c r="B1" t="s">
        <v>36</v>
      </c>
      <c r="C1" t="s">
        <v>33</v>
      </c>
      <c r="D1" t="s">
        <v>35</v>
      </c>
    </row>
    <row r="2" spans="1:4" x14ac:dyDescent="0.25">
      <c r="A2">
        <v>2019</v>
      </c>
      <c r="B2">
        <v>1</v>
      </c>
      <c r="C2" t="s">
        <v>15</v>
      </c>
      <c r="D2">
        <v>95</v>
      </c>
    </row>
    <row r="3" spans="1:4" x14ac:dyDescent="0.25">
      <c r="A3">
        <v>2019</v>
      </c>
      <c r="B3">
        <v>1</v>
      </c>
      <c r="C3" t="s">
        <v>17</v>
      </c>
      <c r="D3">
        <v>-40</v>
      </c>
    </row>
    <row r="4" spans="1:4" x14ac:dyDescent="0.25">
      <c r="A4">
        <v>2019</v>
      </c>
      <c r="B4">
        <v>1</v>
      </c>
      <c r="C4" t="s">
        <v>14</v>
      </c>
      <c r="D4">
        <v>-60</v>
      </c>
    </row>
    <row r="5" spans="1:4" x14ac:dyDescent="0.25">
      <c r="A5">
        <v>2019</v>
      </c>
      <c r="B5">
        <v>1</v>
      </c>
      <c r="C5" t="s">
        <v>16</v>
      </c>
      <c r="D5">
        <v>5</v>
      </c>
    </row>
    <row r="6" spans="1:4" x14ac:dyDescent="0.25">
      <c r="A6">
        <v>2019</v>
      </c>
      <c r="B6">
        <v>2</v>
      </c>
      <c r="C6" t="s">
        <v>15</v>
      </c>
      <c r="D6">
        <v>45</v>
      </c>
    </row>
    <row r="7" spans="1:4" x14ac:dyDescent="0.25">
      <c r="A7">
        <v>2019</v>
      </c>
      <c r="B7">
        <v>2</v>
      </c>
      <c r="C7" t="s">
        <v>17</v>
      </c>
      <c r="D7">
        <v>-15</v>
      </c>
    </row>
    <row r="8" spans="1:4" x14ac:dyDescent="0.25">
      <c r="A8">
        <v>2019</v>
      </c>
      <c r="B8">
        <v>2</v>
      </c>
      <c r="C8" t="s">
        <v>14</v>
      </c>
      <c r="D8">
        <v>-50</v>
      </c>
    </row>
    <row r="9" spans="1:4" x14ac:dyDescent="0.25">
      <c r="A9">
        <v>2019</v>
      </c>
      <c r="B9">
        <v>2</v>
      </c>
      <c r="C9" t="s">
        <v>16</v>
      </c>
      <c r="D9">
        <v>20</v>
      </c>
    </row>
    <row r="10" spans="1:4" x14ac:dyDescent="0.25">
      <c r="A10">
        <v>2019</v>
      </c>
      <c r="B10">
        <v>3</v>
      </c>
      <c r="C10" t="s">
        <v>15</v>
      </c>
      <c r="D10">
        <v>-80</v>
      </c>
    </row>
    <row r="11" spans="1:4" x14ac:dyDescent="0.25">
      <c r="A11">
        <v>2019</v>
      </c>
      <c r="B11">
        <v>3</v>
      </c>
      <c r="C11" t="s">
        <v>24</v>
      </c>
      <c r="D11">
        <v>30</v>
      </c>
    </row>
    <row r="12" spans="1:4" x14ac:dyDescent="0.25">
      <c r="A12">
        <v>2019</v>
      </c>
      <c r="B12">
        <v>3</v>
      </c>
      <c r="C12" t="s">
        <v>17</v>
      </c>
      <c r="D12">
        <v>45</v>
      </c>
    </row>
    <row r="13" spans="1:4" x14ac:dyDescent="0.25">
      <c r="A13">
        <v>2019</v>
      </c>
      <c r="B13">
        <v>3</v>
      </c>
      <c r="C13" t="s">
        <v>14</v>
      </c>
      <c r="D13">
        <v>-20</v>
      </c>
    </row>
    <row r="14" spans="1:4" x14ac:dyDescent="0.25">
      <c r="A14">
        <v>2019</v>
      </c>
      <c r="B14">
        <v>3</v>
      </c>
      <c r="C14" t="s">
        <v>16</v>
      </c>
      <c r="D14">
        <v>80</v>
      </c>
    </row>
    <row r="15" spans="1:4" x14ac:dyDescent="0.25">
      <c r="A15">
        <v>2019</v>
      </c>
      <c r="B15">
        <v>3</v>
      </c>
      <c r="C15" t="s">
        <v>23</v>
      </c>
      <c r="D15">
        <v>-55</v>
      </c>
    </row>
    <row r="16" spans="1:4" x14ac:dyDescent="0.25">
      <c r="A16">
        <v>2019</v>
      </c>
      <c r="B16">
        <v>4</v>
      </c>
      <c r="C16" t="s">
        <v>26</v>
      </c>
      <c r="D16">
        <v>40</v>
      </c>
    </row>
    <row r="17" spans="1:4" x14ac:dyDescent="0.25">
      <c r="A17">
        <v>2019</v>
      </c>
      <c r="B17">
        <v>4</v>
      </c>
      <c r="C17" t="s">
        <v>15</v>
      </c>
      <c r="D17">
        <v>55</v>
      </c>
    </row>
    <row r="18" spans="1:4" x14ac:dyDescent="0.25">
      <c r="A18">
        <v>2019</v>
      </c>
      <c r="B18">
        <v>4</v>
      </c>
      <c r="C18" t="s">
        <v>24</v>
      </c>
      <c r="D18">
        <v>-30</v>
      </c>
    </row>
    <row r="19" spans="1:4" x14ac:dyDescent="0.25">
      <c r="A19">
        <v>2019</v>
      </c>
      <c r="B19">
        <v>4</v>
      </c>
      <c r="C19" t="s">
        <v>17</v>
      </c>
      <c r="D19">
        <v>35</v>
      </c>
    </row>
    <row r="20" spans="1:4" x14ac:dyDescent="0.25">
      <c r="A20">
        <v>2019</v>
      </c>
      <c r="B20">
        <v>4</v>
      </c>
      <c r="C20" t="s">
        <v>14</v>
      </c>
      <c r="D20">
        <v>-115</v>
      </c>
    </row>
    <row r="21" spans="1:4" x14ac:dyDescent="0.25">
      <c r="A21">
        <v>2019</v>
      </c>
      <c r="B21">
        <v>4</v>
      </c>
      <c r="C21" t="s">
        <v>16</v>
      </c>
      <c r="D21">
        <v>15</v>
      </c>
    </row>
    <row r="22" spans="1:4" x14ac:dyDescent="0.25">
      <c r="A22">
        <v>2019</v>
      </c>
      <c r="B22">
        <v>4</v>
      </c>
      <c r="C22" t="s">
        <v>23</v>
      </c>
      <c r="D22">
        <v>20</v>
      </c>
    </row>
    <row r="23" spans="1:4" x14ac:dyDescent="0.25">
      <c r="A23">
        <v>2019</v>
      </c>
      <c r="B23">
        <v>5</v>
      </c>
      <c r="C23" t="s">
        <v>26</v>
      </c>
      <c r="D23">
        <v>35</v>
      </c>
    </row>
    <row r="24" spans="1:4" x14ac:dyDescent="0.25">
      <c r="A24">
        <v>2019</v>
      </c>
      <c r="B24">
        <v>5</v>
      </c>
      <c r="C24" t="s">
        <v>37</v>
      </c>
      <c r="D24">
        <v>40</v>
      </c>
    </row>
    <row r="25" spans="1:4" x14ac:dyDescent="0.25">
      <c r="A25">
        <v>2019</v>
      </c>
      <c r="B25">
        <v>5</v>
      </c>
      <c r="C25" t="s">
        <v>15</v>
      </c>
      <c r="D25">
        <v>40</v>
      </c>
    </row>
    <row r="26" spans="1:4" x14ac:dyDescent="0.25">
      <c r="A26">
        <v>2019</v>
      </c>
      <c r="B26">
        <v>5</v>
      </c>
      <c r="C26" t="s">
        <v>17</v>
      </c>
      <c r="D26">
        <v>-100</v>
      </c>
    </row>
    <row r="27" spans="1:4" x14ac:dyDescent="0.25">
      <c r="A27">
        <v>2019</v>
      </c>
      <c r="B27">
        <v>5</v>
      </c>
      <c r="C27" t="s">
        <v>38</v>
      </c>
      <c r="D27">
        <v>20</v>
      </c>
    </row>
    <row r="28" spans="1:4" x14ac:dyDescent="0.25">
      <c r="A28">
        <v>2019</v>
      </c>
      <c r="B28">
        <v>5</v>
      </c>
      <c r="C28" t="s">
        <v>14</v>
      </c>
      <c r="D28">
        <v>-40</v>
      </c>
    </row>
    <row r="29" spans="1:4" x14ac:dyDescent="0.25">
      <c r="A29">
        <v>2019</v>
      </c>
      <c r="B29">
        <v>5</v>
      </c>
      <c r="C29" t="s">
        <v>16</v>
      </c>
      <c r="D29">
        <v>5</v>
      </c>
    </row>
    <row r="30" spans="1:4" x14ac:dyDescent="0.25">
      <c r="A30">
        <v>2019</v>
      </c>
      <c r="B30">
        <v>6</v>
      </c>
      <c r="C30" t="s">
        <v>26</v>
      </c>
      <c r="D30">
        <v>-90</v>
      </c>
    </row>
    <row r="31" spans="1:4" x14ac:dyDescent="0.25">
      <c r="A31">
        <v>2019</v>
      </c>
      <c r="B31">
        <v>6</v>
      </c>
      <c r="C31" t="s">
        <v>15</v>
      </c>
      <c r="D31">
        <v>25</v>
      </c>
    </row>
    <row r="32" spans="1:4" x14ac:dyDescent="0.25">
      <c r="A32">
        <v>2019</v>
      </c>
      <c r="B32">
        <v>6</v>
      </c>
      <c r="C32" t="s">
        <v>24</v>
      </c>
      <c r="D32">
        <v>-10</v>
      </c>
    </row>
    <row r="33" spans="1:4" x14ac:dyDescent="0.25">
      <c r="A33">
        <v>2019</v>
      </c>
      <c r="B33">
        <v>6</v>
      </c>
      <c r="C33" t="s">
        <v>17</v>
      </c>
      <c r="D33">
        <v>-80</v>
      </c>
    </row>
    <row r="34" spans="1:4" x14ac:dyDescent="0.25">
      <c r="A34">
        <v>2019</v>
      </c>
      <c r="B34">
        <v>6</v>
      </c>
      <c r="C34" t="s">
        <v>38</v>
      </c>
      <c r="D34">
        <v>-20</v>
      </c>
    </row>
    <row r="35" spans="1:4" x14ac:dyDescent="0.25">
      <c r="A35">
        <v>2019</v>
      </c>
      <c r="B35">
        <v>6</v>
      </c>
      <c r="C35" t="s">
        <v>14</v>
      </c>
      <c r="D35">
        <v>120</v>
      </c>
    </row>
    <row r="36" spans="1:4" x14ac:dyDescent="0.25">
      <c r="A36">
        <v>2019</v>
      </c>
      <c r="B36">
        <v>6</v>
      </c>
      <c r="C36" t="s">
        <v>16</v>
      </c>
      <c r="D36">
        <v>15</v>
      </c>
    </row>
    <row r="37" spans="1:4" x14ac:dyDescent="0.25">
      <c r="A37">
        <v>2019</v>
      </c>
      <c r="B37">
        <v>6</v>
      </c>
      <c r="C37" t="s">
        <v>23</v>
      </c>
      <c r="D37">
        <v>40</v>
      </c>
    </row>
    <row r="38" spans="1:4" x14ac:dyDescent="0.25">
      <c r="A38">
        <v>2019</v>
      </c>
      <c r="B38">
        <v>7</v>
      </c>
      <c r="C38" t="s">
        <v>26</v>
      </c>
      <c r="D38">
        <v>60</v>
      </c>
    </row>
    <row r="39" spans="1:4" x14ac:dyDescent="0.25">
      <c r="A39">
        <v>2019</v>
      </c>
      <c r="B39">
        <v>7</v>
      </c>
      <c r="C39" t="s">
        <v>15</v>
      </c>
      <c r="D39">
        <v>-60</v>
      </c>
    </row>
    <row r="40" spans="1:4" x14ac:dyDescent="0.25">
      <c r="A40">
        <v>2019</v>
      </c>
      <c r="B40">
        <v>7</v>
      </c>
      <c r="C40" t="s">
        <v>17</v>
      </c>
      <c r="D40">
        <v>-80</v>
      </c>
    </row>
    <row r="41" spans="1:4" x14ac:dyDescent="0.25">
      <c r="A41">
        <v>2019</v>
      </c>
      <c r="B41">
        <v>7</v>
      </c>
      <c r="C41" t="s">
        <v>14</v>
      </c>
      <c r="D41">
        <v>30</v>
      </c>
    </row>
    <row r="42" spans="1:4" x14ac:dyDescent="0.25">
      <c r="A42">
        <v>2019</v>
      </c>
      <c r="B42">
        <v>7</v>
      </c>
      <c r="C42" t="s">
        <v>16</v>
      </c>
      <c r="D42">
        <v>-15</v>
      </c>
    </row>
    <row r="43" spans="1:4" x14ac:dyDescent="0.25">
      <c r="A43">
        <v>2019</v>
      </c>
      <c r="B43">
        <v>7</v>
      </c>
      <c r="C43" t="s">
        <v>23</v>
      </c>
      <c r="D43">
        <v>65</v>
      </c>
    </row>
    <row r="44" spans="1:4" x14ac:dyDescent="0.25">
      <c r="A44">
        <v>2019</v>
      </c>
      <c r="B44">
        <v>8</v>
      </c>
      <c r="C44" t="s">
        <v>24</v>
      </c>
      <c r="D44">
        <v>-40</v>
      </c>
    </row>
    <row r="45" spans="1:4" x14ac:dyDescent="0.25">
      <c r="A45">
        <v>2019</v>
      </c>
      <c r="B45">
        <v>8</v>
      </c>
      <c r="C45" t="s">
        <v>17</v>
      </c>
      <c r="D45">
        <v>-20</v>
      </c>
    </row>
    <row r="46" spans="1:4" x14ac:dyDescent="0.25">
      <c r="A46">
        <v>2019</v>
      </c>
      <c r="B46">
        <v>8</v>
      </c>
      <c r="C46" t="s">
        <v>38</v>
      </c>
      <c r="D46">
        <v>-10</v>
      </c>
    </row>
    <row r="47" spans="1:4" x14ac:dyDescent="0.25">
      <c r="A47">
        <v>2019</v>
      </c>
      <c r="B47">
        <v>8</v>
      </c>
      <c r="C47" t="s">
        <v>14</v>
      </c>
      <c r="D47">
        <v>90</v>
      </c>
    </row>
    <row r="48" spans="1:4" x14ac:dyDescent="0.25">
      <c r="A48">
        <v>2019</v>
      </c>
      <c r="B48">
        <v>8</v>
      </c>
      <c r="C48" t="s">
        <v>16</v>
      </c>
      <c r="D48">
        <v>-20</v>
      </c>
    </row>
    <row r="49" spans="1:4" x14ac:dyDescent="0.25">
      <c r="A49">
        <v>2019</v>
      </c>
      <c r="B49">
        <v>9</v>
      </c>
      <c r="C49" t="s">
        <v>26</v>
      </c>
      <c r="D49">
        <v>-25</v>
      </c>
    </row>
    <row r="50" spans="1:4" x14ac:dyDescent="0.25">
      <c r="A50">
        <v>2019</v>
      </c>
      <c r="B50">
        <v>9</v>
      </c>
      <c r="C50" t="s">
        <v>15</v>
      </c>
      <c r="D50">
        <v>-30</v>
      </c>
    </row>
    <row r="51" spans="1:4" x14ac:dyDescent="0.25">
      <c r="A51">
        <v>2019</v>
      </c>
      <c r="B51">
        <v>9</v>
      </c>
      <c r="C51" t="s">
        <v>38</v>
      </c>
      <c r="D51">
        <v>-10</v>
      </c>
    </row>
    <row r="52" spans="1:4" x14ac:dyDescent="0.25">
      <c r="A52">
        <v>2019</v>
      </c>
      <c r="B52">
        <v>9</v>
      </c>
      <c r="C52" t="s">
        <v>14</v>
      </c>
      <c r="D52">
        <v>10</v>
      </c>
    </row>
    <row r="53" spans="1:4" x14ac:dyDescent="0.25">
      <c r="A53">
        <v>2019</v>
      </c>
      <c r="B53">
        <v>9</v>
      </c>
      <c r="C53" t="s">
        <v>16</v>
      </c>
      <c r="D53">
        <v>60</v>
      </c>
    </row>
    <row r="54" spans="1:4" x14ac:dyDescent="0.25">
      <c r="A54">
        <v>2019</v>
      </c>
      <c r="B54">
        <v>9</v>
      </c>
      <c r="C54" t="s">
        <v>23</v>
      </c>
      <c r="D54">
        <v>-5</v>
      </c>
    </row>
    <row r="55" spans="1:4" x14ac:dyDescent="0.25">
      <c r="A55">
        <v>2019</v>
      </c>
      <c r="B55">
        <v>10</v>
      </c>
      <c r="C55" t="s">
        <v>15</v>
      </c>
      <c r="D55">
        <v>20</v>
      </c>
    </row>
    <row r="56" spans="1:4" x14ac:dyDescent="0.25">
      <c r="A56">
        <v>2019</v>
      </c>
      <c r="B56">
        <v>10</v>
      </c>
      <c r="C56" t="s">
        <v>17</v>
      </c>
      <c r="D56">
        <v>0</v>
      </c>
    </row>
    <row r="57" spans="1:4" x14ac:dyDescent="0.25">
      <c r="A57">
        <v>2019</v>
      </c>
      <c r="B57">
        <v>10</v>
      </c>
      <c r="C57" t="s">
        <v>38</v>
      </c>
      <c r="D57">
        <v>-25</v>
      </c>
    </row>
    <row r="58" spans="1:4" x14ac:dyDescent="0.25">
      <c r="A58">
        <v>2019</v>
      </c>
      <c r="B58">
        <v>10</v>
      </c>
      <c r="C58" t="s">
        <v>14</v>
      </c>
      <c r="D58">
        <v>-20</v>
      </c>
    </row>
    <row r="59" spans="1:4" x14ac:dyDescent="0.25">
      <c r="A59">
        <v>2019</v>
      </c>
      <c r="B59">
        <v>10</v>
      </c>
      <c r="C59" t="s">
        <v>16</v>
      </c>
      <c r="D59">
        <v>25</v>
      </c>
    </row>
    <row r="60" spans="1:4" x14ac:dyDescent="0.25">
      <c r="A60">
        <v>2019</v>
      </c>
      <c r="B60">
        <v>11</v>
      </c>
      <c r="C60" t="s">
        <v>15</v>
      </c>
      <c r="D60">
        <v>85</v>
      </c>
    </row>
    <row r="61" spans="1:4" x14ac:dyDescent="0.25">
      <c r="A61">
        <v>2019</v>
      </c>
      <c r="B61">
        <v>11</v>
      </c>
      <c r="C61" t="s">
        <v>17</v>
      </c>
      <c r="D61">
        <v>-25</v>
      </c>
    </row>
    <row r="62" spans="1:4" x14ac:dyDescent="0.25">
      <c r="A62">
        <v>2019</v>
      </c>
      <c r="B62">
        <v>11</v>
      </c>
      <c r="C62" t="s">
        <v>38</v>
      </c>
      <c r="D62">
        <v>5</v>
      </c>
    </row>
    <row r="63" spans="1:4" x14ac:dyDescent="0.25">
      <c r="A63">
        <v>2019</v>
      </c>
      <c r="B63">
        <v>11</v>
      </c>
      <c r="C63" t="s">
        <v>14</v>
      </c>
      <c r="D63">
        <v>-60</v>
      </c>
    </row>
    <row r="64" spans="1:4" x14ac:dyDescent="0.25">
      <c r="A64">
        <v>2019</v>
      </c>
      <c r="B64">
        <v>11</v>
      </c>
      <c r="C64" t="s">
        <v>16</v>
      </c>
      <c r="D64">
        <v>-5</v>
      </c>
    </row>
    <row r="65" spans="1:4" x14ac:dyDescent="0.25">
      <c r="A65">
        <v>2019</v>
      </c>
      <c r="B65">
        <v>12</v>
      </c>
      <c r="C65" t="s">
        <v>15</v>
      </c>
      <c r="D65">
        <v>25</v>
      </c>
    </row>
    <row r="66" spans="1:4" x14ac:dyDescent="0.25">
      <c r="A66">
        <v>2019</v>
      </c>
      <c r="B66">
        <v>12</v>
      </c>
      <c r="C66" t="s">
        <v>17</v>
      </c>
      <c r="D66">
        <v>0</v>
      </c>
    </row>
    <row r="67" spans="1:4" x14ac:dyDescent="0.25">
      <c r="A67">
        <v>2019</v>
      </c>
      <c r="B67">
        <v>12</v>
      </c>
      <c r="C67" t="s">
        <v>38</v>
      </c>
      <c r="D67">
        <v>10</v>
      </c>
    </row>
    <row r="68" spans="1:4" x14ac:dyDescent="0.25">
      <c r="A68">
        <v>2019</v>
      </c>
      <c r="B68">
        <v>12</v>
      </c>
      <c r="C68" t="s">
        <v>14</v>
      </c>
      <c r="D68">
        <v>-10</v>
      </c>
    </row>
    <row r="69" spans="1:4" x14ac:dyDescent="0.25">
      <c r="A69">
        <v>2019</v>
      </c>
      <c r="B69">
        <v>12</v>
      </c>
      <c r="C69" t="s">
        <v>16</v>
      </c>
      <c r="D69">
        <v>-25</v>
      </c>
    </row>
    <row r="70" spans="1:4" x14ac:dyDescent="0.25">
      <c r="A70">
        <v>2021</v>
      </c>
      <c r="B70">
        <v>13</v>
      </c>
      <c r="C70" t="s">
        <v>26</v>
      </c>
      <c r="D70">
        <v>-20</v>
      </c>
    </row>
    <row r="71" spans="1:4" x14ac:dyDescent="0.25">
      <c r="A71">
        <v>2021</v>
      </c>
      <c r="B71">
        <v>13</v>
      </c>
      <c r="C71" t="s">
        <v>15</v>
      </c>
      <c r="D71">
        <v>80</v>
      </c>
    </row>
    <row r="72" spans="1:4" x14ac:dyDescent="0.25">
      <c r="A72">
        <v>2021</v>
      </c>
      <c r="B72">
        <v>13</v>
      </c>
      <c r="C72" t="s">
        <v>17</v>
      </c>
      <c r="D72">
        <v>-5</v>
      </c>
    </row>
    <row r="73" spans="1:4" x14ac:dyDescent="0.25">
      <c r="A73">
        <v>2021</v>
      </c>
      <c r="B73">
        <v>13</v>
      </c>
      <c r="C73" t="s">
        <v>14</v>
      </c>
      <c r="D73">
        <v>-40</v>
      </c>
    </row>
    <row r="74" spans="1:4" x14ac:dyDescent="0.25">
      <c r="A74">
        <v>2021</v>
      </c>
      <c r="B74">
        <v>13</v>
      </c>
      <c r="C74" t="s">
        <v>16</v>
      </c>
      <c r="D74">
        <v>-15</v>
      </c>
    </row>
    <row r="75" spans="1:4" x14ac:dyDescent="0.25">
      <c r="A75">
        <v>2021</v>
      </c>
      <c r="B75">
        <v>14</v>
      </c>
      <c r="C75" t="s">
        <v>14</v>
      </c>
      <c r="D75">
        <v>30</v>
      </c>
    </row>
    <row r="76" spans="1:4" x14ac:dyDescent="0.25">
      <c r="A76">
        <v>2021</v>
      </c>
      <c r="B76">
        <v>14</v>
      </c>
      <c r="C76" t="s">
        <v>16</v>
      </c>
      <c r="D76">
        <v>-10</v>
      </c>
    </row>
    <row r="77" spans="1:4" x14ac:dyDescent="0.25">
      <c r="A77">
        <v>2021</v>
      </c>
      <c r="B77">
        <v>14</v>
      </c>
      <c r="C77" t="s">
        <v>17</v>
      </c>
      <c r="D77">
        <v>-55</v>
      </c>
    </row>
    <row r="78" spans="1:4" x14ac:dyDescent="0.25">
      <c r="A78">
        <v>2021</v>
      </c>
      <c r="B78">
        <v>14</v>
      </c>
      <c r="C78" t="s">
        <v>37</v>
      </c>
      <c r="D78">
        <v>-15</v>
      </c>
    </row>
    <row r="79" spans="1:4" x14ac:dyDescent="0.25">
      <c r="A79">
        <v>2021</v>
      </c>
      <c r="B79">
        <v>14</v>
      </c>
      <c r="C79" t="s">
        <v>15</v>
      </c>
      <c r="D79">
        <v>50</v>
      </c>
    </row>
    <row r="80" spans="1:4" x14ac:dyDescent="0.25">
      <c r="A80">
        <v>2021</v>
      </c>
      <c r="B80">
        <v>15</v>
      </c>
      <c r="C80" t="s">
        <v>16</v>
      </c>
      <c r="D80">
        <v>60</v>
      </c>
    </row>
    <row r="81" spans="1:4" x14ac:dyDescent="0.25">
      <c r="A81">
        <v>2021</v>
      </c>
      <c r="B81">
        <v>15</v>
      </c>
      <c r="C81" t="s">
        <v>14</v>
      </c>
      <c r="D81">
        <v>-65</v>
      </c>
    </row>
    <row r="82" spans="1:4" x14ac:dyDescent="0.25">
      <c r="A82">
        <v>2021</v>
      </c>
      <c r="B82">
        <v>15</v>
      </c>
      <c r="C82" t="s">
        <v>17</v>
      </c>
      <c r="D82">
        <v>10</v>
      </c>
    </row>
    <row r="83" spans="1:4" x14ac:dyDescent="0.25">
      <c r="A83">
        <v>2021</v>
      </c>
      <c r="B83">
        <v>15</v>
      </c>
      <c r="C83" t="s">
        <v>38</v>
      </c>
      <c r="D83">
        <v>-15</v>
      </c>
    </row>
    <row r="84" spans="1:4" x14ac:dyDescent="0.25">
      <c r="A84">
        <v>2021</v>
      </c>
      <c r="B84">
        <v>15</v>
      </c>
      <c r="C84" t="s">
        <v>15</v>
      </c>
      <c r="D84">
        <v>10</v>
      </c>
    </row>
    <row r="85" spans="1:4" x14ac:dyDescent="0.25">
      <c r="A85">
        <v>2021</v>
      </c>
      <c r="B85">
        <v>16</v>
      </c>
      <c r="C85" t="s">
        <v>16</v>
      </c>
      <c r="D85">
        <v>0</v>
      </c>
    </row>
    <row r="86" spans="1:4" x14ac:dyDescent="0.25">
      <c r="A86">
        <v>2021</v>
      </c>
      <c r="B86">
        <v>16</v>
      </c>
      <c r="C86" t="s">
        <v>37</v>
      </c>
      <c r="D86">
        <v>-15</v>
      </c>
    </row>
    <row r="87" spans="1:4" x14ac:dyDescent="0.25">
      <c r="A87">
        <v>2021</v>
      </c>
      <c r="B87">
        <v>16</v>
      </c>
      <c r="C87" t="s">
        <v>17</v>
      </c>
      <c r="D87">
        <v>-60</v>
      </c>
    </row>
    <row r="88" spans="1:4" x14ac:dyDescent="0.25">
      <c r="A88">
        <v>2021</v>
      </c>
      <c r="B88">
        <v>16</v>
      </c>
      <c r="C88" t="s">
        <v>38</v>
      </c>
      <c r="D88">
        <v>10</v>
      </c>
    </row>
    <row r="89" spans="1:4" x14ac:dyDescent="0.25">
      <c r="A89">
        <v>2021</v>
      </c>
      <c r="B89">
        <v>16</v>
      </c>
      <c r="C89" t="s">
        <v>14</v>
      </c>
      <c r="D89">
        <v>5</v>
      </c>
    </row>
    <row r="90" spans="1:4" x14ac:dyDescent="0.25">
      <c r="A90">
        <v>2021</v>
      </c>
      <c r="B90">
        <v>16</v>
      </c>
      <c r="C90" t="s">
        <v>15</v>
      </c>
      <c r="D90">
        <v>60</v>
      </c>
    </row>
    <row r="91" spans="1:4" x14ac:dyDescent="0.25">
      <c r="A91">
        <v>2021</v>
      </c>
      <c r="B91">
        <v>17</v>
      </c>
      <c r="C91" t="s">
        <v>16</v>
      </c>
      <c r="D91">
        <v>-25</v>
      </c>
    </row>
    <row r="92" spans="1:4" x14ac:dyDescent="0.25">
      <c r="A92">
        <v>2021</v>
      </c>
      <c r="B92">
        <v>17</v>
      </c>
      <c r="C92" t="s">
        <v>24</v>
      </c>
      <c r="D92">
        <v>-15</v>
      </c>
    </row>
    <row r="93" spans="1:4" x14ac:dyDescent="0.25">
      <c r="A93">
        <v>2021</v>
      </c>
      <c r="B93">
        <v>17</v>
      </c>
      <c r="C93" t="s">
        <v>42</v>
      </c>
      <c r="D93">
        <v>90</v>
      </c>
    </row>
    <row r="94" spans="1:4" x14ac:dyDescent="0.25">
      <c r="A94">
        <v>2021</v>
      </c>
      <c r="B94">
        <v>17</v>
      </c>
      <c r="C94" t="s">
        <v>15</v>
      </c>
      <c r="D94">
        <v>30</v>
      </c>
    </row>
    <row r="95" spans="1:4" x14ac:dyDescent="0.25">
      <c r="A95">
        <v>2021</v>
      </c>
      <c r="B95">
        <v>17</v>
      </c>
      <c r="C95" t="s">
        <v>14</v>
      </c>
      <c r="D95">
        <v>-80</v>
      </c>
    </row>
    <row r="96" spans="1:4" x14ac:dyDescent="0.25">
      <c r="A96">
        <v>2021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004A0D28-279A-49C7-9FCA-59EDC57B25C1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Global</vt:lpstr>
      <vt:lpstr>GRAPHS</vt:lpstr>
      <vt:lpstr>Feuil1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Windows</dc:creator>
  <cp:lastModifiedBy>21627</cp:lastModifiedBy>
  <dcterms:created xsi:type="dcterms:W3CDTF">2019-10-09T12:35:53Z</dcterms:created>
  <dcterms:modified xsi:type="dcterms:W3CDTF">2021-11-26T12:38:13Z</dcterms:modified>
</cp:coreProperties>
</file>