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0" yWindow="0" windowWidth="17256" windowHeight="5664"/>
  </bookViews>
  <sheets>
    <sheet name="Лист1" sheetId="1" r:id="rId1"/>
    <sheet name="Лист2" sheetId="2" r:id="rId2"/>
    <sheet name="Лист3" sheetId="3" r:id="rId3"/>
  </sheets>
  <calcPr calcId="171027"/>
</workbook>
</file>

<file path=xl/calcChain.xml><?xml version="1.0" encoding="utf-8"?>
<calcChain xmlns="http://schemas.openxmlformats.org/spreadsheetml/2006/main">
  <c r="M26" i="1" l="1"/>
  <c r="R28" i="1"/>
  <c r="R27" i="1"/>
  <c r="R26" i="1"/>
  <c r="P28" i="1"/>
  <c r="P29" i="1"/>
  <c r="P27" i="1"/>
  <c r="P26" i="1"/>
  <c r="O29" i="1"/>
  <c r="O28" i="1"/>
  <c r="O27" i="1"/>
  <c r="O26" i="1"/>
  <c r="N29" i="1"/>
  <c r="N30" i="1"/>
  <c r="N28" i="1"/>
  <c r="M30" i="1"/>
  <c r="M29" i="1"/>
  <c r="M28" i="1"/>
  <c r="N27" i="1"/>
  <c r="M27" i="1"/>
  <c r="F4" i="1"/>
  <c r="N26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3" i="1"/>
  <c r="I5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3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C5" i="1"/>
  <c r="C4" i="1"/>
  <c r="P266" i="1"/>
  <c r="P265" i="1"/>
  <c r="Q265" i="1" s="1"/>
  <c r="P264" i="1"/>
  <c r="Q264" i="1" s="1"/>
  <c r="P263" i="1"/>
  <c r="Q263" i="1" s="1"/>
  <c r="P262" i="1"/>
  <c r="Q262" i="1" s="1"/>
  <c r="Q266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</calcChain>
</file>

<file path=xl/sharedStrings.xml><?xml version="1.0" encoding="utf-8"?>
<sst xmlns="http://schemas.openxmlformats.org/spreadsheetml/2006/main" count="26" uniqueCount="15">
  <si>
    <t>40 торр</t>
  </si>
  <si>
    <t>200 торр</t>
  </si>
  <si>
    <t>t, сек</t>
  </si>
  <si>
    <t>U, мв</t>
  </si>
  <si>
    <t>ln (U/U0)*10^2</t>
  </si>
  <si>
    <t>&lt;xy&gt;</t>
  </si>
  <si>
    <t>&lt;x^2&gt;</t>
  </si>
  <si>
    <t>&lt;y^2&gt;</t>
  </si>
  <si>
    <t>n</t>
  </si>
  <si>
    <t>k</t>
  </si>
  <si>
    <t>σ(k)</t>
  </si>
  <si>
    <t>104 торр</t>
  </si>
  <si>
    <t>150 торр</t>
  </si>
  <si>
    <t>ln (U0/U)*10^2</t>
  </si>
  <si>
    <t>Последний опыт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</si>
</sst>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40</a:t>
            </a:r>
            <a:r>
              <a:rPr lang="en-US" baseline="0"/>
              <a:t> </a:t>
            </a:r>
            <a:r>
              <a:rPr lang="ru-RU" baseline="0"/>
              <a:t>торр</a:t>
            </a:r>
            <a:endParaRPr lang="ru-RU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2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76209188882323164"/>
                  <c:y val="0.44138340916269025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fixedVal"/>
            <c:noEndCap val="0"/>
            <c:val val="1.0000000000000004E-2"/>
          </c:errBars>
          <c:errBars>
            <c:errDir val="y"/>
            <c:errBarType val="both"/>
            <c:errValType val="fixedVal"/>
            <c:noEndCap val="0"/>
            <c:val val="0.1"/>
          </c:errBars>
          <c:xVal>
            <c:numRef>
              <c:f>Лист1!$A$3:$A$37</c:f>
              <c:numCache>
                <c:formatCode>General</c:formatCode>
                <c:ptCount val="35"/>
                <c:pt idx="0">
                  <c:v>0</c:v>
                </c:pt>
                <c:pt idx="1">
                  <c:v>8.32</c:v>
                </c:pt>
                <c:pt idx="2">
                  <c:v>16.649999999999999</c:v>
                </c:pt>
                <c:pt idx="3">
                  <c:v>24.97</c:v>
                </c:pt>
                <c:pt idx="4">
                  <c:v>33.29</c:v>
                </c:pt>
                <c:pt idx="5">
                  <c:v>41.62</c:v>
                </c:pt>
                <c:pt idx="6">
                  <c:v>49.94</c:v>
                </c:pt>
                <c:pt idx="7">
                  <c:v>58.26</c:v>
                </c:pt>
                <c:pt idx="8">
                  <c:v>66.59</c:v>
                </c:pt>
                <c:pt idx="9">
                  <c:v>74.91</c:v>
                </c:pt>
                <c:pt idx="10">
                  <c:v>83.24</c:v>
                </c:pt>
                <c:pt idx="11">
                  <c:v>91.56</c:v>
                </c:pt>
                <c:pt idx="12">
                  <c:v>99.88</c:v>
                </c:pt>
                <c:pt idx="13">
                  <c:v>108.21</c:v>
                </c:pt>
                <c:pt idx="14">
                  <c:v>116.53</c:v>
                </c:pt>
                <c:pt idx="15">
                  <c:v>124.84</c:v>
                </c:pt>
                <c:pt idx="16">
                  <c:v>133.18</c:v>
                </c:pt>
                <c:pt idx="17">
                  <c:v>141.5</c:v>
                </c:pt>
                <c:pt idx="18">
                  <c:v>149.82</c:v>
                </c:pt>
                <c:pt idx="19">
                  <c:v>158.15</c:v>
                </c:pt>
                <c:pt idx="20">
                  <c:v>166.47</c:v>
                </c:pt>
                <c:pt idx="21">
                  <c:v>174.79</c:v>
                </c:pt>
                <c:pt idx="22">
                  <c:v>183.12</c:v>
                </c:pt>
                <c:pt idx="23">
                  <c:v>191.44</c:v>
                </c:pt>
                <c:pt idx="24">
                  <c:v>199.76</c:v>
                </c:pt>
                <c:pt idx="25">
                  <c:v>208.09</c:v>
                </c:pt>
                <c:pt idx="26">
                  <c:v>216.41</c:v>
                </c:pt>
                <c:pt idx="27">
                  <c:v>224.74</c:v>
                </c:pt>
                <c:pt idx="28">
                  <c:v>233.06</c:v>
                </c:pt>
                <c:pt idx="29">
                  <c:v>241.38</c:v>
                </c:pt>
                <c:pt idx="30">
                  <c:v>249.71</c:v>
                </c:pt>
                <c:pt idx="31">
                  <c:v>258.02999999999997</c:v>
                </c:pt>
                <c:pt idx="32">
                  <c:v>266.35000000000002</c:v>
                </c:pt>
                <c:pt idx="33">
                  <c:v>274.68</c:v>
                </c:pt>
                <c:pt idx="34">
                  <c:v>283</c:v>
                </c:pt>
              </c:numCache>
            </c:numRef>
          </c:xVal>
          <c:yVal>
            <c:numRef>
              <c:f>Лист1!$C$3:$C$37</c:f>
              <c:numCache>
                <c:formatCode>General</c:formatCode>
                <c:ptCount val="35"/>
                <c:pt idx="0">
                  <c:v>0</c:v>
                </c:pt>
                <c:pt idx="1">
                  <c:v>0.73858464757386622</c:v>
                </c:pt>
                <c:pt idx="2">
                  <c:v>1.6665622042969717</c:v>
                </c:pt>
                <c:pt idx="3">
                  <c:v>2.6328938722349147</c:v>
                </c:pt>
                <c:pt idx="4">
                  <c:v>3.4180597909631398</c:v>
                </c:pt>
                <c:pt idx="5">
                  <c:v>4.4057705682780703</c:v>
                </c:pt>
                <c:pt idx="6">
                  <c:v>5.2431741286554283</c:v>
                </c:pt>
                <c:pt idx="7">
                  <c:v>6.2147906748844433</c:v>
                </c:pt>
                <c:pt idx="8">
                  <c:v>7.1282923999423318</c:v>
                </c:pt>
                <c:pt idx="9">
                  <c:v>8.0204319505203703</c:v>
                </c:pt>
                <c:pt idx="10">
                  <c:v>9.0569834977037385</c:v>
                </c:pt>
                <c:pt idx="11">
                  <c:v>9.818923184722939</c:v>
                </c:pt>
                <c:pt idx="12">
                  <c:v>10.768710402424855</c:v>
                </c:pt>
                <c:pt idx="13">
                  <c:v>11.695122789135841</c:v>
                </c:pt>
                <c:pt idx="14">
                  <c:v>13.238233117027534</c:v>
                </c:pt>
                <c:pt idx="15">
                  <c:v>14.148639192994047</c:v>
                </c:pt>
                <c:pt idx="16">
                  <c:v>15.126767533064914</c:v>
                </c:pt>
                <c:pt idx="17">
                  <c:v>16.10275126198054</c:v>
                </c:pt>
                <c:pt idx="18">
                  <c:v>17.050703331631922</c:v>
                </c:pt>
                <c:pt idx="19">
                  <c:v>17.891053086294651</c:v>
                </c:pt>
                <c:pt idx="20">
                  <c:v>18.905623622004889</c:v>
                </c:pt>
                <c:pt idx="21">
                  <c:v>19.917514296488338</c:v>
                </c:pt>
                <c:pt idx="22">
                  <c:v>21.62084822636637</c:v>
                </c:pt>
                <c:pt idx="23">
                  <c:v>22.469659248918262</c:v>
                </c:pt>
                <c:pt idx="24">
                  <c:v>23.335391202168115</c:v>
                </c:pt>
                <c:pt idx="25">
                  <c:v>24.517217819898026</c:v>
                </c:pt>
                <c:pt idx="26">
                  <c:v>25.547692708020499</c:v>
                </c:pt>
                <c:pt idx="27">
                  <c:v>26.571800032464456</c:v>
                </c:pt>
                <c:pt idx="28">
                  <c:v>27.620641193894908</c:v>
                </c:pt>
                <c:pt idx="29">
                  <c:v>28.59662492281053</c:v>
                </c:pt>
                <c:pt idx="30">
                  <c:v>29.595047013470619</c:v>
                </c:pt>
                <c:pt idx="31">
                  <c:v>30.616963531639225</c:v>
                </c:pt>
                <c:pt idx="32">
                  <c:v>31.663506899455722</c:v>
                </c:pt>
                <c:pt idx="33">
                  <c:v>32.735893438633035</c:v>
                </c:pt>
                <c:pt idx="34">
                  <c:v>33.835431868779345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37-498E-88C7-24EFA048B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95744"/>
        <c:axId val="91298048"/>
      </c:scatterChart>
      <c:valAx>
        <c:axId val="91295744"/>
        <c:scaling>
          <c:orientation val="minMax"/>
          <c:max val="30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r>
                  <a:rPr lang="ru-RU" baseline="0"/>
                  <a:t>ек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298048"/>
        <c:crosses val="autoZero"/>
        <c:crossBetween val="midCat"/>
        <c:majorUnit val="20"/>
        <c:minorUnit val="4"/>
      </c:valAx>
      <c:valAx>
        <c:axId val="91298048"/>
        <c:scaling>
          <c:orientation val="minMax"/>
          <c:max val="45"/>
          <c:min val="-5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ln(U/Uo)*10^2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295744"/>
        <c:crosses val="autoZero"/>
        <c:crossBetween val="midCat"/>
        <c:majorUnit val="10"/>
        <c:minorUnit val="1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8</a:t>
            </a:r>
            <a:r>
              <a:rPr lang="en-US"/>
              <a:t>0</a:t>
            </a:r>
            <a:r>
              <a:rPr lang="en-US" baseline="0"/>
              <a:t> </a:t>
            </a:r>
            <a:r>
              <a:rPr lang="ru-RU" baseline="0"/>
              <a:t>торр</a:t>
            </a:r>
            <a:endParaRPr lang="ru-RU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2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x"/>
            <c:errBarType val="both"/>
            <c:errValType val="fixedVal"/>
            <c:noEndCap val="0"/>
            <c:val val="1.0000000000000005E-2"/>
          </c:errBars>
          <c:errBars>
            <c:errDir val="y"/>
            <c:errBarType val="both"/>
            <c:errValType val="fixedVal"/>
            <c:noEndCap val="0"/>
            <c:val val="0.1"/>
          </c:errBars>
          <c:xVal>
            <c:numRef>
              <c:f>Лист1!$D$3:$D$50</c:f>
              <c:numCache>
                <c:formatCode>General</c:formatCode>
                <c:ptCount val="48"/>
                <c:pt idx="0">
                  <c:v>0</c:v>
                </c:pt>
                <c:pt idx="1">
                  <c:v>10.37</c:v>
                </c:pt>
                <c:pt idx="2">
                  <c:v>20.73</c:v>
                </c:pt>
                <c:pt idx="3">
                  <c:v>31.1</c:v>
                </c:pt>
                <c:pt idx="4">
                  <c:v>41.47</c:v>
                </c:pt>
                <c:pt idx="5">
                  <c:v>51.84</c:v>
                </c:pt>
                <c:pt idx="6">
                  <c:v>62.2</c:v>
                </c:pt>
                <c:pt idx="7">
                  <c:v>72.569999999999993</c:v>
                </c:pt>
                <c:pt idx="8">
                  <c:v>82.94</c:v>
                </c:pt>
                <c:pt idx="9">
                  <c:v>93.31</c:v>
                </c:pt>
                <c:pt idx="10">
                  <c:v>103.67</c:v>
                </c:pt>
                <c:pt idx="11">
                  <c:v>114.04</c:v>
                </c:pt>
                <c:pt idx="12">
                  <c:v>124.41</c:v>
                </c:pt>
                <c:pt idx="13">
                  <c:v>134.78</c:v>
                </c:pt>
                <c:pt idx="14">
                  <c:v>145.13999999999999</c:v>
                </c:pt>
                <c:pt idx="15">
                  <c:v>155.51</c:v>
                </c:pt>
                <c:pt idx="16">
                  <c:v>165.88</c:v>
                </c:pt>
                <c:pt idx="17">
                  <c:v>176.24</c:v>
                </c:pt>
                <c:pt idx="18">
                  <c:v>186.61</c:v>
                </c:pt>
                <c:pt idx="19">
                  <c:v>196.98</c:v>
                </c:pt>
                <c:pt idx="20">
                  <c:v>207.35</c:v>
                </c:pt>
                <c:pt idx="21">
                  <c:v>217.71</c:v>
                </c:pt>
                <c:pt idx="22">
                  <c:v>228.08</c:v>
                </c:pt>
                <c:pt idx="23">
                  <c:v>238.45</c:v>
                </c:pt>
                <c:pt idx="24">
                  <c:v>248.82</c:v>
                </c:pt>
                <c:pt idx="25">
                  <c:v>259.18</c:v>
                </c:pt>
                <c:pt idx="26">
                  <c:v>269.55</c:v>
                </c:pt>
                <c:pt idx="27">
                  <c:v>279.92</c:v>
                </c:pt>
                <c:pt idx="28">
                  <c:v>290.29000000000002</c:v>
                </c:pt>
                <c:pt idx="29">
                  <c:v>300.64999999999998</c:v>
                </c:pt>
                <c:pt idx="30">
                  <c:v>311.02</c:v>
                </c:pt>
                <c:pt idx="31">
                  <c:v>321.39</c:v>
                </c:pt>
                <c:pt idx="32">
                  <c:v>331.76</c:v>
                </c:pt>
                <c:pt idx="33">
                  <c:v>342.12</c:v>
                </c:pt>
                <c:pt idx="34">
                  <c:v>352.49</c:v>
                </c:pt>
                <c:pt idx="35">
                  <c:v>362.86</c:v>
                </c:pt>
                <c:pt idx="36">
                  <c:v>373.22</c:v>
                </c:pt>
                <c:pt idx="37">
                  <c:v>383.59</c:v>
                </c:pt>
                <c:pt idx="38">
                  <c:v>393.96</c:v>
                </c:pt>
                <c:pt idx="39">
                  <c:v>404.33</c:v>
                </c:pt>
                <c:pt idx="40">
                  <c:v>414.69</c:v>
                </c:pt>
                <c:pt idx="41">
                  <c:v>425.06</c:v>
                </c:pt>
                <c:pt idx="42">
                  <c:v>435.43</c:v>
                </c:pt>
                <c:pt idx="43">
                  <c:v>445.8</c:v>
                </c:pt>
                <c:pt idx="44">
                  <c:v>456.16</c:v>
                </c:pt>
                <c:pt idx="45">
                  <c:v>466.53</c:v>
                </c:pt>
                <c:pt idx="46">
                  <c:v>476.9</c:v>
                </c:pt>
                <c:pt idx="47">
                  <c:v>487.27</c:v>
                </c:pt>
              </c:numCache>
            </c:numRef>
          </c:xVal>
          <c:yVal>
            <c:numRef>
              <c:f>Лист1!$F$3:$F$50</c:f>
              <c:numCache>
                <c:formatCode>General</c:formatCode>
                <c:ptCount val="48"/>
                <c:pt idx="0">
                  <c:v>0</c:v>
                </c:pt>
                <c:pt idx="1">
                  <c:v>0.34196592581372315</c:v>
                </c:pt>
                <c:pt idx="2">
                  <c:v>0.6866458952917025</c:v>
                </c:pt>
                <c:pt idx="3">
                  <c:v>1.0515283825361947</c:v>
                </c:pt>
                <c:pt idx="4">
                  <c:v>1.7374096069422724</c:v>
                </c:pt>
                <c:pt idx="5">
                  <c:v>2.0933906835642984</c:v>
                </c:pt>
                <c:pt idx="6">
                  <c:v>2.4883697848168191</c:v>
                </c:pt>
                <c:pt idx="7">
                  <c:v>2.9963223377443202</c:v>
                </c:pt>
                <c:pt idx="8">
                  <c:v>3.3444193355228169</c:v>
                </c:pt>
                <c:pt idx="9">
                  <c:v>3.7324323023812291</c:v>
                </c:pt>
                <c:pt idx="10">
                  <c:v>4.292820054181087</c:v>
                </c:pt>
                <c:pt idx="11">
                  <c:v>4.6704698094067192</c:v>
                </c:pt>
                <c:pt idx="12">
                  <c:v>5.0514323240832475</c:v>
                </c:pt>
                <c:pt idx="13">
                  <c:v>5.4357662322592679</c:v>
                </c:pt>
                <c:pt idx="14">
                  <c:v>5.8235317385794492</c:v>
                </c:pt>
                <c:pt idx="15">
                  <c:v>6.2147906748844433</c:v>
                </c:pt>
                <c:pt idx="16">
                  <c:v>6.6096065593836819</c:v>
                </c:pt>
                <c:pt idx="17">
                  <c:v>7.0080446585425626</c:v>
                </c:pt>
                <c:pt idx="18">
                  <c:v>7.4101720518349872</c:v>
                </c:pt>
                <c:pt idx="19">
                  <c:v>7.8160576995217435</c:v>
                </c:pt>
                <c:pt idx="20">
                  <c:v>8.2257725136262483</c:v>
                </c:pt>
                <c:pt idx="21">
                  <c:v>8.5770952095268616</c:v>
                </c:pt>
                <c:pt idx="22">
                  <c:v>8.8476845471193659</c:v>
                </c:pt>
                <c:pt idx="23">
                  <c:v>9.2672960064801728</c:v>
                </c:pt>
                <c:pt idx="24">
                  <c:v>9.6910013008056417</c:v>
                </c:pt>
                <c:pt idx="25">
                  <c:v>10.334412301346633</c:v>
                </c:pt>
                <c:pt idx="26">
                  <c:v>10.681502645831822</c:v>
                </c:pt>
                <c:pt idx="27">
                  <c:v>10.987499017242405</c:v>
                </c:pt>
                <c:pt idx="28">
                  <c:v>11.42841090774791</c:v>
                </c:pt>
                <c:pt idx="29">
                  <c:v>11.873845050372912</c:v>
                </c:pt>
                <c:pt idx="30">
                  <c:v>12.098287142618142</c:v>
                </c:pt>
                <c:pt idx="31">
                  <c:v>12.550681318622761</c:v>
                </c:pt>
                <c:pt idx="32">
                  <c:v>13.192056134271709</c:v>
                </c:pt>
                <c:pt idx="33">
                  <c:v>13.469857389745618</c:v>
                </c:pt>
                <c:pt idx="34">
                  <c:v>13.936845203094133</c:v>
                </c:pt>
                <c:pt idx="35">
                  <c:v>14.172235742441872</c:v>
                </c:pt>
                <c:pt idx="36">
                  <c:v>14.646879244888034</c:v>
                </c:pt>
                <c:pt idx="37">
                  <c:v>14.886160556477069</c:v>
                </c:pt>
                <c:pt idx="38">
                  <c:v>15.3687149454062</c:v>
                </c:pt>
                <c:pt idx="39">
                  <c:v>15.685275262865368</c:v>
                </c:pt>
                <c:pt idx="40">
                  <c:v>16.10275126198054</c:v>
                </c:pt>
                <c:pt idx="41">
                  <c:v>16.599093215135543</c:v>
                </c:pt>
                <c:pt idx="42">
                  <c:v>16.849407730515978</c:v>
                </c:pt>
                <c:pt idx="43">
                  <c:v>17.303642009282079</c:v>
                </c:pt>
                <c:pt idx="44">
                  <c:v>17.609125905568124</c:v>
                </c:pt>
                <c:pt idx="45">
                  <c:v>17.865347582028164</c:v>
                </c:pt>
                <c:pt idx="46">
                  <c:v>18.382370928637187</c:v>
                </c:pt>
                <c:pt idx="47">
                  <c:v>18.905623622004889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C4-47FA-A973-4263CA540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41632"/>
        <c:axId val="128005632"/>
      </c:scatterChart>
      <c:valAx>
        <c:axId val="127941632"/>
        <c:scaling>
          <c:orientation val="minMax"/>
          <c:max val="50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r>
                  <a:rPr lang="ru-RU" baseline="0"/>
                  <a:t>ек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005632"/>
        <c:crosses val="autoZero"/>
        <c:crossBetween val="midCat"/>
        <c:majorUnit val="20"/>
        <c:minorUnit val="4"/>
      </c:valAx>
      <c:valAx>
        <c:axId val="128005632"/>
        <c:scaling>
          <c:orientation val="minMax"/>
          <c:max val="45"/>
          <c:min val="-5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ln(U/Uo)*10^2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41632"/>
        <c:crosses val="autoZero"/>
        <c:crossBetween val="midCat"/>
        <c:majorUnit val="10"/>
        <c:minorUnit val="1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12</a:t>
            </a:r>
            <a:r>
              <a:rPr lang="en-US"/>
              <a:t>0</a:t>
            </a:r>
            <a:r>
              <a:rPr lang="en-US" baseline="0"/>
              <a:t> </a:t>
            </a:r>
            <a:r>
              <a:rPr lang="ru-RU" baseline="0"/>
              <a:t>торр</a:t>
            </a:r>
            <a:endParaRPr lang="ru-RU"/>
          </a:p>
        </c:rich>
      </c:tx>
      <c:layout>
        <c:manualLayout>
          <c:xMode val="edge"/>
          <c:yMode val="edge"/>
          <c:x val="0.43971643549796174"/>
          <c:y val="1.316872427983539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2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x"/>
            <c:errBarType val="both"/>
            <c:errValType val="fixedVal"/>
            <c:noEndCap val="0"/>
            <c:val val="1.0000000000000005E-2"/>
          </c:errBars>
          <c:errBars>
            <c:errDir val="y"/>
            <c:errBarType val="both"/>
            <c:errValType val="fixedVal"/>
            <c:noEndCap val="0"/>
            <c:val val="0.1"/>
          </c:errBars>
          <c:xVal>
            <c:numRef>
              <c:f>Лист1!$G$3:$G$57</c:f>
              <c:numCache>
                <c:formatCode>General</c:formatCode>
                <c:ptCount val="5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</c:numCache>
            </c:numRef>
          </c:xVal>
          <c:yVal>
            <c:numRef>
              <c:f>Лист1!$I$3:$I$57</c:f>
              <c:numCache>
                <c:formatCode>General</c:formatCode>
                <c:ptCount val="55"/>
                <c:pt idx="0">
                  <c:v>0</c:v>
                </c:pt>
                <c:pt idx="1">
                  <c:v>0.34381174888773064</c:v>
                </c:pt>
                <c:pt idx="2">
                  <c:v>0.59557737101238439</c:v>
                </c:pt>
                <c:pt idx="3">
                  <c:v>0.8805693041794096</c:v>
                </c:pt>
                <c:pt idx="4">
                  <c:v>1.199435994987925</c:v>
                </c:pt>
                <c:pt idx="5">
                  <c:v>1.4562257937712122</c:v>
                </c:pt>
                <c:pt idx="6">
                  <c:v>1.7469409244808665</c:v>
                </c:pt>
                <c:pt idx="7">
                  <c:v>2.0396152134941223</c:v>
                </c:pt>
                <c:pt idx="8">
                  <c:v>2.3671389995089087</c:v>
                </c:pt>
                <c:pt idx="9">
                  <c:v>2.6640372569974877</c:v>
                </c:pt>
                <c:pt idx="10">
                  <c:v>2.9629791897031645</c:v>
                </c:pt>
                <c:pt idx="11">
                  <c:v>3.2304439192345753</c:v>
                </c:pt>
                <c:pt idx="12">
                  <c:v>3.5333239021413081</c:v>
                </c:pt>
                <c:pt idx="13">
                  <c:v>3.8043353787235041</c:v>
                </c:pt>
                <c:pt idx="14">
                  <c:v>4.0428657055608133</c:v>
                </c:pt>
                <c:pt idx="15">
                  <c:v>4.3514852701500901</c:v>
                </c:pt>
                <c:pt idx="16">
                  <c:v>4.6623136615466318</c:v>
                </c:pt>
                <c:pt idx="17">
                  <c:v>4.9404856177861189</c:v>
                </c:pt>
                <c:pt idx="18">
                  <c:v>5.2204507980495718</c:v>
                </c:pt>
                <c:pt idx="19">
                  <c:v>5.502232472316229</c:v>
                </c:pt>
                <c:pt idx="20">
                  <c:v>5.7503001703080914</c:v>
                </c:pt>
                <c:pt idx="21">
                  <c:v>6.0355520870377504</c:v>
                </c:pt>
                <c:pt idx="22">
                  <c:v>6.3226899805483825</c:v>
                </c:pt>
                <c:pt idx="23">
                  <c:v>6.6117389556323793</c:v>
                </c:pt>
                <c:pt idx="24">
                  <c:v>6.8662446126838876</c:v>
                </c:pt>
                <c:pt idx="25">
                  <c:v>7.1589462981685985</c:v>
                </c:pt>
                <c:pt idx="26">
                  <c:v>7.4536341001861306</c:v>
                </c:pt>
                <c:pt idx="27">
                  <c:v>7.7503351564246161</c:v>
                </c:pt>
                <c:pt idx="28">
                  <c:v>8.0116218382697841</c:v>
                </c:pt>
                <c:pt idx="29">
                  <c:v>8.3121728522423126</c:v>
                </c:pt>
                <c:pt idx="30">
                  <c:v>8.6148183152610951</c:v>
                </c:pt>
                <c:pt idx="31">
                  <c:v>8.8813742921881609</c:v>
                </c:pt>
                <c:pt idx="32">
                  <c:v>9.1495764126196573</c:v>
                </c:pt>
                <c:pt idx="33">
                  <c:v>9.4194451348158541</c:v>
                </c:pt>
                <c:pt idx="34">
                  <c:v>9.7299340225436826</c:v>
                </c:pt>
                <c:pt idx="35">
                  <c:v>10.003444721720538</c:v>
                </c:pt>
                <c:pt idx="36">
                  <c:v>10.318152245139128</c:v>
                </c:pt>
                <c:pt idx="37">
                  <c:v>10.595404565991354</c:v>
                </c:pt>
                <c:pt idx="38">
                  <c:v>10.874438235678822</c:v>
                </c:pt>
                <c:pt idx="39">
                  <c:v>11.115045212266661</c:v>
                </c:pt>
                <c:pt idx="40">
                  <c:v>11.397448564366526</c:v>
                </c:pt>
                <c:pt idx="41">
                  <c:v>11.681700291906289</c:v>
                </c:pt>
                <c:pt idx="42">
                  <c:v>11.967824750213136</c:v>
                </c:pt>
                <c:pt idx="43">
                  <c:v>12.255846779189609</c:v>
                </c:pt>
                <c:pt idx="44">
                  <c:v>12.545791716254353</c:v>
                </c:pt>
                <c:pt idx="45">
                  <c:v>12.837685409717729</c:v>
                </c:pt>
                <c:pt idx="46">
                  <c:v>13.131554232609977</c:v>
                </c:pt>
                <c:pt idx="47">
                  <c:v>13.385034221784323</c:v>
                </c:pt>
                <c:pt idx="48">
                  <c:v>13.682642960887643</c:v>
                </c:pt>
                <c:pt idx="49">
                  <c:v>13.93936951058361</c:v>
                </c:pt>
                <c:pt idx="50">
                  <c:v>14.240814585310863</c:v>
                </c:pt>
                <c:pt idx="51">
                  <c:v>14.500871938363403</c:v>
                </c:pt>
                <c:pt idx="52">
                  <c:v>14.806253545543772</c:v>
                </c:pt>
                <c:pt idx="53">
                  <c:v>15.069729266840515</c:v>
                </c:pt>
                <c:pt idx="54">
                  <c:v>15.334813191712145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B1-404F-81F5-4DC7D710E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2368"/>
        <c:axId val="72048640"/>
      </c:scatterChart>
      <c:valAx>
        <c:axId val="72042368"/>
        <c:scaling>
          <c:orientation val="minMax"/>
          <c:max val="27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r>
                  <a:rPr lang="ru-RU" baseline="0"/>
                  <a:t>ек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48640"/>
        <c:crosses val="autoZero"/>
        <c:crossBetween val="midCat"/>
        <c:majorUnit val="20"/>
        <c:minorUnit val="4"/>
      </c:valAx>
      <c:valAx>
        <c:axId val="72048640"/>
        <c:scaling>
          <c:orientation val="minMax"/>
          <c:max val="35"/>
          <c:min val="-5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ln(U/Uo)*10^2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42368"/>
        <c:crosses val="autoZero"/>
        <c:crossBetween val="midCat"/>
        <c:majorUnit val="10"/>
        <c:minorUnit val="1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16</a:t>
            </a:r>
            <a:r>
              <a:rPr lang="en-US"/>
              <a:t>0</a:t>
            </a:r>
            <a:r>
              <a:rPr lang="en-US" baseline="0"/>
              <a:t> </a:t>
            </a:r>
            <a:r>
              <a:rPr lang="ru-RU" baseline="0"/>
              <a:t>торр</a:t>
            </a:r>
            <a:endParaRPr lang="ru-RU"/>
          </a:p>
        </c:rich>
      </c:tx>
      <c:layout>
        <c:manualLayout>
          <c:xMode val="edge"/>
          <c:yMode val="edge"/>
          <c:x val="0.43971643549796191"/>
          <c:y val="1.316872427983540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2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x"/>
            <c:errBarType val="both"/>
            <c:errValType val="fixedVal"/>
            <c:noEndCap val="0"/>
            <c:val val="1.0000000000000005E-2"/>
          </c:errBars>
          <c:errBars>
            <c:errDir val="y"/>
            <c:errBarType val="both"/>
            <c:errValType val="fixedVal"/>
            <c:noEndCap val="0"/>
            <c:val val="0.1"/>
          </c:errBars>
          <c:xVal>
            <c:numRef>
              <c:f>Лист1!$J$3:$J$63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Лист1!$L$3:$L$63</c:f>
              <c:numCache>
                <c:formatCode>General</c:formatCode>
                <c:ptCount val="61"/>
                <c:pt idx="0">
                  <c:v>0</c:v>
                </c:pt>
                <c:pt idx="1">
                  <c:v>0.13800281135631151</c:v>
                </c:pt>
                <c:pt idx="2">
                  <c:v>0.33194644297073245</c:v>
                </c:pt>
                <c:pt idx="3">
                  <c:v>0.58258197906802212</c:v>
                </c:pt>
                <c:pt idx="4">
                  <c:v>0.80658994541689555</c:v>
                </c:pt>
                <c:pt idx="5">
                  <c:v>1.0599877688124242</c:v>
                </c:pt>
                <c:pt idx="6">
                  <c:v>1.2864782335937666</c:v>
                </c:pt>
                <c:pt idx="7">
                  <c:v>1.5426999100538055</c:v>
                </c:pt>
                <c:pt idx="8">
                  <c:v>1.7717285130349771</c:v>
                </c:pt>
                <c:pt idx="9">
                  <c:v>2.0019713223674285</c:v>
                </c:pt>
                <c:pt idx="10">
                  <c:v>2.2334412810484108</c:v>
                </c:pt>
                <c:pt idx="11">
                  <c:v>2.4661515401360381</c:v>
                </c:pt>
                <c:pt idx="12">
                  <c:v>2.7294497758579128</c:v>
                </c:pt>
                <c:pt idx="13">
                  <c:v>2.935346631090562</c:v>
                </c:pt>
                <c:pt idx="14">
                  <c:v>3.1718588463408239</c:v>
                </c:pt>
                <c:pt idx="15">
                  <c:v>3.4096661383546318</c:v>
                </c:pt>
                <c:pt idx="16">
                  <c:v>3.6487827682361882</c:v>
                </c:pt>
                <c:pt idx="17">
                  <c:v>3.8590952770126266</c:v>
                </c:pt>
                <c:pt idx="18">
                  <c:v>4.1007061821755189</c:v>
                </c:pt>
                <c:pt idx="19">
                  <c:v>4.282800571338095</c:v>
                </c:pt>
                <c:pt idx="20">
                  <c:v>4.5267868770480062</c:v>
                </c:pt>
                <c:pt idx="21">
                  <c:v>4.7721516437751532</c:v>
                </c:pt>
                <c:pt idx="22">
                  <c:v>4.9879888912437806</c:v>
                </c:pt>
                <c:pt idx="23">
                  <c:v>5.2049041743873907</c:v>
                </c:pt>
                <c:pt idx="24">
                  <c:v>5.4229083161490079</c:v>
                </c:pt>
                <c:pt idx="25">
                  <c:v>5.6420123032797491</c:v>
                </c:pt>
                <c:pt idx="26">
                  <c:v>5.893777925404402</c:v>
                </c:pt>
                <c:pt idx="27">
                  <c:v>6.1152765019546544</c:v>
                </c:pt>
                <c:pt idx="28">
                  <c:v>6.3379105576770209</c:v>
                </c:pt>
                <c:pt idx="29">
                  <c:v>6.5616917943111988</c:v>
                </c:pt>
                <c:pt idx="30">
                  <c:v>6.7866320954235473</c:v>
                </c:pt>
                <c:pt idx="31">
                  <c:v>7.0127435301937613</c:v>
                </c:pt>
                <c:pt idx="32">
                  <c:v>7.2400383573006364</c:v>
                </c:pt>
                <c:pt idx="33">
                  <c:v>7.4358138121537865</c:v>
                </c:pt>
                <c:pt idx="34">
                  <c:v>7.6653395539009299</c:v>
                </c:pt>
                <c:pt idx="35">
                  <c:v>7.8960847929774518</c:v>
                </c:pt>
                <c:pt idx="36">
                  <c:v>8.0948469165288053</c:v>
                </c:pt>
                <c:pt idx="37">
                  <c:v>8.3612860846699757</c:v>
                </c:pt>
                <c:pt idx="38">
                  <c:v>8.5621936820854909</c:v>
                </c:pt>
                <c:pt idx="39">
                  <c:v>8.7640350129743201</c:v>
                </c:pt>
                <c:pt idx="40">
                  <c:v>9.0007083408850228</c:v>
                </c:pt>
                <c:pt idx="41">
                  <c:v>9.204602838356255</c:v>
                </c:pt>
                <c:pt idx="42">
                  <c:v>9.4436959607822644</c:v>
                </c:pt>
                <c:pt idx="43">
                  <c:v>9.684112658045489</c:v>
                </c:pt>
                <c:pt idx="44">
                  <c:v>9.891248733647954</c:v>
                </c:pt>
                <c:pt idx="45">
                  <c:v>10.099377477940097</c:v>
                </c:pt>
                <c:pt idx="46">
                  <c:v>10.308508451189175</c:v>
                </c:pt>
                <c:pt idx="47">
                  <c:v>10.518651352441589</c:v>
                </c:pt>
                <c:pt idx="48">
                  <c:v>10.729816022222018</c:v>
                </c:pt>
                <c:pt idx="49">
                  <c:v>10.94201244529852</c:v>
                </c:pt>
                <c:pt idx="50">
                  <c:v>11.15525075351546</c:v>
                </c:pt>
                <c:pt idx="51">
                  <c:v>11.369541228696349</c:v>
                </c:pt>
                <c:pt idx="52">
                  <c:v>11.584894305618729</c:v>
                </c:pt>
                <c:pt idx="53">
                  <c:v>11.801320575063045</c:v>
                </c:pt>
                <c:pt idx="54">
                  <c:v>11.98250335011444</c:v>
                </c:pt>
                <c:pt idx="55">
                  <c:v>12.200925176100574</c:v>
                </c:pt>
                <c:pt idx="56">
                  <c:v>12.420451076663557</c:v>
                </c:pt>
                <c:pt idx="57">
                  <c:v>12.604240805844743</c:v>
                </c:pt>
                <c:pt idx="58">
                  <c:v>12.825820103800723</c:v>
                </c:pt>
                <c:pt idx="59">
                  <c:v>13.048535710816633</c:v>
                </c:pt>
                <c:pt idx="60">
                  <c:v>13.235008509922459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4B-47B8-9CBB-105ECD8E4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7984"/>
        <c:axId val="72059904"/>
      </c:scatterChart>
      <c:valAx>
        <c:axId val="72057984"/>
        <c:scaling>
          <c:orientation val="minMax"/>
          <c:max val="50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r>
                  <a:rPr lang="ru-RU" baseline="0"/>
                  <a:t>ек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59904"/>
        <c:crosses val="autoZero"/>
        <c:crossBetween val="midCat"/>
        <c:majorUnit val="100"/>
        <c:minorUnit val="10"/>
      </c:valAx>
      <c:valAx>
        <c:axId val="72059904"/>
        <c:scaling>
          <c:orientation val="minMax"/>
          <c:max val="32"/>
          <c:min val="-5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ln(U/Uo)*10^2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57984"/>
        <c:crosses val="autoZero"/>
        <c:crossBetween val="midCat"/>
        <c:majorUnit val="10"/>
        <c:minorUnit val="1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aseline="0"/>
              <a:t>200</a:t>
            </a:r>
            <a:r>
              <a:rPr lang="en-US" baseline="0"/>
              <a:t> </a:t>
            </a:r>
            <a:r>
              <a:rPr lang="ru-RU" baseline="0"/>
              <a:t>торр</a:t>
            </a:r>
            <a:endParaRPr lang="ru-RU"/>
          </a:p>
        </c:rich>
      </c:tx>
      <c:layout>
        <c:manualLayout>
          <c:xMode val="edge"/>
          <c:yMode val="edge"/>
          <c:x val="0.43971643549796191"/>
          <c:y val="1.316872427983540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2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x"/>
            <c:errBarType val="both"/>
            <c:errValType val="fixedVal"/>
            <c:noEndCap val="0"/>
            <c:val val="1.0000000000000005E-2"/>
          </c:errBars>
          <c:errBars>
            <c:errDir val="y"/>
            <c:errBarType val="both"/>
            <c:errValType val="fixedVal"/>
            <c:noEndCap val="0"/>
            <c:val val="0.1"/>
          </c:errBars>
          <c:xVal>
            <c:numRef>
              <c:f>Лист1!$M$3:$M$21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Лист1!$O$3:$O$21</c:f>
              <c:numCache>
                <c:formatCode>General</c:formatCode>
                <c:ptCount val="19"/>
                <c:pt idx="0">
                  <c:v>0</c:v>
                </c:pt>
                <c:pt idx="1">
                  <c:v>1.2595315998972618</c:v>
                </c:pt>
                <c:pt idx="2">
                  <c:v>2.6013432364917994</c:v>
                </c:pt>
                <c:pt idx="3">
                  <c:v>3.9398338413362106</c:v>
                </c:pt>
                <c:pt idx="4">
                  <c:v>5.2971145602635934</c:v>
                </c:pt>
                <c:pt idx="5">
                  <c:v>6.6736426593367133</c:v>
                </c:pt>
                <c:pt idx="6">
                  <c:v>8.0445568576384456</c:v>
                </c:pt>
                <c:pt idx="7">
                  <c:v>9.4340060503779277</c:v>
                </c:pt>
                <c:pt idx="8">
                  <c:v>10.734465548610187</c:v>
                </c:pt>
                <c:pt idx="9">
                  <c:v>12.075071493598683</c:v>
                </c:pt>
                <c:pt idx="10">
                  <c:v>13.343792139571223</c:v>
                </c:pt>
                <c:pt idx="11">
                  <c:v>14.621220943214109</c:v>
                </c:pt>
                <c:pt idx="12">
                  <c:v>15.90700591953974</c:v>
                </c:pt>
                <c:pt idx="13">
                  <c:v>17.232022683633762</c:v>
                </c:pt>
                <c:pt idx="14">
                  <c:v>18.469774328326952</c:v>
                </c:pt>
                <c:pt idx="15">
                  <c:v>19.743839729940952</c:v>
                </c:pt>
                <c:pt idx="16">
                  <c:v>21.022258164277861</c:v>
                </c:pt>
                <c:pt idx="17">
                  <c:v>22.269122220237676</c:v>
                </c:pt>
                <c:pt idx="18">
                  <c:v>23.480522528845306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D3-45C4-B6F5-063C5B054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8464"/>
        <c:axId val="72080384"/>
      </c:scatterChart>
      <c:valAx>
        <c:axId val="72078464"/>
        <c:scaling>
          <c:orientation val="minMax"/>
          <c:max val="70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r>
                  <a:rPr lang="ru-RU" baseline="0"/>
                  <a:t>ек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0384"/>
        <c:crosses val="autoZero"/>
        <c:crossBetween val="midCat"/>
        <c:majorUnit val="100"/>
        <c:minorUnit val="10"/>
      </c:valAx>
      <c:valAx>
        <c:axId val="72080384"/>
        <c:scaling>
          <c:orientation val="minMax"/>
          <c:max val="30"/>
          <c:min val="-5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ln(U/Uo)*10^2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8464"/>
        <c:crosses val="autoZero"/>
        <c:crossBetween val="midCat"/>
        <c:majorUnit val="10"/>
        <c:minorUnit val="1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24</a:t>
            </a:r>
            <a:r>
              <a:rPr lang="en-US"/>
              <a:t>0</a:t>
            </a:r>
            <a:r>
              <a:rPr lang="en-US" baseline="0"/>
              <a:t> </a:t>
            </a:r>
            <a:r>
              <a:rPr lang="ru-RU" baseline="0"/>
              <a:t>торр</a:t>
            </a:r>
            <a:endParaRPr lang="ru-RU"/>
          </a:p>
        </c:rich>
      </c:tx>
      <c:layout>
        <c:manualLayout>
          <c:xMode val="edge"/>
          <c:yMode val="edge"/>
          <c:x val="0.43971643549796191"/>
          <c:y val="1.316872427983540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2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errBars>
            <c:errDir val="x"/>
            <c:errBarType val="both"/>
            <c:errValType val="fixedVal"/>
            <c:noEndCap val="0"/>
            <c:val val="1.0000000000000005E-2"/>
          </c:errBars>
          <c:errBars>
            <c:errDir val="y"/>
            <c:errBarType val="both"/>
            <c:errValType val="fixedVal"/>
            <c:noEndCap val="0"/>
            <c:val val="0.1"/>
          </c:errBars>
          <c:xVal>
            <c:numRef>
              <c:f>Лист1!#REF!</c:f>
            </c:numRef>
          </c:xVal>
          <c:yVal>
            <c:numRef>
              <c:f>Лист1!#REF!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8E-498A-A123-BDDC9551E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61152"/>
        <c:axId val="72167424"/>
      </c:scatterChart>
      <c:valAx>
        <c:axId val="72161152"/>
        <c:scaling>
          <c:orientation val="minMax"/>
          <c:max val="50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r>
                  <a:rPr lang="ru-RU" baseline="0"/>
                  <a:t>ек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67424"/>
        <c:crosses val="autoZero"/>
        <c:crossBetween val="midCat"/>
        <c:majorUnit val="100"/>
        <c:minorUnit val="10"/>
      </c:valAx>
      <c:valAx>
        <c:axId val="72167424"/>
        <c:scaling>
          <c:orientation val="minMax"/>
          <c:max val="30"/>
          <c:min val="-5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ln(U/Uo)*10^2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61152"/>
        <c:crosses val="autoZero"/>
        <c:crossBetween val="midCat"/>
        <c:majorUnit val="10"/>
        <c:minorUnit val="1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Лист1!$O$26:$O$29</c:f>
              <c:numCache>
                <c:formatCode>General</c:formatCode>
                <c:ptCount val="4"/>
                <c:pt idx="0">
                  <c:v>2.5000000000000001E-2</c:v>
                </c:pt>
                <c:pt idx="1">
                  <c:v>9.6153846153846159E-3</c:v>
                </c:pt>
                <c:pt idx="2">
                  <c:v>6.6666666666666671E-3</c:v>
                </c:pt>
                <c:pt idx="3">
                  <c:v>5.0000000000000001E-3</c:v>
                </c:pt>
              </c:numCache>
            </c:numRef>
          </c:xVal>
          <c:yVal>
            <c:numRef>
              <c:f>Лист1!$M$26:$M$29</c:f>
              <c:numCache>
                <c:formatCode>General</c:formatCode>
                <c:ptCount val="4"/>
                <c:pt idx="0">
                  <c:v>0.27499999999999997</c:v>
                </c:pt>
                <c:pt idx="1">
                  <c:v>8.7727272727272737E-2</c:v>
                </c:pt>
                <c:pt idx="2">
                  <c:v>6.4318181818181816E-2</c:v>
                </c:pt>
                <c:pt idx="3">
                  <c:v>5.0681818181818182E-2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0-4D4A-B535-E01A06BC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96256"/>
        <c:axId val="462695600"/>
      </c:scatterChart>
      <c:valAx>
        <c:axId val="46269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695600"/>
        <c:crosses val="autoZero"/>
        <c:crossBetween val="midCat"/>
      </c:valAx>
      <c:valAx>
        <c:axId val="4626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69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82019</xdr:colOff>
      <xdr:row>1</xdr:row>
      <xdr:rowOff>38100</xdr:rowOff>
    </xdr:from>
    <xdr:to>
      <xdr:col>25</xdr:col>
      <xdr:colOff>486833</xdr:colOff>
      <xdr:row>21</xdr:row>
      <xdr:rowOff>85725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119063</xdr:colOff>
      <xdr:row>22</xdr:row>
      <xdr:rowOff>11907</xdr:rowOff>
    </xdr:from>
    <xdr:to>
      <xdr:col>29</xdr:col>
      <xdr:colOff>530492</xdr:colOff>
      <xdr:row>42</xdr:row>
      <xdr:rowOff>59532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36</xdr:col>
      <xdr:colOff>411429</xdr:colOff>
      <xdr:row>21</xdr:row>
      <xdr:rowOff>47625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539750</xdr:colOff>
      <xdr:row>22</xdr:row>
      <xdr:rowOff>47625</xdr:rowOff>
    </xdr:from>
    <xdr:to>
      <xdr:col>40</xdr:col>
      <xdr:colOff>347929</xdr:colOff>
      <xdr:row>42</xdr:row>
      <xdr:rowOff>95250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166687</xdr:colOff>
      <xdr:row>42</xdr:row>
      <xdr:rowOff>178594</xdr:rowOff>
    </xdr:from>
    <xdr:to>
      <xdr:col>29</xdr:col>
      <xdr:colOff>535783</xdr:colOff>
      <xdr:row>63</xdr:row>
      <xdr:rowOff>35719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492125</xdr:colOff>
      <xdr:row>43</xdr:row>
      <xdr:rowOff>63500</xdr:rowOff>
    </xdr:from>
    <xdr:to>
      <xdr:col>40</xdr:col>
      <xdr:colOff>300304</xdr:colOff>
      <xdr:row>63</xdr:row>
      <xdr:rowOff>111125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544286</xdr:colOff>
      <xdr:row>32</xdr:row>
      <xdr:rowOff>0</xdr:rowOff>
    </xdr:from>
    <xdr:to>
      <xdr:col>23</xdr:col>
      <xdr:colOff>457200</xdr:colOff>
      <xdr:row>46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CD88150-E790-4179-AE74-FA7791D3B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9"/>
  <sheetViews>
    <sheetView tabSelected="1" topLeftCell="C1" zoomScale="70" zoomScaleNormal="70" zoomScalePageLayoutView="50" workbookViewId="0">
      <selection activeCell="R28" sqref="R28"/>
    </sheetView>
  </sheetViews>
  <sheetFormatPr defaultRowHeight="14.4" x14ac:dyDescent="0.3"/>
  <cols>
    <col min="1" max="2" width="8.88671875" style="2"/>
    <col min="3" max="3" width="15.5546875" style="2" customWidth="1"/>
    <col min="4" max="5" width="8.88671875" style="2"/>
    <col min="6" max="6" width="15.33203125" style="2" customWidth="1"/>
    <col min="7" max="7" width="8.88671875" style="2"/>
    <col min="8" max="8" width="9.44140625" style="2" customWidth="1"/>
    <col min="9" max="9" width="16.109375" style="2" customWidth="1"/>
    <col min="10" max="11" width="8.88671875" style="2"/>
    <col min="12" max="12" width="15.33203125" style="2" customWidth="1"/>
    <col min="13" max="13" width="11.109375" style="2" bestFit="1" customWidth="1"/>
    <col min="14" max="14" width="13" style="2" bestFit="1" customWidth="1"/>
    <col min="15" max="15" width="15.88671875" style="2" customWidth="1"/>
    <col min="16" max="16" width="13" style="2" bestFit="1" customWidth="1"/>
    <col min="17" max="17" width="8.88671875" style="2"/>
    <col min="18" max="18" width="14.5546875" style="2" customWidth="1"/>
    <col min="19" max="16384" width="8.88671875" style="2"/>
  </cols>
  <sheetData>
    <row r="1" spans="1:17" x14ac:dyDescent="0.3">
      <c r="A1" s="22" t="s">
        <v>0</v>
      </c>
      <c r="B1" s="22"/>
      <c r="C1" s="22"/>
      <c r="D1" s="22" t="s">
        <v>11</v>
      </c>
      <c r="E1" s="22"/>
      <c r="F1" s="22"/>
      <c r="G1" s="22" t="s">
        <v>12</v>
      </c>
      <c r="H1" s="22"/>
      <c r="I1" s="22"/>
      <c r="J1" s="22" t="s">
        <v>1</v>
      </c>
      <c r="K1" s="22"/>
      <c r="L1" s="22"/>
      <c r="M1" s="22" t="s">
        <v>14</v>
      </c>
      <c r="N1" s="22"/>
      <c r="O1" s="22"/>
      <c r="P1" s="1"/>
      <c r="Q1" s="1"/>
    </row>
    <row r="2" spans="1:17" x14ac:dyDescent="0.3">
      <c r="A2" s="3" t="s">
        <v>2</v>
      </c>
      <c r="B2" s="4" t="s">
        <v>3</v>
      </c>
      <c r="C2" s="5" t="s">
        <v>13</v>
      </c>
      <c r="D2" s="3" t="s">
        <v>2</v>
      </c>
      <c r="E2" s="4" t="s">
        <v>3</v>
      </c>
      <c r="F2" s="5" t="s">
        <v>4</v>
      </c>
      <c r="G2" s="3" t="s">
        <v>2</v>
      </c>
      <c r="H2" s="4" t="s">
        <v>3</v>
      </c>
      <c r="I2" s="5" t="s">
        <v>4</v>
      </c>
      <c r="J2" s="3" t="s">
        <v>2</v>
      </c>
      <c r="K2" s="4" t="s">
        <v>3</v>
      </c>
      <c r="L2" s="5" t="s">
        <v>4</v>
      </c>
      <c r="M2" s="3" t="s">
        <v>2</v>
      </c>
      <c r="N2" s="4" t="s">
        <v>3</v>
      </c>
      <c r="O2" s="5" t="s">
        <v>4</v>
      </c>
      <c r="P2" s="1"/>
      <c r="Q2" s="1"/>
    </row>
    <row r="3" spans="1:17" x14ac:dyDescent="0.3">
      <c r="A3" s="6">
        <v>0</v>
      </c>
      <c r="B3" s="7">
        <v>255</v>
      </c>
      <c r="C3" s="8">
        <f>LOG(255/B3)*100</f>
        <v>0</v>
      </c>
      <c r="D3" s="6">
        <v>0</v>
      </c>
      <c r="E3" s="7">
        <v>255</v>
      </c>
      <c r="F3" s="8">
        <f>LOG(255/E3)*100</f>
        <v>0</v>
      </c>
      <c r="G3" s="9">
        <v>0</v>
      </c>
      <c r="H3" s="10">
        <v>13.95</v>
      </c>
      <c r="I3" s="8">
        <f>LOG(13.95/H3)*100</f>
        <v>0</v>
      </c>
      <c r="J3" s="9">
        <v>0</v>
      </c>
      <c r="K3" s="10">
        <v>15.76</v>
      </c>
      <c r="L3" s="8">
        <f>LOG(15.76/K3)*100</f>
        <v>0</v>
      </c>
      <c r="M3" s="9">
        <v>0</v>
      </c>
      <c r="N3" s="10">
        <v>20.64</v>
      </c>
      <c r="O3" s="8">
        <f>LOG(20.64/N3)*100</f>
        <v>0</v>
      </c>
      <c r="P3" s="1"/>
    </row>
    <row r="4" spans="1:17" x14ac:dyDescent="0.3">
      <c r="A4" s="6">
        <v>8.32</v>
      </c>
      <c r="B4" s="7">
        <v>250.7</v>
      </c>
      <c r="C4" s="8">
        <f>LOG(255/B4)*100</f>
        <v>0.73858464757386622</v>
      </c>
      <c r="D4" s="6">
        <v>10.37</v>
      </c>
      <c r="E4" s="7">
        <v>253</v>
      </c>
      <c r="F4" s="8">
        <f>LOG(255/E4)*100</f>
        <v>0.34196592581372315</v>
      </c>
      <c r="G4" s="9">
        <v>10</v>
      </c>
      <c r="H4" s="10">
        <v>13.84</v>
      </c>
      <c r="I4" s="8">
        <f t="shared" ref="I4:I56" si="0">LOG(13.95/H4)*100</f>
        <v>0.34381174888773064</v>
      </c>
      <c r="J4" s="9">
        <v>10</v>
      </c>
      <c r="K4" s="10">
        <v>15.71</v>
      </c>
      <c r="L4" s="8">
        <f t="shared" ref="L4:L63" si="1">LOG(15.76/K4)*100</f>
        <v>0.13800281135631151</v>
      </c>
      <c r="M4" s="9">
        <v>10</v>
      </c>
      <c r="N4" s="10">
        <v>20.05</v>
      </c>
      <c r="O4" s="8">
        <f t="shared" ref="O4:O21" si="2">LOG(20.64/N4)*100</f>
        <v>1.2595315998972618</v>
      </c>
      <c r="P4" s="1"/>
    </row>
    <row r="5" spans="1:17" x14ac:dyDescent="0.3">
      <c r="A5" s="6">
        <v>16.649999999999999</v>
      </c>
      <c r="B5" s="7">
        <v>245.4</v>
      </c>
      <c r="C5" s="8">
        <f>LOG(255/B5)*100</f>
        <v>1.6665622042969717</v>
      </c>
      <c r="D5" s="6">
        <v>20.73</v>
      </c>
      <c r="E5" s="7">
        <v>251</v>
      </c>
      <c r="F5" s="8">
        <f t="shared" ref="F4:F50" si="3">LOG(255/E5)*100</f>
        <v>0.6866458952917025</v>
      </c>
      <c r="G5" s="9">
        <v>20</v>
      </c>
      <c r="H5" s="10">
        <v>13.76</v>
      </c>
      <c r="I5" s="8">
        <f t="shared" si="0"/>
        <v>0.59557737101238439</v>
      </c>
      <c r="J5" s="9">
        <v>20</v>
      </c>
      <c r="K5" s="10">
        <v>15.64</v>
      </c>
      <c r="L5" s="8">
        <f t="shared" si="1"/>
        <v>0.33194644297073245</v>
      </c>
      <c r="M5" s="9">
        <v>20</v>
      </c>
      <c r="N5" s="10">
        <v>19.440000000000001</v>
      </c>
      <c r="O5" s="8">
        <f t="shared" si="2"/>
        <v>2.6013432364917994</v>
      </c>
      <c r="P5" s="1"/>
    </row>
    <row r="6" spans="1:17" x14ac:dyDescent="0.3">
      <c r="A6" s="6">
        <v>24.97</v>
      </c>
      <c r="B6" s="7">
        <v>240</v>
      </c>
      <c r="C6" s="8">
        <f t="shared" ref="C6:C37" si="4">LOG(255/B6)*100</f>
        <v>2.6328938722349147</v>
      </c>
      <c r="D6" s="6">
        <v>31.1</v>
      </c>
      <c r="E6" s="7">
        <v>248.9</v>
      </c>
      <c r="F6" s="8">
        <f t="shared" si="3"/>
        <v>1.0515283825361947</v>
      </c>
      <c r="G6" s="9">
        <v>30</v>
      </c>
      <c r="H6" s="10">
        <v>13.67</v>
      </c>
      <c r="I6" s="8">
        <f t="shared" si="0"/>
        <v>0.8805693041794096</v>
      </c>
      <c r="J6" s="9">
        <v>30</v>
      </c>
      <c r="K6" s="10">
        <v>15.55</v>
      </c>
      <c r="L6" s="8">
        <f t="shared" si="1"/>
        <v>0.58258197906802212</v>
      </c>
      <c r="M6" s="9">
        <v>30</v>
      </c>
      <c r="N6" s="10">
        <v>18.850000000000001</v>
      </c>
      <c r="O6" s="8">
        <f t="shared" si="2"/>
        <v>3.9398338413362106</v>
      </c>
      <c r="P6" s="1"/>
    </row>
    <row r="7" spans="1:17" x14ac:dyDescent="0.3">
      <c r="A7" s="6">
        <v>33.29</v>
      </c>
      <c r="B7" s="7">
        <v>235.7</v>
      </c>
      <c r="C7" s="8">
        <f t="shared" si="4"/>
        <v>3.4180597909631398</v>
      </c>
      <c r="D7" s="6">
        <v>41.47</v>
      </c>
      <c r="E7" s="7">
        <v>245</v>
      </c>
      <c r="F7" s="8">
        <f t="shared" si="3"/>
        <v>1.7374096069422724</v>
      </c>
      <c r="G7" s="9">
        <v>40</v>
      </c>
      <c r="H7" s="10">
        <v>13.57</v>
      </c>
      <c r="I7" s="8">
        <f t="shared" si="0"/>
        <v>1.199435994987925</v>
      </c>
      <c r="J7" s="9">
        <v>40</v>
      </c>
      <c r="K7" s="10">
        <v>15.47</v>
      </c>
      <c r="L7" s="8">
        <f t="shared" si="1"/>
        <v>0.80658994541689555</v>
      </c>
      <c r="M7" s="9">
        <v>40</v>
      </c>
      <c r="N7" s="10">
        <v>18.27</v>
      </c>
      <c r="O7" s="8">
        <f t="shared" si="2"/>
        <v>5.2971145602635934</v>
      </c>
      <c r="P7" s="1"/>
    </row>
    <row r="8" spans="1:17" x14ac:dyDescent="0.3">
      <c r="A8" s="6">
        <v>41.62</v>
      </c>
      <c r="B8" s="7">
        <v>230.4</v>
      </c>
      <c r="C8" s="8">
        <f t="shared" si="4"/>
        <v>4.4057705682780703</v>
      </c>
      <c r="D8" s="6">
        <v>51.84</v>
      </c>
      <c r="E8" s="7">
        <v>243</v>
      </c>
      <c r="F8" s="8">
        <f t="shared" si="3"/>
        <v>2.0933906835642984</v>
      </c>
      <c r="G8" s="9">
        <v>50</v>
      </c>
      <c r="H8" s="10">
        <v>13.49</v>
      </c>
      <c r="I8" s="8">
        <f t="shared" si="0"/>
        <v>1.4562257937712122</v>
      </c>
      <c r="J8" s="9">
        <v>50</v>
      </c>
      <c r="K8" s="10">
        <v>15.38</v>
      </c>
      <c r="L8" s="8">
        <f t="shared" si="1"/>
        <v>1.0599877688124242</v>
      </c>
      <c r="M8" s="9">
        <v>50</v>
      </c>
      <c r="N8" s="10">
        <v>17.7</v>
      </c>
      <c r="O8" s="8">
        <f t="shared" si="2"/>
        <v>6.6736426593367133</v>
      </c>
      <c r="P8" s="1"/>
    </row>
    <row r="9" spans="1:17" x14ac:dyDescent="0.3">
      <c r="A9" s="6">
        <v>49.94</v>
      </c>
      <c r="B9" s="7">
        <v>226</v>
      </c>
      <c r="C9" s="8">
        <f t="shared" si="4"/>
        <v>5.2431741286554283</v>
      </c>
      <c r="D9" s="6">
        <v>62.2</v>
      </c>
      <c r="E9" s="7">
        <v>240.8</v>
      </c>
      <c r="F9" s="8">
        <f t="shared" si="3"/>
        <v>2.4883697848168191</v>
      </c>
      <c r="G9" s="9">
        <v>60</v>
      </c>
      <c r="H9" s="10">
        <v>13.4</v>
      </c>
      <c r="I9" s="8">
        <f t="shared" si="0"/>
        <v>1.7469409244808665</v>
      </c>
      <c r="J9" s="9">
        <v>60</v>
      </c>
      <c r="K9" s="10">
        <v>15.3</v>
      </c>
      <c r="L9" s="8">
        <f t="shared" si="1"/>
        <v>1.2864782335937666</v>
      </c>
      <c r="M9" s="9">
        <v>60</v>
      </c>
      <c r="N9" s="7">
        <v>17.149999999999999</v>
      </c>
      <c r="O9" s="8">
        <f t="shared" si="2"/>
        <v>8.0445568576384456</v>
      </c>
      <c r="P9" s="1"/>
    </row>
    <row r="10" spans="1:17" x14ac:dyDescent="0.3">
      <c r="A10" s="6">
        <v>58.26</v>
      </c>
      <c r="B10" s="7">
        <v>221</v>
      </c>
      <c r="C10" s="8">
        <f t="shared" si="4"/>
        <v>6.2147906748844433</v>
      </c>
      <c r="D10" s="6">
        <v>72.569999999999993</v>
      </c>
      <c r="E10" s="7">
        <v>238</v>
      </c>
      <c r="F10" s="8">
        <f t="shared" si="3"/>
        <v>2.9963223377443202</v>
      </c>
      <c r="G10" s="9">
        <v>70</v>
      </c>
      <c r="H10" s="10">
        <v>13.31</v>
      </c>
      <c r="I10" s="8">
        <f t="shared" si="0"/>
        <v>2.0396152134941223</v>
      </c>
      <c r="J10" s="9">
        <v>70</v>
      </c>
      <c r="K10" s="10">
        <v>15.21</v>
      </c>
      <c r="L10" s="8">
        <f t="shared" si="1"/>
        <v>1.5426999100538055</v>
      </c>
      <c r="M10" s="9">
        <v>70</v>
      </c>
      <c r="N10" s="7">
        <v>16.61</v>
      </c>
      <c r="O10" s="8">
        <f t="shared" si="2"/>
        <v>9.4340060503779277</v>
      </c>
      <c r="P10" s="1"/>
    </row>
    <row r="11" spans="1:17" x14ac:dyDescent="0.3">
      <c r="A11" s="6">
        <v>66.59</v>
      </c>
      <c r="B11" s="7">
        <v>216.4</v>
      </c>
      <c r="C11" s="8">
        <f t="shared" si="4"/>
        <v>7.1282923999423318</v>
      </c>
      <c r="D11" s="6">
        <v>82.94</v>
      </c>
      <c r="E11" s="7">
        <v>236.1</v>
      </c>
      <c r="F11" s="8">
        <f t="shared" si="3"/>
        <v>3.3444193355228169</v>
      </c>
      <c r="G11" s="9">
        <v>80</v>
      </c>
      <c r="H11" s="10">
        <v>13.21</v>
      </c>
      <c r="I11" s="8">
        <f t="shared" si="0"/>
        <v>2.3671389995089087</v>
      </c>
      <c r="J11" s="9">
        <v>80</v>
      </c>
      <c r="K11" s="10">
        <v>15.13</v>
      </c>
      <c r="L11" s="8">
        <f t="shared" si="1"/>
        <v>1.7717285130349771</v>
      </c>
      <c r="M11" s="9">
        <v>80</v>
      </c>
      <c r="N11" s="7">
        <v>16.12</v>
      </c>
      <c r="O11" s="8">
        <f t="shared" si="2"/>
        <v>10.734465548610187</v>
      </c>
      <c r="P11" s="1"/>
    </row>
    <row r="12" spans="1:17" x14ac:dyDescent="0.3">
      <c r="A12" s="6">
        <v>74.91</v>
      </c>
      <c r="B12" s="7">
        <v>212</v>
      </c>
      <c r="C12" s="8">
        <f t="shared" si="4"/>
        <v>8.0204319505203703</v>
      </c>
      <c r="D12" s="6">
        <v>93.31</v>
      </c>
      <c r="E12" s="7">
        <v>234</v>
      </c>
      <c r="F12" s="8">
        <f t="shared" si="3"/>
        <v>3.7324323023812291</v>
      </c>
      <c r="G12" s="9">
        <v>90</v>
      </c>
      <c r="H12" s="10">
        <v>13.12</v>
      </c>
      <c r="I12" s="8">
        <f t="shared" si="0"/>
        <v>2.6640372569974877</v>
      </c>
      <c r="J12" s="9">
        <v>90</v>
      </c>
      <c r="K12" s="10">
        <v>15.05</v>
      </c>
      <c r="L12" s="8">
        <f t="shared" si="1"/>
        <v>2.0019713223674285</v>
      </c>
      <c r="M12" s="9">
        <v>90</v>
      </c>
      <c r="N12" s="7">
        <v>15.63</v>
      </c>
      <c r="O12" s="8">
        <f t="shared" si="2"/>
        <v>12.075071493598683</v>
      </c>
      <c r="P12" s="1"/>
    </row>
    <row r="13" spans="1:17" x14ac:dyDescent="0.3">
      <c r="A13" s="6">
        <v>83.24</v>
      </c>
      <c r="B13" s="7">
        <v>207</v>
      </c>
      <c r="C13" s="8">
        <f t="shared" si="4"/>
        <v>9.0569834977037385</v>
      </c>
      <c r="D13" s="6">
        <v>103.67</v>
      </c>
      <c r="E13" s="7">
        <v>231</v>
      </c>
      <c r="F13" s="8">
        <f t="shared" si="3"/>
        <v>4.292820054181087</v>
      </c>
      <c r="G13" s="9">
        <v>100</v>
      </c>
      <c r="H13" s="10">
        <v>13.03</v>
      </c>
      <c r="I13" s="8">
        <f t="shared" si="0"/>
        <v>2.9629791897031645</v>
      </c>
      <c r="J13" s="9">
        <v>100</v>
      </c>
      <c r="K13" s="10">
        <v>14.97</v>
      </c>
      <c r="L13" s="8">
        <f t="shared" si="1"/>
        <v>2.2334412810484108</v>
      </c>
      <c r="M13" s="9">
        <v>100</v>
      </c>
      <c r="N13" s="7">
        <v>15.18</v>
      </c>
      <c r="O13" s="8">
        <f t="shared" si="2"/>
        <v>13.343792139571223</v>
      </c>
      <c r="P13" s="1"/>
    </row>
    <row r="14" spans="1:17" x14ac:dyDescent="0.3">
      <c r="A14" s="6">
        <v>91.56</v>
      </c>
      <c r="B14" s="7">
        <v>203.4</v>
      </c>
      <c r="C14" s="8">
        <f t="shared" si="4"/>
        <v>9.818923184722939</v>
      </c>
      <c r="D14" s="6">
        <v>114.04</v>
      </c>
      <c r="E14" s="7">
        <v>229</v>
      </c>
      <c r="F14" s="8">
        <f t="shared" si="3"/>
        <v>4.6704698094067192</v>
      </c>
      <c r="G14" s="9">
        <v>110</v>
      </c>
      <c r="H14" s="10">
        <v>12.95</v>
      </c>
      <c r="I14" s="8">
        <f t="shared" si="0"/>
        <v>3.2304439192345753</v>
      </c>
      <c r="J14" s="9">
        <v>110</v>
      </c>
      <c r="K14" s="10">
        <v>14.89</v>
      </c>
      <c r="L14" s="8">
        <f t="shared" si="1"/>
        <v>2.4661515401360381</v>
      </c>
      <c r="M14" s="9">
        <v>110</v>
      </c>
      <c r="N14" s="7">
        <v>14.74</v>
      </c>
      <c r="O14" s="8">
        <f t="shared" si="2"/>
        <v>14.621220943214109</v>
      </c>
      <c r="P14" s="1"/>
    </row>
    <row r="15" spans="1:17" x14ac:dyDescent="0.3">
      <c r="A15" s="6">
        <v>99.88</v>
      </c>
      <c r="B15" s="7">
        <v>199</v>
      </c>
      <c r="C15" s="8">
        <f t="shared" si="4"/>
        <v>10.768710402424855</v>
      </c>
      <c r="D15" s="6">
        <v>124.41</v>
      </c>
      <c r="E15" s="7">
        <v>227</v>
      </c>
      <c r="F15" s="8">
        <f t="shared" si="3"/>
        <v>5.0514323240832475</v>
      </c>
      <c r="G15" s="9">
        <v>120</v>
      </c>
      <c r="H15" s="10">
        <v>12.86</v>
      </c>
      <c r="I15" s="8">
        <f t="shared" si="0"/>
        <v>3.5333239021413081</v>
      </c>
      <c r="J15" s="9">
        <v>120</v>
      </c>
      <c r="K15" s="10">
        <v>14.8</v>
      </c>
      <c r="L15" s="8">
        <f t="shared" si="1"/>
        <v>2.7294497758579128</v>
      </c>
      <c r="M15" s="9">
        <v>120</v>
      </c>
      <c r="N15" s="7">
        <v>14.31</v>
      </c>
      <c r="O15" s="8">
        <f t="shared" si="2"/>
        <v>15.90700591953974</v>
      </c>
      <c r="P15" s="1"/>
    </row>
    <row r="16" spans="1:17" x14ac:dyDescent="0.3">
      <c r="A16" s="6">
        <v>108.21</v>
      </c>
      <c r="B16" s="7">
        <v>194.8</v>
      </c>
      <c r="C16" s="8">
        <f t="shared" si="4"/>
        <v>11.695122789135841</v>
      </c>
      <c r="D16" s="6">
        <v>134.78</v>
      </c>
      <c r="E16" s="7">
        <v>225</v>
      </c>
      <c r="F16" s="8">
        <f t="shared" si="3"/>
        <v>5.4357662322592679</v>
      </c>
      <c r="G16" s="9">
        <v>130</v>
      </c>
      <c r="H16" s="10">
        <v>12.78</v>
      </c>
      <c r="I16" s="8">
        <f t="shared" si="0"/>
        <v>3.8043353787235041</v>
      </c>
      <c r="J16" s="9">
        <v>130</v>
      </c>
      <c r="K16" s="10">
        <v>14.73</v>
      </c>
      <c r="L16" s="8">
        <f t="shared" si="1"/>
        <v>2.935346631090562</v>
      </c>
      <c r="M16" s="9">
        <v>130</v>
      </c>
      <c r="N16" s="7">
        <v>13.88</v>
      </c>
      <c r="O16" s="8">
        <f t="shared" si="2"/>
        <v>17.232022683633762</v>
      </c>
      <c r="P16" s="1"/>
    </row>
    <row r="17" spans="1:20" x14ac:dyDescent="0.3">
      <c r="A17" s="6">
        <v>116.53</v>
      </c>
      <c r="B17" s="7">
        <v>188</v>
      </c>
      <c r="C17" s="8">
        <f t="shared" si="4"/>
        <v>13.238233117027534</v>
      </c>
      <c r="D17" s="6">
        <v>145.13999999999999</v>
      </c>
      <c r="E17" s="7">
        <v>223</v>
      </c>
      <c r="F17" s="8">
        <f t="shared" si="3"/>
        <v>5.8235317385794492</v>
      </c>
      <c r="G17" s="9">
        <v>140</v>
      </c>
      <c r="H17" s="10">
        <v>12.71</v>
      </c>
      <c r="I17" s="8">
        <f t="shared" si="0"/>
        <v>4.0428657055608133</v>
      </c>
      <c r="J17" s="9">
        <v>140</v>
      </c>
      <c r="K17" s="11">
        <v>14.65</v>
      </c>
      <c r="L17" s="8">
        <f t="shared" si="1"/>
        <v>3.1718588463408239</v>
      </c>
      <c r="M17" s="9">
        <v>140</v>
      </c>
      <c r="N17" s="7">
        <v>13.49</v>
      </c>
      <c r="O17" s="8">
        <f t="shared" si="2"/>
        <v>18.469774328326952</v>
      </c>
      <c r="P17" s="1"/>
    </row>
    <row r="18" spans="1:20" x14ac:dyDescent="0.3">
      <c r="A18" s="6">
        <v>124.84</v>
      </c>
      <c r="B18" s="7">
        <v>184.1</v>
      </c>
      <c r="C18" s="8">
        <f t="shared" si="4"/>
        <v>14.148639192994047</v>
      </c>
      <c r="D18" s="6">
        <v>155.51</v>
      </c>
      <c r="E18" s="7">
        <v>221</v>
      </c>
      <c r="F18" s="8">
        <f t="shared" si="3"/>
        <v>6.2147906748844433</v>
      </c>
      <c r="G18" s="9">
        <v>150</v>
      </c>
      <c r="H18" s="10">
        <v>12.62</v>
      </c>
      <c r="I18" s="8">
        <f t="shared" si="0"/>
        <v>4.3514852701500901</v>
      </c>
      <c r="J18" s="9">
        <v>150</v>
      </c>
      <c r="K18" s="1">
        <v>14.57</v>
      </c>
      <c r="L18" s="8">
        <f t="shared" si="1"/>
        <v>3.4096661383546318</v>
      </c>
      <c r="M18" s="9">
        <v>150</v>
      </c>
      <c r="N18" s="7">
        <v>13.1</v>
      </c>
      <c r="O18" s="8">
        <f t="shared" si="2"/>
        <v>19.743839729940952</v>
      </c>
      <c r="P18" s="1"/>
    </row>
    <row r="19" spans="1:20" x14ac:dyDescent="0.3">
      <c r="A19" s="6">
        <v>133.18</v>
      </c>
      <c r="B19" s="7">
        <v>180</v>
      </c>
      <c r="C19" s="8">
        <f t="shared" si="4"/>
        <v>15.126767533064914</v>
      </c>
      <c r="D19" s="6">
        <v>165.88</v>
      </c>
      <c r="E19" s="7">
        <v>219</v>
      </c>
      <c r="F19" s="8">
        <f t="shared" si="3"/>
        <v>6.6096065593836819</v>
      </c>
      <c r="G19" s="9">
        <v>160</v>
      </c>
      <c r="H19" s="10">
        <v>12.53</v>
      </c>
      <c r="I19" s="8">
        <f t="shared" si="0"/>
        <v>4.6623136615466318</v>
      </c>
      <c r="J19" s="9">
        <v>160</v>
      </c>
      <c r="K19" s="1">
        <v>14.49</v>
      </c>
      <c r="L19" s="8">
        <f t="shared" si="1"/>
        <v>3.6487827682361882</v>
      </c>
      <c r="M19" s="9">
        <v>160</v>
      </c>
      <c r="N19" s="7">
        <v>12.72</v>
      </c>
      <c r="O19" s="8">
        <f t="shared" si="2"/>
        <v>21.022258164277861</v>
      </c>
      <c r="P19" s="1"/>
    </row>
    <row r="20" spans="1:20" x14ac:dyDescent="0.3">
      <c r="A20" s="6">
        <v>141.5</v>
      </c>
      <c r="B20" s="7">
        <v>176</v>
      </c>
      <c r="C20" s="8">
        <f t="shared" si="4"/>
        <v>16.10275126198054</v>
      </c>
      <c r="D20" s="6">
        <v>176.24</v>
      </c>
      <c r="E20" s="7">
        <v>217</v>
      </c>
      <c r="F20" s="8">
        <f t="shared" si="3"/>
        <v>7.0080446585425626</v>
      </c>
      <c r="G20" s="9">
        <v>170</v>
      </c>
      <c r="H20" s="10">
        <v>12.45</v>
      </c>
      <c r="I20" s="8">
        <f t="shared" si="0"/>
        <v>4.9404856177861189</v>
      </c>
      <c r="J20" s="9">
        <v>170</v>
      </c>
      <c r="K20" s="1">
        <v>14.42</v>
      </c>
      <c r="L20" s="8">
        <f t="shared" si="1"/>
        <v>3.8590952770126266</v>
      </c>
      <c r="M20" s="9">
        <v>170</v>
      </c>
      <c r="N20" s="7">
        <v>12.36</v>
      </c>
      <c r="O20" s="8">
        <f t="shared" si="2"/>
        <v>22.269122220237676</v>
      </c>
      <c r="P20" s="1"/>
    </row>
    <row r="21" spans="1:20" x14ac:dyDescent="0.3">
      <c r="A21" s="6">
        <v>149.82</v>
      </c>
      <c r="B21" s="7">
        <v>172.2</v>
      </c>
      <c r="C21" s="8">
        <f t="shared" si="4"/>
        <v>17.050703331631922</v>
      </c>
      <c r="D21" s="6">
        <v>186.61</v>
      </c>
      <c r="E21" s="7">
        <v>215</v>
      </c>
      <c r="F21" s="8">
        <f t="shared" si="3"/>
        <v>7.4101720518349872</v>
      </c>
      <c r="G21" s="9">
        <v>180</v>
      </c>
      <c r="H21" s="10">
        <v>12.37</v>
      </c>
      <c r="I21" s="8">
        <f t="shared" si="0"/>
        <v>5.2204507980495718</v>
      </c>
      <c r="J21" s="9">
        <v>180</v>
      </c>
      <c r="K21" s="1">
        <v>14.34</v>
      </c>
      <c r="L21" s="8">
        <f t="shared" si="1"/>
        <v>4.1007061821755189</v>
      </c>
      <c r="M21" s="9">
        <v>180</v>
      </c>
      <c r="N21" s="7">
        <v>12.02</v>
      </c>
      <c r="O21" s="8">
        <f t="shared" si="2"/>
        <v>23.480522528845306</v>
      </c>
      <c r="P21" s="1"/>
    </row>
    <row r="22" spans="1:20" x14ac:dyDescent="0.3">
      <c r="A22" s="6">
        <v>158.15</v>
      </c>
      <c r="B22" s="7">
        <v>168.9</v>
      </c>
      <c r="C22" s="8">
        <f t="shared" si="4"/>
        <v>17.891053086294651</v>
      </c>
      <c r="D22" s="6">
        <v>196.98</v>
      </c>
      <c r="E22" s="7">
        <v>213</v>
      </c>
      <c r="F22" s="8">
        <f t="shared" si="3"/>
        <v>7.8160576995217435</v>
      </c>
      <c r="G22" s="9">
        <v>190</v>
      </c>
      <c r="H22" s="10">
        <v>12.29</v>
      </c>
      <c r="I22" s="8">
        <f t="shared" si="0"/>
        <v>5.502232472316229</v>
      </c>
      <c r="J22" s="9">
        <v>190</v>
      </c>
      <c r="K22" s="1">
        <v>14.28</v>
      </c>
      <c r="L22" s="8">
        <f t="shared" si="1"/>
        <v>4.282800571338095</v>
      </c>
      <c r="M22" s="1"/>
      <c r="N22" s="1"/>
      <c r="O22" s="1"/>
      <c r="P22" s="1"/>
    </row>
    <row r="23" spans="1:20" x14ac:dyDescent="0.3">
      <c r="A23" s="6">
        <v>166.47</v>
      </c>
      <c r="B23" s="7">
        <v>165</v>
      </c>
      <c r="C23" s="8">
        <f t="shared" si="4"/>
        <v>18.905623622004889</v>
      </c>
      <c r="D23" s="6">
        <v>207.35</v>
      </c>
      <c r="E23" s="7">
        <v>211</v>
      </c>
      <c r="F23" s="8">
        <f t="shared" si="3"/>
        <v>8.2257725136262483</v>
      </c>
      <c r="G23" s="9">
        <v>200</v>
      </c>
      <c r="H23" s="10">
        <v>12.22</v>
      </c>
      <c r="I23" s="8">
        <f t="shared" si="0"/>
        <v>5.7503001703080914</v>
      </c>
      <c r="J23" s="9">
        <v>200</v>
      </c>
      <c r="K23" s="1">
        <v>14.2</v>
      </c>
      <c r="L23" s="8">
        <f t="shared" si="1"/>
        <v>4.5267868770480062</v>
      </c>
      <c r="M23" s="1"/>
      <c r="N23" s="1"/>
      <c r="O23" s="1"/>
      <c r="P23" s="1"/>
    </row>
    <row r="24" spans="1:20" x14ac:dyDescent="0.3">
      <c r="A24" s="6">
        <v>174.79</v>
      </c>
      <c r="B24" s="7">
        <v>161.19999999999999</v>
      </c>
      <c r="C24" s="8">
        <f t="shared" si="4"/>
        <v>19.917514296488338</v>
      </c>
      <c r="D24" s="6">
        <v>217.71</v>
      </c>
      <c r="E24" s="7">
        <v>209.3</v>
      </c>
      <c r="F24" s="8">
        <f t="shared" si="3"/>
        <v>8.5770952095268616</v>
      </c>
      <c r="G24" s="9">
        <v>210</v>
      </c>
      <c r="H24" s="10">
        <v>12.14</v>
      </c>
      <c r="I24" s="8">
        <f t="shared" si="0"/>
        <v>6.0355520870377504</v>
      </c>
      <c r="J24" s="9">
        <v>210</v>
      </c>
      <c r="K24" s="1">
        <v>14.12</v>
      </c>
      <c r="L24" s="8">
        <f t="shared" si="1"/>
        <v>4.7721516437751532</v>
      </c>
      <c r="M24" s="1"/>
      <c r="N24" s="1"/>
      <c r="O24" s="1"/>
      <c r="P24" s="1"/>
    </row>
    <row r="25" spans="1:20" x14ac:dyDescent="0.3">
      <c r="A25" s="6">
        <v>183.12</v>
      </c>
      <c r="B25" s="7">
        <v>155</v>
      </c>
      <c r="C25" s="8">
        <f t="shared" si="4"/>
        <v>21.62084822636637</v>
      </c>
      <c r="D25" s="12">
        <v>228.08</v>
      </c>
      <c r="E25" s="13">
        <v>208</v>
      </c>
      <c r="F25" s="14">
        <f t="shared" si="3"/>
        <v>8.8476845471193659</v>
      </c>
      <c r="G25" s="15">
        <v>220</v>
      </c>
      <c r="H25" s="13">
        <v>12.06</v>
      </c>
      <c r="I25" s="8">
        <f t="shared" si="0"/>
        <v>6.3226899805483825</v>
      </c>
      <c r="J25" s="15">
        <v>220</v>
      </c>
      <c r="K25" s="1">
        <v>14.05</v>
      </c>
      <c r="L25" s="8">
        <f t="shared" si="1"/>
        <v>4.9879888912437806</v>
      </c>
      <c r="M25" s="1"/>
      <c r="N25" s="1"/>
      <c r="O25" s="1"/>
      <c r="P25" s="1"/>
    </row>
    <row r="26" spans="1:20" x14ac:dyDescent="0.3">
      <c r="A26" s="6">
        <v>191.44</v>
      </c>
      <c r="B26" s="7">
        <v>152</v>
      </c>
      <c r="C26" s="8">
        <f t="shared" si="4"/>
        <v>22.469659248918262</v>
      </c>
      <c r="D26" s="7">
        <v>238.45</v>
      </c>
      <c r="E26" s="7">
        <v>206</v>
      </c>
      <c r="F26" s="7">
        <f t="shared" si="3"/>
        <v>9.2672960064801728</v>
      </c>
      <c r="G26" s="10">
        <v>230</v>
      </c>
      <c r="H26" s="7">
        <v>11.98</v>
      </c>
      <c r="I26" s="8">
        <f t="shared" si="0"/>
        <v>6.6117389556323793</v>
      </c>
      <c r="J26" s="10">
        <v>230</v>
      </c>
      <c r="K26" s="1">
        <v>13.98</v>
      </c>
      <c r="L26" s="8">
        <f t="shared" si="1"/>
        <v>5.2049041743873907</v>
      </c>
      <c r="M26" s="23">
        <f>0.121/0.44</f>
        <v>0.27499999999999997</v>
      </c>
      <c r="N26" s="1">
        <f>M26*SQRT((7/4400)^2+0.0001)</f>
        <v>2.7845836762431827E-3</v>
      </c>
      <c r="O26" s="1">
        <f>1/40</f>
        <v>2.5000000000000001E-2</v>
      </c>
      <c r="P26" s="1">
        <f>2/40*O26</f>
        <v>1.2500000000000002E-3</v>
      </c>
      <c r="R26" s="2">
        <f>11.429/760 - 0.0128</f>
        <v>2.2381578947368412E-3</v>
      </c>
    </row>
    <row r="27" spans="1:20" x14ac:dyDescent="0.3">
      <c r="A27" s="6">
        <v>199.76</v>
      </c>
      <c r="B27" s="7">
        <v>149</v>
      </c>
      <c r="C27" s="8">
        <f t="shared" si="4"/>
        <v>23.335391202168115</v>
      </c>
      <c r="D27" s="7">
        <v>248.82</v>
      </c>
      <c r="E27" s="7">
        <v>204</v>
      </c>
      <c r="F27" s="7">
        <f t="shared" si="3"/>
        <v>9.6910013008056417</v>
      </c>
      <c r="G27" s="10">
        <v>240</v>
      </c>
      <c r="H27" s="7">
        <v>11.91</v>
      </c>
      <c r="I27" s="8">
        <f t="shared" si="0"/>
        <v>6.8662446126838876</v>
      </c>
      <c r="J27" s="10">
        <v>240</v>
      </c>
      <c r="K27" s="1">
        <v>13.91</v>
      </c>
      <c r="L27" s="8">
        <f t="shared" si="1"/>
        <v>5.4229083161490079</v>
      </c>
      <c r="M27" s="1">
        <f>0.0386/0.44</f>
        <v>8.7727272727272737E-2</v>
      </c>
      <c r="N27" s="1">
        <f>M27*SQRT((7/4400)^2+0.0001)</f>
        <v>8.8830520580980901E-4</v>
      </c>
      <c r="O27" s="1">
        <f>1/104</f>
        <v>9.6153846153846159E-3</v>
      </c>
      <c r="P27" s="1">
        <f>2/104*O27</f>
        <v>1.8491124260355032E-4</v>
      </c>
      <c r="Q27" s="1"/>
      <c r="R27" s="1">
        <f>0.004*R26</f>
        <v>8.9526315789473645E-6</v>
      </c>
      <c r="T27" s="1"/>
    </row>
    <row r="28" spans="1:20" x14ac:dyDescent="0.3">
      <c r="A28" s="6">
        <v>208.09</v>
      </c>
      <c r="B28" s="7">
        <v>145</v>
      </c>
      <c r="C28" s="8">
        <f t="shared" si="4"/>
        <v>24.517217819898026</v>
      </c>
      <c r="D28" s="7">
        <v>259.18</v>
      </c>
      <c r="E28" s="7">
        <v>201</v>
      </c>
      <c r="F28" s="7">
        <f t="shared" si="3"/>
        <v>10.334412301346633</v>
      </c>
      <c r="G28" s="10">
        <v>250</v>
      </c>
      <c r="H28" s="7">
        <v>11.83</v>
      </c>
      <c r="I28" s="8">
        <f t="shared" si="0"/>
        <v>7.1589462981685985</v>
      </c>
      <c r="J28" s="10">
        <v>250</v>
      </c>
      <c r="K28" s="1">
        <v>13.84</v>
      </c>
      <c r="L28" s="8">
        <f t="shared" si="1"/>
        <v>5.6420123032797491</v>
      </c>
      <c r="M28" s="1">
        <f>0.0283/0.44</f>
        <v>6.4318181818181816E-2</v>
      </c>
      <c r="N28" s="1">
        <f>M28*SQRT((7/4400)^2+0.0003)</f>
        <v>1.118713025085173E-3</v>
      </c>
      <c r="O28" s="23">
        <f>1/150</f>
        <v>6.6666666666666671E-3</v>
      </c>
      <c r="P28" s="1">
        <f>2/150*O28</f>
        <v>8.8888888888888907E-5</v>
      </c>
      <c r="Q28" s="1"/>
      <c r="R28" s="23">
        <f>3*R26*SQRT(28/3/8.31/300)</f>
        <v>4.108366933510905E-4</v>
      </c>
      <c r="T28" s="1"/>
    </row>
    <row r="29" spans="1:20" x14ac:dyDescent="0.3">
      <c r="A29" s="6">
        <v>216.41</v>
      </c>
      <c r="B29" s="7">
        <v>141.6</v>
      </c>
      <c r="C29" s="8">
        <f t="shared" si="4"/>
        <v>25.547692708020499</v>
      </c>
      <c r="D29" s="7">
        <v>269.55</v>
      </c>
      <c r="E29" s="7">
        <v>199.4</v>
      </c>
      <c r="F29" s="7">
        <f t="shared" si="3"/>
        <v>10.681502645831822</v>
      </c>
      <c r="G29" s="10">
        <v>260</v>
      </c>
      <c r="H29" s="7">
        <v>11.75</v>
      </c>
      <c r="I29" s="8">
        <f t="shared" si="0"/>
        <v>7.4536341001861306</v>
      </c>
      <c r="J29" s="10">
        <v>260</v>
      </c>
      <c r="K29" s="1">
        <v>13.76</v>
      </c>
      <c r="L29" s="8">
        <f t="shared" si="1"/>
        <v>5.893777925404402</v>
      </c>
      <c r="M29" s="1">
        <f>0.0223/0.44</f>
        <v>5.0681818181818182E-2</v>
      </c>
      <c r="N29" s="1">
        <f t="shared" ref="N29:N30" si="5">M29*SQRT((7/4400)^2+0.0003)</f>
        <v>8.8153005156888203E-4</v>
      </c>
      <c r="O29" s="1">
        <f>1/200</f>
        <v>5.0000000000000001E-3</v>
      </c>
      <c r="P29" s="1">
        <f>2/200*O29</f>
        <v>5.0000000000000002E-5</v>
      </c>
      <c r="Q29" s="1"/>
      <c r="R29" s="1"/>
      <c r="T29" s="1"/>
    </row>
    <row r="30" spans="1:20" x14ac:dyDescent="0.3">
      <c r="A30" s="6">
        <v>224.74</v>
      </c>
      <c r="B30" s="7">
        <v>138.30000000000001</v>
      </c>
      <c r="C30" s="8">
        <f t="shared" si="4"/>
        <v>26.571800032464456</v>
      </c>
      <c r="D30" s="7">
        <v>279.92</v>
      </c>
      <c r="E30" s="7">
        <v>198</v>
      </c>
      <c r="F30" s="7">
        <f t="shared" si="3"/>
        <v>10.987499017242405</v>
      </c>
      <c r="G30" s="10">
        <v>270</v>
      </c>
      <c r="H30" s="7">
        <v>11.67</v>
      </c>
      <c r="I30" s="8">
        <f t="shared" si="0"/>
        <v>7.7503351564246161</v>
      </c>
      <c r="J30" s="10">
        <v>270</v>
      </c>
      <c r="K30" s="1">
        <v>13.69</v>
      </c>
      <c r="L30" s="8">
        <f t="shared" si="1"/>
        <v>6.1152765019546544</v>
      </c>
      <c r="M30" s="1">
        <f>0.1312/0.44</f>
        <v>0.29818181818181821</v>
      </c>
      <c r="N30" s="1">
        <f t="shared" si="5"/>
        <v>5.1864010208895663E-3</v>
      </c>
      <c r="O30" s="1"/>
      <c r="P30" s="1"/>
      <c r="Q30" s="1"/>
      <c r="R30" s="1"/>
      <c r="T30" s="1"/>
    </row>
    <row r="31" spans="1:20" x14ac:dyDescent="0.3">
      <c r="A31" s="6">
        <v>233.06</v>
      </c>
      <c r="B31" s="7">
        <v>135</v>
      </c>
      <c r="C31" s="8">
        <f t="shared" si="4"/>
        <v>27.620641193894908</v>
      </c>
      <c r="D31" s="7">
        <v>290.29000000000002</v>
      </c>
      <c r="E31" s="7">
        <v>196</v>
      </c>
      <c r="F31" s="7">
        <f t="shared" si="3"/>
        <v>11.42841090774791</v>
      </c>
      <c r="G31" s="10">
        <v>280</v>
      </c>
      <c r="H31" s="7">
        <v>11.6</v>
      </c>
      <c r="I31" s="8">
        <f t="shared" si="0"/>
        <v>8.0116218382697841</v>
      </c>
      <c r="J31" s="10">
        <v>280</v>
      </c>
      <c r="K31" s="1">
        <v>13.62</v>
      </c>
      <c r="L31" s="8">
        <f t="shared" si="1"/>
        <v>6.3379105576770209</v>
      </c>
      <c r="M31" s="1"/>
      <c r="N31" s="1"/>
      <c r="O31" s="1"/>
      <c r="P31" s="1"/>
      <c r="Q31" s="1"/>
      <c r="R31" s="1"/>
      <c r="T31" s="1"/>
    </row>
    <row r="32" spans="1:20" x14ac:dyDescent="0.3">
      <c r="A32" s="6">
        <v>241.38</v>
      </c>
      <c r="B32" s="7">
        <v>132</v>
      </c>
      <c r="C32" s="8">
        <f t="shared" si="4"/>
        <v>28.59662492281053</v>
      </c>
      <c r="D32" s="7">
        <v>300.64999999999998</v>
      </c>
      <c r="E32" s="7">
        <v>194</v>
      </c>
      <c r="F32" s="7">
        <f t="shared" si="3"/>
        <v>11.873845050372912</v>
      </c>
      <c r="G32" s="10">
        <v>290</v>
      </c>
      <c r="H32" s="7">
        <v>11.52</v>
      </c>
      <c r="I32" s="8">
        <f t="shared" si="0"/>
        <v>8.3121728522423126</v>
      </c>
      <c r="J32" s="10">
        <v>290</v>
      </c>
      <c r="K32" s="1">
        <v>13.55</v>
      </c>
      <c r="L32" s="8">
        <f t="shared" si="1"/>
        <v>6.5616917943111988</v>
      </c>
      <c r="M32" s="1"/>
      <c r="N32" s="1"/>
      <c r="O32" s="1"/>
      <c r="P32" s="1"/>
      <c r="Q32" s="1"/>
      <c r="R32" s="1"/>
      <c r="T32" s="1"/>
    </row>
    <row r="33" spans="1:27" x14ac:dyDescent="0.3">
      <c r="A33" s="6">
        <v>249.71</v>
      </c>
      <c r="B33" s="7">
        <v>129</v>
      </c>
      <c r="C33" s="8">
        <f t="shared" si="4"/>
        <v>29.595047013470619</v>
      </c>
      <c r="D33" s="1">
        <v>311.02</v>
      </c>
      <c r="E33" s="1">
        <v>193</v>
      </c>
      <c r="F33" s="1">
        <f t="shared" si="3"/>
        <v>12.098287142618142</v>
      </c>
      <c r="G33" s="1">
        <v>300</v>
      </c>
      <c r="H33" s="1">
        <v>11.44</v>
      </c>
      <c r="I33" s="8">
        <f t="shared" si="0"/>
        <v>8.6148183152610951</v>
      </c>
      <c r="J33" s="1">
        <v>300</v>
      </c>
      <c r="K33" s="1">
        <v>13.48</v>
      </c>
      <c r="L33" s="8">
        <f t="shared" si="1"/>
        <v>6.7866320954235473</v>
      </c>
      <c r="M33" s="1"/>
      <c r="N33" s="1"/>
      <c r="O33" s="1"/>
      <c r="P33" s="1"/>
      <c r="Q33" s="1"/>
      <c r="R33" s="1"/>
      <c r="T33" s="1"/>
    </row>
    <row r="34" spans="1:27" x14ac:dyDescent="0.3">
      <c r="A34" s="6">
        <v>258.02999999999997</v>
      </c>
      <c r="B34" s="7">
        <v>126</v>
      </c>
      <c r="C34" s="8">
        <f t="shared" si="4"/>
        <v>30.616963531639225</v>
      </c>
      <c r="D34" s="8">
        <v>321.39</v>
      </c>
      <c r="E34" s="8">
        <v>191</v>
      </c>
      <c r="F34" s="8">
        <f t="shared" si="3"/>
        <v>12.550681318622761</v>
      </c>
      <c r="G34" s="8">
        <v>310</v>
      </c>
      <c r="H34" s="8">
        <v>11.37</v>
      </c>
      <c r="I34" s="8">
        <f t="shared" si="0"/>
        <v>8.8813742921881609</v>
      </c>
      <c r="J34" s="8">
        <v>310</v>
      </c>
      <c r="K34" s="1">
        <v>13.41</v>
      </c>
      <c r="L34" s="8">
        <f t="shared" si="1"/>
        <v>7.0127435301937613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AA34" s="1"/>
    </row>
    <row r="35" spans="1:27" x14ac:dyDescent="0.3">
      <c r="A35" s="6">
        <v>266.35000000000002</v>
      </c>
      <c r="B35" s="7">
        <v>123</v>
      </c>
      <c r="C35" s="8">
        <f t="shared" si="4"/>
        <v>31.663506899455722</v>
      </c>
      <c r="D35" s="8">
        <v>331.76</v>
      </c>
      <c r="E35" s="8">
        <v>188.2</v>
      </c>
      <c r="F35" s="8">
        <f t="shared" si="3"/>
        <v>13.192056134271709</v>
      </c>
      <c r="G35" s="8">
        <v>320</v>
      </c>
      <c r="H35" s="8">
        <v>11.3</v>
      </c>
      <c r="I35" s="8">
        <f t="shared" si="0"/>
        <v>9.1495764126196573</v>
      </c>
      <c r="J35" s="8">
        <v>320</v>
      </c>
      <c r="K35" s="1">
        <v>13.34</v>
      </c>
      <c r="L35" s="8">
        <f t="shared" si="1"/>
        <v>7.2400383573006364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AA35" s="1"/>
    </row>
    <row r="36" spans="1:27" x14ac:dyDescent="0.3">
      <c r="A36" s="6">
        <v>274.68</v>
      </c>
      <c r="B36" s="7">
        <v>120</v>
      </c>
      <c r="C36" s="8">
        <f t="shared" si="4"/>
        <v>32.735893438633035</v>
      </c>
      <c r="D36" s="8">
        <v>342.12</v>
      </c>
      <c r="E36" s="8">
        <v>187</v>
      </c>
      <c r="F36" s="8">
        <f t="shared" si="3"/>
        <v>13.469857389745618</v>
      </c>
      <c r="G36" s="8">
        <v>330</v>
      </c>
      <c r="H36" s="8">
        <v>11.23</v>
      </c>
      <c r="I36" s="8">
        <f t="shared" si="0"/>
        <v>9.4194451348158541</v>
      </c>
      <c r="J36" s="8">
        <v>330</v>
      </c>
      <c r="K36" s="1">
        <v>13.28</v>
      </c>
      <c r="L36" s="8">
        <f t="shared" si="1"/>
        <v>7.4358138121537865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AA36" s="1"/>
    </row>
    <row r="37" spans="1:27" x14ac:dyDescent="0.3">
      <c r="A37" s="6">
        <v>283</v>
      </c>
      <c r="B37" s="7">
        <v>117</v>
      </c>
      <c r="C37" s="8">
        <f t="shared" si="4"/>
        <v>33.835431868779345</v>
      </c>
      <c r="D37" s="8">
        <v>352.49</v>
      </c>
      <c r="E37" s="8">
        <v>185</v>
      </c>
      <c r="F37" s="8">
        <f t="shared" si="3"/>
        <v>13.936845203094133</v>
      </c>
      <c r="G37" s="8">
        <v>340</v>
      </c>
      <c r="H37" s="8">
        <v>11.15</v>
      </c>
      <c r="I37" s="8">
        <f t="shared" si="0"/>
        <v>9.7299340225436826</v>
      </c>
      <c r="J37" s="8">
        <v>340</v>
      </c>
      <c r="K37" s="1">
        <v>13.21</v>
      </c>
      <c r="L37" s="8">
        <f t="shared" si="1"/>
        <v>7.6653395539009299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AA37" s="1"/>
    </row>
    <row r="38" spans="1:27" x14ac:dyDescent="0.3">
      <c r="D38" s="10">
        <v>362.86</v>
      </c>
      <c r="E38" s="10">
        <v>184</v>
      </c>
      <c r="F38" s="10">
        <f t="shared" si="3"/>
        <v>14.172235742441872</v>
      </c>
      <c r="G38" s="10">
        <v>350</v>
      </c>
      <c r="H38" s="10">
        <v>11.08</v>
      </c>
      <c r="I38" s="8">
        <f t="shared" si="0"/>
        <v>10.003444721720538</v>
      </c>
      <c r="J38" s="10">
        <v>350</v>
      </c>
      <c r="K38" s="1">
        <v>13.14</v>
      </c>
      <c r="L38" s="8">
        <f t="shared" si="1"/>
        <v>7.8960847929774518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AA38" s="1"/>
    </row>
    <row r="39" spans="1:27" x14ac:dyDescent="0.3">
      <c r="D39" s="10">
        <v>373.22</v>
      </c>
      <c r="E39" s="10">
        <v>182</v>
      </c>
      <c r="F39" s="10">
        <f t="shared" si="3"/>
        <v>14.646879244888034</v>
      </c>
      <c r="G39" s="10">
        <v>360</v>
      </c>
      <c r="H39" s="10">
        <v>11</v>
      </c>
      <c r="I39" s="8">
        <f t="shared" si="0"/>
        <v>10.318152245139128</v>
      </c>
      <c r="J39" s="10">
        <v>360</v>
      </c>
      <c r="K39" s="1">
        <v>13.08</v>
      </c>
      <c r="L39" s="8">
        <f t="shared" si="1"/>
        <v>8.0948469165288053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AA39" s="1"/>
    </row>
    <row r="40" spans="1:27" x14ac:dyDescent="0.3">
      <c r="D40" s="10">
        <v>383.59</v>
      </c>
      <c r="E40" s="10">
        <v>181</v>
      </c>
      <c r="F40" s="10">
        <f t="shared" si="3"/>
        <v>14.886160556477069</v>
      </c>
      <c r="G40" s="10">
        <v>370</v>
      </c>
      <c r="H40" s="10">
        <v>10.93</v>
      </c>
      <c r="I40" s="8">
        <f t="shared" si="0"/>
        <v>10.595404565991354</v>
      </c>
      <c r="J40" s="10">
        <v>370</v>
      </c>
      <c r="K40" s="1">
        <v>13</v>
      </c>
      <c r="L40" s="8">
        <f t="shared" si="1"/>
        <v>8.3612860846699757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AA40" s="1"/>
    </row>
    <row r="41" spans="1:27" x14ac:dyDescent="0.3">
      <c r="D41" s="1">
        <v>393.96</v>
      </c>
      <c r="E41" s="1">
        <v>179</v>
      </c>
      <c r="F41" s="1">
        <f t="shared" si="3"/>
        <v>15.3687149454062</v>
      </c>
      <c r="G41" s="1">
        <v>380</v>
      </c>
      <c r="H41" s="1">
        <v>10.86</v>
      </c>
      <c r="I41" s="8">
        <f t="shared" si="0"/>
        <v>10.874438235678822</v>
      </c>
      <c r="J41" s="1">
        <v>380</v>
      </c>
      <c r="K41" s="1">
        <v>12.94</v>
      </c>
      <c r="L41" s="8">
        <f t="shared" si="1"/>
        <v>8.5621936820854909</v>
      </c>
      <c r="M41" s="1"/>
      <c r="N41" s="1"/>
      <c r="O41" s="1"/>
      <c r="P41" s="1"/>
      <c r="Q41" s="1"/>
      <c r="R41" s="1"/>
      <c r="T41" s="1"/>
    </row>
    <row r="42" spans="1:27" x14ac:dyDescent="0.3">
      <c r="D42" s="1">
        <v>404.33</v>
      </c>
      <c r="E42" s="1">
        <v>177.7</v>
      </c>
      <c r="F42" s="1">
        <f t="shared" si="3"/>
        <v>15.685275262865368</v>
      </c>
      <c r="G42" s="1">
        <v>390</v>
      </c>
      <c r="H42" s="1">
        <v>10.8</v>
      </c>
      <c r="I42" s="8">
        <f t="shared" si="0"/>
        <v>11.115045212266661</v>
      </c>
      <c r="J42" s="1">
        <v>390</v>
      </c>
      <c r="K42" s="1">
        <v>12.88</v>
      </c>
      <c r="L42" s="8">
        <f t="shared" si="1"/>
        <v>8.7640350129743201</v>
      </c>
      <c r="M42" s="1"/>
      <c r="N42" s="1"/>
      <c r="O42" s="1"/>
      <c r="P42" s="1"/>
      <c r="Q42" s="1"/>
      <c r="R42" s="1"/>
      <c r="T42" s="1"/>
    </row>
    <row r="43" spans="1:27" x14ac:dyDescent="0.3">
      <c r="D43" s="1">
        <v>414.69</v>
      </c>
      <c r="E43" s="1">
        <v>176</v>
      </c>
      <c r="F43" s="1">
        <f t="shared" si="3"/>
        <v>16.10275126198054</v>
      </c>
      <c r="G43" s="1">
        <v>400</v>
      </c>
      <c r="H43" s="1">
        <v>10.73</v>
      </c>
      <c r="I43" s="8">
        <f t="shared" si="0"/>
        <v>11.397448564366526</v>
      </c>
      <c r="J43" s="1">
        <v>400</v>
      </c>
      <c r="K43" s="1">
        <v>12.81</v>
      </c>
      <c r="L43" s="8">
        <f t="shared" si="1"/>
        <v>9.0007083408850228</v>
      </c>
      <c r="M43" s="1"/>
      <c r="N43" s="1"/>
      <c r="O43" s="1"/>
      <c r="P43" s="1"/>
      <c r="Q43" s="1"/>
      <c r="R43" s="1"/>
      <c r="T43" s="1"/>
    </row>
    <row r="44" spans="1:27" x14ac:dyDescent="0.3">
      <c r="D44" s="1">
        <v>425.06</v>
      </c>
      <c r="E44" s="1">
        <v>174</v>
      </c>
      <c r="F44" s="1">
        <f t="shared" si="3"/>
        <v>16.599093215135543</v>
      </c>
      <c r="G44" s="1">
        <v>410</v>
      </c>
      <c r="H44" s="1">
        <v>10.66</v>
      </c>
      <c r="I44" s="8">
        <f t="shared" si="0"/>
        <v>11.681700291906289</v>
      </c>
      <c r="J44" s="1">
        <v>410</v>
      </c>
      <c r="K44" s="1">
        <v>12.75</v>
      </c>
      <c r="L44" s="8">
        <f t="shared" si="1"/>
        <v>9.204602838356255</v>
      </c>
      <c r="M44" s="1"/>
      <c r="N44" s="1"/>
      <c r="O44" s="1"/>
      <c r="P44" s="1"/>
      <c r="Q44" s="1"/>
      <c r="R44" s="1"/>
      <c r="T44" s="1"/>
    </row>
    <row r="45" spans="1:27" x14ac:dyDescent="0.3">
      <c r="D45" s="1">
        <v>435.43</v>
      </c>
      <c r="E45" s="1">
        <v>173</v>
      </c>
      <c r="F45" s="1">
        <f t="shared" si="3"/>
        <v>16.849407730515978</v>
      </c>
      <c r="G45" s="1">
        <v>420</v>
      </c>
      <c r="H45" s="1">
        <v>10.59</v>
      </c>
      <c r="I45" s="8">
        <f t="shared" si="0"/>
        <v>11.967824750213136</v>
      </c>
      <c r="J45" s="1">
        <v>420</v>
      </c>
      <c r="K45" s="1">
        <v>12.68</v>
      </c>
      <c r="L45" s="8">
        <f t="shared" si="1"/>
        <v>9.4436959607822644</v>
      </c>
      <c r="M45" s="1"/>
      <c r="N45" s="1"/>
      <c r="O45" s="1"/>
      <c r="P45" s="1"/>
      <c r="Q45" s="1"/>
      <c r="R45" s="1"/>
      <c r="T45" s="1"/>
    </row>
    <row r="46" spans="1:27" x14ac:dyDescent="0.3">
      <c r="D46" s="1">
        <v>445.8</v>
      </c>
      <c r="E46" s="1">
        <v>171.2</v>
      </c>
      <c r="F46" s="1">
        <f t="shared" si="3"/>
        <v>17.303642009282079</v>
      </c>
      <c r="G46" s="1">
        <v>430</v>
      </c>
      <c r="H46" s="1">
        <v>10.52</v>
      </c>
      <c r="I46" s="8">
        <f t="shared" si="0"/>
        <v>12.255846779189609</v>
      </c>
      <c r="J46" s="1">
        <v>430</v>
      </c>
      <c r="K46" s="1">
        <v>12.61</v>
      </c>
      <c r="L46" s="8">
        <f t="shared" si="1"/>
        <v>9.684112658045489</v>
      </c>
      <c r="M46" s="1"/>
      <c r="N46" s="1"/>
      <c r="O46" s="1"/>
      <c r="P46" s="1"/>
      <c r="Q46" s="1"/>
      <c r="R46" s="1"/>
      <c r="T46" s="1"/>
    </row>
    <row r="47" spans="1:27" x14ac:dyDescent="0.3">
      <c r="D47" s="1">
        <v>456.16</v>
      </c>
      <c r="E47" s="1">
        <v>170</v>
      </c>
      <c r="F47" s="1">
        <f t="shared" si="3"/>
        <v>17.609125905568124</v>
      </c>
      <c r="G47" s="1">
        <v>440</v>
      </c>
      <c r="H47" s="1">
        <v>10.45</v>
      </c>
      <c r="I47" s="8">
        <f t="shared" si="0"/>
        <v>12.545791716254353</v>
      </c>
      <c r="J47" s="1">
        <v>440</v>
      </c>
      <c r="K47" s="1">
        <v>12.55</v>
      </c>
      <c r="L47" s="8">
        <f t="shared" si="1"/>
        <v>9.891248733647954</v>
      </c>
      <c r="M47" s="1"/>
      <c r="N47" s="1"/>
      <c r="O47" s="1"/>
      <c r="P47" s="1"/>
      <c r="Q47" s="1"/>
      <c r="R47" s="1"/>
      <c r="T47" s="1"/>
    </row>
    <row r="48" spans="1:27" x14ac:dyDescent="0.3">
      <c r="D48" s="1">
        <v>466.53</v>
      </c>
      <c r="E48" s="1">
        <v>169</v>
      </c>
      <c r="F48" s="1">
        <f t="shared" si="3"/>
        <v>17.865347582028164</v>
      </c>
      <c r="G48" s="1">
        <v>450</v>
      </c>
      <c r="H48" s="1">
        <v>10.38</v>
      </c>
      <c r="I48" s="8">
        <f t="shared" si="0"/>
        <v>12.837685409717729</v>
      </c>
      <c r="J48" s="1">
        <v>450</v>
      </c>
      <c r="K48" s="1">
        <v>12.49</v>
      </c>
      <c r="L48" s="8">
        <f t="shared" si="1"/>
        <v>10.099377477940097</v>
      </c>
      <c r="M48" s="1"/>
      <c r="N48" s="1"/>
      <c r="O48" s="1"/>
      <c r="P48" s="1"/>
      <c r="Q48" s="1"/>
      <c r="R48" s="1"/>
      <c r="T48" s="1"/>
    </row>
    <row r="49" spans="4:20" x14ac:dyDescent="0.3">
      <c r="D49" s="1">
        <v>476.9</v>
      </c>
      <c r="E49" s="1">
        <v>167</v>
      </c>
      <c r="F49" s="1">
        <f t="shared" si="3"/>
        <v>18.382370928637187</v>
      </c>
      <c r="G49" s="1">
        <v>460</v>
      </c>
      <c r="H49" s="1">
        <v>10.31</v>
      </c>
      <c r="I49" s="8">
        <f t="shared" si="0"/>
        <v>13.131554232609977</v>
      </c>
      <c r="J49" s="1">
        <v>460</v>
      </c>
      <c r="K49" s="1">
        <v>12.43</v>
      </c>
      <c r="L49" s="8">
        <f t="shared" si="1"/>
        <v>10.308508451189175</v>
      </c>
      <c r="M49" s="1"/>
      <c r="N49" s="1"/>
      <c r="O49" s="1"/>
      <c r="P49" s="1"/>
      <c r="Q49" s="1"/>
      <c r="R49" s="1"/>
      <c r="T49" s="1"/>
    </row>
    <row r="50" spans="4:20" x14ac:dyDescent="0.3">
      <c r="D50" s="1">
        <v>487.27</v>
      </c>
      <c r="E50" s="1">
        <v>165</v>
      </c>
      <c r="F50" s="1">
        <f t="shared" si="3"/>
        <v>18.905623622004889</v>
      </c>
      <c r="G50" s="1">
        <v>470</v>
      </c>
      <c r="H50" s="1">
        <v>10.25</v>
      </c>
      <c r="I50" s="8">
        <f t="shared" si="0"/>
        <v>13.385034221784323</v>
      </c>
      <c r="J50" s="1">
        <v>470</v>
      </c>
      <c r="K50" s="1">
        <v>12.37</v>
      </c>
      <c r="L50" s="8">
        <f t="shared" si="1"/>
        <v>10.518651352441589</v>
      </c>
      <c r="M50" s="1"/>
      <c r="N50" s="1"/>
      <c r="O50" s="1"/>
      <c r="P50" s="1"/>
      <c r="Q50" s="1"/>
      <c r="R50" s="1"/>
      <c r="T50" s="1"/>
    </row>
    <row r="51" spans="4:20" x14ac:dyDescent="0.3">
      <c r="D51" s="1"/>
      <c r="E51" s="1"/>
      <c r="F51" s="1"/>
      <c r="G51" s="1">
        <v>480</v>
      </c>
      <c r="H51" s="1">
        <v>10.18</v>
      </c>
      <c r="I51" s="8">
        <f t="shared" si="0"/>
        <v>13.682642960887643</v>
      </c>
      <c r="J51" s="1">
        <v>480</v>
      </c>
      <c r="K51" s="1">
        <v>12.31</v>
      </c>
      <c r="L51" s="8">
        <f t="shared" si="1"/>
        <v>10.729816022222018</v>
      </c>
      <c r="M51" s="1"/>
      <c r="N51" s="1"/>
      <c r="O51" s="1"/>
      <c r="P51" s="1"/>
      <c r="Q51" s="1"/>
      <c r="R51" s="1"/>
      <c r="T51" s="1"/>
    </row>
    <row r="52" spans="4:20" x14ac:dyDescent="0.3">
      <c r="D52" s="1"/>
      <c r="E52" s="1"/>
      <c r="F52" s="1"/>
      <c r="G52" s="1">
        <v>490</v>
      </c>
      <c r="H52" s="1">
        <v>10.119999999999999</v>
      </c>
      <c r="I52" s="8">
        <f t="shared" si="0"/>
        <v>13.93936951058361</v>
      </c>
      <c r="J52" s="1">
        <v>490</v>
      </c>
      <c r="K52" s="1">
        <v>12.25</v>
      </c>
      <c r="L52" s="8">
        <f t="shared" si="1"/>
        <v>10.94201244529852</v>
      </c>
      <c r="M52" s="1"/>
      <c r="N52" s="1"/>
      <c r="O52" s="1"/>
      <c r="P52" s="1"/>
      <c r="Q52" s="1"/>
      <c r="R52" s="1"/>
      <c r="T52" s="1"/>
    </row>
    <row r="53" spans="4:20" x14ac:dyDescent="0.3">
      <c r="D53" s="1"/>
      <c r="E53" s="1"/>
      <c r="F53" s="1"/>
      <c r="G53" s="1">
        <v>500</v>
      </c>
      <c r="H53" s="1">
        <v>10.050000000000001</v>
      </c>
      <c r="I53" s="8">
        <f t="shared" si="0"/>
        <v>14.240814585310863</v>
      </c>
      <c r="J53" s="1">
        <v>500</v>
      </c>
      <c r="K53" s="1">
        <v>12.19</v>
      </c>
      <c r="L53" s="8">
        <f t="shared" si="1"/>
        <v>11.15525075351546</v>
      </c>
      <c r="M53" s="1"/>
      <c r="N53" s="1"/>
      <c r="O53" s="1"/>
      <c r="P53" s="1"/>
      <c r="Q53" s="1"/>
      <c r="R53" s="1"/>
      <c r="T53" s="1"/>
    </row>
    <row r="54" spans="4:20" x14ac:dyDescent="0.3">
      <c r="D54" s="1"/>
      <c r="E54" s="1"/>
      <c r="F54" s="1"/>
      <c r="G54" s="1">
        <v>510</v>
      </c>
      <c r="H54" s="1">
        <v>9.99</v>
      </c>
      <c r="I54" s="8">
        <f t="shared" si="0"/>
        <v>14.500871938363403</v>
      </c>
      <c r="J54" s="1">
        <v>510</v>
      </c>
      <c r="K54" s="1">
        <v>12.13</v>
      </c>
      <c r="L54" s="8">
        <f t="shared" si="1"/>
        <v>11.369541228696349</v>
      </c>
      <c r="M54" s="1"/>
      <c r="N54" s="1"/>
      <c r="O54" s="1"/>
      <c r="P54" s="1"/>
      <c r="Q54" s="1"/>
      <c r="R54" s="1"/>
      <c r="T54" s="1"/>
    </row>
    <row r="55" spans="4:20" x14ac:dyDescent="0.3">
      <c r="D55" s="1"/>
      <c r="E55" s="1"/>
      <c r="F55" s="1"/>
      <c r="G55" s="1">
        <v>520</v>
      </c>
      <c r="H55" s="1">
        <v>9.92</v>
      </c>
      <c r="I55" s="8">
        <f t="shared" si="0"/>
        <v>14.806253545543772</v>
      </c>
      <c r="J55" s="1">
        <v>520</v>
      </c>
      <c r="K55" s="1">
        <v>12.07</v>
      </c>
      <c r="L55" s="8">
        <f t="shared" si="1"/>
        <v>11.584894305618729</v>
      </c>
      <c r="M55" s="1"/>
      <c r="N55" s="1"/>
      <c r="O55" s="1"/>
      <c r="P55" s="1"/>
      <c r="Q55" s="1"/>
      <c r="R55" s="1"/>
      <c r="T55" s="1"/>
    </row>
    <row r="56" spans="4:20" x14ac:dyDescent="0.3">
      <c r="D56" s="1"/>
      <c r="E56" s="1"/>
      <c r="F56" s="1"/>
      <c r="G56" s="1">
        <v>530</v>
      </c>
      <c r="H56" s="1">
        <v>9.86</v>
      </c>
      <c r="I56" s="8">
        <f t="shared" si="0"/>
        <v>15.069729266840515</v>
      </c>
      <c r="J56" s="1">
        <v>530</v>
      </c>
      <c r="K56" s="1">
        <v>12.01</v>
      </c>
      <c r="L56" s="8">
        <f t="shared" si="1"/>
        <v>11.801320575063045</v>
      </c>
      <c r="M56" s="1"/>
      <c r="N56" s="1"/>
      <c r="O56" s="1"/>
      <c r="P56" s="1"/>
      <c r="Q56" s="1"/>
      <c r="R56" s="1"/>
      <c r="T56" s="1"/>
    </row>
    <row r="57" spans="4:20" x14ac:dyDescent="0.3">
      <c r="D57" s="1"/>
      <c r="E57" s="1"/>
      <c r="F57" s="1"/>
      <c r="G57" s="1">
        <v>540</v>
      </c>
      <c r="H57" s="1">
        <v>9.8000000000000007</v>
      </c>
      <c r="I57" s="8">
        <f>LOG(13.95/H57)*100</f>
        <v>15.334813191712145</v>
      </c>
      <c r="J57" s="1">
        <v>540</v>
      </c>
      <c r="K57" s="1">
        <v>11.96</v>
      </c>
      <c r="L57" s="8">
        <f t="shared" si="1"/>
        <v>11.98250335011444</v>
      </c>
      <c r="M57" s="1"/>
      <c r="N57" s="1"/>
      <c r="O57" s="1"/>
      <c r="P57" s="1"/>
      <c r="Q57" s="1"/>
      <c r="R57" s="1"/>
      <c r="T57" s="1"/>
    </row>
    <row r="58" spans="4:20" x14ac:dyDescent="0.3">
      <c r="D58" s="1"/>
      <c r="E58" s="1"/>
      <c r="F58" s="1"/>
      <c r="G58" s="1"/>
      <c r="H58" s="1"/>
      <c r="I58" s="1"/>
      <c r="J58" s="1">
        <v>550</v>
      </c>
      <c r="K58" s="1">
        <v>11.9</v>
      </c>
      <c r="L58" s="8">
        <f t="shared" si="1"/>
        <v>12.200925176100574</v>
      </c>
      <c r="M58" s="1"/>
      <c r="N58" s="1"/>
      <c r="O58" s="1"/>
      <c r="P58" s="1"/>
      <c r="Q58" s="1"/>
      <c r="R58" s="1"/>
      <c r="T58" s="1"/>
    </row>
    <row r="59" spans="4:20" x14ac:dyDescent="0.3">
      <c r="D59" s="1"/>
      <c r="E59" s="1"/>
      <c r="F59" s="1"/>
      <c r="G59" s="1"/>
      <c r="H59" s="1"/>
      <c r="I59" s="1"/>
      <c r="J59" s="1">
        <v>560</v>
      </c>
      <c r="K59" s="1">
        <v>11.84</v>
      </c>
      <c r="L59" s="8">
        <f t="shared" si="1"/>
        <v>12.420451076663557</v>
      </c>
      <c r="M59" s="1"/>
      <c r="N59" s="1"/>
      <c r="O59" s="1"/>
      <c r="P59" s="1"/>
      <c r="Q59" s="1"/>
      <c r="R59" s="1"/>
      <c r="T59" s="1"/>
    </row>
    <row r="60" spans="4:20" x14ac:dyDescent="0.3">
      <c r="D60" s="1"/>
      <c r="E60" s="1"/>
      <c r="F60" s="1"/>
      <c r="G60" s="1"/>
      <c r="H60" s="1"/>
      <c r="I60" s="1"/>
      <c r="J60" s="1">
        <v>570</v>
      </c>
      <c r="K60" s="1">
        <v>11.79</v>
      </c>
      <c r="L60" s="8">
        <f t="shared" si="1"/>
        <v>12.604240805844743</v>
      </c>
      <c r="M60" s="1"/>
      <c r="N60" s="1"/>
      <c r="O60" s="1"/>
      <c r="P60" s="1"/>
      <c r="Q60" s="1"/>
      <c r="R60" s="1"/>
      <c r="T60" s="1"/>
    </row>
    <row r="61" spans="4:20" x14ac:dyDescent="0.3">
      <c r="D61" s="1"/>
      <c r="E61" s="1"/>
      <c r="F61" s="1"/>
      <c r="G61" s="1"/>
      <c r="H61" s="1"/>
      <c r="I61" s="1"/>
      <c r="J61" s="1">
        <v>580</v>
      </c>
      <c r="K61" s="1">
        <v>11.73</v>
      </c>
      <c r="L61" s="8">
        <f t="shared" si="1"/>
        <v>12.825820103800723</v>
      </c>
      <c r="M61" s="1"/>
      <c r="N61" s="1"/>
      <c r="O61" s="1"/>
      <c r="P61" s="1"/>
      <c r="Q61" s="1"/>
      <c r="R61" s="1"/>
      <c r="T61" s="1"/>
    </row>
    <row r="62" spans="4:20" x14ac:dyDescent="0.3">
      <c r="D62" s="1"/>
      <c r="E62" s="1"/>
      <c r="F62" s="1"/>
      <c r="G62" s="1"/>
      <c r="H62" s="1"/>
      <c r="I62" s="1"/>
      <c r="J62" s="1">
        <v>590</v>
      </c>
      <c r="K62" s="1">
        <v>11.67</v>
      </c>
      <c r="L62" s="8">
        <f t="shared" si="1"/>
        <v>13.048535710816633</v>
      </c>
      <c r="M62" s="1"/>
      <c r="N62" s="1"/>
      <c r="O62" s="1"/>
      <c r="P62" s="1"/>
      <c r="Q62" s="1"/>
      <c r="R62" s="1"/>
      <c r="T62" s="1"/>
    </row>
    <row r="63" spans="4:20" x14ac:dyDescent="0.3">
      <c r="D63" s="1"/>
      <c r="E63" s="1"/>
      <c r="F63" s="1"/>
      <c r="G63" s="1"/>
      <c r="H63" s="1"/>
      <c r="I63" s="1"/>
      <c r="J63" s="1">
        <v>600</v>
      </c>
      <c r="K63" s="1">
        <v>11.62</v>
      </c>
      <c r="L63" s="8">
        <f t="shared" si="1"/>
        <v>13.235008509922459</v>
      </c>
      <c r="M63" s="1"/>
      <c r="N63" s="1"/>
      <c r="O63" s="1"/>
      <c r="P63" s="1"/>
      <c r="Q63" s="1"/>
      <c r="R63" s="1"/>
      <c r="T63" s="1"/>
    </row>
    <row r="64" spans="4:20" x14ac:dyDescent="0.3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T64" s="1"/>
    </row>
    <row r="65" spans="4:20" x14ac:dyDescent="0.3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T65" s="1"/>
    </row>
    <row r="66" spans="4:20" x14ac:dyDescent="0.3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T66" s="1"/>
    </row>
    <row r="67" spans="4:20" x14ac:dyDescent="0.3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T67" s="1"/>
    </row>
    <row r="68" spans="4:20" x14ac:dyDescent="0.3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T68" s="1"/>
    </row>
    <row r="69" spans="4:20" x14ac:dyDescent="0.3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T69" s="1"/>
    </row>
    <row r="70" spans="4:20" x14ac:dyDescent="0.3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T70" s="1"/>
    </row>
    <row r="71" spans="4:20" x14ac:dyDescent="0.3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T71" s="1"/>
    </row>
    <row r="72" spans="4:20" x14ac:dyDescent="0.3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T72" s="1"/>
    </row>
    <row r="73" spans="4:20" x14ac:dyDescent="0.3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T73" s="1"/>
    </row>
    <row r="74" spans="4:20" x14ac:dyDescent="0.3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T74" s="1"/>
    </row>
    <row r="75" spans="4:20" x14ac:dyDescent="0.3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T75" s="1"/>
    </row>
    <row r="76" spans="4:20" x14ac:dyDescent="0.3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T76" s="1"/>
    </row>
    <row r="77" spans="4:20" x14ac:dyDescent="0.3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T77" s="1"/>
    </row>
    <row r="78" spans="4:20" x14ac:dyDescent="0.3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T78" s="1"/>
    </row>
    <row r="79" spans="4:20" x14ac:dyDescent="0.3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T79" s="1"/>
    </row>
    <row r="80" spans="4:20" x14ac:dyDescent="0.3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T80" s="1"/>
    </row>
    <row r="81" spans="4:20" x14ac:dyDescent="0.3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T81" s="1"/>
    </row>
    <row r="82" spans="4:20" x14ac:dyDescent="0.3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T82" s="1"/>
    </row>
    <row r="83" spans="4:20" x14ac:dyDescent="0.3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T83" s="1"/>
    </row>
    <row r="84" spans="4:20" x14ac:dyDescent="0.3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T84" s="1"/>
    </row>
    <row r="85" spans="4:20" x14ac:dyDescent="0.3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T85" s="1"/>
    </row>
    <row r="86" spans="4:20" x14ac:dyDescent="0.3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T86" s="1"/>
    </row>
    <row r="87" spans="4:20" x14ac:dyDescent="0.3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T87" s="1"/>
    </row>
    <row r="88" spans="4:20" x14ac:dyDescent="0.3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T88" s="1"/>
    </row>
    <row r="89" spans="4:20" x14ac:dyDescent="0.3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T89" s="1"/>
    </row>
    <row r="90" spans="4:20" x14ac:dyDescent="0.3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T90" s="1"/>
    </row>
    <row r="91" spans="4:20" x14ac:dyDescent="0.3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T91" s="1"/>
    </row>
    <row r="92" spans="4:20" x14ac:dyDescent="0.3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T92" s="1"/>
    </row>
    <row r="93" spans="4:20" x14ac:dyDescent="0.3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T93" s="1"/>
    </row>
    <row r="94" spans="4:20" x14ac:dyDescent="0.3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T94" s="1"/>
    </row>
    <row r="95" spans="4:20" x14ac:dyDescent="0.3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T95" s="1"/>
    </row>
    <row r="96" spans="4:20" x14ac:dyDescent="0.3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T96" s="1"/>
    </row>
    <row r="97" spans="4:20" x14ac:dyDescent="0.3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T97" s="1"/>
    </row>
    <row r="98" spans="4:20" x14ac:dyDescent="0.3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T98" s="1"/>
    </row>
    <row r="99" spans="4:20" x14ac:dyDescent="0.3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T99" s="1"/>
    </row>
    <row r="100" spans="4:20" x14ac:dyDescent="0.3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T100" s="1"/>
    </row>
    <row r="101" spans="4:20" x14ac:dyDescent="0.3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T101" s="1"/>
    </row>
    <row r="102" spans="4:20" x14ac:dyDescent="0.3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T102" s="1"/>
    </row>
    <row r="103" spans="4:20" x14ac:dyDescent="0.3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T103" s="1"/>
    </row>
    <row r="104" spans="4:20" x14ac:dyDescent="0.3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T104" s="1"/>
    </row>
    <row r="105" spans="4:20" x14ac:dyDescent="0.3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T105" s="1"/>
    </row>
    <row r="106" spans="4:20" x14ac:dyDescent="0.3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T106" s="1"/>
    </row>
    <row r="107" spans="4:20" x14ac:dyDescent="0.3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T107" s="1"/>
    </row>
    <row r="108" spans="4:20" x14ac:dyDescent="0.3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T108" s="1"/>
    </row>
    <row r="109" spans="4:20" x14ac:dyDescent="0.3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T109" s="1"/>
    </row>
    <row r="110" spans="4:20" x14ac:dyDescent="0.3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T110" s="1"/>
    </row>
    <row r="111" spans="4:20" x14ac:dyDescent="0.3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T111" s="1"/>
    </row>
    <row r="112" spans="4:20" x14ac:dyDescent="0.3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T112" s="1"/>
    </row>
    <row r="113" spans="4:20" x14ac:dyDescent="0.3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T113" s="1"/>
    </row>
    <row r="114" spans="4:20" x14ac:dyDescent="0.3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T114" s="1"/>
    </row>
    <row r="115" spans="4:20" x14ac:dyDescent="0.3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T115" s="1"/>
    </row>
    <row r="116" spans="4:20" x14ac:dyDescent="0.3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T116" s="1"/>
    </row>
    <row r="117" spans="4:20" x14ac:dyDescent="0.3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T117" s="1"/>
    </row>
    <row r="118" spans="4:20" x14ac:dyDescent="0.3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T118" s="1"/>
    </row>
    <row r="119" spans="4:20" x14ac:dyDescent="0.3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T119" s="1"/>
    </row>
    <row r="120" spans="4:20" x14ac:dyDescent="0.3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T120" s="1"/>
    </row>
    <row r="121" spans="4:20" x14ac:dyDescent="0.3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T121" s="1"/>
    </row>
    <row r="122" spans="4:20" x14ac:dyDescent="0.3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T122" s="1"/>
    </row>
    <row r="123" spans="4:20" x14ac:dyDescent="0.3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T123" s="1"/>
    </row>
    <row r="124" spans="4:20" x14ac:dyDescent="0.3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T124" s="1"/>
    </row>
    <row r="125" spans="4:20" x14ac:dyDescent="0.3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T125" s="1"/>
    </row>
    <row r="126" spans="4:20" x14ac:dyDescent="0.3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T126" s="1"/>
    </row>
    <row r="127" spans="4:20" x14ac:dyDescent="0.3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T127" s="1"/>
    </row>
    <row r="128" spans="4:20" x14ac:dyDescent="0.3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T128" s="1"/>
    </row>
    <row r="129" spans="4:20" x14ac:dyDescent="0.3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T129" s="1"/>
    </row>
    <row r="130" spans="4:20" x14ac:dyDescent="0.3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T130" s="1"/>
    </row>
    <row r="131" spans="4:20" x14ac:dyDescent="0.3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T131" s="1"/>
    </row>
    <row r="132" spans="4:20" x14ac:dyDescent="0.3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T132" s="1"/>
    </row>
    <row r="133" spans="4:20" x14ac:dyDescent="0.3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T133" s="1"/>
    </row>
    <row r="134" spans="4:20" x14ac:dyDescent="0.3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T134" s="1"/>
    </row>
    <row r="135" spans="4:20" x14ac:dyDescent="0.3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T135" s="1"/>
    </row>
    <row r="136" spans="4:20" x14ac:dyDescent="0.3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T136" s="1"/>
    </row>
    <row r="137" spans="4:20" x14ac:dyDescent="0.3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T137" s="1"/>
    </row>
    <row r="138" spans="4:20" x14ac:dyDescent="0.3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T138" s="1"/>
    </row>
    <row r="139" spans="4:20" x14ac:dyDescent="0.3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T139" s="1"/>
    </row>
    <row r="140" spans="4:20" x14ac:dyDescent="0.3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T140" s="1"/>
    </row>
    <row r="141" spans="4:20" x14ac:dyDescent="0.3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T141" s="1"/>
    </row>
    <row r="142" spans="4:20" x14ac:dyDescent="0.3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T142" s="1"/>
    </row>
    <row r="143" spans="4:20" x14ac:dyDescent="0.3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T143" s="1"/>
    </row>
    <row r="144" spans="4:20" x14ac:dyDescent="0.3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T144" s="1"/>
    </row>
    <row r="145" spans="4:20" x14ac:dyDescent="0.3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T145" s="1"/>
    </row>
    <row r="146" spans="4:20" x14ac:dyDescent="0.3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T146" s="1"/>
    </row>
    <row r="147" spans="4:20" x14ac:dyDescent="0.3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T147" s="1"/>
    </row>
    <row r="148" spans="4:20" x14ac:dyDescent="0.3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T148" s="1"/>
    </row>
    <row r="149" spans="4:20" x14ac:dyDescent="0.3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T149" s="1"/>
    </row>
    <row r="150" spans="4:20" x14ac:dyDescent="0.3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T150" s="1"/>
    </row>
    <row r="151" spans="4:20" x14ac:dyDescent="0.3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T151" s="1"/>
    </row>
    <row r="152" spans="4:20" x14ac:dyDescent="0.3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T152" s="1"/>
    </row>
    <row r="153" spans="4:20" x14ac:dyDescent="0.3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T153" s="1"/>
    </row>
    <row r="154" spans="4:20" x14ac:dyDescent="0.3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T154" s="1"/>
    </row>
    <row r="155" spans="4:20" x14ac:dyDescent="0.3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T155" s="1"/>
    </row>
    <row r="156" spans="4:20" x14ac:dyDescent="0.3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T156" s="1"/>
    </row>
    <row r="157" spans="4:20" x14ac:dyDescent="0.3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T157" s="1"/>
    </row>
    <row r="158" spans="4:20" x14ac:dyDescent="0.3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T158" s="1"/>
    </row>
    <row r="159" spans="4:20" x14ac:dyDescent="0.3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T159" s="1"/>
    </row>
    <row r="160" spans="4:20" x14ac:dyDescent="0.3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T160" s="1"/>
    </row>
    <row r="161" spans="4:20" x14ac:dyDescent="0.3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T161" s="1"/>
    </row>
    <row r="162" spans="4:20" x14ac:dyDescent="0.3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T162" s="1"/>
    </row>
    <row r="163" spans="4:20" x14ac:dyDescent="0.3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4:20" x14ac:dyDescent="0.3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4:20" x14ac:dyDescent="0.3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4:20" x14ac:dyDescent="0.3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4:20" x14ac:dyDescent="0.3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4:20" x14ac:dyDescent="0.3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4:20" x14ac:dyDescent="0.3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4:20" x14ac:dyDescent="0.3">
      <c r="K170" s="1"/>
      <c r="L170" s="1"/>
      <c r="M170" s="1"/>
      <c r="N170" s="1"/>
      <c r="O170" s="1"/>
      <c r="P170" s="1"/>
      <c r="Q170" s="1"/>
      <c r="R170" s="1"/>
    </row>
    <row r="171" spans="4:20" x14ac:dyDescent="0.3">
      <c r="K171" s="1"/>
      <c r="L171" s="1"/>
      <c r="M171" s="1"/>
      <c r="N171" s="1"/>
      <c r="O171" s="1"/>
      <c r="P171" s="1"/>
      <c r="Q171" s="1"/>
      <c r="R171" s="1"/>
    </row>
    <row r="172" spans="4:20" x14ac:dyDescent="0.3">
      <c r="K172" s="1"/>
      <c r="L172" s="1"/>
      <c r="M172" s="1"/>
      <c r="N172" s="1"/>
      <c r="O172" s="1"/>
      <c r="P172" s="1"/>
      <c r="Q172" s="1"/>
      <c r="R172" s="1"/>
    </row>
    <row r="173" spans="4:20" x14ac:dyDescent="0.3">
      <c r="K173" s="1"/>
      <c r="L173" s="1"/>
      <c r="M173" s="1"/>
      <c r="N173" s="1"/>
      <c r="O173" s="1"/>
      <c r="P173" s="1"/>
      <c r="Q173" s="1"/>
      <c r="R173" s="1"/>
    </row>
    <row r="174" spans="4:20" x14ac:dyDescent="0.3">
      <c r="K174" s="1"/>
      <c r="L174" s="1"/>
      <c r="M174" s="1"/>
      <c r="N174" s="1"/>
      <c r="O174" s="1"/>
      <c r="P174" s="1"/>
      <c r="Q174" s="1"/>
      <c r="R174" s="1"/>
    </row>
    <row r="175" spans="4:20" x14ac:dyDescent="0.3">
      <c r="K175" s="1"/>
      <c r="L175" s="1"/>
      <c r="M175" s="1"/>
      <c r="N175" s="1"/>
      <c r="O175" s="1"/>
      <c r="P175" s="1"/>
      <c r="Q175" s="1"/>
      <c r="R175" s="1"/>
    </row>
    <row r="176" spans="4:20" x14ac:dyDescent="0.3">
      <c r="K176" s="1"/>
      <c r="L176" s="1"/>
      <c r="M176" s="1"/>
      <c r="N176" s="1"/>
      <c r="O176" s="1"/>
      <c r="P176" s="1"/>
      <c r="Q176" s="1"/>
      <c r="R176" s="1"/>
    </row>
    <row r="177" spans="11:18" x14ac:dyDescent="0.3">
      <c r="K177" s="1"/>
      <c r="L177" s="1"/>
      <c r="M177" s="1"/>
      <c r="N177" s="1"/>
      <c r="O177" s="1"/>
      <c r="P177" s="1"/>
      <c r="Q177" s="1"/>
      <c r="R177" s="1"/>
    </row>
    <row r="178" spans="11:18" x14ac:dyDescent="0.3">
      <c r="K178" s="1"/>
      <c r="L178" s="1"/>
      <c r="M178" s="1"/>
      <c r="N178" s="1"/>
      <c r="O178" s="1"/>
      <c r="P178" s="1"/>
      <c r="Q178" s="1"/>
      <c r="R178" s="1"/>
    </row>
    <row r="179" spans="11:18" x14ac:dyDescent="0.3">
      <c r="K179" s="1"/>
      <c r="L179" s="1"/>
      <c r="M179" s="1"/>
      <c r="N179" s="1"/>
      <c r="O179" s="1"/>
      <c r="P179" s="1"/>
      <c r="Q179" s="1"/>
      <c r="R179" s="1"/>
    </row>
    <row r="180" spans="11:18" x14ac:dyDescent="0.3">
      <c r="K180" s="1"/>
      <c r="L180" s="1"/>
      <c r="M180" s="1"/>
      <c r="N180" s="1"/>
      <c r="O180" s="1"/>
      <c r="P180" s="1"/>
      <c r="Q180" s="1"/>
      <c r="R180" s="1"/>
    </row>
    <row r="181" spans="11:18" x14ac:dyDescent="0.3">
      <c r="K181" s="1"/>
      <c r="L181" s="1"/>
      <c r="M181" s="1"/>
      <c r="N181" s="1"/>
      <c r="O181" s="1"/>
      <c r="P181" s="1"/>
      <c r="Q181" s="1"/>
      <c r="R181" s="1"/>
    </row>
    <row r="182" spans="11:18" x14ac:dyDescent="0.3">
      <c r="K182" s="1"/>
      <c r="L182" s="1"/>
      <c r="M182" s="1"/>
      <c r="N182" s="1"/>
      <c r="O182" s="1"/>
      <c r="P182" s="1"/>
      <c r="Q182" s="1"/>
      <c r="R182" s="1"/>
    </row>
    <row r="183" spans="11:18" x14ac:dyDescent="0.3">
      <c r="K183" s="1"/>
      <c r="L183" s="1"/>
      <c r="M183" s="1"/>
      <c r="N183" s="1"/>
      <c r="O183" s="1"/>
      <c r="P183" s="1"/>
      <c r="Q183" s="1"/>
      <c r="R183" s="1"/>
    </row>
    <row r="184" spans="11:18" x14ac:dyDescent="0.3">
      <c r="K184" s="1"/>
      <c r="L184" s="1"/>
      <c r="M184" s="1"/>
      <c r="N184" s="1"/>
      <c r="O184" s="1"/>
      <c r="P184" s="1"/>
      <c r="Q184" s="1"/>
      <c r="R184" s="1"/>
    </row>
    <row r="185" spans="11:18" x14ac:dyDescent="0.3">
      <c r="K185" s="1"/>
      <c r="L185" s="1"/>
      <c r="M185" s="1"/>
      <c r="N185" s="1"/>
      <c r="O185" s="1"/>
      <c r="P185" s="1"/>
      <c r="Q185" s="1"/>
      <c r="R185" s="1"/>
    </row>
    <row r="186" spans="11:18" x14ac:dyDescent="0.3">
      <c r="K186" s="1"/>
      <c r="L186" s="1"/>
      <c r="M186" s="1"/>
      <c r="N186" s="1"/>
      <c r="O186" s="1"/>
      <c r="P186" s="1"/>
      <c r="Q186" s="1"/>
      <c r="R186" s="1"/>
    </row>
    <row r="187" spans="11:18" x14ac:dyDescent="0.3">
      <c r="K187" s="1"/>
      <c r="L187" s="1"/>
      <c r="M187" s="1"/>
      <c r="N187" s="1"/>
      <c r="O187" s="1"/>
      <c r="P187" s="1"/>
      <c r="Q187" s="1"/>
      <c r="R187" s="1"/>
    </row>
    <row r="188" spans="11:18" x14ac:dyDescent="0.3">
      <c r="K188" s="1"/>
      <c r="L188" s="1"/>
      <c r="M188" s="1"/>
      <c r="N188" s="1"/>
      <c r="O188" s="1"/>
      <c r="P188" s="1"/>
      <c r="Q188" s="1"/>
      <c r="R188" s="1"/>
    </row>
    <row r="189" spans="11:18" x14ac:dyDescent="0.3">
      <c r="K189" s="1"/>
      <c r="L189" s="1"/>
      <c r="M189" s="1"/>
      <c r="N189" s="1"/>
      <c r="O189" s="1"/>
      <c r="P189" s="1"/>
      <c r="Q189" s="1"/>
      <c r="R189" s="1"/>
    </row>
    <row r="190" spans="11:18" x14ac:dyDescent="0.3">
      <c r="K190" s="1"/>
      <c r="L190" s="1"/>
      <c r="M190" s="1"/>
      <c r="N190" s="1"/>
      <c r="O190" s="1"/>
      <c r="P190" s="1"/>
      <c r="Q190" s="1"/>
      <c r="R190" s="1"/>
    </row>
    <row r="191" spans="11:18" x14ac:dyDescent="0.3">
      <c r="K191" s="1"/>
      <c r="L191" s="1"/>
      <c r="M191" s="1"/>
      <c r="N191" s="1"/>
      <c r="O191" s="1"/>
      <c r="P191" s="1"/>
      <c r="Q191" s="1"/>
      <c r="R191" s="1"/>
    </row>
    <row r="192" spans="11:18" x14ac:dyDescent="0.3">
      <c r="K192" s="1"/>
      <c r="L192" s="1"/>
      <c r="M192" s="1"/>
      <c r="N192" s="1"/>
      <c r="O192" s="1"/>
      <c r="P192" s="1"/>
      <c r="Q192" s="1"/>
      <c r="R192" s="1"/>
    </row>
    <row r="193" spans="11:18" x14ac:dyDescent="0.3">
      <c r="K193" s="1"/>
      <c r="L193" s="1"/>
      <c r="M193" s="1"/>
      <c r="N193" s="1"/>
      <c r="O193" s="1"/>
      <c r="P193" s="1"/>
      <c r="Q193" s="1"/>
      <c r="R193" s="1"/>
    </row>
    <row r="194" spans="11:18" x14ac:dyDescent="0.3">
      <c r="K194" s="1"/>
      <c r="L194" s="1"/>
      <c r="M194" s="1"/>
      <c r="N194" s="1"/>
      <c r="O194" s="1"/>
      <c r="P194" s="1"/>
      <c r="Q194" s="1"/>
      <c r="R194" s="1"/>
    </row>
    <row r="195" spans="11:18" x14ac:dyDescent="0.3">
      <c r="K195" s="1"/>
      <c r="L195" s="1"/>
      <c r="M195" s="1"/>
      <c r="N195" s="1"/>
      <c r="O195" s="1"/>
      <c r="P195" s="1"/>
      <c r="Q195" s="1"/>
      <c r="R195" s="1"/>
    </row>
    <row r="196" spans="11:18" x14ac:dyDescent="0.3">
      <c r="K196" s="1"/>
      <c r="L196" s="1"/>
      <c r="M196" s="1"/>
      <c r="N196" s="1"/>
      <c r="O196" s="1"/>
      <c r="P196" s="1"/>
      <c r="Q196" s="1"/>
      <c r="R196" s="1"/>
    </row>
    <row r="197" spans="11:18" x14ac:dyDescent="0.3">
      <c r="K197" s="1"/>
      <c r="L197" s="1"/>
      <c r="M197" s="1"/>
      <c r="N197" s="1"/>
      <c r="O197" s="1"/>
      <c r="P197" s="1"/>
      <c r="Q197" s="1"/>
      <c r="R197" s="1"/>
    </row>
    <row r="198" spans="11:18" x14ac:dyDescent="0.3">
      <c r="K198" s="1"/>
      <c r="L198" s="1"/>
      <c r="M198" s="1"/>
      <c r="N198" s="1"/>
      <c r="O198" s="1"/>
      <c r="P198" s="1"/>
      <c r="Q198" s="1"/>
      <c r="R198" s="1"/>
    </row>
    <row r="199" spans="11:18" x14ac:dyDescent="0.3">
      <c r="K199" s="1"/>
      <c r="L199" s="1"/>
      <c r="M199" s="1"/>
      <c r="N199" s="1"/>
      <c r="O199" s="1"/>
      <c r="P199" s="1"/>
      <c r="Q199" s="1"/>
      <c r="R199" s="1"/>
    </row>
    <row r="200" spans="11:18" x14ac:dyDescent="0.3">
      <c r="K200" s="1"/>
      <c r="L200" s="1"/>
      <c r="M200" s="1"/>
      <c r="N200" s="1"/>
      <c r="O200" s="1"/>
      <c r="P200" s="1"/>
      <c r="Q200" s="1"/>
      <c r="R200" s="1"/>
    </row>
    <row r="201" spans="11:18" x14ac:dyDescent="0.3">
      <c r="K201" s="1"/>
      <c r="L201" s="1"/>
      <c r="M201" s="1"/>
      <c r="N201" s="1"/>
      <c r="O201" s="1"/>
      <c r="P201" s="1"/>
      <c r="Q201" s="1"/>
      <c r="R201" s="1"/>
    </row>
    <row r="202" spans="11:18" x14ac:dyDescent="0.3">
      <c r="K202" s="1"/>
      <c r="L202" s="1"/>
      <c r="M202" s="1"/>
      <c r="N202" s="1"/>
      <c r="O202" s="1"/>
      <c r="P202" s="1"/>
      <c r="Q202" s="1"/>
      <c r="R202" s="1"/>
    </row>
    <row r="203" spans="11:18" x14ac:dyDescent="0.3">
      <c r="K203" s="1"/>
      <c r="L203" s="1"/>
      <c r="M203" s="1"/>
      <c r="N203" s="1"/>
      <c r="O203" s="1"/>
      <c r="P203" s="1"/>
      <c r="Q203" s="1"/>
      <c r="R203" s="1"/>
    </row>
    <row r="204" spans="11:18" x14ac:dyDescent="0.3">
      <c r="K204" s="1"/>
      <c r="L204" s="1"/>
      <c r="M204" s="1"/>
      <c r="N204" s="1"/>
      <c r="O204" s="1"/>
      <c r="P204" s="1"/>
      <c r="Q204" s="1"/>
      <c r="R204" s="1"/>
    </row>
    <row r="205" spans="11:18" x14ac:dyDescent="0.3">
      <c r="K205" s="1"/>
      <c r="L205" s="1"/>
      <c r="M205" s="1"/>
      <c r="N205" s="1"/>
      <c r="O205" s="1"/>
      <c r="P205" s="1"/>
      <c r="Q205" s="1"/>
      <c r="R205" s="1"/>
    </row>
    <row r="206" spans="11:18" x14ac:dyDescent="0.3">
      <c r="K206" s="1"/>
      <c r="L206" s="1"/>
      <c r="M206" s="1"/>
      <c r="N206" s="1"/>
      <c r="O206" s="1"/>
      <c r="P206" s="1"/>
      <c r="Q206" s="1"/>
      <c r="R206" s="1"/>
    </row>
    <row r="207" spans="11:18" x14ac:dyDescent="0.3">
      <c r="K207" s="1"/>
      <c r="L207" s="1"/>
      <c r="M207" s="1"/>
      <c r="N207" s="1"/>
      <c r="O207" s="1"/>
      <c r="P207" s="1"/>
      <c r="Q207" s="1"/>
      <c r="R207" s="1"/>
    </row>
    <row r="208" spans="11:18" x14ac:dyDescent="0.3">
      <c r="K208" s="1"/>
      <c r="L208" s="1"/>
      <c r="M208" s="1"/>
      <c r="N208" s="1"/>
      <c r="O208" s="1"/>
      <c r="P208" s="1"/>
      <c r="Q208" s="1"/>
      <c r="R208" s="1"/>
    </row>
    <row r="209" spans="11:18" x14ac:dyDescent="0.3">
      <c r="K209" s="1"/>
      <c r="L209" s="1"/>
      <c r="M209" s="1"/>
      <c r="N209" s="1"/>
      <c r="O209" s="1"/>
      <c r="P209" s="1"/>
      <c r="Q209" s="1"/>
      <c r="R209" s="1"/>
    </row>
    <row r="210" spans="11:18" x14ac:dyDescent="0.3">
      <c r="K210" s="1"/>
      <c r="L210" s="1"/>
      <c r="M210" s="1"/>
      <c r="N210" s="1"/>
      <c r="O210" s="1"/>
      <c r="P210" s="1"/>
      <c r="Q210" s="1"/>
      <c r="R210" s="1"/>
    </row>
    <row r="211" spans="11:18" x14ac:dyDescent="0.3">
      <c r="K211" s="1"/>
      <c r="L211" s="1"/>
      <c r="M211" s="1"/>
      <c r="N211" s="1"/>
      <c r="O211" s="1"/>
      <c r="P211" s="1"/>
      <c r="Q211" s="1"/>
      <c r="R211" s="1"/>
    </row>
    <row r="212" spans="11:18" x14ac:dyDescent="0.3">
      <c r="K212" s="1"/>
      <c r="L212" s="1"/>
      <c r="M212" s="1"/>
      <c r="N212" s="1"/>
      <c r="O212" s="1"/>
      <c r="P212" s="1"/>
      <c r="Q212" s="1"/>
      <c r="R212" s="1"/>
    </row>
    <row r="213" spans="11:18" x14ac:dyDescent="0.3">
      <c r="K213" s="1"/>
      <c r="L213" s="1"/>
      <c r="M213" s="1"/>
      <c r="N213" s="1"/>
      <c r="O213" s="1"/>
      <c r="P213" s="1"/>
      <c r="Q213" s="1"/>
      <c r="R213" s="1"/>
    </row>
    <row r="214" spans="11:18" x14ac:dyDescent="0.3">
      <c r="K214" s="1"/>
      <c r="L214" s="1"/>
      <c r="M214" s="1"/>
      <c r="N214" s="1"/>
      <c r="O214" s="1"/>
      <c r="P214" s="1"/>
      <c r="Q214" s="1"/>
      <c r="R214" s="1"/>
    </row>
    <row r="215" spans="11:18" x14ac:dyDescent="0.3">
      <c r="K215" s="1"/>
      <c r="L215" s="1"/>
      <c r="M215" s="1"/>
      <c r="N215" s="1"/>
      <c r="O215" s="1"/>
      <c r="P215" s="1"/>
      <c r="Q215" s="1"/>
      <c r="R215" s="1"/>
    </row>
    <row r="216" spans="11:18" x14ac:dyDescent="0.3">
      <c r="K216" s="1"/>
      <c r="L216" s="1"/>
      <c r="M216" s="1"/>
      <c r="N216" s="1"/>
      <c r="O216" s="1"/>
      <c r="P216" s="1"/>
      <c r="Q216" s="1"/>
      <c r="R216" s="1"/>
    </row>
    <row r="217" spans="11:18" x14ac:dyDescent="0.3">
      <c r="K217" s="1"/>
      <c r="L217" s="1"/>
      <c r="M217" s="1"/>
      <c r="N217" s="1"/>
      <c r="O217" s="1"/>
      <c r="P217" s="1"/>
      <c r="Q217" s="1"/>
      <c r="R217" s="1"/>
    </row>
    <row r="218" spans="11:18" x14ac:dyDescent="0.3">
      <c r="K218" s="1"/>
      <c r="L218" s="1"/>
      <c r="M218" s="1"/>
      <c r="N218" s="1"/>
      <c r="O218" s="1"/>
      <c r="P218" s="1"/>
      <c r="Q218" s="1"/>
      <c r="R218" s="1"/>
    </row>
    <row r="219" spans="11:18" x14ac:dyDescent="0.3">
      <c r="K219" s="1"/>
      <c r="L219" s="1"/>
      <c r="M219" s="1"/>
      <c r="N219" s="1"/>
      <c r="O219" s="1"/>
      <c r="P219" s="1"/>
      <c r="Q219" s="1"/>
      <c r="R219" s="1"/>
    </row>
    <row r="220" spans="11:18" x14ac:dyDescent="0.3">
      <c r="K220" s="1"/>
      <c r="L220" s="1"/>
      <c r="M220" s="1"/>
      <c r="N220" s="1"/>
      <c r="O220" s="1"/>
      <c r="P220" s="1"/>
      <c r="Q220" s="1"/>
      <c r="R220" s="1"/>
    </row>
    <row r="221" spans="11:18" x14ac:dyDescent="0.3">
      <c r="K221" s="1"/>
      <c r="L221" s="1"/>
      <c r="M221" s="1"/>
      <c r="N221" s="1"/>
      <c r="O221" s="1"/>
      <c r="P221" s="1"/>
      <c r="Q221" s="1"/>
      <c r="R221" s="1"/>
    </row>
    <row r="222" spans="11:18" x14ac:dyDescent="0.3">
      <c r="K222" s="1"/>
      <c r="L222" s="1"/>
      <c r="M222" s="1"/>
      <c r="N222" s="1"/>
      <c r="O222" s="1"/>
      <c r="P222" s="1"/>
      <c r="Q222" s="1"/>
      <c r="R222" s="1"/>
    </row>
    <row r="223" spans="11:18" x14ac:dyDescent="0.3">
      <c r="K223" s="1"/>
      <c r="L223" s="1"/>
      <c r="M223" s="1"/>
      <c r="N223" s="1"/>
      <c r="O223" s="1"/>
      <c r="P223" s="1"/>
      <c r="Q223" s="1"/>
      <c r="R223" s="1"/>
    </row>
    <row r="224" spans="11:18" x14ac:dyDescent="0.3">
      <c r="K224" s="1"/>
      <c r="L224" s="1"/>
      <c r="M224" s="1"/>
      <c r="N224" s="1"/>
      <c r="O224" s="1"/>
      <c r="P224" s="1"/>
      <c r="Q224" s="1"/>
      <c r="R224" s="1"/>
    </row>
    <row r="225" spans="11:18" x14ac:dyDescent="0.3">
      <c r="K225" s="1"/>
      <c r="L225" s="1"/>
      <c r="M225" s="1"/>
      <c r="N225" s="1"/>
      <c r="O225" s="1"/>
      <c r="P225" s="1"/>
      <c r="Q225" s="1"/>
      <c r="R225" s="1"/>
    </row>
    <row r="226" spans="11:18" x14ac:dyDescent="0.3">
      <c r="K226" s="1"/>
      <c r="L226" s="1"/>
      <c r="M226" s="1"/>
      <c r="N226" s="1"/>
      <c r="O226" s="1"/>
      <c r="P226" s="1"/>
      <c r="Q226" s="1"/>
      <c r="R226" s="1"/>
    </row>
    <row r="227" spans="11:18" x14ac:dyDescent="0.3">
      <c r="K227" s="1"/>
      <c r="L227" s="1"/>
      <c r="M227" s="1"/>
      <c r="N227" s="1"/>
      <c r="O227" s="1"/>
      <c r="P227" s="1"/>
      <c r="Q227" s="1"/>
      <c r="R227" s="1"/>
    </row>
    <row r="228" spans="11:18" x14ac:dyDescent="0.3">
      <c r="K228" s="1"/>
      <c r="L228" s="1"/>
      <c r="M228" s="1"/>
      <c r="N228" s="1"/>
      <c r="O228" s="1"/>
      <c r="P228" s="1"/>
      <c r="Q228" s="1"/>
      <c r="R228" s="1"/>
    </row>
    <row r="229" spans="11:18" x14ac:dyDescent="0.3">
      <c r="K229" s="1"/>
      <c r="L229" s="1"/>
      <c r="M229" s="1"/>
      <c r="N229" s="1"/>
      <c r="O229" s="1"/>
      <c r="P229" s="1"/>
      <c r="Q229" s="1"/>
      <c r="R229" s="1"/>
    </row>
    <row r="230" spans="11:18" x14ac:dyDescent="0.3">
      <c r="K230" s="1"/>
      <c r="L230" s="1"/>
      <c r="M230" s="1"/>
      <c r="N230" s="1"/>
      <c r="O230" s="1"/>
      <c r="P230" s="1"/>
      <c r="Q230" s="1"/>
      <c r="R230" s="1"/>
    </row>
    <row r="231" spans="11:18" x14ac:dyDescent="0.3">
      <c r="K231" s="1"/>
      <c r="L231" s="1"/>
      <c r="M231" s="1"/>
      <c r="N231" s="1"/>
      <c r="O231" s="1"/>
      <c r="P231" s="1"/>
      <c r="Q231" s="1"/>
      <c r="R231" s="1"/>
    </row>
    <row r="232" spans="11:18" x14ac:dyDescent="0.3">
      <c r="K232" s="1"/>
      <c r="L232" s="1"/>
      <c r="M232" s="1"/>
      <c r="N232" s="1"/>
      <c r="O232" s="1"/>
      <c r="P232" s="1"/>
      <c r="Q232" s="1"/>
      <c r="R232" s="1"/>
    </row>
    <row r="233" spans="11:18" x14ac:dyDescent="0.3">
      <c r="K233" s="1"/>
      <c r="L233" s="1"/>
      <c r="M233" s="1"/>
      <c r="N233" s="1"/>
      <c r="O233" s="1"/>
      <c r="P233" s="1"/>
      <c r="Q233" s="1"/>
      <c r="R233" s="1"/>
    </row>
    <row r="234" spans="11:18" x14ac:dyDescent="0.3">
      <c r="K234" s="1"/>
      <c r="L234" s="1"/>
      <c r="M234" s="1"/>
      <c r="N234" s="1"/>
      <c r="O234" s="1"/>
      <c r="P234" s="1"/>
      <c r="Q234" s="1"/>
      <c r="R234" s="1"/>
    </row>
    <row r="235" spans="11:18" x14ac:dyDescent="0.3">
      <c r="K235" s="1"/>
      <c r="L235" s="1"/>
      <c r="M235" s="1"/>
      <c r="N235" s="1"/>
      <c r="O235" s="1"/>
      <c r="P235" s="1"/>
      <c r="Q235" s="1"/>
      <c r="R235" s="1"/>
    </row>
    <row r="236" spans="11:18" x14ac:dyDescent="0.3">
      <c r="K236" s="1"/>
      <c r="L236" s="1"/>
      <c r="M236" s="1"/>
      <c r="N236" s="1"/>
      <c r="O236" s="1"/>
      <c r="P236" s="1"/>
      <c r="Q236" s="1"/>
      <c r="R236" s="1"/>
    </row>
    <row r="237" spans="11:18" x14ac:dyDescent="0.3">
      <c r="K237" s="1"/>
      <c r="L237" s="1"/>
      <c r="M237" s="1"/>
      <c r="N237" s="1"/>
      <c r="O237" s="1"/>
      <c r="P237" s="1"/>
      <c r="Q237" s="1"/>
      <c r="R237" s="1"/>
    </row>
    <row r="238" spans="11:18" x14ac:dyDescent="0.3">
      <c r="K238" s="1"/>
      <c r="L238" s="1"/>
      <c r="M238" s="1"/>
      <c r="N238" s="1"/>
      <c r="O238" s="1"/>
      <c r="P238" s="1"/>
      <c r="Q238" s="1"/>
      <c r="R238" s="1"/>
    </row>
    <row r="239" spans="11:18" x14ac:dyDescent="0.3">
      <c r="K239" s="1"/>
      <c r="L239" s="1"/>
      <c r="M239" s="1"/>
      <c r="N239" s="1"/>
      <c r="O239" s="1"/>
      <c r="P239" s="1"/>
      <c r="Q239" s="1"/>
      <c r="R239" s="1"/>
    </row>
    <row r="240" spans="11:18" x14ac:dyDescent="0.3">
      <c r="K240" s="1"/>
      <c r="L240" s="1"/>
      <c r="M240" s="1"/>
      <c r="N240" s="1"/>
      <c r="O240" s="1"/>
      <c r="P240" s="1"/>
      <c r="Q240" s="1"/>
      <c r="R240" s="1"/>
    </row>
    <row r="241" spans="11:18" x14ac:dyDescent="0.3">
      <c r="K241" s="1"/>
      <c r="L241" s="1"/>
      <c r="M241" s="1"/>
      <c r="N241" s="1"/>
      <c r="O241" s="1"/>
      <c r="P241" s="1"/>
      <c r="Q241" s="1"/>
      <c r="R241" s="1"/>
    </row>
    <row r="242" spans="11:18" x14ac:dyDescent="0.3">
      <c r="K242" s="1"/>
      <c r="L242" s="1"/>
      <c r="M242" s="1"/>
      <c r="N242" s="1"/>
      <c r="O242" s="1"/>
      <c r="P242" s="1"/>
      <c r="Q242" s="1"/>
      <c r="R242" s="1"/>
    </row>
    <row r="243" spans="11:18" x14ac:dyDescent="0.3">
      <c r="K243" s="1"/>
      <c r="L243" s="1"/>
      <c r="M243" s="1"/>
      <c r="N243" s="1"/>
      <c r="O243" s="1"/>
      <c r="P243" s="1"/>
      <c r="Q243" s="1"/>
      <c r="R243" s="1"/>
    </row>
    <row r="244" spans="11:18" x14ac:dyDescent="0.3">
      <c r="K244" s="1"/>
      <c r="L244" s="1"/>
      <c r="M244" s="1"/>
      <c r="N244" s="1"/>
      <c r="O244" s="1"/>
      <c r="P244" s="1"/>
      <c r="Q244" s="1"/>
      <c r="R244" s="1"/>
    </row>
    <row r="245" spans="11:18" x14ac:dyDescent="0.3">
      <c r="K245" s="1"/>
      <c r="L245" s="1"/>
      <c r="M245" s="1"/>
      <c r="N245" s="1"/>
      <c r="O245" s="1"/>
      <c r="P245" s="1"/>
      <c r="Q245" s="1"/>
      <c r="R245" s="1"/>
    </row>
    <row r="246" spans="11:18" x14ac:dyDescent="0.3">
      <c r="K246" s="1"/>
      <c r="L246" s="1"/>
      <c r="M246" s="1"/>
      <c r="N246" s="1"/>
      <c r="O246" s="1"/>
      <c r="P246" s="1"/>
      <c r="Q246" s="1"/>
      <c r="R246" s="1"/>
    </row>
    <row r="247" spans="11:18" x14ac:dyDescent="0.3">
      <c r="K247" s="1"/>
      <c r="L247" s="1"/>
      <c r="M247" s="1"/>
      <c r="N247" s="1"/>
      <c r="O247" s="1"/>
      <c r="P247" s="1"/>
      <c r="Q247" s="1"/>
      <c r="R247" s="1"/>
    </row>
    <row r="248" spans="11:18" x14ac:dyDescent="0.3">
      <c r="K248" s="1"/>
      <c r="L248" s="1"/>
      <c r="M248" s="1"/>
      <c r="N248" s="1"/>
      <c r="O248" s="1"/>
      <c r="P248" s="1"/>
      <c r="Q248" s="1"/>
      <c r="R248" s="1"/>
    </row>
    <row r="249" spans="11:18" x14ac:dyDescent="0.3">
      <c r="K249" s="1"/>
      <c r="L249" s="1"/>
      <c r="M249" s="1"/>
      <c r="N249" s="1"/>
      <c r="O249" s="1"/>
      <c r="P249" s="1"/>
      <c r="Q249" s="1"/>
      <c r="R249" s="1"/>
    </row>
    <row r="250" spans="11:18" x14ac:dyDescent="0.3">
      <c r="K250" s="1"/>
      <c r="L250" s="1"/>
      <c r="M250" s="1"/>
      <c r="N250" s="1"/>
      <c r="O250" s="1"/>
      <c r="P250" s="1"/>
      <c r="Q250" s="1"/>
      <c r="R250" s="1"/>
    </row>
    <row r="251" spans="11:18" x14ac:dyDescent="0.3">
      <c r="K251" s="1"/>
      <c r="L251" s="1"/>
      <c r="M251" s="1"/>
      <c r="N251" s="1"/>
      <c r="O251" s="1"/>
      <c r="P251" s="1"/>
      <c r="Q251" s="1"/>
      <c r="R251" s="1"/>
    </row>
    <row r="252" spans="11:18" x14ac:dyDescent="0.3">
      <c r="K252" s="1"/>
      <c r="L252" s="1"/>
      <c r="M252" s="1"/>
      <c r="N252" s="1"/>
      <c r="O252" s="1"/>
      <c r="P252" s="1"/>
      <c r="Q252" s="1"/>
      <c r="R252" s="1"/>
    </row>
    <row r="253" spans="11:18" x14ac:dyDescent="0.3">
      <c r="K253" s="1"/>
      <c r="L253" s="1"/>
      <c r="M253" s="1"/>
      <c r="N253" s="1"/>
      <c r="O253" s="1"/>
      <c r="P253" s="1"/>
      <c r="Q253" s="1"/>
      <c r="R253" s="1"/>
    </row>
    <row r="254" spans="11:18" x14ac:dyDescent="0.3">
      <c r="K254" s="1"/>
      <c r="L254" s="1"/>
      <c r="M254" s="1"/>
      <c r="N254" s="1"/>
      <c r="O254" s="1"/>
      <c r="P254" s="1"/>
      <c r="Q254" s="1"/>
      <c r="R254" s="1"/>
    </row>
    <row r="255" spans="11:18" x14ac:dyDescent="0.3">
      <c r="K255" s="1"/>
      <c r="L255" s="1"/>
      <c r="M255" s="1"/>
      <c r="N255" s="1"/>
      <c r="O255" s="1"/>
      <c r="P255" s="1"/>
      <c r="Q255" s="1"/>
      <c r="R255" s="1"/>
    </row>
    <row r="256" spans="11:18" x14ac:dyDescent="0.3">
      <c r="K256" s="1"/>
      <c r="L256" s="1"/>
      <c r="M256" s="1"/>
      <c r="N256" s="1"/>
      <c r="O256" s="1"/>
      <c r="P256" s="1"/>
      <c r="Q256" s="1"/>
      <c r="R256" s="1"/>
    </row>
    <row r="257" spans="11:18" x14ac:dyDescent="0.3">
      <c r="K257" s="1"/>
      <c r="L257" s="1"/>
      <c r="M257" s="1"/>
      <c r="N257" s="1"/>
      <c r="O257" s="1"/>
      <c r="P257" s="1"/>
      <c r="Q257" s="1"/>
      <c r="R257" s="1"/>
    </row>
    <row r="258" spans="11:18" x14ac:dyDescent="0.3">
      <c r="K258" s="1"/>
      <c r="L258" s="1"/>
      <c r="M258" s="1"/>
      <c r="N258" s="1"/>
      <c r="O258" s="1"/>
      <c r="P258" s="1"/>
      <c r="Q258" s="1"/>
      <c r="R258" s="1"/>
    </row>
    <row r="259" spans="11:18" x14ac:dyDescent="0.3">
      <c r="K259" s="1"/>
      <c r="L259" s="1"/>
      <c r="M259" s="1"/>
      <c r="N259" s="1"/>
      <c r="O259" s="1"/>
      <c r="P259" s="1"/>
      <c r="Q259" s="1"/>
      <c r="R259" s="1"/>
    </row>
    <row r="260" spans="11:18" ht="15" thickBot="1" x14ac:dyDescent="0.35">
      <c r="K260" s="1"/>
      <c r="L260" s="1"/>
      <c r="M260" s="1"/>
      <c r="N260" s="1"/>
      <c r="O260" s="1"/>
      <c r="P260" s="1"/>
      <c r="Q260" s="1"/>
      <c r="R260" s="1"/>
    </row>
    <row r="261" spans="11:18" x14ac:dyDescent="0.3">
      <c r="K261" s="16"/>
      <c r="L261" s="4" t="s">
        <v>5</v>
      </c>
      <c r="M261" s="4" t="s">
        <v>6</v>
      </c>
      <c r="N261" s="4" t="s">
        <v>7</v>
      </c>
      <c r="O261" s="4" t="s">
        <v>8</v>
      </c>
      <c r="P261" s="17" t="s">
        <v>9</v>
      </c>
      <c r="Q261" s="18" t="s">
        <v>10</v>
      </c>
      <c r="R261" s="1"/>
    </row>
    <row r="262" spans="11:18" x14ac:dyDescent="0.3">
      <c r="K262" s="19">
        <v>40</v>
      </c>
      <c r="L262" s="7">
        <v>2155.5</v>
      </c>
      <c r="M262" s="7">
        <v>8453.5</v>
      </c>
      <c r="N262" s="7">
        <v>549.67999999999995</v>
      </c>
      <c r="O262" s="7">
        <v>160</v>
      </c>
      <c r="P262" s="20">
        <f>L262/M262</f>
        <v>0.25498314307683206</v>
      </c>
      <c r="Q262" s="21">
        <f>1/SQRT(O262)*SQRT(N262/M262-P262*P262)</f>
        <v>2.1724585277801045E-4</v>
      </c>
      <c r="R262" s="1"/>
    </row>
    <row r="263" spans="11:18" x14ac:dyDescent="0.3">
      <c r="K263" s="19">
        <v>104</v>
      </c>
      <c r="L263" s="7">
        <v>1903.2</v>
      </c>
      <c r="M263" s="7">
        <v>7701.25</v>
      </c>
      <c r="N263" s="7">
        <v>470.43</v>
      </c>
      <c r="O263" s="7">
        <v>23</v>
      </c>
      <c r="P263" s="20">
        <f>L263/M263</f>
        <v>0.24712871287128713</v>
      </c>
      <c r="Q263" s="21">
        <f>1/SQRT(O263)*SQRT(N263/M263-P263*P263)</f>
        <v>7.3093422446740206E-4</v>
      </c>
      <c r="R263" s="1"/>
    </row>
    <row r="264" spans="11:18" x14ac:dyDescent="0.3">
      <c r="K264" s="19">
        <v>150</v>
      </c>
      <c r="L264" s="7">
        <v>2873.7</v>
      </c>
      <c r="M264" s="7">
        <v>23771.045999999998</v>
      </c>
      <c r="N264" s="7">
        <v>347.99</v>
      </c>
      <c r="O264" s="7">
        <v>23</v>
      </c>
      <c r="P264" s="20">
        <f>L264/M264</f>
        <v>0.12089076770117731</v>
      </c>
      <c r="Q264" s="21">
        <f>1/SQRT(O264)*SQRT(N264/M264-P264*P264)</f>
        <v>1.0354643718341037E-3</v>
      </c>
      <c r="R264" s="1"/>
    </row>
    <row r="265" spans="11:18" x14ac:dyDescent="0.3">
      <c r="K265" s="19">
        <v>200</v>
      </c>
      <c r="L265" s="7">
        <v>5214.2</v>
      </c>
      <c r="M265" s="7">
        <v>84933.906199999998</v>
      </c>
      <c r="N265" s="7">
        <v>320.12</v>
      </c>
      <c r="O265" s="7">
        <v>15</v>
      </c>
      <c r="P265" s="20">
        <f>L265/M265</f>
        <v>6.1391265671000068E-2</v>
      </c>
      <c r="Q265" s="21">
        <f>1/SQRT(O265)*SQRT(N265/M265-P265*P265)</f>
        <v>1.0355701347076928E-4</v>
      </c>
      <c r="R265" s="1"/>
    </row>
    <row r="266" spans="11:18" x14ac:dyDescent="0.3">
      <c r="K266" s="19">
        <v>200</v>
      </c>
      <c r="L266" s="7">
        <v>6727.4</v>
      </c>
      <c r="M266" s="7">
        <v>1558609.534</v>
      </c>
      <c r="N266" s="7">
        <v>290.5</v>
      </c>
      <c r="O266" s="7">
        <v>30</v>
      </c>
      <c r="P266" s="20">
        <f>L266/M266</f>
        <v>4.3162831057082449E-3</v>
      </c>
      <c r="Q266" s="21">
        <f>1/SQRT(O266)*SQRT(N266/M266-P266*P266)</f>
        <v>2.3646971443691306E-3</v>
      </c>
      <c r="R266" s="1"/>
    </row>
    <row r="267" spans="11:18" x14ac:dyDescent="0.3">
      <c r="K267" s="1"/>
      <c r="L267" s="1"/>
      <c r="M267" s="1"/>
      <c r="N267" s="1"/>
      <c r="O267" s="1"/>
      <c r="P267" s="1"/>
      <c r="Q267" s="1"/>
      <c r="R267" s="1"/>
    </row>
    <row r="268" spans="11:18" x14ac:dyDescent="0.3">
      <c r="K268" s="1"/>
      <c r="L268" s="1"/>
      <c r="M268" s="1"/>
      <c r="N268" s="1"/>
      <c r="O268" s="1"/>
      <c r="P268" s="1"/>
      <c r="Q268" s="1"/>
      <c r="R268" s="1"/>
    </row>
    <row r="269" spans="11:18" x14ac:dyDescent="0.3">
      <c r="K269" s="1"/>
      <c r="L269" s="1"/>
      <c r="M269" s="1"/>
      <c r="N269" s="1"/>
      <c r="O269" s="1"/>
      <c r="P269" s="1"/>
      <c r="Q269" s="1"/>
      <c r="R269" s="1"/>
    </row>
    <row r="270" spans="11:18" x14ac:dyDescent="0.3">
      <c r="K270" s="1"/>
      <c r="L270" s="1"/>
      <c r="M270" s="1"/>
      <c r="N270" s="1"/>
      <c r="O270" s="1"/>
      <c r="P270" s="1"/>
      <c r="Q270" s="1"/>
      <c r="R270" s="1"/>
    </row>
    <row r="271" spans="11:18" x14ac:dyDescent="0.3">
      <c r="K271" s="1"/>
      <c r="L271" s="1"/>
      <c r="M271" s="1"/>
      <c r="N271" s="1"/>
      <c r="O271" s="1"/>
      <c r="P271" s="1"/>
      <c r="Q271" s="1"/>
      <c r="R271" s="1"/>
    </row>
    <row r="272" spans="11:18" x14ac:dyDescent="0.3">
      <c r="K272" s="1"/>
      <c r="L272" s="1"/>
      <c r="M272" s="1"/>
      <c r="N272" s="1"/>
      <c r="O272" s="1"/>
      <c r="P272" s="1"/>
      <c r="Q272" s="1"/>
      <c r="R272" s="1"/>
    </row>
    <row r="273" spans="11:18" x14ac:dyDescent="0.3">
      <c r="K273" s="1"/>
      <c r="L273" s="1"/>
      <c r="M273" s="1"/>
      <c r="N273" s="1"/>
      <c r="O273" s="1"/>
      <c r="P273" s="1"/>
      <c r="Q273" s="1"/>
      <c r="R273" s="1"/>
    </row>
    <row r="274" spans="11:18" x14ac:dyDescent="0.3">
      <c r="K274" s="1"/>
      <c r="L274" s="1"/>
      <c r="M274" s="1"/>
      <c r="N274" s="1"/>
      <c r="O274" s="1"/>
      <c r="P274" s="1"/>
      <c r="Q274" s="1"/>
      <c r="R274" s="1"/>
    </row>
    <row r="275" spans="11:18" x14ac:dyDescent="0.3">
      <c r="K275" s="1"/>
      <c r="L275" s="1"/>
      <c r="M275" s="1"/>
      <c r="N275" s="1"/>
      <c r="O275" s="1"/>
      <c r="P275" s="1"/>
      <c r="Q275" s="1"/>
      <c r="R275" s="1"/>
    </row>
    <row r="276" spans="11:18" x14ac:dyDescent="0.3">
      <c r="K276" s="1"/>
      <c r="L276" s="1"/>
      <c r="M276" s="1"/>
      <c r="N276" s="1"/>
      <c r="O276" s="1"/>
      <c r="P276" s="1"/>
      <c r="Q276" s="1"/>
      <c r="R276" s="1"/>
    </row>
    <row r="277" spans="11:18" x14ac:dyDescent="0.3">
      <c r="K277" s="1"/>
      <c r="L277" s="1"/>
      <c r="M277" s="1"/>
      <c r="N277" s="1"/>
      <c r="O277" s="1"/>
      <c r="P277" s="1"/>
      <c r="Q277" s="1"/>
      <c r="R277" s="1"/>
    </row>
    <row r="278" spans="11:18" x14ac:dyDescent="0.3">
      <c r="K278" s="1"/>
      <c r="L278" s="1"/>
      <c r="M278" s="1"/>
      <c r="N278" s="1"/>
      <c r="O278" s="1"/>
      <c r="P278" s="1"/>
      <c r="Q278" s="1"/>
      <c r="R278" s="1"/>
    </row>
    <row r="279" spans="11:18" x14ac:dyDescent="0.3">
      <c r="K279" s="1"/>
      <c r="L279" s="1"/>
      <c r="M279" s="1"/>
      <c r="N279" s="1"/>
      <c r="O279" s="1"/>
      <c r="P279" s="1"/>
      <c r="Q279" s="1"/>
      <c r="R279" s="1"/>
    </row>
    <row r="280" spans="11:18" x14ac:dyDescent="0.3">
      <c r="K280" s="1"/>
      <c r="L280" s="1"/>
      <c r="M280" s="1"/>
      <c r="N280" s="1"/>
      <c r="O280" s="1"/>
      <c r="P280" s="1"/>
      <c r="Q280" s="1"/>
      <c r="R280" s="1"/>
    </row>
    <row r="281" spans="11:18" x14ac:dyDescent="0.3">
      <c r="K281" s="1"/>
      <c r="L281" s="1"/>
      <c r="M281" s="1"/>
      <c r="N281" s="1"/>
      <c r="O281" s="1"/>
      <c r="P281" s="1"/>
      <c r="Q281" s="1"/>
      <c r="R281" s="1"/>
    </row>
    <row r="282" spans="11:18" x14ac:dyDescent="0.3">
      <c r="K282" s="1"/>
      <c r="L282" s="1"/>
      <c r="M282" s="1"/>
      <c r="N282" s="1"/>
      <c r="O282" s="1"/>
      <c r="P282" s="1"/>
      <c r="Q282" s="1"/>
      <c r="R282" s="1"/>
    </row>
    <row r="283" spans="11:18" x14ac:dyDescent="0.3">
      <c r="K283" s="1"/>
      <c r="L283" s="1"/>
      <c r="M283" s="1"/>
      <c r="N283" s="1"/>
      <c r="O283" s="1"/>
      <c r="P283" s="1"/>
      <c r="Q283" s="1"/>
      <c r="R283" s="1"/>
    </row>
    <row r="284" spans="11:18" x14ac:dyDescent="0.3">
      <c r="K284" s="1"/>
      <c r="L284" s="1"/>
      <c r="M284" s="1"/>
      <c r="N284" s="1"/>
      <c r="O284" s="1"/>
      <c r="P284" s="1"/>
      <c r="Q284" s="1"/>
      <c r="R284" s="1"/>
    </row>
    <row r="285" spans="11:18" x14ac:dyDescent="0.3">
      <c r="K285" s="1"/>
      <c r="L285" s="1"/>
      <c r="M285" s="1"/>
      <c r="N285" s="1"/>
      <c r="O285" s="1"/>
      <c r="P285" s="1"/>
      <c r="Q285" s="1"/>
      <c r="R285" s="1"/>
    </row>
    <row r="286" spans="11:18" x14ac:dyDescent="0.3">
      <c r="K286" s="1"/>
      <c r="L286" s="1"/>
      <c r="M286" s="1"/>
      <c r="N286" s="1"/>
      <c r="O286" s="1"/>
      <c r="P286" s="1"/>
      <c r="Q286" s="1"/>
      <c r="R286" s="1"/>
    </row>
    <row r="287" spans="11:18" x14ac:dyDescent="0.3">
      <c r="K287" s="1"/>
      <c r="L287" s="1"/>
      <c r="M287" s="1"/>
      <c r="N287" s="1"/>
      <c r="O287" s="1"/>
      <c r="P287" s="1"/>
      <c r="Q287" s="1"/>
      <c r="R287" s="1"/>
    </row>
    <row r="288" spans="11:18" x14ac:dyDescent="0.3">
      <c r="K288" s="1"/>
      <c r="L288" s="1"/>
      <c r="M288" s="1"/>
      <c r="N288" s="1"/>
      <c r="O288" s="1"/>
      <c r="P288" s="1"/>
      <c r="Q288" s="1"/>
      <c r="R288" s="1"/>
    </row>
    <row r="289" spans="11:18" x14ac:dyDescent="0.3">
      <c r="K289" s="1"/>
      <c r="L289" s="1"/>
      <c r="M289" s="1"/>
      <c r="N289" s="1"/>
      <c r="O289" s="1"/>
      <c r="P289" s="1"/>
      <c r="Q289" s="1"/>
      <c r="R289" s="1"/>
    </row>
    <row r="290" spans="11:18" x14ac:dyDescent="0.3">
      <c r="K290" s="1"/>
      <c r="L290" s="1"/>
      <c r="M290" s="1"/>
      <c r="N290" s="1"/>
      <c r="O290" s="1"/>
      <c r="P290" s="1"/>
      <c r="Q290" s="1"/>
      <c r="R290" s="1"/>
    </row>
    <row r="291" spans="11:18" x14ac:dyDescent="0.3">
      <c r="K291" s="1"/>
      <c r="L291" s="1"/>
      <c r="M291" s="1"/>
      <c r="N291" s="1"/>
      <c r="O291" s="1"/>
      <c r="P291" s="1"/>
      <c r="Q291" s="1"/>
      <c r="R291" s="1"/>
    </row>
    <row r="292" spans="11:18" x14ac:dyDescent="0.3">
      <c r="K292" s="1"/>
      <c r="L292" s="1"/>
      <c r="M292" s="1"/>
      <c r="N292" s="1"/>
      <c r="O292" s="1"/>
      <c r="P292" s="1"/>
      <c r="Q292" s="1"/>
      <c r="R292" s="1"/>
    </row>
    <row r="293" spans="11:18" x14ac:dyDescent="0.3">
      <c r="K293" s="1"/>
      <c r="L293" s="1"/>
      <c r="M293" s="1"/>
      <c r="N293" s="1"/>
      <c r="O293" s="1"/>
      <c r="P293" s="1"/>
      <c r="Q293" s="1"/>
      <c r="R293" s="1"/>
    </row>
    <row r="294" spans="11:18" x14ac:dyDescent="0.3">
      <c r="K294" s="1"/>
      <c r="L294" s="1"/>
      <c r="M294" s="1"/>
      <c r="N294" s="1"/>
      <c r="O294" s="1"/>
      <c r="P294" s="1"/>
      <c r="Q294" s="1"/>
      <c r="R294" s="1"/>
    </row>
    <row r="295" spans="11:18" x14ac:dyDescent="0.3">
      <c r="K295" s="1"/>
      <c r="L295" s="1"/>
      <c r="M295" s="1"/>
      <c r="N295" s="1"/>
      <c r="O295" s="1"/>
      <c r="P295" s="1"/>
      <c r="Q295" s="1"/>
      <c r="R295" s="1"/>
    </row>
    <row r="296" spans="11:18" x14ac:dyDescent="0.3">
      <c r="K296" s="1"/>
      <c r="L296" s="1"/>
      <c r="M296" s="1"/>
      <c r="N296" s="1"/>
      <c r="O296" s="1"/>
      <c r="P296" s="1"/>
      <c r="Q296" s="1"/>
      <c r="R296" s="1"/>
    </row>
    <row r="297" spans="11:18" x14ac:dyDescent="0.3">
      <c r="K297" s="1"/>
      <c r="L297" s="1"/>
      <c r="M297" s="1"/>
      <c r="N297" s="1"/>
      <c r="O297" s="1"/>
      <c r="P297" s="1"/>
      <c r="Q297" s="1"/>
      <c r="R297" s="1"/>
    </row>
    <row r="298" spans="11:18" x14ac:dyDescent="0.3">
      <c r="K298" s="1"/>
      <c r="L298" s="1"/>
      <c r="M298" s="1"/>
      <c r="N298" s="1"/>
      <c r="O298" s="1"/>
      <c r="P298" s="1"/>
      <c r="Q298" s="1"/>
      <c r="R298" s="1"/>
    </row>
    <row r="299" spans="11:18" x14ac:dyDescent="0.3">
      <c r="K299" s="1"/>
      <c r="L299" s="1"/>
      <c r="M299" s="1"/>
      <c r="N299" s="1"/>
      <c r="O299" s="1"/>
      <c r="P299" s="1"/>
      <c r="Q299" s="1"/>
      <c r="R299" s="1"/>
    </row>
    <row r="300" spans="11:18" x14ac:dyDescent="0.3">
      <c r="K300" s="1"/>
      <c r="L300" s="1"/>
      <c r="M300" s="1"/>
      <c r="N300" s="1"/>
      <c r="O300" s="1"/>
      <c r="P300" s="1"/>
      <c r="Q300" s="1"/>
      <c r="R300" s="1"/>
    </row>
    <row r="301" spans="11:18" x14ac:dyDescent="0.3">
      <c r="K301" s="1"/>
      <c r="L301" s="1"/>
      <c r="M301" s="1"/>
      <c r="N301" s="1"/>
      <c r="O301" s="1"/>
      <c r="P301" s="1"/>
      <c r="Q301" s="1"/>
      <c r="R301" s="1"/>
    </row>
    <row r="302" spans="11:18" x14ac:dyDescent="0.3">
      <c r="K302" s="1"/>
      <c r="L302" s="1"/>
      <c r="M302" s="1"/>
      <c r="N302" s="1"/>
      <c r="O302" s="1"/>
      <c r="P302" s="1"/>
      <c r="Q302" s="1"/>
      <c r="R302" s="1"/>
    </row>
    <row r="303" spans="11:18" x14ac:dyDescent="0.3">
      <c r="K303" s="1"/>
      <c r="L303" s="1"/>
      <c r="M303" s="1"/>
      <c r="N303" s="1"/>
      <c r="O303" s="1"/>
      <c r="P303" s="1"/>
      <c r="Q303" s="1"/>
      <c r="R303" s="1"/>
    </row>
    <row r="304" spans="11:18" x14ac:dyDescent="0.3">
      <c r="K304" s="1"/>
      <c r="L304" s="1"/>
      <c r="M304" s="1"/>
      <c r="N304" s="1"/>
      <c r="O304" s="1"/>
      <c r="P304" s="1"/>
      <c r="Q304" s="1"/>
      <c r="R304" s="1"/>
    </row>
    <row r="305" spans="11:18" x14ac:dyDescent="0.3">
      <c r="K305" s="1"/>
      <c r="L305" s="1"/>
      <c r="M305" s="1"/>
      <c r="N305" s="1"/>
      <c r="O305" s="1"/>
      <c r="P305" s="1"/>
      <c r="Q305" s="1"/>
      <c r="R305" s="1"/>
    </row>
    <row r="306" spans="11:18" x14ac:dyDescent="0.3">
      <c r="K306" s="1"/>
      <c r="L306" s="1"/>
      <c r="M306" s="1"/>
      <c r="N306" s="1"/>
      <c r="O306" s="1"/>
      <c r="P306" s="1"/>
      <c r="Q306" s="1"/>
      <c r="R306" s="1"/>
    </row>
    <row r="307" spans="11:18" x14ac:dyDescent="0.3">
      <c r="K307" s="1"/>
      <c r="L307" s="1"/>
      <c r="M307" s="1"/>
      <c r="N307" s="1"/>
      <c r="O307" s="1"/>
      <c r="P307" s="1"/>
      <c r="Q307" s="1"/>
      <c r="R307" s="1"/>
    </row>
    <row r="308" spans="11:18" x14ac:dyDescent="0.3">
      <c r="K308" s="1"/>
      <c r="L308" s="1"/>
      <c r="M308" s="1"/>
      <c r="N308" s="1"/>
      <c r="O308" s="1"/>
      <c r="P308" s="1"/>
      <c r="Q308" s="1"/>
      <c r="R308" s="1"/>
    </row>
    <row r="309" spans="11:18" x14ac:dyDescent="0.3">
      <c r="K309" s="1"/>
      <c r="L309" s="1"/>
      <c r="M309" s="1"/>
      <c r="N309" s="1"/>
      <c r="O309" s="1"/>
      <c r="P309" s="1"/>
      <c r="Q309" s="1"/>
      <c r="R309" s="1"/>
    </row>
    <row r="310" spans="11:18" x14ac:dyDescent="0.3">
      <c r="K310" s="1"/>
      <c r="L310" s="1"/>
      <c r="M310" s="1"/>
      <c r="N310" s="1"/>
      <c r="O310" s="1"/>
      <c r="P310" s="1"/>
      <c r="Q310" s="1"/>
      <c r="R310" s="1"/>
    </row>
    <row r="311" spans="11:18" x14ac:dyDescent="0.3">
      <c r="K311" s="1"/>
      <c r="L311" s="1"/>
      <c r="M311" s="1"/>
      <c r="N311" s="1"/>
      <c r="O311" s="1"/>
      <c r="P311" s="1"/>
      <c r="Q311" s="1"/>
      <c r="R311" s="1"/>
    </row>
    <row r="312" spans="11:18" x14ac:dyDescent="0.3">
      <c r="K312" s="1"/>
      <c r="L312" s="1"/>
      <c r="M312" s="1"/>
      <c r="N312" s="1"/>
      <c r="O312" s="1"/>
      <c r="P312" s="1"/>
      <c r="Q312" s="1"/>
      <c r="R312" s="1"/>
    </row>
    <row r="313" spans="11:18" x14ac:dyDescent="0.3">
      <c r="K313" s="1"/>
      <c r="L313" s="1"/>
      <c r="M313" s="1"/>
      <c r="N313" s="1"/>
      <c r="O313" s="1"/>
      <c r="P313" s="1"/>
      <c r="Q313" s="1"/>
      <c r="R313" s="1"/>
    </row>
    <row r="314" spans="11:18" x14ac:dyDescent="0.3">
      <c r="K314" s="1"/>
      <c r="L314" s="1"/>
      <c r="M314" s="1"/>
      <c r="N314" s="1"/>
      <c r="O314" s="1"/>
      <c r="P314" s="1"/>
      <c r="Q314" s="1"/>
      <c r="R314" s="1"/>
    </row>
    <row r="315" spans="11:18" x14ac:dyDescent="0.3">
      <c r="K315" s="1"/>
      <c r="L315" s="1"/>
      <c r="M315" s="1"/>
      <c r="N315" s="1"/>
      <c r="O315" s="1"/>
      <c r="P315" s="1"/>
      <c r="Q315" s="1"/>
      <c r="R315" s="1"/>
    </row>
    <row r="316" spans="11:18" x14ac:dyDescent="0.3">
      <c r="K316" s="1"/>
      <c r="L316" s="1"/>
      <c r="M316" s="1"/>
      <c r="N316" s="1"/>
      <c r="O316" s="1"/>
      <c r="P316" s="1"/>
      <c r="Q316" s="1"/>
      <c r="R316" s="1"/>
    </row>
    <row r="317" spans="11:18" x14ac:dyDescent="0.3">
      <c r="K317" s="1"/>
      <c r="L317" s="1"/>
      <c r="M317" s="1"/>
      <c r="N317" s="1"/>
      <c r="O317" s="1"/>
      <c r="P317" s="1"/>
      <c r="Q317" s="1"/>
      <c r="R317" s="1"/>
    </row>
    <row r="318" spans="11:18" x14ac:dyDescent="0.3">
      <c r="K318" s="1"/>
      <c r="L318" s="1"/>
      <c r="M318" s="1"/>
      <c r="N318" s="1"/>
      <c r="O318" s="1"/>
      <c r="P318" s="1"/>
      <c r="Q318" s="1"/>
      <c r="R318" s="1"/>
    </row>
    <row r="319" spans="11:18" x14ac:dyDescent="0.3">
      <c r="K319" s="1"/>
      <c r="L319" s="1"/>
      <c r="M319" s="1"/>
      <c r="N319" s="1"/>
      <c r="O319" s="1"/>
      <c r="P319" s="1"/>
      <c r="Q319" s="1"/>
      <c r="R319" s="1"/>
    </row>
    <row r="320" spans="11:18" x14ac:dyDescent="0.3">
      <c r="K320" s="1"/>
      <c r="L320" s="1"/>
      <c r="M320" s="1"/>
      <c r="N320" s="1"/>
      <c r="O320" s="1"/>
      <c r="P320" s="1"/>
      <c r="Q320" s="1"/>
      <c r="R320" s="1"/>
    </row>
    <row r="321" spans="11:18" x14ac:dyDescent="0.3">
      <c r="K321" s="1"/>
      <c r="L321" s="1"/>
      <c r="M321" s="1"/>
      <c r="N321" s="1"/>
      <c r="O321" s="1"/>
      <c r="P321" s="1"/>
      <c r="Q321" s="1"/>
      <c r="R321" s="1"/>
    </row>
    <row r="322" spans="11:18" x14ac:dyDescent="0.3">
      <c r="K322" s="1"/>
      <c r="L322" s="1"/>
      <c r="M322" s="1"/>
      <c r="N322" s="1"/>
      <c r="O322" s="1"/>
      <c r="P322" s="1"/>
      <c r="Q322" s="1"/>
      <c r="R322" s="1"/>
    </row>
    <row r="323" spans="11:18" x14ac:dyDescent="0.3">
      <c r="K323" s="1"/>
      <c r="L323" s="1"/>
      <c r="M323" s="1"/>
      <c r="N323" s="1"/>
      <c r="O323" s="1"/>
      <c r="P323" s="1"/>
      <c r="Q323" s="1"/>
      <c r="R323" s="1"/>
    </row>
    <row r="324" spans="11:18" x14ac:dyDescent="0.3">
      <c r="K324" s="1"/>
      <c r="L324" s="1"/>
      <c r="M324" s="1"/>
      <c r="N324" s="1"/>
      <c r="O324" s="1"/>
      <c r="P324" s="1"/>
      <c r="Q324" s="1"/>
      <c r="R324" s="1"/>
    </row>
    <row r="325" spans="11:18" x14ac:dyDescent="0.3">
      <c r="K325" s="1"/>
      <c r="L325" s="1"/>
      <c r="M325" s="1"/>
      <c r="N325" s="1"/>
      <c r="O325" s="1"/>
      <c r="P325" s="1"/>
      <c r="Q325" s="1"/>
      <c r="R325" s="1"/>
    </row>
    <row r="326" spans="11:18" x14ac:dyDescent="0.3">
      <c r="K326" s="1"/>
      <c r="L326" s="1"/>
      <c r="M326" s="1"/>
      <c r="N326" s="1"/>
      <c r="O326" s="1"/>
      <c r="P326" s="1"/>
      <c r="Q326" s="1"/>
      <c r="R326" s="1"/>
    </row>
    <row r="327" spans="11:18" x14ac:dyDescent="0.3">
      <c r="K327" s="1"/>
      <c r="L327" s="1"/>
      <c r="M327" s="1"/>
      <c r="N327" s="1"/>
      <c r="O327" s="1"/>
      <c r="P327" s="1"/>
      <c r="Q327" s="1"/>
      <c r="R327" s="1"/>
    </row>
    <row r="328" spans="11:18" x14ac:dyDescent="0.3">
      <c r="K328" s="1"/>
      <c r="L328" s="1"/>
      <c r="M328" s="1"/>
      <c r="N328" s="1"/>
      <c r="O328" s="1"/>
      <c r="P328" s="1"/>
      <c r="Q328" s="1"/>
      <c r="R328" s="1"/>
    </row>
    <row r="329" spans="11:18" x14ac:dyDescent="0.3">
      <c r="K329" s="1"/>
      <c r="L329" s="1"/>
      <c r="M329" s="1"/>
      <c r="N329" s="1"/>
      <c r="O329" s="1"/>
      <c r="P329" s="1"/>
      <c r="Q329" s="1"/>
      <c r="R329" s="1"/>
    </row>
    <row r="330" spans="11:18" x14ac:dyDescent="0.3">
      <c r="K330" s="1"/>
      <c r="L330" s="1"/>
      <c r="M330" s="1"/>
      <c r="N330" s="1"/>
      <c r="O330" s="1"/>
      <c r="P330" s="1"/>
      <c r="Q330" s="1"/>
      <c r="R330" s="1"/>
    </row>
    <row r="331" spans="11:18" x14ac:dyDescent="0.3">
      <c r="K331" s="1"/>
      <c r="L331" s="1"/>
      <c r="M331" s="1"/>
      <c r="N331" s="1"/>
      <c r="O331" s="1"/>
      <c r="P331" s="1"/>
      <c r="Q331" s="1"/>
      <c r="R331" s="1"/>
    </row>
    <row r="332" spans="11:18" x14ac:dyDescent="0.3">
      <c r="K332" s="1"/>
      <c r="L332" s="1"/>
      <c r="M332" s="1"/>
      <c r="N332" s="1"/>
      <c r="O332" s="1"/>
      <c r="P332" s="1"/>
      <c r="Q332" s="1"/>
      <c r="R332" s="1"/>
    </row>
    <row r="333" spans="11:18" x14ac:dyDescent="0.3">
      <c r="K333" s="1"/>
      <c r="L333" s="1"/>
      <c r="M333" s="1"/>
      <c r="N333" s="1"/>
      <c r="O333" s="1"/>
      <c r="P333" s="1"/>
      <c r="Q333" s="1"/>
      <c r="R333" s="1"/>
    </row>
    <row r="334" spans="11:18" x14ac:dyDescent="0.3">
      <c r="K334" s="1"/>
      <c r="L334" s="1"/>
      <c r="M334" s="1"/>
      <c r="N334" s="1"/>
      <c r="O334" s="1"/>
      <c r="P334" s="1"/>
      <c r="Q334" s="1"/>
      <c r="R334" s="1"/>
    </row>
    <row r="335" spans="11:18" x14ac:dyDescent="0.3">
      <c r="K335" s="1"/>
      <c r="L335" s="1"/>
      <c r="M335" s="1"/>
      <c r="N335" s="1"/>
      <c r="O335" s="1"/>
      <c r="P335" s="1"/>
      <c r="Q335" s="1"/>
      <c r="R335" s="1"/>
    </row>
    <row r="336" spans="11:18" x14ac:dyDescent="0.3">
      <c r="K336" s="1"/>
      <c r="L336" s="1"/>
      <c r="M336" s="1"/>
      <c r="N336" s="1"/>
      <c r="O336" s="1"/>
      <c r="P336" s="1"/>
      <c r="Q336" s="1"/>
      <c r="R336" s="1"/>
    </row>
    <row r="337" spans="11:18" x14ac:dyDescent="0.3">
      <c r="K337" s="1"/>
      <c r="L337" s="1"/>
      <c r="M337" s="1"/>
      <c r="N337" s="1"/>
      <c r="O337" s="1"/>
      <c r="P337" s="1"/>
      <c r="Q337" s="1"/>
      <c r="R337" s="1"/>
    </row>
    <row r="338" spans="11:18" x14ac:dyDescent="0.3">
      <c r="K338" s="1"/>
      <c r="L338" s="1"/>
      <c r="M338" s="1"/>
      <c r="N338" s="1"/>
      <c r="O338" s="1"/>
      <c r="P338" s="1"/>
      <c r="Q338" s="1"/>
      <c r="R338" s="1"/>
    </row>
    <row r="339" spans="11:18" x14ac:dyDescent="0.3">
      <c r="K339" s="1"/>
      <c r="L339" s="1"/>
      <c r="M339" s="1"/>
      <c r="N339" s="1"/>
      <c r="O339" s="1"/>
      <c r="P339" s="1"/>
      <c r="Q339" s="1"/>
      <c r="R339" s="1"/>
    </row>
    <row r="340" spans="11:18" x14ac:dyDescent="0.3">
      <c r="K340" s="1"/>
      <c r="L340" s="1"/>
      <c r="M340" s="1"/>
      <c r="N340" s="1"/>
      <c r="O340" s="1"/>
      <c r="P340" s="1"/>
      <c r="Q340" s="1"/>
      <c r="R340" s="1"/>
    </row>
    <row r="341" spans="11:18" x14ac:dyDescent="0.3">
      <c r="K341" s="1"/>
      <c r="L341" s="1"/>
      <c r="M341" s="1"/>
      <c r="N341" s="1"/>
      <c r="O341" s="1"/>
      <c r="P341" s="1"/>
      <c r="Q341" s="1"/>
      <c r="R341" s="1"/>
    </row>
    <row r="342" spans="11:18" x14ac:dyDescent="0.3">
      <c r="K342" s="1"/>
      <c r="L342" s="1"/>
      <c r="M342" s="1"/>
      <c r="N342" s="1"/>
      <c r="O342" s="1"/>
      <c r="P342" s="1"/>
      <c r="Q342" s="1"/>
      <c r="R342" s="1"/>
    </row>
    <row r="343" spans="11:18" x14ac:dyDescent="0.3">
      <c r="K343" s="1"/>
      <c r="L343" s="1"/>
      <c r="M343" s="1"/>
      <c r="N343" s="1"/>
      <c r="O343" s="1"/>
      <c r="P343" s="1"/>
      <c r="Q343" s="1"/>
      <c r="R343" s="1"/>
    </row>
    <row r="344" spans="11:18" x14ac:dyDescent="0.3">
      <c r="K344" s="1"/>
      <c r="L344" s="1"/>
      <c r="M344" s="1"/>
      <c r="N344" s="1"/>
      <c r="O344" s="1"/>
      <c r="P344" s="1"/>
      <c r="Q344" s="1"/>
      <c r="R344" s="1"/>
    </row>
    <row r="345" spans="11:18" x14ac:dyDescent="0.3">
      <c r="K345" s="1"/>
      <c r="L345" s="1"/>
      <c r="M345" s="1"/>
      <c r="N345" s="1"/>
      <c r="O345" s="1"/>
      <c r="P345" s="1"/>
      <c r="Q345" s="1"/>
      <c r="R345" s="1"/>
    </row>
    <row r="346" spans="11:18" x14ac:dyDescent="0.3">
      <c r="K346" s="1"/>
      <c r="L346" s="1"/>
      <c r="M346" s="1"/>
      <c r="N346" s="1"/>
      <c r="O346" s="1"/>
      <c r="P346" s="1"/>
      <c r="Q346" s="1"/>
      <c r="R346" s="1"/>
    </row>
    <row r="347" spans="11:18" x14ac:dyDescent="0.3">
      <c r="K347" s="1"/>
      <c r="L347" s="1"/>
      <c r="M347" s="1"/>
      <c r="N347" s="1"/>
      <c r="O347" s="1"/>
      <c r="P347" s="1"/>
      <c r="Q347" s="1"/>
      <c r="R347" s="1"/>
    </row>
    <row r="348" spans="11:18" x14ac:dyDescent="0.3">
      <c r="K348" s="1"/>
      <c r="L348" s="1"/>
      <c r="M348" s="1"/>
      <c r="N348" s="1"/>
      <c r="O348" s="1"/>
      <c r="P348" s="1"/>
      <c r="Q348" s="1"/>
      <c r="R348" s="1"/>
    </row>
    <row r="349" spans="11:18" x14ac:dyDescent="0.3">
      <c r="K349" s="1"/>
      <c r="L349" s="1"/>
      <c r="M349" s="1"/>
      <c r="N349" s="1"/>
      <c r="O349" s="1"/>
      <c r="P349" s="1"/>
      <c r="Q349" s="1"/>
      <c r="R349" s="1"/>
    </row>
    <row r="350" spans="11:18" x14ac:dyDescent="0.3">
      <c r="K350" s="1"/>
      <c r="L350" s="1"/>
      <c r="M350" s="1"/>
      <c r="N350" s="1"/>
      <c r="O350" s="1"/>
      <c r="P350" s="1"/>
      <c r="Q350" s="1"/>
      <c r="R350" s="1"/>
    </row>
    <row r="351" spans="11:18" x14ac:dyDescent="0.3">
      <c r="K351" s="1"/>
      <c r="L351" s="1"/>
      <c r="M351" s="1"/>
      <c r="N351" s="1"/>
      <c r="O351" s="1"/>
      <c r="P351" s="1"/>
      <c r="Q351" s="1"/>
      <c r="R351" s="1"/>
    </row>
    <row r="352" spans="11:18" x14ac:dyDescent="0.3">
      <c r="K352" s="1"/>
      <c r="L352" s="1"/>
      <c r="M352" s="1"/>
      <c r="N352" s="1"/>
      <c r="O352" s="1"/>
      <c r="P352" s="1"/>
      <c r="Q352" s="1"/>
      <c r="R352" s="1"/>
    </row>
    <row r="353" spans="11:18" x14ac:dyDescent="0.3">
      <c r="K353" s="1"/>
      <c r="L353" s="1"/>
      <c r="M353" s="1"/>
      <c r="N353" s="1"/>
      <c r="O353" s="1"/>
      <c r="P353" s="1"/>
      <c r="Q353" s="1"/>
      <c r="R353" s="1"/>
    </row>
    <row r="354" spans="11:18" x14ac:dyDescent="0.3">
      <c r="K354" s="1"/>
      <c r="L354" s="1"/>
      <c r="M354" s="1"/>
      <c r="N354" s="1"/>
      <c r="O354" s="1"/>
      <c r="P354" s="1"/>
      <c r="Q354" s="1"/>
      <c r="R354" s="1"/>
    </row>
    <row r="355" spans="11:18" x14ac:dyDescent="0.3">
      <c r="K355" s="1"/>
      <c r="L355" s="1"/>
      <c r="M355" s="1"/>
      <c r="N355" s="1"/>
      <c r="O355" s="1"/>
      <c r="P355" s="1"/>
      <c r="Q355" s="1"/>
      <c r="R355" s="1"/>
    </row>
    <row r="356" spans="11:18" x14ac:dyDescent="0.3">
      <c r="K356" s="1"/>
      <c r="L356" s="1"/>
      <c r="M356" s="1"/>
      <c r="N356" s="1"/>
      <c r="O356" s="1"/>
      <c r="P356" s="1"/>
      <c r="Q356" s="1"/>
      <c r="R356" s="1"/>
    </row>
    <row r="357" spans="11:18" x14ac:dyDescent="0.3">
      <c r="K357" s="1"/>
      <c r="L357" s="1"/>
      <c r="M357" s="1"/>
      <c r="N357" s="1"/>
      <c r="O357" s="1"/>
      <c r="P357" s="1"/>
      <c r="Q357" s="1"/>
      <c r="R357" s="1"/>
    </row>
    <row r="358" spans="11:18" x14ac:dyDescent="0.3">
      <c r="K358" s="1"/>
      <c r="L358" s="1"/>
      <c r="M358" s="1"/>
      <c r="N358" s="1"/>
      <c r="O358" s="1"/>
      <c r="P358" s="1"/>
      <c r="Q358" s="1"/>
      <c r="R358" s="1"/>
    </row>
    <row r="359" spans="11:18" x14ac:dyDescent="0.3">
      <c r="K359" s="1"/>
      <c r="L359" s="1"/>
      <c r="M359" s="1"/>
      <c r="N359" s="1"/>
      <c r="O359" s="1"/>
      <c r="P359" s="1"/>
      <c r="Q359" s="1"/>
      <c r="R359" s="1"/>
    </row>
    <row r="360" spans="11:18" x14ac:dyDescent="0.3">
      <c r="K360" s="1"/>
      <c r="L360" s="1"/>
      <c r="M360" s="1"/>
      <c r="N360" s="1"/>
      <c r="O360" s="1"/>
      <c r="P360" s="1"/>
      <c r="Q360" s="1"/>
      <c r="R360" s="1"/>
    </row>
    <row r="361" spans="11:18" x14ac:dyDescent="0.3">
      <c r="K361" s="1"/>
      <c r="L361" s="1"/>
      <c r="M361" s="1"/>
      <c r="N361" s="1"/>
      <c r="O361" s="1"/>
      <c r="P361" s="1"/>
      <c r="Q361" s="1"/>
      <c r="R361" s="1"/>
    </row>
    <row r="362" spans="11:18" x14ac:dyDescent="0.3">
      <c r="K362" s="1"/>
      <c r="L362" s="1"/>
      <c r="M362" s="1"/>
      <c r="N362" s="1"/>
      <c r="O362" s="1"/>
      <c r="P362" s="1"/>
      <c r="Q362" s="1"/>
      <c r="R362" s="1"/>
    </row>
    <row r="363" spans="11:18" x14ac:dyDescent="0.3">
      <c r="K363" s="1"/>
      <c r="L363" s="1"/>
      <c r="M363" s="1"/>
      <c r="N363" s="1"/>
      <c r="O363" s="1"/>
      <c r="P363" s="1"/>
      <c r="Q363" s="1"/>
      <c r="R363" s="1"/>
    </row>
    <row r="364" spans="11:18" x14ac:dyDescent="0.3">
      <c r="K364" s="1"/>
      <c r="L364" s="1"/>
      <c r="M364" s="1"/>
      <c r="N364" s="1"/>
      <c r="O364" s="1"/>
      <c r="P364" s="1"/>
      <c r="Q364" s="1"/>
      <c r="R364" s="1"/>
    </row>
    <row r="365" spans="11:18" x14ac:dyDescent="0.3">
      <c r="K365" s="1"/>
      <c r="L365" s="1"/>
      <c r="M365" s="1"/>
      <c r="N365" s="1"/>
      <c r="O365" s="1"/>
      <c r="P365" s="1"/>
      <c r="Q365" s="1"/>
      <c r="R365" s="1"/>
    </row>
    <row r="366" spans="11:18" x14ac:dyDescent="0.3">
      <c r="K366" s="1"/>
      <c r="L366" s="1"/>
      <c r="M366" s="1"/>
      <c r="N366" s="1"/>
      <c r="O366" s="1"/>
      <c r="P366" s="1"/>
      <c r="Q366" s="1"/>
      <c r="R366" s="1"/>
    </row>
    <row r="367" spans="11:18" x14ac:dyDescent="0.3">
      <c r="K367" s="1"/>
      <c r="L367" s="1"/>
      <c r="M367" s="1"/>
      <c r="N367" s="1"/>
      <c r="O367" s="1"/>
      <c r="P367" s="1"/>
      <c r="Q367" s="1"/>
      <c r="R367" s="1"/>
    </row>
    <row r="368" spans="11:18" x14ac:dyDescent="0.3">
      <c r="K368" s="1"/>
      <c r="L368" s="1"/>
      <c r="M368" s="1"/>
      <c r="N368" s="1"/>
      <c r="O368" s="1"/>
      <c r="P368" s="1"/>
      <c r="Q368" s="1"/>
      <c r="R368" s="1"/>
    </row>
    <row r="369" spans="11:18" x14ac:dyDescent="0.3">
      <c r="K369" s="1"/>
      <c r="L369" s="1"/>
      <c r="M369" s="1"/>
      <c r="N369" s="1"/>
      <c r="O369" s="1"/>
      <c r="P369" s="1"/>
      <c r="Q369" s="1"/>
      <c r="R369" s="1"/>
    </row>
    <row r="370" spans="11:18" x14ac:dyDescent="0.3">
      <c r="K370" s="1"/>
      <c r="L370" s="1"/>
      <c r="M370" s="1"/>
      <c r="N370" s="1"/>
      <c r="O370" s="1"/>
      <c r="P370" s="1"/>
      <c r="Q370" s="1"/>
      <c r="R370" s="1"/>
    </row>
    <row r="371" spans="11:18" x14ac:dyDescent="0.3">
      <c r="K371" s="1"/>
      <c r="L371" s="1"/>
      <c r="M371" s="1"/>
      <c r="N371" s="1"/>
      <c r="O371" s="1"/>
      <c r="P371" s="1"/>
      <c r="Q371" s="1"/>
      <c r="R371" s="1"/>
    </row>
    <row r="372" spans="11:18" x14ac:dyDescent="0.3">
      <c r="K372" s="1"/>
      <c r="L372" s="1"/>
      <c r="M372" s="1"/>
      <c r="N372" s="1"/>
      <c r="O372" s="1"/>
      <c r="P372" s="1"/>
      <c r="Q372" s="1"/>
      <c r="R372" s="1"/>
    </row>
    <row r="373" spans="11:18" x14ac:dyDescent="0.3">
      <c r="K373" s="1"/>
      <c r="L373" s="1"/>
      <c r="M373" s="1"/>
      <c r="N373" s="1"/>
      <c r="O373" s="1"/>
      <c r="P373" s="1"/>
      <c r="Q373" s="1"/>
      <c r="R373" s="1"/>
    </row>
    <row r="374" spans="11:18" x14ac:dyDescent="0.3">
      <c r="K374" s="1"/>
      <c r="L374" s="1"/>
      <c r="M374" s="1"/>
      <c r="N374" s="1"/>
      <c r="O374" s="1"/>
      <c r="P374" s="1"/>
      <c r="Q374" s="1"/>
      <c r="R374" s="1"/>
    </row>
    <row r="375" spans="11:18" x14ac:dyDescent="0.3">
      <c r="K375" s="1"/>
      <c r="L375" s="1"/>
      <c r="M375" s="1"/>
      <c r="N375" s="1"/>
      <c r="O375" s="1"/>
      <c r="P375" s="1"/>
      <c r="Q375" s="1"/>
      <c r="R375" s="1"/>
    </row>
    <row r="376" spans="11:18" x14ac:dyDescent="0.3">
      <c r="K376" s="1"/>
      <c r="L376" s="1"/>
      <c r="M376" s="1"/>
      <c r="N376" s="1"/>
      <c r="O376" s="1"/>
      <c r="P376" s="1"/>
      <c r="Q376" s="1"/>
      <c r="R376" s="1"/>
    </row>
    <row r="377" spans="11:18" x14ac:dyDescent="0.3">
      <c r="K377" s="1"/>
      <c r="L377" s="1"/>
      <c r="M377" s="1"/>
      <c r="N377" s="1"/>
      <c r="O377" s="1"/>
      <c r="P377" s="1"/>
      <c r="Q377" s="1"/>
      <c r="R377" s="1"/>
    </row>
    <row r="378" spans="11:18" x14ac:dyDescent="0.3">
      <c r="K378" s="1"/>
      <c r="L378" s="1"/>
      <c r="M378" s="1"/>
      <c r="N378" s="1"/>
      <c r="O378" s="1"/>
      <c r="P378" s="1"/>
      <c r="Q378" s="1"/>
      <c r="R378" s="1"/>
    </row>
    <row r="379" spans="11:18" x14ac:dyDescent="0.3">
      <c r="K379" s="1"/>
      <c r="L379" s="1"/>
      <c r="M379" s="1"/>
      <c r="N379" s="1"/>
      <c r="O379" s="1"/>
      <c r="P379" s="1"/>
      <c r="Q379" s="1"/>
      <c r="R379" s="1"/>
    </row>
    <row r="380" spans="11:18" x14ac:dyDescent="0.3">
      <c r="K380" s="1"/>
      <c r="L380" s="1"/>
      <c r="M380" s="1"/>
      <c r="N380" s="1"/>
      <c r="O380" s="1"/>
      <c r="P380" s="1"/>
      <c r="Q380" s="1"/>
      <c r="R380" s="1"/>
    </row>
    <row r="381" spans="11:18" x14ac:dyDescent="0.3">
      <c r="K381" s="1"/>
      <c r="L381" s="1"/>
      <c r="M381" s="1"/>
      <c r="N381" s="1"/>
      <c r="O381" s="1"/>
      <c r="P381" s="1"/>
      <c r="Q381" s="1"/>
      <c r="R381" s="1"/>
    </row>
    <row r="382" spans="11:18" x14ac:dyDescent="0.3">
      <c r="K382" s="1"/>
      <c r="L382" s="1"/>
      <c r="M382" s="1"/>
      <c r="N382" s="1"/>
      <c r="O382" s="1"/>
      <c r="P382" s="1"/>
      <c r="Q382" s="1"/>
      <c r="R382" s="1"/>
    </row>
    <row r="383" spans="11:18" x14ac:dyDescent="0.3">
      <c r="K383" s="1"/>
      <c r="L383" s="1"/>
      <c r="M383" s="1"/>
      <c r="N383" s="1"/>
      <c r="O383" s="1"/>
      <c r="P383" s="1"/>
      <c r="Q383" s="1"/>
      <c r="R383" s="1"/>
    </row>
    <row r="384" spans="11:18" x14ac:dyDescent="0.3">
      <c r="K384" s="1"/>
      <c r="L384" s="1"/>
      <c r="M384" s="1"/>
      <c r="N384" s="1"/>
      <c r="O384" s="1"/>
      <c r="P384" s="1"/>
      <c r="Q384" s="1"/>
      <c r="R384" s="1"/>
    </row>
    <row r="385" spans="11:18" x14ac:dyDescent="0.3">
      <c r="K385" s="1"/>
      <c r="L385" s="1"/>
      <c r="M385" s="1"/>
      <c r="N385" s="1"/>
      <c r="O385" s="1"/>
      <c r="P385" s="1"/>
      <c r="Q385" s="1"/>
      <c r="R385" s="1"/>
    </row>
    <row r="386" spans="11:18" x14ac:dyDescent="0.3">
      <c r="K386" s="1"/>
      <c r="L386" s="1"/>
      <c r="M386" s="1"/>
      <c r="N386" s="1"/>
      <c r="O386" s="1"/>
      <c r="P386" s="1"/>
      <c r="Q386" s="1"/>
      <c r="R386" s="1"/>
    </row>
    <row r="387" spans="11:18" x14ac:dyDescent="0.3">
      <c r="K387" s="1"/>
      <c r="L387" s="1"/>
      <c r="M387" s="1"/>
      <c r="N387" s="1"/>
      <c r="O387" s="1"/>
      <c r="P387" s="1"/>
      <c r="Q387" s="1"/>
      <c r="R387" s="1"/>
    </row>
    <row r="388" spans="11:18" x14ac:dyDescent="0.3">
      <c r="K388" s="1"/>
      <c r="L388" s="1"/>
      <c r="M388" s="1"/>
      <c r="N388" s="1"/>
      <c r="O388" s="1"/>
      <c r="P388" s="1"/>
      <c r="Q388" s="1"/>
      <c r="R388" s="1"/>
    </row>
    <row r="389" spans="11:18" x14ac:dyDescent="0.3">
      <c r="R389" s="1"/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4"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2017-05-17T23:39:15Z</dcterms:modified>
</cp:coreProperties>
</file>