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ropbox\Documents\VSCode\MatchingPPE\test data\"/>
    </mc:Choice>
  </mc:AlternateContent>
  <xr:revisionPtr revIDLastSave="0" documentId="13_ncr:1_{B312FFCE-9341-4E03-90F2-10A22AD16A18}" xr6:coauthVersionLast="46" xr6:coauthVersionMax="46" xr10:uidLastSave="{00000000-0000-0000-0000-000000000000}"/>
  <bookViews>
    <workbookView xWindow="4170" yWindow="4170" windowWidth="28800" windowHeight="15160" activeTab="1" xr2:uid="{70FEA858-70CA-47A0-9FC4-770E64961922}"/>
  </bookViews>
  <sheets>
    <sheet name="test1" sheetId="2" r:id="rId1"/>
    <sheet name="Section 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4" i="3" l="1"/>
  <c r="E32" i="3"/>
  <c r="E42" i="3" s="1"/>
  <c r="E31" i="3"/>
  <c r="E29" i="3"/>
  <c r="E41" i="3" s="1"/>
  <c r="E28" i="3"/>
  <c r="E40" i="3" s="1"/>
  <c r="E53" i="3" s="1"/>
  <c r="P23" i="3"/>
  <c r="H23" i="3"/>
  <c r="I23" i="3" s="1"/>
  <c r="B23" i="3"/>
  <c r="P22" i="3"/>
  <c r="H22" i="3"/>
  <c r="I22" i="3" s="1"/>
  <c r="J40" i="3" s="1"/>
  <c r="B22" i="3"/>
  <c r="J22" i="3" s="1"/>
  <c r="K22" i="3" s="1"/>
  <c r="J45" i="3" s="1"/>
  <c r="P21" i="3"/>
  <c r="H21" i="3"/>
  <c r="I21" i="3" s="1"/>
  <c r="B21" i="3"/>
  <c r="P20" i="3"/>
  <c r="H20" i="3"/>
  <c r="I20" i="3" s="1"/>
  <c r="B20" i="3"/>
  <c r="J20" i="3" s="1"/>
  <c r="K20" i="3" s="1"/>
  <c r="P19" i="3"/>
  <c r="H19" i="3"/>
  <c r="I19" i="3" s="1"/>
  <c r="B19" i="3"/>
  <c r="P9" i="3"/>
  <c r="O9" i="3"/>
  <c r="P8" i="3"/>
  <c r="O8" i="3"/>
  <c r="P7" i="3"/>
  <c r="O7" i="3"/>
  <c r="P6" i="3"/>
  <c r="O6" i="3"/>
  <c r="S37" i="2"/>
  <c r="S36" i="2"/>
  <c r="S35" i="2"/>
  <c r="L23" i="2"/>
  <c r="L22" i="2"/>
  <c r="L21" i="2"/>
  <c r="L20" i="2"/>
  <c r="L19" i="2"/>
  <c r="M19" i="2" s="1"/>
  <c r="I23" i="2"/>
  <c r="H23" i="2"/>
  <c r="J23" i="2" s="1"/>
  <c r="K23" i="2" s="1"/>
  <c r="I22" i="2"/>
  <c r="H22" i="2"/>
  <c r="J22" i="2" s="1"/>
  <c r="K22" i="2" s="1"/>
  <c r="I21" i="2"/>
  <c r="H21" i="2"/>
  <c r="J21" i="2" s="1"/>
  <c r="K21" i="2" s="1"/>
  <c r="I20" i="2"/>
  <c r="H20" i="2"/>
  <c r="J20" i="2" s="1"/>
  <c r="K20" i="2" s="1"/>
  <c r="I19" i="2"/>
  <c r="H19" i="2"/>
  <c r="J19" i="2" s="1"/>
  <c r="K19" i="2" s="1"/>
  <c r="P19" i="2"/>
  <c r="P20" i="2"/>
  <c r="P21" i="2"/>
  <c r="P22" i="2"/>
  <c r="P23" i="2"/>
  <c r="J19" i="3" l="1"/>
  <c r="K19" i="3" s="1"/>
  <c r="I60" i="3" s="1"/>
  <c r="J23" i="3"/>
  <c r="K23" i="3" s="1"/>
  <c r="S19" i="3" a="1"/>
  <c r="S19" i="3" s="1"/>
  <c r="I53" i="3" s="1"/>
  <c r="J21" i="3"/>
  <c r="K21" i="3" s="1"/>
  <c r="J47" i="3" s="1"/>
  <c r="J42" i="3"/>
  <c r="I57" i="3"/>
  <c r="J41" i="3"/>
  <c r="E46" i="3"/>
  <c r="E47" i="3"/>
  <c r="E48" i="3"/>
  <c r="S19" i="2" a="1"/>
  <c r="S19" i="2" s="1"/>
  <c r="M21" i="2"/>
  <c r="M20" i="2"/>
  <c r="M23" i="2"/>
  <c r="M22" i="2"/>
  <c r="J46" i="3" l="1"/>
  <c r="E5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<sst xmlns="http://schemas.openxmlformats.org/spreadsheetml/2006/main" count="256" uniqueCount="72">
  <si>
    <t>R1</t>
  </si>
  <si>
    <t>R2</t>
  </si>
  <si>
    <t>R3</t>
  </si>
  <si>
    <t>D1</t>
  </si>
  <si>
    <t>D2</t>
  </si>
  <si>
    <t>masks</t>
  </si>
  <si>
    <t>gloves</t>
  </si>
  <si>
    <t>gowns</t>
  </si>
  <si>
    <t>Fill rates</t>
  </si>
  <si>
    <t>overall</t>
  </si>
  <si>
    <t>Donor- or recipient-level stats</t>
  </si>
  <si>
    <t>Donor,Recipient pairs</t>
  </si>
  <si>
    <t>unique pairs</t>
  </si>
  <si>
    <t>average number of shipments among donors</t>
  </si>
  <si>
    <t>distance</t>
  </si>
  <si>
    <t>average miles travelled per PPE</t>
  </si>
  <si>
    <t>tot miles</t>
  </si>
  <si>
    <t>Distance Matrix (M)</t>
  </si>
  <si>
    <t>Recipient table Rt</t>
  </si>
  <si>
    <t>Donor table Dt</t>
  </si>
  <si>
    <t>holding time</t>
  </si>
  <si>
    <t>holding time (days-unit)</t>
  </si>
  <si>
    <t>holding time per unit of PPE</t>
  </si>
  <si>
    <t>Fill rate (overall)</t>
  </si>
  <si>
    <t>Overall fill rate among those who received something</t>
  </si>
  <si>
    <t>PPE-level stats</t>
  </si>
  <si>
    <t>Overall stats</t>
  </si>
  <si>
    <t>Legend</t>
  </si>
  <si>
    <t>Blue</t>
  </si>
  <si>
    <t>Input (can be modified)</t>
  </si>
  <si>
    <t xml:space="preserve">Yellow </t>
  </si>
  <si>
    <t>output</t>
  </si>
  <si>
    <t>Rt (Dt) is the table of the unsatisfied recipients' (donors') requests at time t. These tables include the backed up requests. The table decisions reports the shippingdecisions. Ther are four sets of metrics that will be produced: those at the donor level, at the recipient level, at the PPE level, and overall. These metrics tables are generated once, at the end of the simulation. They are not generated every time the matching problem is solved</t>
  </si>
  <si>
    <t>Fill rates: fill rate for each PPE</t>
  </si>
  <si>
    <t>Miles traveled: how long did ecah unit travel, on average?</t>
  </si>
  <si>
    <t>Holding time: how long did each unit stay idle, on average?</t>
  </si>
  <si>
    <t>&lt;-- sum of R1's received quantities divided by R1's sum of requested quantity</t>
  </si>
  <si>
    <t>&lt;--- R1's received masks divided by R1's requested masks (capped at 100%)</t>
  </si>
  <si>
    <t xml:space="preserve">&lt;-- avg fill rates (among recipients == divided by number of recipients who requested that ppe) </t>
  </si>
  <si>
    <t>Fill rates for (recipient,PPE)</t>
  </si>
  <si>
    <t>Fill rates among those who received something</t>
  </si>
  <si>
    <t>&lt;-- computed as above removing the zeros from teable on top</t>
  </si>
  <si>
    <t>&lt;-- for equity purposes, avg of the avg fill rates above</t>
  </si>
  <si>
    <t>don_id</t>
  </si>
  <si>
    <t>date</t>
  </si>
  <si>
    <t>ppe</t>
  </si>
  <si>
    <t>qty</t>
  </si>
  <si>
    <t>rec_id</t>
  </si>
  <si>
    <t>timestamp</t>
  </si>
  <si>
    <t>Make matching decisions here ---&gt;</t>
  </si>
  <si>
    <t>Make N-N cases here --&gt;</t>
  </si>
  <si>
    <t>donor req</t>
  </si>
  <si>
    <t>recip req</t>
  </si>
  <si>
    <t>donor id</t>
  </si>
  <si>
    <t>recipient id</t>
  </si>
  <si>
    <t>Granular Shipping decisions</t>
  </si>
  <si>
    <t>time 11</t>
  </si>
  <si>
    <t>Dt+1</t>
  </si>
  <si>
    <t>deleted</t>
  </si>
  <si>
    <t>time 12</t>
  </si>
  <si>
    <t>Aggregate decisions --&gt;</t>
  </si>
  <si>
    <t>Dt+2</t>
  </si>
  <si>
    <t>Rt+1</t>
  </si>
  <si>
    <t>Rt+2</t>
  </si>
  <si>
    <t>&lt;-- split into two</t>
  </si>
  <si>
    <t>fill rate</t>
  </si>
  <si>
    <t>avg miles traveled</t>
  </si>
  <si>
    <t>avg holding time</t>
  </si>
  <si>
    <t>avg shipments</t>
  </si>
  <si>
    <t>unique timestamp,donor,recipient</t>
  </si>
  <si>
    <t>so, avg shipments</t>
  </si>
  <si>
    <t>Matching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</si>
</sst>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5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2" fillId="0" borderId="0" xfId="0" applyFont="1" applyBorder="1"/>
    <xf numFmtId="0" fontId="0" fillId="2" borderId="5" xfId="0" applyFill="1" applyBorder="1"/>
    <xf numFmtId="0" fontId="0" fillId="2" borderId="8" xfId="0" applyFill="1" applyBorder="1"/>
    <xf numFmtId="0" fontId="0" fillId="2" borderId="0" xfId="0" applyFill="1" applyBorder="1"/>
    <xf numFmtId="0" fontId="0" fillId="2" borderId="7" xfId="0" applyFill="1" applyBorder="1"/>
    <xf numFmtId="9" fontId="0" fillId="4" borderId="5" xfId="1" applyFont="1" applyFill="1" applyBorder="1"/>
    <xf numFmtId="9" fontId="0" fillId="4" borderId="0" xfId="1" applyFont="1" applyFill="1" applyBorder="1"/>
    <xf numFmtId="9" fontId="0" fillId="4" borderId="8" xfId="1" applyFont="1" applyFill="1" applyBorder="1"/>
    <xf numFmtId="0" fontId="0" fillId="4" borderId="0" xfId="0" applyFill="1" applyBorder="1"/>
    <xf numFmtId="0" fontId="0" fillId="4" borderId="7" xfId="0" applyFill="1" applyBorder="1"/>
    <xf numFmtId="0" fontId="0" fillId="4" borderId="0" xfId="0" applyFont="1" applyFill="1" applyBorder="1"/>
    <xf numFmtId="164" fontId="0" fillId="4" borderId="0" xfId="0" applyNumberFormat="1" applyFill="1" applyBorder="1"/>
    <xf numFmtId="0" fontId="0" fillId="2" borderId="4" xfId="0" applyFill="1" applyBorder="1"/>
    <xf numFmtId="0" fontId="0" fillId="4" borderId="6" xfId="0" applyFill="1" applyBorder="1"/>
    <xf numFmtId="0" fontId="2" fillId="0" borderId="3" xfId="0" applyFont="1" applyFill="1" applyBorder="1"/>
    <xf numFmtId="10" fontId="0" fillId="4" borderId="0" xfId="1" applyNumberFormat="1" applyFont="1" applyFill="1" applyBorder="1"/>
    <xf numFmtId="0" fontId="3" fillId="0" borderId="4" xfId="0" applyFont="1" applyBorder="1"/>
    <xf numFmtId="0" fontId="3" fillId="2" borderId="0" xfId="0" applyFont="1" applyFill="1" applyBorder="1"/>
    <xf numFmtId="0" fontId="3" fillId="2" borderId="5" xfId="0" applyFont="1" applyFill="1" applyBorder="1"/>
    <xf numFmtId="0" fontId="3" fillId="0" borderId="0" xfId="0" applyFont="1"/>
    <xf numFmtId="0" fontId="2" fillId="2" borderId="5" xfId="0" applyFont="1" applyFill="1" applyBorder="1"/>
    <xf numFmtId="0" fontId="2" fillId="2" borderId="8" xfId="0" applyFont="1" applyFill="1" applyBorder="1"/>
    <xf numFmtId="0" fontId="4" fillId="2" borderId="5" xfId="0" applyFont="1" applyFill="1" applyBorder="1"/>
    <xf numFmtId="0" fontId="3" fillId="0" borderId="6" xfId="0" applyFont="1" applyBorder="1"/>
    <xf numFmtId="0" fontId="3" fillId="2" borderId="7" xfId="0" applyFont="1" applyFill="1" applyBorder="1"/>
    <xf numFmtId="0" fontId="3" fillId="2" borderId="8" xfId="0" applyFont="1" applyFill="1" applyBorder="1"/>
    <xf numFmtId="0" fontId="5" fillId="0" borderId="0" xfId="0" applyFont="1"/>
    <xf numFmtId="0" fontId="0" fillId="4" borderId="0" xfId="0" applyFill="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0" fillId="0" borderId="0" xfId="0" applyAlignment="1">
      <alignment horizontal="left" vertical="top"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2AE96-95A2-4E8C-A470-D3A314DC5A9D}">
  <dimension ref="A2:V51"/>
  <sheetViews>
    <sheetView zoomScaleNormal="100" workbookViewId="0"/>
  </sheetViews>
  <sheetFormatPr defaultRowHeight="14.5" x14ac:dyDescent="0.35"/>
  <cols>
    <col min="1" max="1" width="25.7265625" customWidth="1"/>
    <col min="3" max="6" width="11.1796875" customWidth="1"/>
    <col min="7" max="7" width="18.54296875" customWidth="1"/>
    <col min="11" max="11" width="21.7265625" customWidth="1"/>
    <col min="22" max="22" width="12" customWidth="1"/>
  </cols>
  <sheetData>
    <row r="2" spans="1:22" ht="81" customHeight="1" thickBot="1" x14ac:dyDescent="0.4">
      <c r="A2" s="46" t="s">
        <v>32</v>
      </c>
      <c r="B2" s="46"/>
      <c r="C2" s="46"/>
      <c r="D2" s="46"/>
      <c r="E2" s="46"/>
      <c r="F2" s="46"/>
      <c r="G2" s="46"/>
      <c r="H2" s="46"/>
    </row>
    <row r="3" spans="1:22" ht="15" thickBot="1" x14ac:dyDescent="0.4">
      <c r="T3" s="1" t="s">
        <v>27</v>
      </c>
      <c r="U3" s="2"/>
      <c r="V3" s="3"/>
    </row>
    <row r="4" spans="1:22" ht="15" thickBot="1" x14ac:dyDescent="0.4">
      <c r="D4" s="43" t="s">
        <v>19</v>
      </c>
      <c r="E4" s="44"/>
      <c r="F4" s="44"/>
      <c r="G4" s="45"/>
      <c r="J4" s="43" t="s">
        <v>18</v>
      </c>
      <c r="K4" s="44"/>
      <c r="L4" s="44"/>
      <c r="M4" s="45"/>
      <c r="T4" s="27" t="s">
        <v>28</v>
      </c>
      <c r="U4" s="5" t="s">
        <v>29</v>
      </c>
      <c r="V4" s="6"/>
    </row>
    <row r="5" spans="1:22" ht="15" thickBot="1" x14ac:dyDescent="0.4">
      <c r="D5" s="10" t="s">
        <v>43</v>
      </c>
      <c r="E5" s="11" t="s">
        <v>44</v>
      </c>
      <c r="F5" s="11" t="s">
        <v>45</v>
      </c>
      <c r="G5" s="12" t="s">
        <v>46</v>
      </c>
      <c r="J5" s="10" t="s">
        <v>47</v>
      </c>
      <c r="K5" s="11" t="s">
        <v>44</v>
      </c>
      <c r="L5" s="11" t="s">
        <v>45</v>
      </c>
      <c r="M5" s="12" t="s">
        <v>46</v>
      </c>
      <c r="T5" s="28" t="s">
        <v>30</v>
      </c>
      <c r="U5" s="8" t="s">
        <v>31</v>
      </c>
      <c r="V5" s="9"/>
    </row>
    <row r="6" spans="1:22" x14ac:dyDescent="0.35">
      <c r="C6">
        <v>0</v>
      </c>
      <c r="D6" s="4" t="s">
        <v>3</v>
      </c>
      <c r="E6" s="18">
        <v>9</v>
      </c>
      <c r="F6" s="18" t="s">
        <v>7</v>
      </c>
      <c r="G6" s="16">
        <v>150</v>
      </c>
      <c r="I6">
        <v>0</v>
      </c>
      <c r="J6" s="4" t="s">
        <v>0</v>
      </c>
      <c r="K6" s="18">
        <v>10</v>
      </c>
      <c r="L6" s="18" t="s">
        <v>7</v>
      </c>
      <c r="M6" s="16">
        <v>100</v>
      </c>
    </row>
    <row r="7" spans="1:22" x14ac:dyDescent="0.35">
      <c r="C7">
        <v>1</v>
      </c>
      <c r="D7" s="4" t="s">
        <v>4</v>
      </c>
      <c r="E7" s="18">
        <v>9</v>
      </c>
      <c r="F7" s="18" t="s">
        <v>7</v>
      </c>
      <c r="G7" s="16">
        <v>150</v>
      </c>
      <c r="I7">
        <v>1</v>
      </c>
      <c r="J7" s="4" t="s">
        <v>0</v>
      </c>
      <c r="K7" s="18">
        <v>10</v>
      </c>
      <c r="L7" s="18" t="s">
        <v>7</v>
      </c>
      <c r="M7" s="16">
        <v>100</v>
      </c>
    </row>
    <row r="8" spans="1:22" ht="15" thickBot="1" x14ac:dyDescent="0.4">
      <c r="C8">
        <v>2</v>
      </c>
      <c r="D8" s="7" t="s">
        <v>4</v>
      </c>
      <c r="E8" s="19">
        <v>10</v>
      </c>
      <c r="F8" s="19" t="s">
        <v>7</v>
      </c>
      <c r="G8" s="17">
        <v>100</v>
      </c>
      <c r="I8">
        <v>2</v>
      </c>
      <c r="J8" s="7" t="s">
        <v>1</v>
      </c>
      <c r="K8" s="19">
        <v>10</v>
      </c>
      <c r="L8" s="19" t="s">
        <v>7</v>
      </c>
      <c r="M8" s="17">
        <v>200</v>
      </c>
    </row>
    <row r="11" spans="1:22" ht="15" thickBot="1" x14ac:dyDescent="0.4"/>
    <row r="12" spans="1:22" ht="15" thickBot="1" x14ac:dyDescent="0.4">
      <c r="C12" s="43" t="s">
        <v>17</v>
      </c>
      <c r="D12" s="44"/>
      <c r="E12" s="44"/>
      <c r="F12" s="45"/>
    </row>
    <row r="13" spans="1:22" x14ac:dyDescent="0.35">
      <c r="C13" s="10"/>
      <c r="D13" s="11" t="s">
        <v>0</v>
      </c>
      <c r="E13" s="11" t="s">
        <v>1</v>
      </c>
      <c r="F13" s="12" t="s">
        <v>2</v>
      </c>
    </row>
    <row r="14" spans="1:22" x14ac:dyDescent="0.35">
      <c r="C14" s="13" t="s">
        <v>3</v>
      </c>
      <c r="D14" s="18">
        <v>100</v>
      </c>
      <c r="E14" s="18">
        <v>100</v>
      </c>
      <c r="F14" s="16">
        <v>50</v>
      </c>
    </row>
    <row r="15" spans="1:22" ht="15" thickBot="1" x14ac:dyDescent="0.4">
      <c r="C15" s="14" t="s">
        <v>4</v>
      </c>
      <c r="D15" s="19">
        <v>50</v>
      </c>
      <c r="E15" s="19">
        <v>50</v>
      </c>
      <c r="F15" s="17">
        <v>50</v>
      </c>
    </row>
    <row r="16" spans="1:22" ht="15" thickBot="1" x14ac:dyDescent="0.4"/>
    <row r="17" spans="1:19" ht="15" thickBot="1" x14ac:dyDescent="0.4">
      <c r="C17" s="47" t="s">
        <v>55</v>
      </c>
      <c r="D17" s="48"/>
      <c r="E17" s="48"/>
      <c r="F17" s="48"/>
      <c r="G17" s="49"/>
      <c r="H17" t="s">
        <v>53</v>
      </c>
      <c r="I17" t="s">
        <v>54</v>
      </c>
    </row>
    <row r="18" spans="1:19" x14ac:dyDescent="0.35">
      <c r="C18" s="10" t="s">
        <v>51</v>
      </c>
      <c r="D18" s="11" t="s">
        <v>52</v>
      </c>
      <c r="E18" s="11" t="s">
        <v>45</v>
      </c>
      <c r="F18" s="11" t="s">
        <v>46</v>
      </c>
      <c r="G18" s="29" t="s">
        <v>48</v>
      </c>
      <c r="J18" t="s">
        <v>14</v>
      </c>
      <c r="K18" t="s">
        <v>16</v>
      </c>
      <c r="L18" t="s">
        <v>20</v>
      </c>
      <c r="M18" t="s">
        <v>21</v>
      </c>
      <c r="P18" t="s">
        <v>11</v>
      </c>
      <c r="S18" t="s">
        <v>12</v>
      </c>
    </row>
    <row r="19" spans="1:19" x14ac:dyDescent="0.35">
      <c r="C19" s="4">
        <v>0</v>
      </c>
      <c r="D19" s="5">
        <v>0</v>
      </c>
      <c r="E19" s="18" t="s">
        <v>7</v>
      </c>
      <c r="F19" s="18">
        <v>100</v>
      </c>
      <c r="G19" s="16">
        <v>11</v>
      </c>
      <c r="H19" t="str">
        <f>VLOOKUP(C19,$C$6:$G$8,2,FALSE)</f>
        <v>D1</v>
      </c>
      <c r="I19" t="str">
        <f>VLOOKUP(D19,$I$6:$J$8,2,FALSE)</f>
        <v>R1</v>
      </c>
      <c r="J19">
        <f>VLOOKUP(H19,$C$14:$F$15,MATCH(I19,$D$13:$F$13,FALSE)+1,FALSE)</f>
        <v>100</v>
      </c>
      <c r="K19">
        <f>J19*F19</f>
        <v>10000</v>
      </c>
      <c r="L19">
        <f>G19-VLOOKUP(C19,$C$6:$G$8,3,FALSE)</f>
        <v>2</v>
      </c>
      <c r="M19">
        <f>L19*F19</f>
        <v>200</v>
      </c>
      <c r="P19" t="str">
        <f>_xlfn.CONCAT(C19,D19)</f>
        <v>00</v>
      </c>
      <c r="S19" t="str" cm="1">
        <f t="array" ref="S19:S23">_xlfn.UNIQUE(P19:P23)</f>
        <v>00</v>
      </c>
    </row>
    <row r="20" spans="1:19" x14ac:dyDescent="0.35">
      <c r="C20" s="4">
        <v>0</v>
      </c>
      <c r="D20" s="5">
        <v>1</v>
      </c>
      <c r="E20" s="18" t="s">
        <v>7</v>
      </c>
      <c r="F20" s="18">
        <v>50</v>
      </c>
      <c r="G20" s="16">
        <v>12</v>
      </c>
      <c r="H20" t="str">
        <f t="shared" ref="H20:H23" si="0">VLOOKUP(C20,$C$6:$G$8,2,FALSE)</f>
        <v>D1</v>
      </c>
      <c r="I20" t="str">
        <f t="shared" ref="I20:I23" si="1">VLOOKUP(D20,$I$6:$J$8,2,FALSE)</f>
        <v>R1</v>
      </c>
      <c r="J20">
        <f>VLOOKUP(H20,$C$14:$F$15,MATCH(I20,$D$13:$F$13,FALSE)+1,FALSE)</f>
        <v>100</v>
      </c>
      <c r="K20">
        <f>J20*F20</f>
        <v>5000</v>
      </c>
      <c r="L20">
        <f t="shared" ref="L20:L23" si="2">G20-VLOOKUP(C20,$C$6:$G$8,3,FALSE)</f>
        <v>3</v>
      </c>
      <c r="M20">
        <f>L20*F20</f>
        <v>150</v>
      </c>
      <c r="P20" t="str">
        <f>_xlfn.CONCAT(C20,D20)</f>
        <v>01</v>
      </c>
      <c r="S20" t="str">
        <v>01</v>
      </c>
    </row>
    <row r="21" spans="1:19" x14ac:dyDescent="0.35">
      <c r="C21" s="4">
        <v>1</v>
      </c>
      <c r="D21" s="5">
        <v>1</v>
      </c>
      <c r="E21" s="18" t="s">
        <v>7</v>
      </c>
      <c r="F21" s="18">
        <v>50</v>
      </c>
      <c r="G21" s="16">
        <v>11</v>
      </c>
      <c r="H21" t="str">
        <f t="shared" si="0"/>
        <v>D2</v>
      </c>
      <c r="I21" t="str">
        <f t="shared" si="1"/>
        <v>R1</v>
      </c>
      <c r="J21">
        <f>VLOOKUP(H21,$C$14:$F$15,MATCH(I21,$D$13:$F$13,FALSE)+1,FALSE)</f>
        <v>50</v>
      </c>
      <c r="K21">
        <f>J21*F21</f>
        <v>2500</v>
      </c>
      <c r="L21">
        <f t="shared" si="2"/>
        <v>2</v>
      </c>
      <c r="M21">
        <f>L21*F21</f>
        <v>100</v>
      </c>
      <c r="P21" t="str">
        <f>_xlfn.CONCAT(C21,D21)</f>
        <v>11</v>
      </c>
      <c r="S21" t="str">
        <v>11</v>
      </c>
    </row>
    <row r="22" spans="1:19" x14ac:dyDescent="0.35">
      <c r="C22" s="4">
        <v>1</v>
      </c>
      <c r="D22" s="5">
        <v>2</v>
      </c>
      <c r="E22" s="18" t="s">
        <v>7</v>
      </c>
      <c r="F22" s="18">
        <v>100</v>
      </c>
      <c r="G22" s="16">
        <v>11</v>
      </c>
      <c r="H22" t="str">
        <f t="shared" si="0"/>
        <v>D2</v>
      </c>
      <c r="I22" t="str">
        <f t="shared" si="1"/>
        <v>R2</v>
      </c>
      <c r="J22">
        <f>VLOOKUP(H22,$C$14:$F$15,MATCH(I22,$D$13:$F$13,FALSE)+1,FALSE)</f>
        <v>50</v>
      </c>
      <c r="K22">
        <f>J22*F22</f>
        <v>5000</v>
      </c>
      <c r="L22">
        <f t="shared" si="2"/>
        <v>2</v>
      </c>
      <c r="M22">
        <f>L22*F22</f>
        <v>200</v>
      </c>
      <c r="P22" t="str">
        <f>_xlfn.CONCAT(C22,D22)</f>
        <v>12</v>
      </c>
      <c r="S22" t="str">
        <v>12</v>
      </c>
    </row>
    <row r="23" spans="1:19" ht="15" thickBot="1" x14ac:dyDescent="0.4">
      <c r="C23" s="7">
        <v>2</v>
      </c>
      <c r="D23" s="8">
        <v>2</v>
      </c>
      <c r="E23" s="19" t="s">
        <v>7</v>
      </c>
      <c r="F23" s="19">
        <v>100</v>
      </c>
      <c r="G23" s="17">
        <v>12</v>
      </c>
      <c r="H23" t="str">
        <f t="shared" si="0"/>
        <v>D2</v>
      </c>
      <c r="I23" t="str">
        <f t="shared" si="1"/>
        <v>R2</v>
      </c>
      <c r="J23">
        <f>VLOOKUP(H23,$C$14:$F$15,MATCH(I23,$D$13:$F$13,FALSE)+1,FALSE)</f>
        <v>50</v>
      </c>
      <c r="K23">
        <f>J23*F23</f>
        <v>5000</v>
      </c>
      <c r="L23">
        <f t="shared" si="2"/>
        <v>2</v>
      </c>
      <c r="M23">
        <f>L23*F23</f>
        <v>200</v>
      </c>
      <c r="P23" t="str">
        <f>_xlfn.CONCAT(C23,D23)</f>
        <v>22</v>
      </c>
      <c r="S23" t="str">
        <v>22</v>
      </c>
    </row>
    <row r="28" spans="1:19" ht="21" x14ac:dyDescent="0.5">
      <c r="C28" s="41" t="s">
        <v>56</v>
      </c>
    </row>
    <row r="30" spans="1:19" x14ac:dyDescent="0.35">
      <c r="A30" t="s">
        <v>60</v>
      </c>
      <c r="D30" t="s">
        <v>3</v>
      </c>
      <c r="E30" t="s">
        <v>0</v>
      </c>
      <c r="F30">
        <v>100</v>
      </c>
    </row>
    <row r="31" spans="1:19" x14ac:dyDescent="0.35">
      <c r="D31" t="s">
        <v>4</v>
      </c>
      <c r="E31" t="s">
        <v>0</v>
      </c>
      <c r="F31">
        <v>50</v>
      </c>
      <c r="R31" t="s">
        <v>65</v>
      </c>
    </row>
    <row r="32" spans="1:19" x14ac:dyDescent="0.35">
      <c r="D32" t="s">
        <v>4</v>
      </c>
      <c r="E32" t="s">
        <v>1</v>
      </c>
      <c r="F32">
        <v>100</v>
      </c>
      <c r="R32" t="s">
        <v>0</v>
      </c>
      <c r="S32" s="42">
        <v>1</v>
      </c>
    </row>
    <row r="33" spans="1:20" x14ac:dyDescent="0.35">
      <c r="J33" t="s">
        <v>62</v>
      </c>
      <c r="R33" t="s">
        <v>1</v>
      </c>
      <c r="S33" s="42">
        <v>1</v>
      </c>
    </row>
    <row r="34" spans="1:20" ht="15" thickBot="1" x14ac:dyDescent="0.4"/>
    <row r="35" spans="1:20" ht="15" thickBot="1" x14ac:dyDescent="0.4">
      <c r="B35" t="s">
        <v>57</v>
      </c>
      <c r="D35" s="43" t="s">
        <v>19</v>
      </c>
      <c r="E35" s="44"/>
      <c r="F35" s="44"/>
      <c r="G35" s="45"/>
      <c r="J35" s="43" t="s">
        <v>18</v>
      </c>
      <c r="K35" s="44"/>
      <c r="L35" s="44"/>
      <c r="M35" s="45"/>
      <c r="R35" t="s">
        <v>66</v>
      </c>
      <c r="S35" s="42">
        <f>SUMPRODUCT(F19:F23,J19:J23)/SUM(F19:F23)</f>
        <v>68.75</v>
      </c>
    </row>
    <row r="36" spans="1:20" x14ac:dyDescent="0.35">
      <c r="D36" s="10" t="s">
        <v>43</v>
      </c>
      <c r="E36" s="11" t="s">
        <v>44</v>
      </c>
      <c r="F36" s="11" t="s">
        <v>45</v>
      </c>
      <c r="G36" s="12" t="s">
        <v>46</v>
      </c>
      <c r="J36" s="10" t="s">
        <v>47</v>
      </c>
      <c r="K36" s="11" t="s">
        <v>44</v>
      </c>
      <c r="L36" s="11" t="s">
        <v>45</v>
      </c>
      <c r="M36" s="12" t="s">
        <v>46</v>
      </c>
      <c r="R36" t="s">
        <v>67</v>
      </c>
      <c r="S36" s="42">
        <f>SUMPRODUCT(L19:L23,F19:F23)/SUM(F19:F23)</f>
        <v>2.125</v>
      </c>
    </row>
    <row r="37" spans="1:20" x14ac:dyDescent="0.35">
      <c r="C37">
        <v>0</v>
      </c>
      <c r="D37" s="4" t="s">
        <v>3</v>
      </c>
      <c r="E37" s="18">
        <v>10</v>
      </c>
      <c r="F37" s="18" t="s">
        <v>7</v>
      </c>
      <c r="G37" s="35">
        <v>50</v>
      </c>
      <c r="I37">
        <v>0</v>
      </c>
      <c r="J37" s="31" t="s">
        <v>0</v>
      </c>
      <c r="K37" s="32">
        <v>10</v>
      </c>
      <c r="L37" s="32" t="s">
        <v>7</v>
      </c>
      <c r="M37" s="33">
        <v>0</v>
      </c>
      <c r="N37" s="34" t="s">
        <v>58</v>
      </c>
      <c r="R37" t="s">
        <v>68</v>
      </c>
      <c r="S37" s="42">
        <f>5/2</f>
        <v>2.5</v>
      </c>
    </row>
    <row r="38" spans="1:20" x14ac:dyDescent="0.35">
      <c r="C38" s="34">
        <v>1</v>
      </c>
      <c r="D38" s="31" t="s">
        <v>4</v>
      </c>
      <c r="E38" s="32">
        <v>10</v>
      </c>
      <c r="F38" s="32" t="s">
        <v>7</v>
      </c>
      <c r="G38" s="37">
        <v>0</v>
      </c>
      <c r="H38" s="34" t="s">
        <v>58</v>
      </c>
      <c r="I38">
        <v>1</v>
      </c>
      <c r="J38" s="4" t="s">
        <v>0</v>
      </c>
      <c r="K38" s="18">
        <v>10</v>
      </c>
      <c r="L38" s="18" t="s">
        <v>7</v>
      </c>
      <c r="M38" s="35">
        <v>50</v>
      </c>
    </row>
    <row r="39" spans="1:20" ht="15" thickBot="1" x14ac:dyDescent="0.4">
      <c r="C39">
        <v>2</v>
      </c>
      <c r="D39" s="7" t="s">
        <v>4</v>
      </c>
      <c r="E39" s="19">
        <v>10</v>
      </c>
      <c r="F39" s="19" t="s">
        <v>7</v>
      </c>
      <c r="G39" s="17">
        <v>100</v>
      </c>
      <c r="I39">
        <v>2</v>
      </c>
      <c r="J39" s="7" t="s">
        <v>1</v>
      </c>
      <c r="K39" s="19">
        <v>10</v>
      </c>
      <c r="L39" s="19" t="s">
        <v>7</v>
      </c>
      <c r="M39" s="36">
        <v>100</v>
      </c>
    </row>
    <row r="41" spans="1:20" x14ac:dyDescent="0.35">
      <c r="R41" t="s">
        <v>69</v>
      </c>
    </row>
    <row r="42" spans="1:20" ht="21" x14ac:dyDescent="0.5">
      <c r="C42" s="41" t="s">
        <v>59</v>
      </c>
    </row>
    <row r="43" spans="1:20" x14ac:dyDescent="0.35">
      <c r="R43">
        <v>11</v>
      </c>
      <c r="S43" t="s">
        <v>3</v>
      </c>
      <c r="T43" t="s">
        <v>0</v>
      </c>
    </row>
    <row r="44" spans="1:20" x14ac:dyDescent="0.35">
      <c r="A44" t="s">
        <v>60</v>
      </c>
      <c r="D44" t="s">
        <v>3</v>
      </c>
      <c r="E44" t="s">
        <v>0</v>
      </c>
      <c r="F44">
        <v>50</v>
      </c>
      <c r="R44">
        <v>12</v>
      </c>
      <c r="S44" t="s">
        <v>3</v>
      </c>
      <c r="T44" t="s">
        <v>0</v>
      </c>
    </row>
    <row r="45" spans="1:20" x14ac:dyDescent="0.35">
      <c r="D45" t="s">
        <v>4</v>
      </c>
      <c r="E45" t="s">
        <v>1</v>
      </c>
      <c r="F45">
        <v>100</v>
      </c>
      <c r="J45" t="s">
        <v>63</v>
      </c>
      <c r="R45">
        <v>11</v>
      </c>
      <c r="S45" t="s">
        <v>4</v>
      </c>
      <c r="T45" t="s">
        <v>0</v>
      </c>
    </row>
    <row r="46" spans="1:20" ht="15" thickBot="1" x14ac:dyDescent="0.4">
      <c r="R46">
        <v>11</v>
      </c>
      <c r="S46" t="s">
        <v>4</v>
      </c>
      <c r="T46" t="s">
        <v>1</v>
      </c>
    </row>
    <row r="47" spans="1:20" ht="15" thickBot="1" x14ac:dyDescent="0.4">
      <c r="B47" t="s">
        <v>61</v>
      </c>
      <c r="D47" s="43" t="s">
        <v>19</v>
      </c>
      <c r="E47" s="44"/>
      <c r="F47" s="44"/>
      <c r="G47" s="45"/>
      <c r="J47" s="43" t="s">
        <v>18</v>
      </c>
      <c r="K47" s="44"/>
      <c r="L47" s="44"/>
      <c r="M47" s="45"/>
      <c r="R47">
        <v>12</v>
      </c>
      <c r="S47" t="s">
        <v>4</v>
      </c>
      <c r="T47" t="s">
        <v>1</v>
      </c>
    </row>
    <row r="48" spans="1:20" x14ac:dyDescent="0.35">
      <c r="D48" s="10" t="s">
        <v>43</v>
      </c>
      <c r="E48" s="11" t="s">
        <v>44</v>
      </c>
      <c r="F48" s="11" t="s">
        <v>45</v>
      </c>
      <c r="G48" s="12" t="s">
        <v>46</v>
      </c>
      <c r="J48" s="10" t="s">
        <v>47</v>
      </c>
      <c r="K48" s="11" t="s">
        <v>44</v>
      </c>
      <c r="L48" s="11" t="s">
        <v>45</v>
      </c>
      <c r="M48" s="12" t="s">
        <v>46</v>
      </c>
    </row>
    <row r="49" spans="3:20" x14ac:dyDescent="0.35">
      <c r="C49" s="34">
        <v>0</v>
      </c>
      <c r="D49" s="31" t="s">
        <v>3</v>
      </c>
      <c r="E49" s="32">
        <v>10</v>
      </c>
      <c r="F49" s="32" t="s">
        <v>7</v>
      </c>
      <c r="G49" s="37">
        <v>0</v>
      </c>
      <c r="H49" s="34" t="s">
        <v>58</v>
      </c>
      <c r="I49">
        <v>0</v>
      </c>
      <c r="J49" s="31" t="s">
        <v>0</v>
      </c>
      <c r="K49" s="32">
        <v>10</v>
      </c>
      <c r="L49" s="32" t="s">
        <v>7</v>
      </c>
      <c r="M49" s="33">
        <v>0</v>
      </c>
      <c r="N49" s="34" t="s">
        <v>58</v>
      </c>
      <c r="R49" t="s">
        <v>70</v>
      </c>
      <c r="T49" s="42">
        <v>2.5</v>
      </c>
    </row>
    <row r="50" spans="3:20" x14ac:dyDescent="0.35">
      <c r="C50" s="34">
        <v>1</v>
      </c>
      <c r="D50" s="31" t="s">
        <v>4</v>
      </c>
      <c r="E50" s="32">
        <v>10</v>
      </c>
      <c r="F50" s="32" t="s">
        <v>7</v>
      </c>
      <c r="G50" s="37">
        <v>0</v>
      </c>
      <c r="H50" s="34" t="s">
        <v>58</v>
      </c>
      <c r="I50">
        <v>1</v>
      </c>
      <c r="J50" s="31" t="s">
        <v>0</v>
      </c>
      <c r="K50" s="32">
        <v>10</v>
      </c>
      <c r="L50" s="32" t="s">
        <v>7</v>
      </c>
      <c r="M50" s="33">
        <v>0</v>
      </c>
      <c r="N50" s="34" t="s">
        <v>58</v>
      </c>
    </row>
    <row r="51" spans="3:20" ht="15" thickBot="1" x14ac:dyDescent="0.4">
      <c r="C51" s="34">
        <v>2</v>
      </c>
      <c r="D51" s="38" t="s">
        <v>4</v>
      </c>
      <c r="E51" s="39">
        <v>10</v>
      </c>
      <c r="F51" s="39" t="s">
        <v>7</v>
      </c>
      <c r="G51" s="40">
        <v>0</v>
      </c>
      <c r="H51" s="34" t="s">
        <v>58</v>
      </c>
      <c r="I51">
        <v>2</v>
      </c>
      <c r="J51" s="38" t="s">
        <v>1</v>
      </c>
      <c r="K51" s="39">
        <v>10</v>
      </c>
      <c r="L51" s="39" t="s">
        <v>7</v>
      </c>
      <c r="M51" s="40">
        <v>0</v>
      </c>
      <c r="N51" s="34" t="s">
        <v>58</v>
      </c>
    </row>
  </sheetData>
  <mergeCells count="9">
    <mergeCell ref="D35:G35"/>
    <mergeCell ref="J35:M35"/>
    <mergeCell ref="D47:G47"/>
    <mergeCell ref="J47:M47"/>
    <mergeCell ref="A2:H2"/>
    <mergeCell ref="J4:M4"/>
    <mergeCell ref="D4:G4"/>
    <mergeCell ref="C12:F12"/>
    <mergeCell ref="C17:G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D9AB9-52BE-408F-931F-13381C764FB3}">
  <dimension ref="A2:X60"/>
  <sheetViews>
    <sheetView tabSelected="1" topLeftCell="A4" zoomScaleNormal="100" workbookViewId="0">
      <selection activeCell="D30" sqref="D30"/>
    </sheetView>
  </sheetViews>
  <sheetFormatPr defaultRowHeight="14.5" x14ac:dyDescent="0.35"/>
  <cols>
    <col min="1" max="1" width="20" customWidth="1"/>
    <col min="3" max="6" width="11.1796875" customWidth="1"/>
    <col min="7" max="7" width="18.54296875" customWidth="1"/>
    <col min="11" max="11" width="21.7265625" customWidth="1"/>
    <col min="22" max="22" width="12" customWidth="1"/>
  </cols>
  <sheetData>
    <row r="2" spans="1:22" ht="81" customHeight="1" thickBot="1" x14ac:dyDescent="0.4">
      <c r="A2" s="46" t="s">
        <v>32</v>
      </c>
      <c r="B2" s="46"/>
      <c r="C2" s="46"/>
      <c r="D2" s="46"/>
      <c r="E2" s="46"/>
      <c r="F2" s="46"/>
      <c r="G2" s="46"/>
      <c r="H2" s="46"/>
    </row>
    <row r="3" spans="1:22" ht="15" thickBot="1" x14ac:dyDescent="0.4">
      <c r="T3" s="1" t="s">
        <v>27</v>
      </c>
      <c r="U3" s="2"/>
      <c r="V3" s="3"/>
    </row>
    <row r="4" spans="1:22" ht="15" thickBot="1" x14ac:dyDescent="0.4">
      <c r="C4" s="43" t="s">
        <v>18</v>
      </c>
      <c r="D4" s="44"/>
      <c r="E4" s="44"/>
      <c r="F4" s="45"/>
      <c r="K4" s="43" t="s">
        <v>19</v>
      </c>
      <c r="L4" s="44"/>
      <c r="M4" s="44"/>
      <c r="N4" s="45"/>
      <c r="T4" s="27" t="s">
        <v>28</v>
      </c>
      <c r="U4" s="5" t="s">
        <v>29</v>
      </c>
      <c r="V4" s="6"/>
    </row>
    <row r="5" spans="1:22" ht="15" thickBot="1" x14ac:dyDescent="0.4">
      <c r="C5" s="10" t="s">
        <v>47</v>
      </c>
      <c r="D5" s="11" t="s">
        <v>44</v>
      </c>
      <c r="E5" s="11" t="s">
        <v>45</v>
      </c>
      <c r="F5" s="12" t="s">
        <v>46</v>
      </c>
      <c r="K5" s="10" t="s">
        <v>43</v>
      </c>
      <c r="L5" s="11" t="s">
        <v>44</v>
      </c>
      <c r="M5" s="11" t="s">
        <v>45</v>
      </c>
      <c r="N5" s="12" t="s">
        <v>46</v>
      </c>
      <c r="T5" s="28" t="s">
        <v>30</v>
      </c>
      <c r="U5" s="8" t="s">
        <v>31</v>
      </c>
      <c r="V5" s="9"/>
    </row>
    <row r="6" spans="1:22" x14ac:dyDescent="0.35">
      <c r="A6" t="s">
        <v>50</v>
      </c>
      <c r="C6" s="4" t="s">
        <v>0</v>
      </c>
      <c r="D6" s="18">
        <v>4</v>
      </c>
      <c r="E6" s="18" t="s">
        <v>5</v>
      </c>
      <c r="F6" s="16">
        <v>100</v>
      </c>
      <c r="K6" s="4" t="s">
        <v>3</v>
      </c>
      <c r="L6" s="18">
        <v>5</v>
      </c>
      <c r="M6" s="18" t="s">
        <v>6</v>
      </c>
      <c r="N6" s="16">
        <v>400</v>
      </c>
      <c r="O6" t="str">
        <f>_xlfn.CONCAT(K6,M6)</f>
        <v>D1gloves</v>
      </c>
      <c r="P6">
        <f>L6</f>
        <v>5</v>
      </c>
    </row>
    <row r="7" spans="1:22" x14ac:dyDescent="0.35">
      <c r="C7" s="4" t="s">
        <v>0</v>
      </c>
      <c r="D7" s="18">
        <v>9</v>
      </c>
      <c r="E7" s="18" t="s">
        <v>6</v>
      </c>
      <c r="F7" s="16">
        <v>300</v>
      </c>
      <c r="G7" t="s">
        <v>64</v>
      </c>
      <c r="K7" s="4" t="s">
        <v>3</v>
      </c>
      <c r="L7" s="18">
        <v>11</v>
      </c>
      <c r="M7" s="18" t="s">
        <v>7</v>
      </c>
      <c r="N7" s="16">
        <v>20</v>
      </c>
      <c r="O7" t="str">
        <f t="shared" ref="O7:O9" si="0">_xlfn.CONCAT(K7,M7)</f>
        <v>D1gowns</v>
      </c>
      <c r="P7">
        <f t="shared" ref="P7:P9" si="1">L7</f>
        <v>11</v>
      </c>
    </row>
    <row r="8" spans="1:22" x14ac:dyDescent="0.35">
      <c r="C8" s="4" t="s">
        <v>1</v>
      </c>
      <c r="D8" s="18">
        <v>10</v>
      </c>
      <c r="E8" s="18" t="s">
        <v>6</v>
      </c>
      <c r="F8" s="16">
        <v>200</v>
      </c>
      <c r="K8" s="4" t="s">
        <v>4</v>
      </c>
      <c r="L8" s="18">
        <v>12</v>
      </c>
      <c r="M8" s="18" t="s">
        <v>7</v>
      </c>
      <c r="N8" s="16">
        <v>30</v>
      </c>
      <c r="O8" t="str">
        <f t="shared" si="0"/>
        <v>D2gowns</v>
      </c>
      <c r="P8">
        <f t="shared" si="1"/>
        <v>12</v>
      </c>
    </row>
    <row r="9" spans="1:22" ht="15" thickBot="1" x14ac:dyDescent="0.4">
      <c r="C9" s="4" t="s">
        <v>1</v>
      </c>
      <c r="D9" s="18">
        <v>12</v>
      </c>
      <c r="E9" s="18" t="s">
        <v>7</v>
      </c>
      <c r="F9" s="16">
        <v>50</v>
      </c>
      <c r="K9" s="7" t="s">
        <v>4</v>
      </c>
      <c r="L9" s="19">
        <v>12</v>
      </c>
      <c r="M9" s="19" t="s">
        <v>5</v>
      </c>
      <c r="N9" s="17">
        <v>130</v>
      </c>
      <c r="O9" t="str">
        <f t="shared" si="0"/>
        <v>D2masks</v>
      </c>
      <c r="P9">
        <f t="shared" si="1"/>
        <v>12</v>
      </c>
    </row>
    <row r="10" spans="1:22" ht="15" thickBot="1" x14ac:dyDescent="0.4">
      <c r="C10" s="7" t="s">
        <v>2</v>
      </c>
      <c r="D10" s="19">
        <v>5</v>
      </c>
      <c r="E10" s="19" t="s">
        <v>7</v>
      </c>
      <c r="F10" s="17">
        <v>60</v>
      </c>
    </row>
    <row r="11" spans="1:22" ht="15" thickBot="1" x14ac:dyDescent="0.4"/>
    <row r="12" spans="1:22" ht="15" thickBot="1" x14ac:dyDescent="0.4">
      <c r="C12" s="43" t="s">
        <v>17</v>
      </c>
      <c r="D12" s="44"/>
      <c r="E12" s="44"/>
      <c r="F12" s="45"/>
    </row>
    <row r="13" spans="1:22" x14ac:dyDescent="0.35">
      <c r="C13" s="10"/>
      <c r="D13" s="11" t="s">
        <v>0</v>
      </c>
      <c r="E13" s="11" t="s">
        <v>1</v>
      </c>
      <c r="F13" s="12" t="s">
        <v>2</v>
      </c>
    </row>
    <row r="14" spans="1:22" x14ac:dyDescent="0.35">
      <c r="C14" s="13" t="s">
        <v>3</v>
      </c>
      <c r="D14" s="18">
        <v>100</v>
      </c>
      <c r="E14" s="18">
        <v>100</v>
      </c>
      <c r="F14" s="16">
        <v>50</v>
      </c>
    </row>
    <row r="15" spans="1:22" ht="15" thickBot="1" x14ac:dyDescent="0.4">
      <c r="C15" s="14" t="s">
        <v>4</v>
      </c>
      <c r="D15" s="19">
        <v>50</v>
      </c>
      <c r="E15" s="19">
        <v>50</v>
      </c>
      <c r="F15" s="17">
        <v>50</v>
      </c>
    </row>
    <row r="16" spans="1:22" ht="15" thickBot="1" x14ac:dyDescent="0.4"/>
    <row r="17" spans="1:24" ht="15" thickBot="1" x14ac:dyDescent="0.4">
      <c r="A17" t="s">
        <v>49</v>
      </c>
      <c r="C17" s="47" t="s">
        <v>71</v>
      </c>
      <c r="D17" s="48"/>
      <c r="E17" s="48"/>
      <c r="F17" s="48"/>
      <c r="G17" s="49"/>
    </row>
    <row r="18" spans="1:24" x14ac:dyDescent="0.35">
      <c r="C18" s="10" t="s">
        <v>43</v>
      </c>
      <c r="D18" s="11" t="s">
        <v>47</v>
      </c>
      <c r="E18" s="11" t="s">
        <v>45</v>
      </c>
      <c r="F18" s="11" t="s">
        <v>46</v>
      </c>
      <c r="G18" s="29" t="s">
        <v>48</v>
      </c>
      <c r="H18" t="s">
        <v>14</v>
      </c>
      <c r="I18" t="s">
        <v>16</v>
      </c>
      <c r="J18" t="s">
        <v>20</v>
      </c>
      <c r="K18" t="s">
        <v>21</v>
      </c>
      <c r="P18" t="s">
        <v>11</v>
      </c>
      <c r="S18" t="s">
        <v>12</v>
      </c>
    </row>
    <row r="19" spans="1:24" x14ac:dyDescent="0.35">
      <c r="B19" t="str">
        <f>_xlfn.CONCAT(C19,E19)</f>
        <v>D1gloves</v>
      </c>
      <c r="C19" s="4" t="s">
        <v>3</v>
      </c>
      <c r="D19" s="5" t="s">
        <v>0</v>
      </c>
      <c r="E19" s="18" t="s">
        <v>6</v>
      </c>
      <c r="F19" s="18">
        <v>300</v>
      </c>
      <c r="G19" s="16">
        <v>10</v>
      </c>
      <c r="H19">
        <f>VLOOKUP(C19,$C$14:$F$15,MATCH(D19,$D$13:$F$13,FALSE)+1,FALSE)</f>
        <v>100</v>
      </c>
      <c r="I19">
        <f>H19*F19</f>
        <v>30000</v>
      </c>
      <c r="J19">
        <f>G19-VLOOKUP(B19,$O$6:$P$9,2,FALSE)</f>
        <v>5</v>
      </c>
      <c r="K19">
        <f>J19*F19</f>
        <v>1500</v>
      </c>
      <c r="P19" t="str">
        <f>_xlfn.CONCAT(C19,D19)</f>
        <v>D1R1</v>
      </c>
      <c r="S19" t="str" cm="1">
        <f t="array" ref="S19:S22">_xlfn.UNIQUE(P19:P23)</f>
        <v>D1R1</v>
      </c>
    </row>
    <row r="20" spans="1:24" x14ac:dyDescent="0.35">
      <c r="B20" t="str">
        <f t="shared" ref="B20:B23" si="2">_xlfn.CONCAT(C20,E20)</f>
        <v>D1gloves</v>
      </c>
      <c r="C20" s="4" t="s">
        <v>3</v>
      </c>
      <c r="D20" s="5" t="s">
        <v>1</v>
      </c>
      <c r="E20" s="18" t="s">
        <v>6</v>
      </c>
      <c r="F20" s="18">
        <v>100</v>
      </c>
      <c r="G20" s="16">
        <v>15</v>
      </c>
      <c r="H20">
        <f>VLOOKUP(C20,$C$14:$F$15,MATCH(D20,$D$13:$F$13,FALSE)+1,FALSE)</f>
        <v>100</v>
      </c>
      <c r="I20">
        <f>H20*F20</f>
        <v>10000</v>
      </c>
      <c r="J20">
        <f>G20-VLOOKUP(B20,$O$6:$P$9,2,FALSE)</f>
        <v>10</v>
      </c>
      <c r="K20">
        <f>J20*F20</f>
        <v>1000</v>
      </c>
      <c r="P20" t="str">
        <f>_xlfn.CONCAT(C20,D20)</f>
        <v>D1R2</v>
      </c>
      <c r="S20" t="str">
        <v>D1R2</v>
      </c>
    </row>
    <row r="21" spans="1:24" x14ac:dyDescent="0.35">
      <c r="B21" t="str">
        <f t="shared" si="2"/>
        <v>D1gowns</v>
      </c>
      <c r="C21" s="4" t="s">
        <v>3</v>
      </c>
      <c r="D21" s="5" t="s">
        <v>1</v>
      </c>
      <c r="E21" s="18" t="s">
        <v>7</v>
      </c>
      <c r="F21" s="18">
        <v>20</v>
      </c>
      <c r="G21" s="16">
        <v>15</v>
      </c>
      <c r="H21">
        <f>VLOOKUP(C21,$C$14:$F$15,MATCH(D21,$D$13:$F$13,FALSE)+1,FALSE)</f>
        <v>100</v>
      </c>
      <c r="I21">
        <f>H21*F21</f>
        <v>2000</v>
      </c>
      <c r="J21">
        <f>G21-VLOOKUP(B21,$O$6:$P$9,2,FALSE)</f>
        <v>4</v>
      </c>
      <c r="K21">
        <f>J21*F21</f>
        <v>80</v>
      </c>
      <c r="P21" t="str">
        <f>_xlfn.CONCAT(C21,D21)</f>
        <v>D1R2</v>
      </c>
      <c r="S21" t="str">
        <v>D2R1</v>
      </c>
    </row>
    <row r="22" spans="1:24" x14ac:dyDescent="0.35">
      <c r="B22" t="str">
        <f t="shared" si="2"/>
        <v>D2masks</v>
      </c>
      <c r="C22" s="4" t="s">
        <v>4</v>
      </c>
      <c r="D22" s="5" t="s">
        <v>0</v>
      </c>
      <c r="E22" s="18" t="s">
        <v>5</v>
      </c>
      <c r="F22" s="18">
        <v>100</v>
      </c>
      <c r="G22" s="16">
        <v>20</v>
      </c>
      <c r="H22">
        <f>VLOOKUP(C22,$C$14:$F$15,MATCH(D22,$D$13:$F$13,FALSE)+1,FALSE)</f>
        <v>50</v>
      </c>
      <c r="I22">
        <f>H22*F22</f>
        <v>5000</v>
      </c>
      <c r="J22">
        <f>G22-VLOOKUP(B22,$O$6:$P$9,2,FALSE)</f>
        <v>8</v>
      </c>
      <c r="K22">
        <f>J22*F22</f>
        <v>800</v>
      </c>
      <c r="P22" t="str">
        <f>_xlfn.CONCAT(C22,D22)</f>
        <v>D2R1</v>
      </c>
      <c r="S22" t="str">
        <v>D2R2</v>
      </c>
    </row>
    <row r="23" spans="1:24" ht="15" thickBot="1" x14ac:dyDescent="0.4">
      <c r="B23" t="str">
        <f t="shared" si="2"/>
        <v>D2gowns</v>
      </c>
      <c r="C23" s="7" t="s">
        <v>4</v>
      </c>
      <c r="D23" s="8" t="s">
        <v>1</v>
      </c>
      <c r="E23" s="19" t="s">
        <v>7</v>
      </c>
      <c r="F23" s="19">
        <v>30</v>
      </c>
      <c r="G23" s="17">
        <v>20</v>
      </c>
      <c r="H23">
        <f>VLOOKUP(C23,$C$14:$F$15,MATCH(D23,$D$13:$F$13,FALSE)+1,FALSE)</f>
        <v>50</v>
      </c>
      <c r="I23">
        <f>H23*F23</f>
        <v>1500</v>
      </c>
      <c r="J23">
        <f>G23-VLOOKUP(B23,$O$6:$P$9,2,FALSE)</f>
        <v>8</v>
      </c>
      <c r="K23">
        <f>J23*F23</f>
        <v>240</v>
      </c>
      <c r="P23" t="str">
        <f>_xlfn.CONCAT(C23,D23)</f>
        <v>D2R2</v>
      </c>
    </row>
    <row r="26" spans="1:24" ht="15" thickBot="1" x14ac:dyDescent="0.4"/>
    <row r="27" spans="1:24" x14ac:dyDescent="0.35">
      <c r="A27" s="53" t="s">
        <v>10</v>
      </c>
      <c r="B27" s="2"/>
      <c r="C27" s="11" t="s">
        <v>39</v>
      </c>
      <c r="D27" s="2"/>
      <c r="E27" s="3"/>
      <c r="F27" s="5"/>
      <c r="G27" s="5"/>
      <c r="H27" s="5"/>
      <c r="J27" s="5"/>
      <c r="K27" s="5"/>
      <c r="L27" s="5"/>
      <c r="M27" s="5"/>
      <c r="N27" s="5"/>
      <c r="O27" s="5"/>
      <c r="P27" s="5"/>
      <c r="Q27" s="5"/>
      <c r="R27" s="5"/>
      <c r="S27" s="5"/>
      <c r="T27" s="5"/>
      <c r="U27" s="5"/>
      <c r="V27" s="5"/>
      <c r="W27" s="5"/>
      <c r="X27" s="5"/>
    </row>
    <row r="28" spans="1:24" x14ac:dyDescent="0.35">
      <c r="A28" s="54"/>
      <c r="B28" s="5"/>
      <c r="C28" s="5" t="s">
        <v>0</v>
      </c>
      <c r="D28" s="5" t="s">
        <v>5</v>
      </c>
      <c r="E28" s="20">
        <f>IF(D28="overall",0,MIN(1,SUMIFS($F$19:$F$23,$E$19:$E$23,D28,$D$19:$D$23,C28)/SUMIFS($F$6:$F$10,$E$6:$E$10,D28,$C$6:$C$10,C28)))</f>
        <v>1</v>
      </c>
      <c r="F28" s="5" t="s">
        <v>37</v>
      </c>
      <c r="G28" s="5"/>
      <c r="H28" s="5"/>
      <c r="J28" s="5"/>
      <c r="K28" s="5"/>
      <c r="L28" s="5"/>
      <c r="M28" s="5"/>
      <c r="N28" s="5"/>
      <c r="O28" s="5"/>
      <c r="P28" s="5"/>
      <c r="Q28" s="5"/>
      <c r="R28" s="5"/>
      <c r="S28" s="5"/>
      <c r="T28" s="5"/>
      <c r="U28" s="5"/>
      <c r="V28" s="5"/>
      <c r="W28" s="5"/>
      <c r="X28" s="5"/>
    </row>
    <row r="29" spans="1:24" x14ac:dyDescent="0.35">
      <c r="A29" s="54"/>
      <c r="B29" s="5"/>
      <c r="C29" s="5" t="s">
        <v>0</v>
      </c>
      <c r="D29" s="5" t="s">
        <v>6</v>
      </c>
      <c r="E29" s="20">
        <f>IF(D29="overall",0,MIN(1,SUMIFS($F$19:$F$23,$E$19:$E$23,D29,$D$19:$D$23,C29)/SUMIFS($F$6:$F$10,$E$6:$E$10,D29,$C$6:$C$10,C29)))</f>
        <v>1</v>
      </c>
      <c r="F29" s="5"/>
      <c r="G29" s="5"/>
      <c r="H29" s="5"/>
      <c r="J29" s="5"/>
      <c r="K29" s="5"/>
      <c r="L29" s="5"/>
      <c r="M29" s="5"/>
      <c r="N29" s="5"/>
      <c r="O29" s="5"/>
      <c r="P29" s="5"/>
      <c r="Q29" s="5"/>
      <c r="R29" s="5"/>
      <c r="S29" s="5"/>
      <c r="T29" s="5"/>
      <c r="U29" s="5"/>
      <c r="V29" s="5"/>
      <c r="W29" s="5"/>
      <c r="X29" s="5"/>
    </row>
    <row r="30" spans="1:24" x14ac:dyDescent="0.35">
      <c r="A30" s="54"/>
      <c r="B30" s="5"/>
      <c r="C30" s="5"/>
      <c r="D30" s="5"/>
      <c r="E30" s="20"/>
      <c r="F30" s="5" t="s">
        <v>36</v>
      </c>
      <c r="G30" s="5"/>
      <c r="H30" s="5"/>
      <c r="J30" s="5"/>
      <c r="K30" s="5"/>
      <c r="L30" s="5"/>
      <c r="M30" s="5"/>
      <c r="N30" s="5"/>
      <c r="O30" s="5"/>
      <c r="P30" s="5"/>
      <c r="Q30" s="5"/>
      <c r="R30" s="5"/>
      <c r="S30" s="5"/>
      <c r="T30" s="5"/>
      <c r="U30" s="5"/>
      <c r="V30" s="5"/>
      <c r="W30" s="5"/>
      <c r="X30" s="5"/>
    </row>
    <row r="31" spans="1:24" x14ac:dyDescent="0.35">
      <c r="A31" s="54"/>
      <c r="B31" s="5"/>
      <c r="C31" s="5" t="s">
        <v>1</v>
      </c>
      <c r="D31" s="5" t="s">
        <v>6</v>
      </c>
      <c r="E31" s="20">
        <f>IF(D31="overall",0,MIN(1,SUMIFS($F$19:$F$23,$E$19:$E$23,D31,$D$19:$D$23,C31)/SUMIFS($F$6:$F$10,$E$6:$E$10,D31,$C$6:$C$10,C31)))</f>
        <v>0.5</v>
      </c>
      <c r="F31" s="5"/>
      <c r="G31" s="5"/>
      <c r="H31" s="5"/>
      <c r="J31" s="5"/>
      <c r="K31" s="5"/>
      <c r="L31" s="5"/>
      <c r="M31" s="5"/>
      <c r="N31" s="5"/>
      <c r="O31" s="5"/>
      <c r="P31" s="5"/>
      <c r="Q31" s="5"/>
      <c r="R31" s="5"/>
      <c r="S31" s="5"/>
      <c r="T31" s="5"/>
      <c r="U31" s="5"/>
      <c r="V31" s="5"/>
      <c r="W31" s="5"/>
      <c r="X31" s="5"/>
    </row>
    <row r="32" spans="1:24" x14ac:dyDescent="0.35">
      <c r="A32" s="54"/>
      <c r="B32" s="5"/>
      <c r="C32" s="5" t="s">
        <v>1</v>
      </c>
      <c r="D32" s="5" t="s">
        <v>7</v>
      </c>
      <c r="E32" s="20">
        <f>IF(D32="overall",0,MIN(1,SUMIFS($F$19:$F$23,$E$19:$E$23,D32,$D$19:$D$23,C32)/SUMIFS($F$6:$F$10,$E$6:$E$10,D32,$C$6:$C$10,C32)))</f>
        <v>1</v>
      </c>
      <c r="F32" s="5"/>
      <c r="G32" s="5"/>
      <c r="H32" s="5"/>
      <c r="J32" s="5"/>
      <c r="K32" s="5"/>
      <c r="L32" s="5"/>
      <c r="M32" s="5"/>
      <c r="N32" s="5"/>
      <c r="O32" s="5"/>
      <c r="P32" s="5"/>
      <c r="Q32" s="5"/>
      <c r="R32" s="5"/>
      <c r="S32" s="5"/>
      <c r="T32" s="5"/>
      <c r="U32" s="5"/>
      <c r="V32" s="5"/>
      <c r="W32" s="5"/>
      <c r="X32" s="5"/>
    </row>
    <row r="33" spans="1:24" x14ac:dyDescent="0.35">
      <c r="A33" s="54"/>
      <c r="B33" s="5"/>
      <c r="C33" s="5"/>
      <c r="D33" s="5"/>
      <c r="E33" s="20"/>
      <c r="F33" s="5"/>
      <c r="G33" s="5"/>
      <c r="H33" s="5"/>
      <c r="J33" s="5"/>
      <c r="K33" s="5"/>
      <c r="L33" s="5"/>
      <c r="M33" s="5"/>
      <c r="N33" s="5"/>
      <c r="O33" s="5"/>
      <c r="P33" s="5"/>
      <c r="Q33" s="5"/>
      <c r="R33" s="5"/>
      <c r="S33" s="5"/>
      <c r="T33" s="5"/>
      <c r="U33" s="5"/>
      <c r="V33" s="5"/>
      <c r="W33" s="5"/>
      <c r="X33" s="5"/>
    </row>
    <row r="34" spans="1:24" x14ac:dyDescent="0.35">
      <c r="A34" s="54"/>
      <c r="B34" s="5"/>
      <c r="C34" s="5" t="s">
        <v>2</v>
      </c>
      <c r="D34" s="5" t="s">
        <v>7</v>
      </c>
      <c r="E34" s="20">
        <f>IF(D34="overall",0,MIN(1,SUMIFS($F$19:$F$23,$E$19:$E$23,D34,$D$19:$D$23,C34)/SUMIFS($F$6:$F$10,$E$6:$E$10,D34,$C$6:$C$10,C34)))</f>
        <v>0</v>
      </c>
      <c r="F34" s="5"/>
      <c r="G34" s="5"/>
      <c r="H34" s="5"/>
      <c r="J34" s="5"/>
      <c r="K34" s="5"/>
      <c r="L34" s="5"/>
      <c r="M34" s="5"/>
      <c r="N34" s="5"/>
      <c r="O34" s="5"/>
      <c r="P34" s="5"/>
      <c r="Q34" s="5"/>
      <c r="R34" s="5"/>
      <c r="S34" s="5"/>
      <c r="T34" s="5"/>
      <c r="U34" s="5"/>
      <c r="V34" s="5"/>
      <c r="W34" s="5"/>
      <c r="X34" s="5"/>
    </row>
    <row r="35" spans="1:24" ht="15" thickBot="1" x14ac:dyDescent="0.4">
      <c r="A35" s="55"/>
      <c r="B35" s="8"/>
      <c r="C35" s="8"/>
      <c r="D35" s="8"/>
      <c r="E35" s="22"/>
      <c r="F35" s="5"/>
      <c r="G35" s="5"/>
      <c r="H35" s="5"/>
      <c r="J35" s="5"/>
      <c r="K35" s="5"/>
      <c r="L35" s="5"/>
      <c r="M35" s="5"/>
      <c r="N35" s="5"/>
      <c r="O35" s="5"/>
      <c r="P35" s="5"/>
      <c r="Q35" s="5"/>
      <c r="R35" s="5"/>
      <c r="S35" s="5"/>
      <c r="T35" s="5"/>
      <c r="U35" s="5"/>
      <c r="V35" s="5"/>
      <c r="W35" s="5"/>
      <c r="X35" s="5"/>
    </row>
    <row r="38" spans="1:24" ht="15" thickBot="1" x14ac:dyDescent="0.4"/>
    <row r="39" spans="1:24" x14ac:dyDescent="0.35">
      <c r="A39" s="50" t="s">
        <v>25</v>
      </c>
      <c r="B39" s="2"/>
      <c r="C39" s="2"/>
      <c r="D39" s="11" t="s">
        <v>8</v>
      </c>
      <c r="E39" s="2"/>
      <c r="F39" s="2"/>
      <c r="G39" s="2"/>
      <c r="H39" s="2"/>
      <c r="I39" s="11" t="s">
        <v>15</v>
      </c>
      <c r="J39" s="2"/>
      <c r="K39" s="3"/>
      <c r="L39" s="5"/>
      <c r="N39" t="s">
        <v>33</v>
      </c>
    </row>
    <row r="40" spans="1:24" x14ac:dyDescent="0.35">
      <c r="A40" s="51"/>
      <c r="B40" s="5"/>
      <c r="C40" s="5"/>
      <c r="D40" s="5" t="s">
        <v>5</v>
      </c>
      <c r="E40" s="21">
        <f>AVERAGEIF($D$28:$D$35,D40,$E$28:$E$35)</f>
        <v>1</v>
      </c>
      <c r="F40" s="5" t="s">
        <v>38</v>
      </c>
      <c r="G40" s="5"/>
      <c r="H40" s="5"/>
      <c r="I40" s="5" t="s">
        <v>5</v>
      </c>
      <c r="J40" s="23">
        <f>SUMIF($E$19:$E$23,I40,$I$19:$I$23)/SUMIF($E$19:$E$23,I40,$F$19:$F$23)</f>
        <v>50</v>
      </c>
      <c r="K40" s="6"/>
      <c r="L40" s="5"/>
      <c r="N40" t="s">
        <v>34</v>
      </c>
    </row>
    <row r="41" spans="1:24" x14ac:dyDescent="0.35">
      <c r="A41" s="51"/>
      <c r="B41" s="5"/>
      <c r="C41" s="5"/>
      <c r="D41" s="5" t="s">
        <v>6</v>
      </c>
      <c r="E41" s="21">
        <f>AVERAGEIF($D$28:$D$35,D41,$E$28:$E$35)</f>
        <v>0.75</v>
      </c>
      <c r="F41" s="5"/>
      <c r="G41" s="5"/>
      <c r="H41" s="5"/>
      <c r="I41" s="5" t="s">
        <v>6</v>
      </c>
      <c r="J41" s="23">
        <f>SUMIF($E$19:$E$23,I41,$I$19:$I$23)/SUMIF($E$19:$E$23,I41,$F$19:$F$23)</f>
        <v>100</v>
      </c>
      <c r="K41" s="6"/>
      <c r="L41" s="5"/>
      <c r="N41" t="s">
        <v>35</v>
      </c>
    </row>
    <row r="42" spans="1:24" x14ac:dyDescent="0.35">
      <c r="A42" s="51"/>
      <c r="B42" s="5"/>
      <c r="C42" s="5"/>
      <c r="D42" s="5" t="s">
        <v>7</v>
      </c>
      <c r="E42" s="21">
        <f>AVERAGEIF($D$28:$D$35,D42,$E$28:$E$35)</f>
        <v>0.5</v>
      </c>
      <c r="F42" s="5"/>
      <c r="G42" s="5"/>
      <c r="H42" s="5"/>
      <c r="I42" s="5" t="s">
        <v>7</v>
      </c>
      <c r="J42" s="23">
        <f>SUMIF($E$19:$E$23,I42,$I$19:$I$23)/SUMIF($E$19:$E$23,I42,$F$19:$F$23)</f>
        <v>70</v>
      </c>
      <c r="K42" s="6"/>
      <c r="L42" s="5"/>
    </row>
    <row r="43" spans="1:24" x14ac:dyDescent="0.35">
      <c r="A43" s="51"/>
      <c r="B43" s="5"/>
      <c r="C43" s="5"/>
      <c r="D43" s="5"/>
      <c r="E43" s="5"/>
      <c r="F43" s="5"/>
      <c r="G43" s="5"/>
      <c r="H43" s="5"/>
      <c r="I43" s="5"/>
      <c r="J43" s="5"/>
      <c r="K43" s="6"/>
      <c r="L43" s="5"/>
    </row>
    <row r="44" spans="1:24" x14ac:dyDescent="0.35">
      <c r="A44" s="51"/>
      <c r="B44" s="5"/>
      <c r="C44" s="5"/>
      <c r="D44" s="5"/>
      <c r="E44" s="5"/>
      <c r="F44" s="5"/>
      <c r="G44" s="5"/>
      <c r="H44" s="5"/>
      <c r="I44" s="15" t="s">
        <v>22</v>
      </c>
      <c r="J44" s="5"/>
      <c r="K44" s="6"/>
      <c r="L44" s="5"/>
    </row>
    <row r="45" spans="1:24" x14ac:dyDescent="0.35">
      <c r="A45" s="51"/>
      <c r="B45" s="5"/>
      <c r="C45" s="5"/>
      <c r="D45" s="15" t="s">
        <v>40</v>
      </c>
      <c r="E45" s="5"/>
      <c r="F45" s="5"/>
      <c r="G45" s="5"/>
      <c r="H45" s="5"/>
      <c r="I45" s="5" t="s">
        <v>5</v>
      </c>
      <c r="J45" s="23">
        <f>SUMIF($E$19:$E$23,I45,$K$19:$K$23)/SUMIF($E$19:$E$23,I45,$F$19:$F$23)</f>
        <v>8</v>
      </c>
      <c r="K45" s="6"/>
      <c r="L45" s="5"/>
    </row>
    <row r="46" spans="1:24" x14ac:dyDescent="0.35">
      <c r="A46" s="51"/>
      <c r="B46" s="5"/>
      <c r="C46" s="5"/>
      <c r="D46" s="5" t="s">
        <v>5</v>
      </c>
      <c r="E46" s="21">
        <f>AVERAGEIFS($E$28:$E$35,$D$28:$D$35,D46,$E$28:$E$35,"&gt;0")</f>
        <v>1</v>
      </c>
      <c r="F46" s="5" t="s">
        <v>41</v>
      </c>
      <c r="G46" s="5"/>
      <c r="H46" s="5"/>
      <c r="I46" s="5" t="s">
        <v>6</v>
      </c>
      <c r="J46" s="23">
        <f>SUMIF($E$19:$E$23,I46,$K$19:$K$23)/SUMIF($E$19:$E$23,I46,$F$19:$F$23)</f>
        <v>6.25</v>
      </c>
      <c r="K46" s="6"/>
      <c r="L46" s="5"/>
    </row>
    <row r="47" spans="1:24" x14ac:dyDescent="0.35">
      <c r="A47" s="51"/>
      <c r="B47" s="5"/>
      <c r="C47" s="5"/>
      <c r="D47" s="5" t="s">
        <v>6</v>
      </c>
      <c r="E47" s="21">
        <f>AVERAGEIFS($E$28:$E$35,$D$28:$D$35,D47,$E$28:$E$35,"&gt;0")</f>
        <v>0.75</v>
      </c>
      <c r="F47" s="5"/>
      <c r="G47" s="5"/>
      <c r="H47" s="5"/>
      <c r="I47" s="5" t="s">
        <v>7</v>
      </c>
      <c r="J47" s="23">
        <f>SUMIF($E$19:$E$23,I47,$K$19:$K$23)/SUMIF($E$19:$E$23,I47,$F$19:$F$23)</f>
        <v>6.4</v>
      </c>
      <c r="K47" s="6"/>
      <c r="L47" s="5"/>
    </row>
    <row r="48" spans="1:24" ht="15" thickBot="1" x14ac:dyDescent="0.4">
      <c r="A48" s="52"/>
      <c r="B48" s="8"/>
      <c r="C48" s="8"/>
      <c r="D48" s="8" t="s">
        <v>7</v>
      </c>
      <c r="E48" s="21">
        <f>AVERAGEIFS($E$28:$E$35,$D$28:$D$35,D48,$E$28:$E$35,"&gt;0")</f>
        <v>1</v>
      </c>
      <c r="F48" s="8"/>
      <c r="G48" s="8"/>
      <c r="H48" s="8"/>
      <c r="I48" s="8"/>
      <c r="J48" s="8"/>
      <c r="K48" s="9"/>
      <c r="L48" s="5"/>
    </row>
    <row r="49" spans="1:12" x14ac:dyDescent="0.35">
      <c r="B49" s="5"/>
      <c r="C49" s="5"/>
      <c r="D49" s="5"/>
      <c r="E49" s="5"/>
      <c r="F49" s="5"/>
      <c r="G49" s="5"/>
      <c r="H49" s="5"/>
      <c r="I49" s="5"/>
      <c r="J49" s="5"/>
      <c r="K49" s="5"/>
      <c r="L49" s="5"/>
    </row>
    <row r="50" spans="1:12" x14ac:dyDescent="0.35">
      <c r="B50" s="5"/>
      <c r="C50" s="5"/>
      <c r="D50" s="5"/>
      <c r="E50" s="5"/>
      <c r="F50" s="5"/>
      <c r="G50" s="5"/>
      <c r="H50" s="5"/>
      <c r="I50" s="5"/>
      <c r="J50" s="5"/>
      <c r="K50" s="5"/>
      <c r="L50" s="5"/>
    </row>
    <row r="51" spans="1:12" ht="15" thickBot="1" x14ac:dyDescent="0.4"/>
    <row r="52" spans="1:12" x14ac:dyDescent="0.35">
      <c r="A52" s="50" t="s">
        <v>26</v>
      </c>
      <c r="B52" s="2"/>
      <c r="C52" s="2"/>
      <c r="D52" s="11" t="s">
        <v>23</v>
      </c>
      <c r="E52" s="2"/>
      <c r="F52" s="2"/>
      <c r="G52" s="2"/>
      <c r="H52" s="2"/>
      <c r="I52" s="11" t="s">
        <v>13</v>
      </c>
      <c r="J52" s="2"/>
      <c r="K52" s="3"/>
    </row>
    <row r="53" spans="1:12" x14ac:dyDescent="0.35">
      <c r="A53" s="51"/>
      <c r="B53" s="5"/>
      <c r="C53" s="5"/>
      <c r="D53" s="5" t="s">
        <v>9</v>
      </c>
      <c r="E53" s="21">
        <f>AVERAGE(E40:E42)</f>
        <v>0.75</v>
      </c>
      <c r="F53" s="5" t="s">
        <v>42</v>
      </c>
      <c r="G53" s="5"/>
      <c r="H53" s="5"/>
      <c r="I53" s="26">
        <f>COUNTA(S19:S23)/2</f>
        <v>2</v>
      </c>
      <c r="J53" s="5"/>
      <c r="K53" s="6"/>
    </row>
    <row r="54" spans="1:12" x14ac:dyDescent="0.35">
      <c r="A54" s="51"/>
      <c r="B54" s="5"/>
      <c r="C54" s="5"/>
      <c r="D54" s="5"/>
      <c r="E54" s="5"/>
      <c r="F54" s="5"/>
      <c r="G54" s="5"/>
      <c r="H54" s="5"/>
      <c r="I54" s="5"/>
      <c r="J54" s="5"/>
      <c r="K54" s="6"/>
    </row>
    <row r="55" spans="1:12" x14ac:dyDescent="0.35">
      <c r="A55" s="51"/>
      <c r="B55" s="5"/>
      <c r="C55" s="5"/>
      <c r="D55" s="5"/>
      <c r="E55" s="5"/>
      <c r="F55" s="5"/>
      <c r="G55" s="5"/>
      <c r="H55" s="5"/>
      <c r="I55" s="5"/>
      <c r="J55" s="5"/>
      <c r="K55" s="6"/>
    </row>
    <row r="56" spans="1:12" x14ac:dyDescent="0.35">
      <c r="A56" s="51"/>
      <c r="B56" s="5"/>
      <c r="C56" s="5"/>
      <c r="D56" s="15" t="s">
        <v>24</v>
      </c>
      <c r="E56" s="5"/>
      <c r="F56" s="5"/>
      <c r="G56" s="5"/>
      <c r="H56" s="5"/>
      <c r="I56" s="15" t="s">
        <v>15</v>
      </c>
      <c r="J56" s="5"/>
      <c r="K56" s="6"/>
    </row>
    <row r="57" spans="1:12" x14ac:dyDescent="0.35">
      <c r="A57" s="51"/>
      <c r="B57" s="5"/>
      <c r="C57" s="5"/>
      <c r="D57" s="5" t="s">
        <v>9</v>
      </c>
      <c r="E57" s="30">
        <f>AVERAGE(E46:E48)</f>
        <v>0.91666666666666663</v>
      </c>
      <c r="F57" s="5"/>
      <c r="G57" s="5"/>
      <c r="H57" s="5"/>
      <c r="I57" s="25">
        <f>SUM($I$19:$I$23)/SUM($F$19:$F$23)</f>
        <v>88.181818181818187</v>
      </c>
      <c r="J57" s="5"/>
      <c r="K57" s="6"/>
    </row>
    <row r="58" spans="1:12" x14ac:dyDescent="0.35">
      <c r="A58" s="51"/>
      <c r="B58" s="5"/>
      <c r="C58" s="5"/>
      <c r="D58" s="5"/>
      <c r="E58" s="5"/>
      <c r="F58" s="5"/>
      <c r="G58" s="5"/>
      <c r="H58" s="5"/>
      <c r="I58" s="5"/>
      <c r="J58" s="5"/>
      <c r="K58" s="6"/>
    </row>
    <row r="59" spans="1:12" x14ac:dyDescent="0.35">
      <c r="A59" s="51"/>
      <c r="B59" s="5"/>
      <c r="C59" s="5"/>
      <c r="D59" s="5"/>
      <c r="E59" s="5"/>
      <c r="F59" s="5"/>
      <c r="G59" s="5"/>
      <c r="H59" s="5"/>
      <c r="I59" s="15" t="s">
        <v>22</v>
      </c>
      <c r="J59" s="5"/>
      <c r="K59" s="6"/>
    </row>
    <row r="60" spans="1:12" ht="15" thickBot="1" x14ac:dyDescent="0.4">
      <c r="A60" s="52"/>
      <c r="B60" s="8"/>
      <c r="C60" s="8"/>
      <c r="D60" s="8"/>
      <c r="E60" s="8"/>
      <c r="F60" s="8"/>
      <c r="G60" s="8"/>
      <c r="H60" s="8"/>
      <c r="I60" s="24">
        <f>SUM(K19:K23)/SUM(F19:F23)</f>
        <v>6.581818181818182</v>
      </c>
      <c r="J60" s="8"/>
      <c r="K60" s="9"/>
    </row>
  </sheetData>
  <mergeCells count="8">
    <mergeCell ref="A39:A48"/>
    <mergeCell ref="A52:A60"/>
    <mergeCell ref="A2:H2"/>
    <mergeCell ref="C4:F4"/>
    <mergeCell ref="K4:N4"/>
    <mergeCell ref="C12:F12"/>
    <mergeCell ref="C17:G17"/>
    <mergeCell ref="A27:A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test1</vt:lpstr>
      <vt:lpstr>Section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SCUTechSupport</dc:creator>
  <cp:lastModifiedBy>SCUTechSupport</cp:lastModifiedBy>
  <dcterms:created xsi:type="dcterms:W3CDTF">2021-03-29T17:05:57Z</dcterms:created>
  <dcterms:modified xsi:type="dcterms:W3CDTF">2021-05-10T16:41:57Z</dcterms:modified>
</cp:coreProperties>
</file>