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b9b322f8db0eee2/Desktop/Ausang/AltConnects/CapHive Shared Folders/Demo Inc Formats/Porfolio reports AI/"/>
    </mc:Choice>
  </mc:AlternateContent>
  <xr:revisionPtr revIDLastSave="116" documentId="8_{7E52947F-BD09-4769-9DFD-F96887233087}" xr6:coauthVersionLast="47" xr6:coauthVersionMax="47" xr10:uidLastSave="{B9432AF6-2ABD-414B-B486-9C16F0B4A8F4}"/>
  <bookViews>
    <workbookView xWindow="-110" yWindow="-110" windowWidth="22780" windowHeight="14540" xr2:uid="{D48CAEB3-DB37-475A-BEE1-361390371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F37" i="1"/>
  <c r="F39" i="1" s="1"/>
  <c r="D37" i="1"/>
  <c r="D39" i="1" s="1"/>
  <c r="J35" i="1"/>
  <c r="J37" i="1" s="1"/>
  <c r="I35" i="1"/>
  <c r="I37" i="1" s="1"/>
  <c r="I39" i="1" s="1"/>
  <c r="I41" i="1" s="1"/>
  <c r="C35" i="1"/>
  <c r="D35" i="1"/>
  <c r="E35" i="1"/>
  <c r="F35" i="1"/>
  <c r="G35" i="1"/>
  <c r="B35" i="1"/>
  <c r="B37" i="1" s="1"/>
  <c r="J30" i="1"/>
  <c r="I30" i="1"/>
  <c r="G30" i="1"/>
  <c r="F30" i="1"/>
  <c r="E30" i="1"/>
  <c r="E37" i="1" s="1"/>
  <c r="D30" i="1"/>
  <c r="C30" i="1"/>
  <c r="C37" i="1" s="1"/>
  <c r="J11" i="1"/>
  <c r="I11" i="1"/>
  <c r="G11" i="1"/>
  <c r="F11" i="1"/>
  <c r="E11" i="1"/>
  <c r="D11" i="1"/>
  <c r="C11" i="1"/>
  <c r="B11" i="1"/>
  <c r="I9" i="1"/>
  <c r="F9" i="1"/>
  <c r="C9" i="1"/>
  <c r="J20" i="1"/>
  <c r="I20" i="1"/>
  <c r="J15" i="1"/>
  <c r="I15" i="1"/>
  <c r="G20" i="1"/>
  <c r="F20" i="1"/>
  <c r="E20" i="1"/>
  <c r="D20" i="1"/>
  <c r="C20" i="1"/>
  <c r="G15" i="1"/>
  <c r="F15" i="1"/>
  <c r="E15" i="1"/>
  <c r="D15" i="1"/>
  <c r="C15" i="1"/>
  <c r="B20" i="1"/>
  <c r="B15" i="1"/>
  <c r="I7" i="1"/>
  <c r="I6" i="1"/>
  <c r="D6" i="1"/>
  <c r="E6" i="1" s="1"/>
  <c r="F6" i="1" s="1"/>
  <c r="G6" i="1" s="1"/>
  <c r="C6" i="1"/>
  <c r="G39" i="1" l="1"/>
  <c r="G41" i="1" s="1"/>
  <c r="B39" i="1"/>
  <c r="B41" i="1" s="1"/>
  <c r="J39" i="1"/>
  <c r="J41" i="1" s="1"/>
  <c r="F41" i="1"/>
  <c r="E39" i="1"/>
  <c r="E41" i="1"/>
  <c r="D41" i="1"/>
  <c r="C39" i="1"/>
  <c r="C41" i="1" s="1"/>
</calcChain>
</file>

<file path=xl/sharedStrings.xml><?xml version="1.0" encoding="utf-8"?>
<sst xmlns="http://schemas.openxmlformats.org/spreadsheetml/2006/main" count="34" uniqueCount="33">
  <si>
    <t>MIS</t>
  </si>
  <si>
    <t>Amount in US$</t>
  </si>
  <si>
    <t>Q1 2024</t>
  </si>
  <si>
    <t>Q2 2024</t>
  </si>
  <si>
    <t>Q3 2024</t>
  </si>
  <si>
    <t>Q12025</t>
  </si>
  <si>
    <t>Q4 2024</t>
  </si>
  <si>
    <t>Q2 2025</t>
  </si>
  <si>
    <t>CY 2024</t>
  </si>
  <si>
    <t>CY 2023</t>
  </si>
  <si>
    <t>Loans disbursed</t>
  </si>
  <si>
    <t>Growth %</t>
  </si>
  <si>
    <t>Number of customers</t>
  </si>
  <si>
    <t>Average Loan</t>
  </si>
  <si>
    <t>Loan Mix</t>
  </si>
  <si>
    <t>Secured Loans</t>
  </si>
  <si>
    <t>Unsecured Loans</t>
  </si>
  <si>
    <t>Loan Mix - customers</t>
  </si>
  <si>
    <t>Small Businesses</t>
  </si>
  <si>
    <t xml:space="preserve">Enterprise </t>
  </si>
  <si>
    <t>Retail</t>
  </si>
  <si>
    <t>Gross Yield</t>
  </si>
  <si>
    <t>Gross NPA</t>
  </si>
  <si>
    <t>Net Interest Income</t>
  </si>
  <si>
    <t>Loan Book</t>
  </si>
  <si>
    <t>Opex</t>
  </si>
  <si>
    <t>Cost / Income</t>
  </si>
  <si>
    <t>Provisions</t>
  </si>
  <si>
    <t>Pre Tax Income</t>
  </si>
  <si>
    <t xml:space="preserve">Tax </t>
  </si>
  <si>
    <t>Net Income</t>
  </si>
  <si>
    <t xml:space="preserve"> </t>
  </si>
  <si>
    <t>Bingo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</si>
</sst>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9" fontId="4" fillId="0" borderId="0" xfId="1" applyNumberFormat="1" applyFont="1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  <xf numFmtId="165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838D-DC26-42E7-8EF4-39E804090A24}">
  <dimension ref="A1:M41"/>
  <sheetViews>
    <sheetView tabSelected="1" workbookViewId="0">
      <selection activeCell="A3" sqref="A3"/>
    </sheetView>
  </sheetViews>
  <sheetFormatPr defaultRowHeight="14.5" x14ac:dyDescent="0.35"/>
  <cols>
    <col min="1" max="1" width="19.26953125" customWidth="1"/>
    <col min="2" max="2" width="13.81640625" bestFit="1" customWidth="1"/>
    <col min="3" max="3" width="12.1796875" bestFit="1" customWidth="1"/>
    <col min="4" max="4" width="12.36328125" customWidth="1"/>
    <col min="5" max="7" width="12.453125" customWidth="1"/>
    <col min="9" max="10" width="12.1796875" bestFit="1" customWidth="1"/>
  </cols>
  <sheetData>
    <row r="1" spans="1:13" x14ac:dyDescent="0.35">
      <c r="A1" s="4" t="s">
        <v>32</v>
      </c>
    </row>
    <row r="2" spans="1:13" x14ac:dyDescent="0.35">
      <c r="A2" s="4" t="s">
        <v>0</v>
      </c>
    </row>
    <row r="3" spans="1:13" x14ac:dyDescent="0.35">
      <c r="A3" s="4" t="s">
        <v>1</v>
      </c>
    </row>
    <row r="4" spans="1:13" x14ac:dyDescent="0.35">
      <c r="B4" s="7" t="s">
        <v>2</v>
      </c>
      <c r="C4" s="7" t="s">
        <v>3</v>
      </c>
      <c r="D4" s="7" t="s">
        <v>4</v>
      </c>
      <c r="E4" s="7" t="s">
        <v>6</v>
      </c>
      <c r="F4" s="7" t="s">
        <v>5</v>
      </c>
      <c r="G4" s="7" t="s">
        <v>7</v>
      </c>
      <c r="H4" s="7"/>
      <c r="I4" s="7" t="s">
        <v>8</v>
      </c>
      <c r="J4" s="7" t="s">
        <v>9</v>
      </c>
    </row>
    <row r="6" spans="1:13" x14ac:dyDescent="0.35">
      <c r="A6" t="s">
        <v>10</v>
      </c>
      <c r="B6" s="1">
        <v>15000000</v>
      </c>
      <c r="C6" s="1">
        <f>B6*(1+C7)</f>
        <v>15674999.999999998</v>
      </c>
      <c r="D6" s="1">
        <f t="shared" ref="D6:G6" si="0">C6*(1+D7)</f>
        <v>16176599.999999998</v>
      </c>
      <c r="E6" s="1">
        <f t="shared" si="0"/>
        <v>15853067.999999998</v>
      </c>
      <c r="F6" s="1">
        <f t="shared" si="0"/>
        <v>17438374.800000001</v>
      </c>
      <c r="G6" s="1">
        <f t="shared" si="0"/>
        <v>18833444.784000002</v>
      </c>
      <c r="H6" s="1"/>
      <c r="I6" s="1">
        <f>SUM(B6:E6)</f>
        <v>62704668</v>
      </c>
      <c r="J6" s="1">
        <v>45034500</v>
      </c>
    </row>
    <row r="7" spans="1:13" x14ac:dyDescent="0.35">
      <c r="A7" t="s">
        <v>11</v>
      </c>
      <c r="B7" s="1"/>
      <c r="C7" s="3">
        <v>4.4999999999999998E-2</v>
      </c>
      <c r="D7" s="3">
        <v>3.2000000000000001E-2</v>
      </c>
      <c r="E7" s="3">
        <v>-0.02</v>
      </c>
      <c r="F7" s="3">
        <v>0.1</v>
      </c>
      <c r="G7" s="3">
        <v>0.08</v>
      </c>
      <c r="H7" s="1"/>
      <c r="I7" s="2">
        <f>I6/J6-1</f>
        <v>0.39236958331945515</v>
      </c>
      <c r="J7" s="1"/>
    </row>
    <row r="8" spans="1:13" x14ac:dyDescent="0.35">
      <c r="B8" s="1"/>
      <c r="C8" s="1"/>
      <c r="D8" s="1"/>
      <c r="E8" s="1"/>
      <c r="F8" s="1"/>
      <c r="G8" s="1"/>
      <c r="H8" s="1"/>
      <c r="I8" s="1"/>
      <c r="J8" s="1"/>
    </row>
    <row r="9" spans="1:13" x14ac:dyDescent="0.35">
      <c r="A9" t="s">
        <v>12</v>
      </c>
      <c r="B9" s="1">
        <v>34900</v>
      </c>
      <c r="C9" s="1">
        <f>B9*(1+C7)</f>
        <v>36470.5</v>
      </c>
      <c r="D9" s="1">
        <v>38000</v>
      </c>
      <c r="E9" s="1">
        <v>37547</v>
      </c>
      <c r="F9" s="1">
        <f t="shared" ref="F9" si="1">E9*(1+F7)</f>
        <v>41301.700000000004</v>
      </c>
      <c r="G9" s="1">
        <v>45000</v>
      </c>
      <c r="H9" s="1"/>
      <c r="I9" s="1">
        <f>SUM(B9:E9)</f>
        <v>146917.5</v>
      </c>
      <c r="J9" s="1">
        <v>112890</v>
      </c>
    </row>
    <row r="10" spans="1:13" x14ac:dyDescent="0.35">
      <c r="B10" s="1"/>
      <c r="C10" s="1"/>
      <c r="D10" s="1"/>
      <c r="E10" s="1"/>
      <c r="F10" s="1"/>
      <c r="G10" s="1"/>
      <c r="H10" s="1"/>
      <c r="I10" s="1"/>
      <c r="J10" s="1"/>
    </row>
    <row r="11" spans="1:13" x14ac:dyDescent="0.35">
      <c r="A11" t="s">
        <v>13</v>
      </c>
      <c r="B11" s="1">
        <f>B6/B9</f>
        <v>429.79942693409743</v>
      </c>
      <c r="C11" s="1">
        <f t="shared" ref="C11:J11" si="2">C6/C9</f>
        <v>429.79942693409737</v>
      </c>
      <c r="D11" s="1">
        <f t="shared" si="2"/>
        <v>425.69999999999993</v>
      </c>
      <c r="E11" s="1">
        <f t="shared" si="2"/>
        <v>422.21929847923928</v>
      </c>
      <c r="F11" s="1">
        <f t="shared" si="2"/>
        <v>422.21929847923934</v>
      </c>
      <c r="G11" s="1">
        <f t="shared" si="2"/>
        <v>418.52099520000002</v>
      </c>
      <c r="H11" s="1"/>
      <c r="I11" s="1">
        <f t="shared" si="2"/>
        <v>426.80189902496301</v>
      </c>
      <c r="J11" s="1">
        <f t="shared" si="2"/>
        <v>398.92373106563912</v>
      </c>
    </row>
    <row r="12" spans="1:13" x14ac:dyDescent="0.35">
      <c r="A12" t="s">
        <v>31</v>
      </c>
      <c r="B12" s="1"/>
      <c r="C12" s="1"/>
      <c r="D12" s="1"/>
      <c r="E12" s="1"/>
      <c r="F12" s="1"/>
      <c r="G12" s="1"/>
      <c r="H12" s="1"/>
      <c r="I12" s="1"/>
      <c r="J12" s="1"/>
    </row>
    <row r="13" spans="1:13" x14ac:dyDescent="0.35">
      <c r="A13" s="4" t="s">
        <v>14</v>
      </c>
      <c r="B13" s="1"/>
      <c r="C13" s="1"/>
      <c r="D13" s="1"/>
      <c r="E13" s="1"/>
      <c r="F13" s="1"/>
      <c r="G13" s="1"/>
      <c r="H13" s="1"/>
      <c r="I13" s="1"/>
      <c r="J13" s="1"/>
    </row>
    <row r="14" spans="1:13" x14ac:dyDescent="0.35">
      <c r="A14" t="s">
        <v>15</v>
      </c>
      <c r="B14" s="2">
        <v>0.66</v>
      </c>
      <c r="C14" s="2">
        <v>0.63</v>
      </c>
      <c r="D14" s="2">
        <v>0.62</v>
      </c>
      <c r="E14" s="2">
        <v>0.6</v>
      </c>
      <c r="F14" s="2">
        <v>0.57999999999999996</v>
      </c>
      <c r="G14" s="2">
        <v>0.59</v>
      </c>
      <c r="H14" s="2"/>
      <c r="I14" s="2">
        <v>0.64</v>
      </c>
      <c r="J14" s="2">
        <v>0.7</v>
      </c>
      <c r="K14" s="5"/>
      <c r="L14" s="5"/>
      <c r="M14" s="5"/>
    </row>
    <row r="15" spans="1:13" x14ac:dyDescent="0.35">
      <c r="A15" t="s">
        <v>16</v>
      </c>
      <c r="B15" s="2">
        <f>1-B14</f>
        <v>0.33999999999999997</v>
      </c>
      <c r="C15" s="2">
        <f t="shared" ref="C15:G15" si="3">1-C14</f>
        <v>0.37</v>
      </c>
      <c r="D15" s="2">
        <f t="shared" si="3"/>
        <v>0.38</v>
      </c>
      <c r="E15" s="2">
        <f t="shared" si="3"/>
        <v>0.4</v>
      </c>
      <c r="F15" s="2">
        <f t="shared" si="3"/>
        <v>0.42000000000000004</v>
      </c>
      <c r="G15" s="2">
        <f t="shared" si="3"/>
        <v>0.41000000000000003</v>
      </c>
      <c r="H15" s="2"/>
      <c r="I15" s="2">
        <f t="shared" ref="I15:J15" si="4">1-I14</f>
        <v>0.36</v>
      </c>
      <c r="J15" s="2">
        <f t="shared" si="4"/>
        <v>0.30000000000000004</v>
      </c>
      <c r="K15" s="5"/>
      <c r="L15" s="5"/>
      <c r="M15" s="5"/>
    </row>
    <row r="16" spans="1:13" x14ac:dyDescent="0.35"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</row>
    <row r="17" spans="1:13" x14ac:dyDescent="0.35">
      <c r="A17" s="4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</row>
    <row r="18" spans="1:13" x14ac:dyDescent="0.35">
      <c r="A18" t="s">
        <v>18</v>
      </c>
      <c r="B18" s="2">
        <v>0.2</v>
      </c>
      <c r="C18" s="2">
        <v>0.21</v>
      </c>
      <c r="D18" s="2">
        <v>0.22</v>
      </c>
      <c r="E18" s="2">
        <v>0.26</v>
      </c>
      <c r="F18" s="2">
        <v>0.25</v>
      </c>
      <c r="G18" s="2">
        <v>0.26</v>
      </c>
      <c r="H18" s="2"/>
      <c r="I18" s="2">
        <v>0.23</v>
      </c>
      <c r="J18" s="2">
        <v>0.23</v>
      </c>
      <c r="K18" s="5"/>
      <c r="L18" s="5"/>
      <c r="M18" s="5"/>
    </row>
    <row r="19" spans="1:13" x14ac:dyDescent="0.35">
      <c r="A19" t="s">
        <v>19</v>
      </c>
      <c r="B19" s="2">
        <v>0.4</v>
      </c>
      <c r="C19" s="2">
        <v>0.38</v>
      </c>
      <c r="D19" s="2">
        <v>0.41</v>
      </c>
      <c r="E19" s="2">
        <v>0.39</v>
      </c>
      <c r="F19" s="2">
        <v>0.38</v>
      </c>
      <c r="G19" s="2">
        <v>0.34</v>
      </c>
      <c r="H19" s="2"/>
      <c r="I19" s="2">
        <v>0.39</v>
      </c>
      <c r="J19" s="2">
        <v>0.34</v>
      </c>
      <c r="K19" s="5"/>
      <c r="L19" s="5"/>
      <c r="M19" s="5"/>
    </row>
    <row r="20" spans="1:13" x14ac:dyDescent="0.35">
      <c r="A20" t="s">
        <v>20</v>
      </c>
      <c r="B20" s="2">
        <f>1-B19-B18</f>
        <v>0.39999999999999997</v>
      </c>
      <c r="C20" s="2">
        <f t="shared" ref="C20:G20" si="5">1-C19-C18</f>
        <v>0.41000000000000003</v>
      </c>
      <c r="D20" s="2">
        <f t="shared" si="5"/>
        <v>0.37000000000000011</v>
      </c>
      <c r="E20" s="2">
        <f t="shared" si="5"/>
        <v>0.35</v>
      </c>
      <c r="F20" s="2">
        <f t="shared" si="5"/>
        <v>0.37</v>
      </c>
      <c r="G20" s="2">
        <f t="shared" si="5"/>
        <v>0.39999999999999991</v>
      </c>
      <c r="H20" s="2"/>
      <c r="I20" s="2">
        <f t="shared" ref="I20:J20" si="6">1-I19-I18</f>
        <v>0.38</v>
      </c>
      <c r="J20" s="2">
        <f t="shared" si="6"/>
        <v>0.42999999999999994</v>
      </c>
      <c r="K20" s="5"/>
      <c r="L20" s="5"/>
      <c r="M20" s="5"/>
    </row>
    <row r="21" spans="1:13" x14ac:dyDescent="0.35">
      <c r="B21" s="1"/>
      <c r="C21" s="1"/>
      <c r="D21" s="1"/>
      <c r="E21" s="1"/>
      <c r="F21" s="1"/>
      <c r="G21" s="1"/>
      <c r="H21" s="1"/>
      <c r="I21" s="1"/>
      <c r="J21" s="1"/>
    </row>
    <row r="22" spans="1:13" x14ac:dyDescent="0.35">
      <c r="A22" t="s">
        <v>21</v>
      </c>
      <c r="B22" s="6">
        <v>0.18229999999999999</v>
      </c>
      <c r="C22" s="6">
        <v>0.184</v>
      </c>
      <c r="D22" s="6">
        <v>0.185</v>
      </c>
      <c r="E22" s="6">
        <v>0.187</v>
      </c>
      <c r="F22" s="6">
        <v>0.186</v>
      </c>
      <c r="G22" s="6">
        <v>0.187</v>
      </c>
      <c r="H22" s="6"/>
      <c r="I22" s="6">
        <v>0.185</v>
      </c>
      <c r="J22" s="6">
        <v>0.18</v>
      </c>
    </row>
    <row r="23" spans="1:13" x14ac:dyDescent="0.35">
      <c r="B23" s="1"/>
      <c r="C23" s="1"/>
      <c r="D23" s="1"/>
      <c r="E23" s="1"/>
      <c r="F23" s="1"/>
      <c r="G23" s="1"/>
      <c r="H23" s="1"/>
      <c r="I23" s="1"/>
      <c r="J23" s="1"/>
    </row>
    <row r="24" spans="1:13" x14ac:dyDescent="0.35">
      <c r="A24" t="s">
        <v>22</v>
      </c>
      <c r="B24" s="6">
        <v>2.3E-2</v>
      </c>
      <c r="C24" s="6">
        <v>2.4E-2</v>
      </c>
      <c r="D24" s="6">
        <v>2.4299999999999999E-2</v>
      </c>
      <c r="E24" s="6">
        <v>2.5999999999999999E-2</v>
      </c>
      <c r="F24" s="6">
        <v>2.76E-2</v>
      </c>
      <c r="G24" s="6">
        <v>2.8000000000000001E-2</v>
      </c>
      <c r="H24" s="6"/>
      <c r="I24" s="6">
        <v>2.4500000000000001E-2</v>
      </c>
      <c r="J24" s="6">
        <v>2.1999999999999999E-2</v>
      </c>
    </row>
    <row r="25" spans="1:13" x14ac:dyDescent="0.35">
      <c r="B25" s="1"/>
      <c r="C25" s="1"/>
      <c r="D25" s="1"/>
      <c r="E25" s="1"/>
      <c r="F25" s="1"/>
      <c r="G25" s="1"/>
      <c r="H25" s="1"/>
      <c r="I25" s="1"/>
      <c r="J25" s="1"/>
    </row>
    <row r="26" spans="1:13" x14ac:dyDescent="0.35">
      <c r="A26" t="s">
        <v>24</v>
      </c>
      <c r="B26" s="1">
        <v>120000000</v>
      </c>
      <c r="C26" s="1">
        <v>135675000</v>
      </c>
      <c r="D26" s="1">
        <v>151851600</v>
      </c>
      <c r="E26" s="1">
        <v>167704668</v>
      </c>
      <c r="F26" s="1">
        <v>185143042.80000001</v>
      </c>
      <c r="G26" s="1">
        <v>203976487.58400002</v>
      </c>
      <c r="H26" s="1"/>
      <c r="I26" s="1">
        <v>167704668</v>
      </c>
      <c r="J26" s="1">
        <v>115000000</v>
      </c>
    </row>
    <row r="27" spans="1:13" x14ac:dyDescent="0.35">
      <c r="B27" s="1"/>
      <c r="C27" s="1"/>
      <c r="D27" s="1"/>
      <c r="E27" s="1"/>
      <c r="F27" s="1"/>
      <c r="G27" s="1"/>
      <c r="H27" s="1"/>
      <c r="I27" s="1"/>
      <c r="J27" s="1"/>
    </row>
    <row r="28" spans="1:13" x14ac:dyDescent="0.35">
      <c r="A28" t="s">
        <v>23</v>
      </c>
      <c r="B28" s="1">
        <v>5469000</v>
      </c>
      <c r="C28" s="1">
        <v>6241050</v>
      </c>
      <c r="D28" s="1">
        <v>7023136.5</v>
      </c>
      <c r="E28" s="1">
        <v>7840193.2290000003</v>
      </c>
      <c r="F28" s="1">
        <v>8609151.4901999999</v>
      </c>
      <c r="G28" s="1">
        <v>9535900.7945520002</v>
      </c>
      <c r="H28" s="1"/>
      <c r="I28" s="1">
        <v>26573379.729000002</v>
      </c>
      <c r="J28" s="1">
        <v>17272696.823850002</v>
      </c>
    </row>
    <row r="29" spans="1:13" x14ac:dyDescent="0.35">
      <c r="B29" s="1"/>
      <c r="C29" s="1"/>
      <c r="D29" s="1"/>
      <c r="E29" s="1"/>
      <c r="F29" s="1"/>
      <c r="G29" s="1"/>
      <c r="H29" s="1"/>
      <c r="I29" s="1"/>
      <c r="J29" s="1"/>
    </row>
    <row r="30" spans="1:13" x14ac:dyDescent="0.35">
      <c r="A30" t="s">
        <v>25</v>
      </c>
      <c r="B30" s="1">
        <v>3567456</v>
      </c>
      <c r="C30" s="1">
        <f>C32*C28</f>
        <v>4805608.5</v>
      </c>
      <c r="D30" s="1">
        <f t="shared" ref="D30:G30" si="7">D32*D28</f>
        <v>5478046.4699999997</v>
      </c>
      <c r="E30" s="1">
        <f t="shared" si="7"/>
        <v>6193752.6509100003</v>
      </c>
      <c r="F30" s="1">
        <f t="shared" si="7"/>
        <v>6629046.6474540001</v>
      </c>
      <c r="G30" s="1">
        <f t="shared" si="7"/>
        <v>7247284.6038595205</v>
      </c>
      <c r="H30" s="1"/>
      <c r="I30" s="1">
        <f t="shared" ref="I30:J30" si="8">I32*I28</f>
        <v>20727236.188620001</v>
      </c>
      <c r="J30" s="1">
        <f t="shared" si="8"/>
        <v>13990884.427318502</v>
      </c>
    </row>
    <row r="32" spans="1:13" x14ac:dyDescent="0.35">
      <c r="A32" t="s">
        <v>26</v>
      </c>
      <c r="B32" s="8">
        <v>0.75</v>
      </c>
      <c r="C32" s="5">
        <v>0.77</v>
      </c>
      <c r="D32" s="9">
        <v>0.78</v>
      </c>
      <c r="E32" s="5">
        <v>0.79</v>
      </c>
      <c r="F32" s="5">
        <v>0.77</v>
      </c>
      <c r="G32" s="9">
        <v>0.76</v>
      </c>
      <c r="I32" s="9">
        <v>0.78</v>
      </c>
      <c r="J32" s="5">
        <v>0.81</v>
      </c>
    </row>
    <row r="34" spans="1:10" x14ac:dyDescent="0.35">
      <c r="A34" t="s">
        <v>27</v>
      </c>
      <c r="B34" s="9">
        <v>0.09</v>
      </c>
      <c r="C34" s="9">
        <v>0.1</v>
      </c>
      <c r="D34" s="9">
        <v>0.10199999999999999</v>
      </c>
      <c r="E34" s="9">
        <v>9.8000000000000004E-2</v>
      </c>
      <c r="F34" s="9">
        <v>9.9000000000000005E-2</v>
      </c>
      <c r="G34" s="9">
        <v>9.1999999999999998E-2</v>
      </c>
      <c r="I34" s="9">
        <v>0.1</v>
      </c>
      <c r="J34" s="9">
        <v>0.08</v>
      </c>
    </row>
    <row r="35" spans="1:10" x14ac:dyDescent="0.35">
      <c r="A35" t="s">
        <v>27</v>
      </c>
      <c r="B35" s="10">
        <f>B34*B28</f>
        <v>492210</v>
      </c>
      <c r="C35" s="10">
        <f t="shared" ref="C35:G35" si="9">C34*C28</f>
        <v>624105</v>
      </c>
      <c r="D35" s="10">
        <f t="shared" si="9"/>
        <v>716359.92299999995</v>
      </c>
      <c r="E35" s="10">
        <f t="shared" si="9"/>
        <v>768338.93644200009</v>
      </c>
      <c r="F35" s="10">
        <f t="shared" si="9"/>
        <v>852305.99752980005</v>
      </c>
      <c r="G35" s="10">
        <f t="shared" si="9"/>
        <v>877302.87309878401</v>
      </c>
      <c r="I35" s="10">
        <f t="shared" ref="I35" si="10">I34*I28</f>
        <v>2657337.9729000004</v>
      </c>
      <c r="J35" s="10">
        <f t="shared" ref="J35" si="11">J34*J28</f>
        <v>1381815.7459080003</v>
      </c>
    </row>
    <row r="37" spans="1:10" x14ac:dyDescent="0.35">
      <c r="A37" t="s">
        <v>28</v>
      </c>
      <c r="B37" s="10">
        <f>B28-B30-B35</f>
        <v>1409334</v>
      </c>
      <c r="C37" s="10">
        <f t="shared" ref="C37:G37" si="12">C28-C30-C35</f>
        <v>811336.5</v>
      </c>
      <c r="D37" s="10">
        <f t="shared" si="12"/>
        <v>828730.10700000031</v>
      </c>
      <c r="E37" s="10">
        <f t="shared" si="12"/>
        <v>878101.64164799987</v>
      </c>
      <c r="F37" s="10">
        <f t="shared" si="12"/>
        <v>1127798.8452161998</v>
      </c>
      <c r="G37" s="10">
        <f t="shared" si="12"/>
        <v>1411313.3175936956</v>
      </c>
      <c r="I37" s="10">
        <f t="shared" ref="I37:J37" si="13">I28-I30-I35</f>
        <v>3188805.5674800007</v>
      </c>
      <c r="J37" s="10">
        <f t="shared" si="13"/>
        <v>1899996.6506234996</v>
      </c>
    </row>
    <row r="39" spans="1:10" x14ac:dyDescent="0.35">
      <c r="A39" t="s">
        <v>29</v>
      </c>
      <c r="B39" s="10">
        <f>B37*0.25</f>
        <v>352333.5</v>
      </c>
      <c r="C39" s="10">
        <f t="shared" ref="C39:G39" si="14">C37*0.25</f>
        <v>202834.125</v>
      </c>
      <c r="D39" s="10">
        <f t="shared" si="14"/>
        <v>207182.52675000008</v>
      </c>
      <c r="E39" s="10">
        <f t="shared" si="14"/>
        <v>219525.41041199997</v>
      </c>
      <c r="F39" s="10">
        <f t="shared" si="14"/>
        <v>281949.71130404994</v>
      </c>
      <c r="G39" s="10">
        <f t="shared" si="14"/>
        <v>352828.3293984239</v>
      </c>
      <c r="I39" s="10">
        <f t="shared" ref="I39:J39" si="15">I37*0.25</f>
        <v>797201.39187000017</v>
      </c>
      <c r="J39" s="10">
        <f t="shared" si="15"/>
        <v>474999.16265587491</v>
      </c>
    </row>
    <row r="41" spans="1:10" x14ac:dyDescent="0.35">
      <c r="A41" t="s">
        <v>30</v>
      </c>
      <c r="B41" s="10">
        <f>B37-B39</f>
        <v>1057000.5</v>
      </c>
      <c r="C41" s="10">
        <f t="shared" ref="C41:G41" si="16">C37-C39</f>
        <v>608502.375</v>
      </c>
      <c r="D41" s="10">
        <f t="shared" si="16"/>
        <v>621547.58025000023</v>
      </c>
      <c r="E41" s="10">
        <f t="shared" si="16"/>
        <v>658576.23123599985</v>
      </c>
      <c r="F41" s="10">
        <f t="shared" si="16"/>
        <v>845849.13391214982</v>
      </c>
      <c r="G41" s="10">
        <f t="shared" si="16"/>
        <v>1058484.9881952717</v>
      </c>
      <c r="I41" s="10">
        <f t="shared" ref="I41:J41" si="17">I37-I39</f>
        <v>2391604.1756100003</v>
      </c>
      <c r="J41" s="10">
        <f t="shared" si="17"/>
        <v>1424997.4879676248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2024-11-01T04:59:35Z</dcterms:created>
  <dcterms:modified xsi:type="dcterms:W3CDTF">2025-04-27T14:10:38Z</dcterms:modified>
</cp:coreProperties>
</file>