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Business\FT\FTTAG\Hw\Product\V2.0\BoM\"/>
    </mc:Choice>
  </mc:AlternateContent>
  <xr:revisionPtr revIDLastSave="0" documentId="13_ncr:1_{FAD16FE9-92E8-467D-8C27-F4EDB0D696B0}" xr6:coauthVersionLast="47" xr6:coauthVersionMax="47" xr10:uidLastSave="{00000000-0000-0000-0000-000000000000}"/>
  <bookViews>
    <workbookView xWindow="-120" yWindow="-120" windowWidth="20730" windowHeight="11760" activeTab="1" xr2:uid="{29D2FA7B-50BE-4559-A975-1473383D4273}"/>
  </bookViews>
  <sheets>
    <sheet name="BOM" sheetId="1" r:id="rId1"/>
    <sheet name="Cross" sheetId="2" r:id="rId2"/>
  </sheets>
  <definedNames>
    <definedName name="_xlnm._FilterDatabase" localSheetId="0" hidden="1">BOM!$A$1:$G$1</definedName>
    <definedName name="_xlnm._FilterDatabase" localSheetId="1" hidden="1">Cross!$A$1:$H$1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8" i="1" l="1"/>
  <c r="G37" i="1"/>
  <c r="B37" i="1"/>
  <c r="G9" i="2"/>
  <c r="G34" i="2"/>
  <c r="G37" i="2"/>
  <c r="G35" i="2"/>
  <c r="G21" i="2"/>
  <c r="G14" i="2"/>
  <c r="G22" i="2"/>
  <c r="G24" i="2"/>
  <c r="G19" i="2"/>
  <c r="G23" i="2"/>
  <c r="G20" i="2"/>
  <c r="G11" i="2"/>
  <c r="G33" i="2"/>
  <c r="G4" i="2"/>
  <c r="G6" i="2"/>
  <c r="G5" i="2"/>
  <c r="G12" i="2"/>
  <c r="G8" i="2"/>
  <c r="G7" i="2"/>
  <c r="G28" i="2"/>
  <c r="G30" i="2"/>
  <c r="G29" i="2"/>
  <c r="G25" i="2"/>
  <c r="G32" i="2"/>
  <c r="G31" i="2"/>
  <c r="G27" i="2"/>
  <c r="G3" i="2"/>
  <c r="G18" i="2"/>
  <c r="G26" i="2"/>
  <c r="G17" i="2"/>
  <c r="G16" i="2"/>
  <c r="G2" i="2"/>
  <c r="G13" i="2"/>
  <c r="G15" i="2"/>
  <c r="G10" i="2"/>
  <c r="G38" i="2"/>
  <c r="G36" i="2"/>
  <c r="E39" i="2"/>
  <c r="B4" i="1"/>
  <c r="B5" i="1"/>
  <c r="E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B2" i="1"/>
  <c r="G39" i="1" l="1"/>
  <c r="G40" i="1" s="1"/>
  <c r="G41" i="1" s="1"/>
  <c r="G42" i="1" s="1"/>
  <c r="G39" i="2"/>
  <c r="G40" i="2" s="1"/>
  <c r="G41" i="2" s="1"/>
  <c r="G42" i="2" s="1"/>
</calcChain>
</file>

<file path=xl/sharedStrings.xml><?xml version="1.0" encoding="utf-8"?>
<sst xmlns="http://schemas.openxmlformats.org/spreadsheetml/2006/main" count="243" uniqueCount="157">
  <si>
    <t>Quantity</t>
  </si>
  <si>
    <t>References</t>
  </si>
  <si>
    <t>Stock Code</t>
  </si>
  <si>
    <t>Description</t>
  </si>
  <si>
    <t>Unit Cost</t>
  </si>
  <si>
    <t>CAP CER 330PF 50V C0G/NP0 0402</t>
  </si>
  <si>
    <t>CAP CER 0.1UF 25V X5R 0402</t>
  </si>
  <si>
    <t>CAP TANT POLY 220UF 6.3V 1411</t>
  </si>
  <si>
    <t>CAP CER 10UF 6.3V X5R 0402</t>
  </si>
  <si>
    <t>RES 1K OHM 5% 1/16W 0402</t>
  </si>
  <si>
    <t>R1.4</t>
  </si>
  <si>
    <t>RES 42.2K OHM 1% 1/16W 0402</t>
  </si>
  <si>
    <t>RES 20K OHM 1% 1/16W 0402</t>
  </si>
  <si>
    <t>RES 5.1K OHM 1% 1/16W 0402</t>
  </si>
  <si>
    <t>RES SMD 10K OHM 1% 1/16W 0402</t>
  </si>
  <si>
    <t>RES 2.2K OHM 5% 1/16W 0402</t>
  </si>
  <si>
    <t>RES 10 OHM 5% 1/16W 0402</t>
  </si>
  <si>
    <t>U1.1</t>
  </si>
  <si>
    <t>IC USB TYPE C CTLR PROGR 14-MLP</t>
  </si>
  <si>
    <t>U1.2</t>
  </si>
  <si>
    <t>IC REG LINEAR 3.3V 300MA 5TSOP</t>
  </si>
  <si>
    <t>U1.3</t>
  </si>
  <si>
    <t>IC VREF SERIES 0.1% SOT23-6</t>
  </si>
  <si>
    <t>U1.4</t>
  </si>
  <si>
    <t>PAC1921-1-AIA-TR</t>
  </si>
  <si>
    <t>IC CURRENT MONITOR 0.4% 10VDFN</t>
  </si>
  <si>
    <t>U1.5</t>
  </si>
  <si>
    <t>IC OPAMP GP 1 CIRCUIT SC70-5</t>
  </si>
  <si>
    <t>U1.6</t>
  </si>
  <si>
    <t>17V 2A ADJ ACOT BUCK SOT-563(FC)</t>
  </si>
  <si>
    <t>U2.1</t>
  </si>
  <si>
    <t>SST25VF020B-80-4C-SAE</t>
  </si>
  <si>
    <t>IC FLASH 2MBIT SPI 80MHZ 8SOIC</t>
  </si>
  <si>
    <t>U2.2</t>
  </si>
  <si>
    <t>IC MCU 32BIT 256KB FLASH 40UQFN</t>
  </si>
  <si>
    <t>D3.1</t>
  </si>
  <si>
    <t>LED RED CLEAR 1608 SMD</t>
  </si>
  <si>
    <t>D3.2</t>
  </si>
  <si>
    <t>LED GREEN CLEAR 1608 SMD</t>
  </si>
  <si>
    <t>D3.3</t>
  </si>
  <si>
    <t>LED BLUE CLEAR 1608 SMD</t>
  </si>
  <si>
    <t>B1.1</t>
  </si>
  <si>
    <t>FERRITE BEAD 120 OHM 0603 1LN</t>
  </si>
  <si>
    <t>SWITCH TACTILE SPST-NO 0.05A 12V</t>
  </si>
  <si>
    <t>PTC RESET FUSE 6V 2A 1206</t>
  </si>
  <si>
    <t>J1</t>
  </si>
  <si>
    <t>CONN HEADER R/A 4POS 2.54MM</t>
  </si>
  <si>
    <t>J1.1</t>
  </si>
  <si>
    <t>USB4105-GF-A</t>
  </si>
  <si>
    <t>CONN RCP USB2.0 TYP C 24P SMD RA</t>
  </si>
  <si>
    <t>CONN HEADER SMD R/A 4POS 1MM</t>
  </si>
  <si>
    <t>J3.3</t>
  </si>
  <si>
    <t>WR-PHD 2.54 MM SOCKET HEADER</t>
  </si>
  <si>
    <t>L1.1</t>
  </si>
  <si>
    <t>FIXED IND 4.7UH 2.23A 201MOHM SM</t>
  </si>
  <si>
    <t>FIXED IND 100NH 200MA 1.25OHM SM</t>
  </si>
  <si>
    <t>S1.1</t>
  </si>
  <si>
    <t>CRL1206-FW-R100ELF</t>
  </si>
  <si>
    <t>RES 0.1 OHM 1% 1/2W 1206</t>
  </si>
  <si>
    <t>5.0V,400WPACKAGE SOD-123FL TRANS</t>
  </si>
  <si>
    <t>Z1.3</t>
  </si>
  <si>
    <t>UAT36A03L05</t>
  </si>
  <si>
    <t>TVS ESD, SOT-363, 3.3V, 15V, REE</t>
  </si>
  <si>
    <t>TVS DIODE 3.3VWM 12VC SOD323</t>
  </si>
  <si>
    <t>Z3.7</t>
  </si>
  <si>
    <t>IP4252CZ16-8-TTL,1</t>
  </si>
  <si>
    <t>FILTER RC(PI) 40 OHM/12PF SMD</t>
  </si>
  <si>
    <t>Total</t>
  </si>
  <si>
    <t>No</t>
  </si>
  <si>
    <t>Sub-Cost</t>
  </si>
  <si>
    <t>Cost</t>
  </si>
  <si>
    <t>C1.1, C1.2, C1.13, C1.14, C1.15, C1.16, C1.22, C1.26, C2.2, C2.4, C2.9, C2.10</t>
  </si>
  <si>
    <t>C1.4, C1.17</t>
  </si>
  <si>
    <t>C1.6, C1.9, C1.12, C1.18, C1.20, C1.25, C2.5, C2.6</t>
  </si>
  <si>
    <t>R1.1, R1.2, R1.3, R3.1, R3.2, R3.3</t>
  </si>
  <si>
    <t>R1.5, R1.6</t>
  </si>
  <si>
    <t>R2.1, R3.6</t>
  </si>
  <si>
    <t>R2.2, R3.9</t>
  </si>
  <si>
    <t>R3.4, R3.5, R3.10, R3.11</t>
  </si>
  <si>
    <t>R3.7, R3.8</t>
  </si>
  <si>
    <t>BT3.1, BT3.2</t>
  </si>
  <si>
    <t>F1.1, F1.2</t>
  </si>
  <si>
    <t>J3.1, J3.2</t>
  </si>
  <si>
    <t>L2.1, L2.2</t>
  </si>
  <si>
    <t>Z1.1, Z1.2</t>
  </si>
  <si>
    <t>Z3.1, Z3.2, Z3.3, Z3.4, Z3.5, Z3.6</t>
  </si>
  <si>
    <t>VAT 10%</t>
  </si>
  <si>
    <t>RC0402FR-0742K2L</t>
  </si>
  <si>
    <t>FUSB302BMPX</t>
  </si>
  <si>
    <t>MCP1501T-10E/CHY</t>
  </si>
  <si>
    <t>RT6252BHGH6F</t>
  </si>
  <si>
    <t>PIC32MM0256GPM036-I/MV</t>
  </si>
  <si>
    <t>P4SMF5.0A</t>
  </si>
  <si>
    <t>ESD3Z3V3BU</t>
  </si>
  <si>
    <t>Stock Link</t>
  </si>
  <si>
    <t>330pF 50V 0402 Multilayer Ceramic Capacitor</t>
  </si>
  <si>
    <t>https://www.thegioiic.com/tu-gom-0402-330pf-50v</t>
  </si>
  <si>
    <t>100nF 25V 0402 Multilayer Ceramic Capacitor</t>
  </si>
  <si>
    <t>https://www.thegioiic.com/tu-gom-0402-100nf-25v</t>
  </si>
  <si>
    <t>Capacitor Tantalum 220uF 6.3V 1210 F930J227MBA</t>
  </si>
  <si>
    <t>https://www.thegioiic.com/tu-tantalum-220uf-6-3v-1210-f930j227mba</t>
  </si>
  <si>
    <t>10uF 6.3V 0402 Multilayer Ceramic Capacitor</t>
  </si>
  <si>
    <t>https://www.thegioiic.com/tu-gom-0402-10uf-6-3v</t>
  </si>
  <si>
    <t>1 KOhm 0402 5% Resistor</t>
  </si>
  <si>
    <t>https://www.thegioiic.com/dien-tro-1-kohm-0402-5</t>
  </si>
  <si>
    <t>https://www.digikey.com/en/products/detail/yageo/RC0402FR-0742K2L/726608</t>
  </si>
  <si>
    <t>20 KOhm 0402 1% SMD Resistor</t>
  </si>
  <si>
    <t>https://www.thegioiic.com/dien-tro-20-kohm-0402-1</t>
  </si>
  <si>
    <t>5.1 KOhm 0402 1% SMD Resistor</t>
  </si>
  <si>
    <t>https://www.thegioiic.com/dien-tro-5-1-kohm-0402-1</t>
  </si>
  <si>
    <t>10 KOhm 0402 1% SMD Resistor</t>
  </si>
  <si>
    <t>https://www.thegioiic.com/dien-tro-10-kohm-0402-1</t>
  </si>
  <si>
    <t>2.2 KOhm 0402 5% Resistor</t>
  </si>
  <si>
    <t>https://www.thegioiic.com/dien-tro-2-2-kohm-0402-5</t>
  </si>
  <si>
    <t>10 KOhm 0402 5% Resistor</t>
  </si>
  <si>
    <t>https://www.thegioiic.com/dien-tro-10-kohm-0402-5</t>
  </si>
  <si>
    <t>https://www.digikey.com/en/products/detail/onsemi/FUSB302BMPX/6138869</t>
  </si>
  <si>
    <t>https://www.thegioiic.com/pt5108e23e-33-ic-on-ap-3-3v-300ma</t>
  </si>
  <si>
    <t>PT5108E23E-33 Linear Voltage Regulators 3.3V 300mA</t>
  </si>
  <si>
    <t>https://www.digikey.com/en/products/detail/microchip-technology/MCP1501T-10E-CHY/5844600</t>
  </si>
  <si>
    <t>https://www.digikey.com/en/products/detail/microchip-technology/PAC1921-1-AIA-TR/4439708</t>
  </si>
  <si>
    <t>https://www.digikey.com/en/products/detail/richtek-usa-inc/RT6252BHGH6F/13180173</t>
  </si>
  <si>
    <t>https://www.digikey.com/en/products/detail/microchip-technology/SST25VF020B-80-4C-SAE/2299394</t>
  </si>
  <si>
    <t>https://www.digikey.com/en/products/detail/microchip-technology/PIC32MM0256GPM036-I-MV/7354784</t>
  </si>
  <si>
    <t>0603 LED Red Water Clear</t>
  </si>
  <si>
    <t>https://www.thegioiic.com/led-do-0603-dan-smd-trong-suot</t>
  </si>
  <si>
    <t>0603 Green LED Water Clear</t>
  </si>
  <si>
    <t>https://www.thegioiic.com/led-xanh-la-0603-dan-smd-trong-suot</t>
  </si>
  <si>
    <t>0603 LED Blue Water Clear</t>
  </si>
  <si>
    <t>https://www.thegioiic.com/led-xanh-duong-0603-dan-smd-trong-suot</t>
  </si>
  <si>
    <t>FERRITE BEAD 600 OHM 0603 1LN</t>
  </si>
  <si>
    <t>https://www.thegioiic.com/ferrite-bead-600-ohm-0603-1ln</t>
  </si>
  <si>
    <t>Tactile Switch 3.5x6mm Height 5mm 2 Pin SMD White Head</t>
  </si>
  <si>
    <t>https://www.thegioiic.com/nut-nhan-3-5x6mm-cao-5mm-2-chan-smd-dau-trang</t>
  </si>
  <si>
    <t>MF-NSMF200-2 PTC RESET FUSE 1206 6V 2A</t>
  </si>
  <si>
    <t>https://www.thegioiic.com/mf-nsmf200-2-cau-chi-tu-phuc-hoi-1206-6v-2a</t>
  </si>
  <si>
    <t>Male Header 2.54mm 40 Pin 1 Row Right Angle 3mm Through Hole</t>
  </si>
  <si>
    <t>https://www.thegioiic.com/hang-rao-duc-don-2-54mm-40-chan-cong-3mm-xuyen-lo</t>
  </si>
  <si>
    <t>https://www.digikey.com/en/products/detail/gct/USB4105-GF-A/11198441</t>
  </si>
  <si>
    <t>SH 1.0mm 4 Pin SMD Horizontal Connector</t>
  </si>
  <si>
    <t>https://www.thegioiic.com/dau-sh-1-0mm-4-chan-dan-smd-nam-ngang</t>
  </si>
  <si>
    <t>https://www.thegioiic.com/hang-rao-cai-doi-2-54mm-12-chan-2-hang-chan-cong-xuyen-lo</t>
  </si>
  <si>
    <t>Female Header 2.54mm 12 Way 2 Row Through Hole Right Angle</t>
  </si>
  <si>
    <t>https://www.thegioiic.com/cuon-cam-dan-smd-cd32-3521-4r7-4-7uh-1-86a</t>
  </si>
  <si>
    <t>Wire-wound SMD Inductor CD32 3521-4R7 4.7uH 1.86A</t>
  </si>
  <si>
    <t>0402 Multilayer SMD Inductor 8.2nH 300mA HBLS1005-8N2J</t>
  </si>
  <si>
    <t>https://www.thegioiic.com/cuon-cam-8-2nh-300ma-0402-hbls1005-8n2j</t>
  </si>
  <si>
    <t>https://www.digikey.com/en/products/detail/bourns-inc/CRL1206-FW-R100ELF/3593165</t>
  </si>
  <si>
    <t>https://www.digikey.com/en/products/detail/smc-diode-solutions/P4SMF5-0A/16188287</t>
  </si>
  <si>
    <t>https://www.digikey.com/en/products/detail/yageo/UAT36A03L05/16265994</t>
  </si>
  <si>
    <t>https://www.digikey.com/en/products/detail/nextgen-components/ESD3Z3V3BU/15648887</t>
  </si>
  <si>
    <t>https://www.digikey.com/en/products/detail/nexperia-usa-inc/IP4252CZ16-8-TTL-1/2677644</t>
  </si>
  <si>
    <t>PCB</t>
  </si>
  <si>
    <t>2 LAYER, 0.8MM, 1OZ, HALS, GREEN-WHITE</t>
  </si>
  <si>
    <t>C1.3, C1.5, C1.7, C1.8, C1.10, C1.11, C1.19, C1.21, C1.23, C1.24, C1.27, C1.28, C1.29, C2.1, C2.3, C2.7, C2.8, C3.1</t>
  </si>
  <si>
    <t>MCP6006UT-E/LT</t>
  </si>
  <si>
    <t>https://www.digikey.com/en/products/detail/microchip-technology/MCP6006UT-E-LT/13985842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</si>
</sst>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000_);[Red]\(&quot;$&quot;#,##0.00000\)"/>
    <numFmt numFmtId="165" formatCode="&quot;$&quot;#,##0.00000"/>
    <numFmt numFmtId="166" formatCode="&quot;$&quot;#,##0.00"/>
    <numFmt numFmtId="167" formatCode="[$VND]\ #,##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FF0000"/>
      <name val="Times New Roman"/>
      <family val="1"/>
    </font>
    <font>
      <sz val="16"/>
      <color theme="1"/>
      <name val="Times New Roman"/>
      <family val="1"/>
    </font>
    <font>
      <sz val="11"/>
      <color theme="10"/>
      <name val="Consolas"/>
      <family val="3"/>
    </font>
    <font>
      <sz val="11"/>
      <color theme="4" tint="-0.249977111117893"/>
      <name val="Consolas"/>
      <family val="3"/>
    </font>
    <font>
      <sz val="11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1" fontId="4" fillId="0" borderId="0" xfId="0" applyNumberFormat="1" applyFont="1" applyBorder="1" applyAlignment="1">
      <alignment horizontal="right" vertical="center"/>
    </xf>
    <xf numFmtId="164" fontId="4" fillId="0" borderId="7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5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 vertical="center"/>
    </xf>
    <xf numFmtId="164" fontId="4" fillId="0" borderId="8" xfId="0" applyNumberFormat="1" applyFont="1" applyBorder="1" applyAlignment="1">
      <alignment horizontal="right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1" fontId="5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165" fontId="6" fillId="0" borderId="0" xfId="0" applyNumberFormat="1" applyFont="1" applyAlignment="1">
      <alignment horizontal="right" vertical="center"/>
    </xf>
    <xf numFmtId="167" fontId="4" fillId="0" borderId="0" xfId="0" applyNumberFormat="1" applyFont="1" applyAlignment="1">
      <alignment horizontal="right" vertical="center"/>
    </xf>
    <xf numFmtId="0" fontId="8" fillId="0" borderId="0" xfId="1" applyNumberFormat="1" applyFont="1" applyBorder="1" applyAlignment="1">
      <alignment horizontal="left" vertical="center"/>
    </xf>
    <xf numFmtId="0" fontId="8" fillId="0" borderId="1" xfId="1" applyNumberFormat="1" applyFont="1" applyBorder="1" applyAlignment="1">
      <alignment horizontal="left" vertical="center"/>
    </xf>
    <xf numFmtId="164" fontId="1" fillId="0" borderId="7" xfId="1" applyNumberFormat="1" applyBorder="1" applyAlignment="1">
      <alignment horizontal="left" vertical="center"/>
    </xf>
    <xf numFmtId="0" fontId="10" fillId="0" borderId="4" xfId="0" applyNumberFormat="1" applyFont="1" applyBorder="1" applyAlignment="1">
      <alignment horizontal="center" vertical="center"/>
    </xf>
    <xf numFmtId="0" fontId="10" fillId="0" borderId="5" xfId="0" applyNumberFormat="1" applyFont="1" applyBorder="1" applyAlignment="1">
      <alignment horizontal="center" vertical="center"/>
    </xf>
    <xf numFmtId="164" fontId="1" fillId="0" borderId="8" xfId="1" applyNumberFormat="1" applyBorder="1" applyAlignment="1">
      <alignment horizontal="left" vertical="center"/>
    </xf>
    <xf numFmtId="2" fontId="4" fillId="0" borderId="0" xfId="0" applyNumberFormat="1" applyFont="1" applyBorder="1" applyAlignment="1">
      <alignment horizontal="right" vertical="center"/>
    </xf>
    <xf numFmtId="49" fontId="9" fillId="0" borderId="0" xfId="1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/>
    </xf>
    <xf numFmtId="49" fontId="9" fillId="0" borderId="0" xfId="1" quotePrefix="1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egioiic.com/pt5108e23e-33-ic-on-ap-3-3v-300ma" TargetMode="External"/><Relationship Id="rId18" Type="http://schemas.openxmlformats.org/officeDocument/2006/relationships/hyperlink" Target="https://www.digikey.com/en/products/detail/microchip-technology/SST25VF020B-80-4C-SAE/2299394" TargetMode="External"/><Relationship Id="rId26" Type="http://schemas.openxmlformats.org/officeDocument/2006/relationships/hyperlink" Target="https://www.thegioiic.com/hang-rao-duc-don-2-54mm-40-chan-cong-3mm-xuyen-lo" TargetMode="External"/><Relationship Id="rId21" Type="http://schemas.openxmlformats.org/officeDocument/2006/relationships/hyperlink" Target="https://www.thegioiic.com/led-xanh-la-0603-dan-smd-trong-suot" TargetMode="External"/><Relationship Id="rId34" Type="http://schemas.openxmlformats.org/officeDocument/2006/relationships/hyperlink" Target="https://www.digikey.com/en/products/detail/yageo/UAT36A03L05/16265994" TargetMode="External"/><Relationship Id="rId7" Type="http://schemas.openxmlformats.org/officeDocument/2006/relationships/hyperlink" Target="https://www.thegioiic.com/dien-tro-20-kohm-0402-1" TargetMode="External"/><Relationship Id="rId12" Type="http://schemas.openxmlformats.org/officeDocument/2006/relationships/hyperlink" Target="https://www.digikey.com/en/products/detail/onsemi/FUSB302BMPX/6138869" TargetMode="External"/><Relationship Id="rId17" Type="http://schemas.openxmlformats.org/officeDocument/2006/relationships/hyperlink" Target="https://www.digikey.com/en/products/detail/richtek-usa-inc/RT6252BHGH6F/13180173" TargetMode="External"/><Relationship Id="rId25" Type="http://schemas.openxmlformats.org/officeDocument/2006/relationships/hyperlink" Target="https://www.thegioiic.com/mf-nsmf200-2-cau-chi-tu-phuc-hoi-1206-6v-2a" TargetMode="External"/><Relationship Id="rId33" Type="http://schemas.openxmlformats.org/officeDocument/2006/relationships/hyperlink" Target="https://www.digikey.com/en/products/detail/smc-diode-solutions/P4SMF5-0A/16188287" TargetMode="External"/><Relationship Id="rId2" Type="http://schemas.openxmlformats.org/officeDocument/2006/relationships/hyperlink" Target="https://www.thegioiic.com/tu-gom-0402-100nf-25v" TargetMode="External"/><Relationship Id="rId16" Type="http://schemas.openxmlformats.org/officeDocument/2006/relationships/hyperlink" Target="https://www.digikey.com/en/products/detail/microchip-technology/MCP6006UT-E-LT/13985842" TargetMode="External"/><Relationship Id="rId20" Type="http://schemas.openxmlformats.org/officeDocument/2006/relationships/hyperlink" Target="https://www.thegioiic.com/led-do-0603-dan-smd-trong-suot" TargetMode="External"/><Relationship Id="rId29" Type="http://schemas.openxmlformats.org/officeDocument/2006/relationships/hyperlink" Target="https://www.thegioiic.com/hang-rao-cai-doi-2-54mm-12-chan-2-hang-chan-cong-xuyen-lo" TargetMode="External"/><Relationship Id="rId1" Type="http://schemas.openxmlformats.org/officeDocument/2006/relationships/hyperlink" Target="https://www.thegioiic.com/tu-gom-0402-330pf-50v" TargetMode="External"/><Relationship Id="rId6" Type="http://schemas.openxmlformats.org/officeDocument/2006/relationships/hyperlink" Target="https://www.digikey.com/en/products/detail/yageo/RC0402FR-0742K2L/726608" TargetMode="External"/><Relationship Id="rId11" Type="http://schemas.openxmlformats.org/officeDocument/2006/relationships/hyperlink" Target="https://www.thegioiic.com/dien-tro-10-kohm-0402-5" TargetMode="External"/><Relationship Id="rId24" Type="http://schemas.openxmlformats.org/officeDocument/2006/relationships/hyperlink" Target="https://www.thegioiic.com/nut-nhan-3-5x6mm-cao-5mm-2-chan-smd-dau-trang" TargetMode="External"/><Relationship Id="rId32" Type="http://schemas.openxmlformats.org/officeDocument/2006/relationships/hyperlink" Target="https://www.digikey.com/en/products/detail/bourns-inc/CRL1206-FW-R100ELF/3593165" TargetMode="External"/><Relationship Id="rId37" Type="http://schemas.openxmlformats.org/officeDocument/2006/relationships/printerSettings" Target="../printerSettings/printerSettings2.bin"/><Relationship Id="rId5" Type="http://schemas.openxmlformats.org/officeDocument/2006/relationships/hyperlink" Target="https://www.thegioiic.com/dien-tro-1-kohm-0402-5" TargetMode="External"/><Relationship Id="rId15" Type="http://schemas.openxmlformats.org/officeDocument/2006/relationships/hyperlink" Target="https://www.digikey.com/en/products/detail/microchip-technology/PAC1921-1-AIA-TR/4439708" TargetMode="External"/><Relationship Id="rId23" Type="http://schemas.openxmlformats.org/officeDocument/2006/relationships/hyperlink" Target="https://www.thegioiic.com/ferrite-bead-600-ohm-0603-1ln" TargetMode="External"/><Relationship Id="rId28" Type="http://schemas.openxmlformats.org/officeDocument/2006/relationships/hyperlink" Target="https://www.thegioiic.com/dau-sh-1-0mm-4-chan-dan-smd-nam-ngang" TargetMode="External"/><Relationship Id="rId36" Type="http://schemas.openxmlformats.org/officeDocument/2006/relationships/hyperlink" Target="https://www.digikey.com/en/products/detail/nexperia-usa-inc/IP4252CZ16-8-TTL-1/2677644" TargetMode="External"/><Relationship Id="rId10" Type="http://schemas.openxmlformats.org/officeDocument/2006/relationships/hyperlink" Target="https://www.thegioiic.com/dien-tro-2-2-kohm-0402-5" TargetMode="External"/><Relationship Id="rId19" Type="http://schemas.openxmlformats.org/officeDocument/2006/relationships/hyperlink" Target="https://www.digikey.com/en/products/detail/microchip-technology/PIC32MM0256GPM036-I-MV/7354784" TargetMode="External"/><Relationship Id="rId31" Type="http://schemas.openxmlformats.org/officeDocument/2006/relationships/hyperlink" Target="https://www.thegioiic.com/cuon-cam-8-2nh-300ma-0402-hbls1005-8n2j" TargetMode="External"/><Relationship Id="rId4" Type="http://schemas.openxmlformats.org/officeDocument/2006/relationships/hyperlink" Target="https://www.thegioiic.com/tu-gom-0402-10uf-6-3v" TargetMode="External"/><Relationship Id="rId9" Type="http://schemas.openxmlformats.org/officeDocument/2006/relationships/hyperlink" Target="https://www.thegioiic.com/dien-tro-10-kohm-0402-1" TargetMode="External"/><Relationship Id="rId14" Type="http://schemas.openxmlformats.org/officeDocument/2006/relationships/hyperlink" Target="https://www.digikey.com/en/products/detail/microchip-technology/MCP1501T-10E-CHY/5844600" TargetMode="External"/><Relationship Id="rId22" Type="http://schemas.openxmlformats.org/officeDocument/2006/relationships/hyperlink" Target="https://www.thegioiic.com/led-xanh-duong-0603-dan-smd-trong-suot" TargetMode="External"/><Relationship Id="rId27" Type="http://schemas.openxmlformats.org/officeDocument/2006/relationships/hyperlink" Target="https://www.digikey.com/en/products/detail/gct/USB4105-GF-A/11198441" TargetMode="External"/><Relationship Id="rId30" Type="http://schemas.openxmlformats.org/officeDocument/2006/relationships/hyperlink" Target="https://www.thegioiic.com/cuon-cam-dan-smd-cd32-3521-4r7-4-7uh-1-86a" TargetMode="External"/><Relationship Id="rId35" Type="http://schemas.openxmlformats.org/officeDocument/2006/relationships/hyperlink" Target="https://www.digikey.com/en/products/detail/nextgen-components/ESD3Z3V3BU/15648887" TargetMode="External"/><Relationship Id="rId8" Type="http://schemas.openxmlformats.org/officeDocument/2006/relationships/hyperlink" Target="https://www.thegioiic.com/dien-tro-5-1-kohm-0402-1" TargetMode="External"/><Relationship Id="rId3" Type="http://schemas.openxmlformats.org/officeDocument/2006/relationships/hyperlink" Target="https://www.thegioiic.com/tu-tantalum-220uf-6-3v-1210-f930j227m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E6E5-8C14-465F-B8EF-5BC35DBC5853}">
  <dimension ref="A1:G42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8" sqref="D28"/>
    </sheetView>
  </sheetViews>
  <sheetFormatPr defaultRowHeight="15" x14ac:dyDescent="0.25"/>
  <cols>
    <col min="1" max="1" width="3.7109375" style="4" bestFit="1" customWidth="1"/>
    <col min="2" max="2" width="27.85546875" style="9" bestFit="1" customWidth="1"/>
    <col min="3" max="3" width="40.28515625" style="9" bestFit="1" customWidth="1"/>
    <col min="4" max="4" width="96" style="9" bestFit="1" customWidth="1"/>
    <col min="5" max="5" width="9.28515625" style="23" bestFit="1" customWidth="1"/>
    <col min="6" max="6" width="10.42578125" style="23" bestFit="1" customWidth="1"/>
    <col min="7" max="7" width="14.7109375" style="23" customWidth="1"/>
    <col min="8" max="16384" width="9.140625" style="9"/>
  </cols>
  <sheetData>
    <row r="1" spans="1:7" s="4" customFormat="1" ht="15.75" thickBot="1" x14ac:dyDescent="0.3">
      <c r="A1" s="1" t="s">
        <v>68</v>
      </c>
      <c r="B1" s="2" t="s">
        <v>2</v>
      </c>
      <c r="C1" s="2" t="s">
        <v>3</v>
      </c>
      <c r="D1" s="2" t="s">
        <v>1</v>
      </c>
      <c r="E1" s="2" t="s">
        <v>0</v>
      </c>
      <c r="F1" s="3" t="s">
        <v>4</v>
      </c>
      <c r="G1" s="3" t="s">
        <v>69</v>
      </c>
    </row>
    <row r="2" spans="1:7" x14ac:dyDescent="0.25">
      <c r="A2" s="5">
        <v>1</v>
      </c>
      <c r="B2" s="30" t="str">
        <f>HYPERLINK("https://www.digikey.com/en/products/detail/walsin-technology-corporation/0402N331J500CT/9354805","0402N331J500CT")</f>
        <v>0402N331J500CT</v>
      </c>
      <c r="C2" s="6" t="s">
        <v>5</v>
      </c>
      <c r="D2" s="6" t="s">
        <v>71</v>
      </c>
      <c r="E2" s="7">
        <v>12</v>
      </c>
      <c r="F2" s="8">
        <v>4.6699999999999997E-3</v>
      </c>
      <c r="G2" s="8">
        <f>E2*F2</f>
        <v>5.6039999999999993E-2</v>
      </c>
    </row>
    <row r="3" spans="1:7" x14ac:dyDescent="0.25">
      <c r="A3" s="5">
        <v>2</v>
      </c>
      <c r="B3" s="30" t="str">
        <f>HYPERLINK("https://www.digikey.com/en/products/detail/samsung-electro-mechanics/CL05A104KA5NNNC/3886701","CL05A104KA5NNNC")</f>
        <v>CL05A104KA5NNNC</v>
      </c>
      <c r="C3" s="6" t="s">
        <v>6</v>
      </c>
      <c r="D3" s="6" t="s">
        <v>154</v>
      </c>
      <c r="E3" s="7">
        <v>18</v>
      </c>
      <c r="F3" s="8">
        <v>2.7599999999999999E-3</v>
      </c>
      <c r="G3" s="8">
        <f t="shared" ref="G3:G36" si="0">E3*F3</f>
        <v>4.9679999999999995E-2</v>
      </c>
    </row>
    <row r="4" spans="1:7" x14ac:dyDescent="0.25">
      <c r="A4" s="5">
        <v>3</v>
      </c>
      <c r="B4" s="30" t="str">
        <f>HYPERLINK("https://www.digikey.com/en/products/detail/vishay-sprague/T55B227M6R3C0035/5357197","T55B227M6R3C0035")</f>
        <v>T55B227M6R3C0035</v>
      </c>
      <c r="C4" s="6" t="s">
        <v>7</v>
      </c>
      <c r="D4" s="6" t="s">
        <v>72</v>
      </c>
      <c r="E4" s="7">
        <v>2</v>
      </c>
      <c r="F4" s="8">
        <v>0.30514999999999998</v>
      </c>
      <c r="G4" s="8">
        <f t="shared" si="0"/>
        <v>0.61029999999999995</v>
      </c>
    </row>
    <row r="5" spans="1:7" ht="15.75" thickBot="1" x14ac:dyDescent="0.3">
      <c r="A5" s="10">
        <v>4</v>
      </c>
      <c r="B5" s="31" t="str">
        <f>HYPERLINK("https://www.digikey.com/en/products/detail/murata-electronics/GRM155R60J106ME05D/11500166","GRM155R60J106ME05D")</f>
        <v>GRM155R60J106ME05D</v>
      </c>
      <c r="C5" s="11" t="s">
        <v>8</v>
      </c>
      <c r="D5" s="11" t="s">
        <v>73</v>
      </c>
      <c r="E5" s="12">
        <v>8</v>
      </c>
      <c r="F5" s="13">
        <v>1.018E-2</v>
      </c>
      <c r="G5" s="13">
        <f t="shared" si="0"/>
        <v>8.1439999999999999E-2</v>
      </c>
    </row>
    <row r="6" spans="1:7" x14ac:dyDescent="0.25">
      <c r="A6" s="5">
        <v>5</v>
      </c>
      <c r="B6" s="30" t="str">
        <f>HYPERLINK("https://www.digikey.com/en/products/detail/walsin-technology-corporation/WR04X102-JTL/13238927","WR04X102 JTL")</f>
        <v>WR04X102 JTL</v>
      </c>
      <c r="C6" s="6" t="s">
        <v>9</v>
      </c>
      <c r="D6" s="6" t="s">
        <v>74</v>
      </c>
      <c r="E6" s="7">
        <v>6</v>
      </c>
      <c r="F6" s="8">
        <v>7.1000000000000002E-4</v>
      </c>
      <c r="G6" s="8">
        <f t="shared" si="0"/>
        <v>4.2599999999999999E-3</v>
      </c>
    </row>
    <row r="7" spans="1:7" x14ac:dyDescent="0.25">
      <c r="A7" s="5">
        <v>6</v>
      </c>
      <c r="B7" s="30" t="str">
        <f>HYPERLINK("https://www.digikey.com/en/products/detail/yageo/RC0402FR-0742K2L/726608","RC0402FR-0742K2L")</f>
        <v>RC0402FR-0742K2L</v>
      </c>
      <c r="C7" s="6" t="s">
        <v>11</v>
      </c>
      <c r="D7" s="6" t="s">
        <v>10</v>
      </c>
      <c r="E7" s="7">
        <v>1</v>
      </c>
      <c r="F7" s="8">
        <v>1.6299999999999999E-3</v>
      </c>
      <c r="G7" s="8">
        <f t="shared" si="0"/>
        <v>1.6299999999999999E-3</v>
      </c>
    </row>
    <row r="8" spans="1:7" x14ac:dyDescent="0.25">
      <c r="A8" s="5">
        <v>7</v>
      </c>
      <c r="B8" s="30" t="str">
        <f>HYPERLINK("https://www.digikey.com/en/products/detail/yageo/RC0402FR-0720KL/726557","RC0402FR-0720KL")</f>
        <v>RC0402FR-0720KL</v>
      </c>
      <c r="C8" s="6" t="s">
        <v>12</v>
      </c>
      <c r="D8" s="6" t="s">
        <v>75</v>
      </c>
      <c r="E8" s="7">
        <v>2</v>
      </c>
      <c r="F8" s="8">
        <v>1.6299999999999999E-3</v>
      </c>
      <c r="G8" s="8">
        <f t="shared" si="0"/>
        <v>3.2599999999999999E-3</v>
      </c>
    </row>
    <row r="9" spans="1:7" x14ac:dyDescent="0.25">
      <c r="A9" s="5">
        <v>8</v>
      </c>
      <c r="B9" s="30" t="str">
        <f>HYPERLINK("https://www.digikey.com/en/products/detail/yageo/RC0402FR-075K1L/726624","RC0402FR-075K1L")</f>
        <v>RC0402FR-075K1L</v>
      </c>
      <c r="C9" s="6" t="s">
        <v>13</v>
      </c>
      <c r="D9" s="6" t="s">
        <v>76</v>
      </c>
      <c r="E9" s="7">
        <v>2</v>
      </c>
      <c r="F9" s="8">
        <v>1.6299999999999999E-3</v>
      </c>
      <c r="G9" s="8">
        <f t="shared" si="0"/>
        <v>3.2599999999999999E-3</v>
      </c>
    </row>
    <row r="10" spans="1:7" x14ac:dyDescent="0.25">
      <c r="A10" s="5">
        <v>9</v>
      </c>
      <c r="B10" s="30" t="str">
        <f>HYPERLINK("https://www.digikey.com/en/products/detail/yageo/AC0402FR-0710KL/5895030","AC0402FR-0710KL")</f>
        <v>AC0402FR-0710KL</v>
      </c>
      <c r="C10" s="6" t="s">
        <v>14</v>
      </c>
      <c r="D10" s="6" t="s">
        <v>77</v>
      </c>
      <c r="E10" s="7">
        <v>2</v>
      </c>
      <c r="F10" s="8">
        <v>2.2000000000000001E-3</v>
      </c>
      <c r="G10" s="8">
        <f t="shared" si="0"/>
        <v>4.4000000000000003E-3</v>
      </c>
    </row>
    <row r="11" spans="1:7" x14ac:dyDescent="0.25">
      <c r="A11" s="5">
        <v>10</v>
      </c>
      <c r="B11" s="30" t="str">
        <f>HYPERLINK("https://www.digikey.com/en/products/detail/walsin-technology-corporation/WR04X222-JTL/13240757","WR04X222 JTL")</f>
        <v>WR04X222 JTL</v>
      </c>
      <c r="C11" s="6" t="s">
        <v>15</v>
      </c>
      <c r="D11" s="6" t="s">
        <v>78</v>
      </c>
      <c r="E11" s="7">
        <v>4</v>
      </c>
      <c r="F11" s="8">
        <v>7.2999999999999996E-4</v>
      </c>
      <c r="G11" s="8">
        <f t="shared" si="0"/>
        <v>2.9199999999999999E-3</v>
      </c>
    </row>
    <row r="12" spans="1:7" ht="15.75" thickBot="1" x14ac:dyDescent="0.3">
      <c r="A12" s="10">
        <v>11</v>
      </c>
      <c r="B12" s="31" t="str">
        <f>HYPERLINK("https://www.digikey.com/en/products/detail/walsin-technology-corporation/WR04X100-JTL/13241174","WR04X100 JTL")</f>
        <v>WR04X100 JTL</v>
      </c>
      <c r="C12" s="11" t="s">
        <v>16</v>
      </c>
      <c r="D12" s="11" t="s">
        <v>79</v>
      </c>
      <c r="E12" s="12">
        <v>2</v>
      </c>
      <c r="F12" s="13">
        <v>7.1000000000000002E-4</v>
      </c>
      <c r="G12" s="13">
        <f t="shared" si="0"/>
        <v>1.42E-3</v>
      </c>
    </row>
    <row r="13" spans="1:7" x14ac:dyDescent="0.25">
      <c r="A13" s="5">
        <v>12</v>
      </c>
      <c r="B13" s="30" t="str">
        <f>HYPERLINK("https://www.digikey.com/en/products/detail/onsemi/FUSB302BMPX/6138869","FUSB302BMPX")</f>
        <v>FUSB302BMPX</v>
      </c>
      <c r="C13" s="6" t="s">
        <v>18</v>
      </c>
      <c r="D13" s="6" t="s">
        <v>17</v>
      </c>
      <c r="E13" s="7">
        <v>1</v>
      </c>
      <c r="F13" s="8">
        <v>1.27</v>
      </c>
      <c r="G13" s="8">
        <f t="shared" si="0"/>
        <v>1.27</v>
      </c>
    </row>
    <row r="14" spans="1:7" x14ac:dyDescent="0.25">
      <c r="A14" s="5">
        <v>13</v>
      </c>
      <c r="B14" s="30" t="str">
        <f>HYPERLINK("https://www.digikey.com/en/products/detail/onsemi/NCP115ASN330T2G/9764776","NCP115ASN330T2G")</f>
        <v>NCP115ASN330T2G</v>
      </c>
      <c r="C14" s="6" t="s">
        <v>20</v>
      </c>
      <c r="D14" s="6" t="s">
        <v>19</v>
      </c>
      <c r="E14" s="7">
        <v>1</v>
      </c>
      <c r="F14" s="8">
        <v>0.14410000000000001</v>
      </c>
      <c r="G14" s="8">
        <f t="shared" si="0"/>
        <v>0.14410000000000001</v>
      </c>
    </row>
    <row r="15" spans="1:7" x14ac:dyDescent="0.25">
      <c r="A15" s="5">
        <v>14</v>
      </c>
      <c r="B15" s="30" t="str">
        <f>HYPERLINK("https://www.digikey.com/en/products/detail/microchip-technology/MCP1501T-10E-CHY/5844600","MCP1501T-10E/CHY")</f>
        <v>MCP1501T-10E/CHY</v>
      </c>
      <c r="C15" s="6" t="s">
        <v>22</v>
      </c>
      <c r="D15" s="6" t="s">
        <v>21</v>
      </c>
      <c r="E15" s="7">
        <v>1</v>
      </c>
      <c r="F15" s="8">
        <v>1.06</v>
      </c>
      <c r="G15" s="8">
        <f t="shared" si="0"/>
        <v>1.06</v>
      </c>
    </row>
    <row r="16" spans="1:7" x14ac:dyDescent="0.25">
      <c r="A16" s="5">
        <v>15</v>
      </c>
      <c r="B16" s="30" t="str">
        <f>HYPERLINK("https://www.digikey.com/en/products/detail/microchip-technology/PAC1921-1-AIA-TR/4439708","PAC1921-1-AIA-TR")</f>
        <v>PAC1921-1-AIA-TR</v>
      </c>
      <c r="C16" s="6" t="s">
        <v>25</v>
      </c>
      <c r="D16" s="6" t="s">
        <v>23</v>
      </c>
      <c r="E16" s="7">
        <v>1</v>
      </c>
      <c r="F16" s="8">
        <v>1.3</v>
      </c>
      <c r="G16" s="8">
        <f t="shared" si="0"/>
        <v>1.3</v>
      </c>
    </row>
    <row r="17" spans="1:7" x14ac:dyDescent="0.25">
      <c r="A17" s="5">
        <v>16</v>
      </c>
      <c r="B17" s="30" t="str">
        <f>HYPERLINK("https://www.digikey.com/en/products/detail/microchip-technology/MCP6001T-I-LT/551752","MCP6001T-I/LT")</f>
        <v>MCP6001T-I/LT</v>
      </c>
      <c r="C17" s="6" t="s">
        <v>27</v>
      </c>
      <c r="D17" s="6" t="s">
        <v>26</v>
      </c>
      <c r="E17" s="7">
        <v>1</v>
      </c>
      <c r="F17" s="8">
        <v>0.34</v>
      </c>
      <c r="G17" s="8">
        <f t="shared" si="0"/>
        <v>0.34</v>
      </c>
    </row>
    <row r="18" spans="1:7" x14ac:dyDescent="0.25">
      <c r="A18" s="5">
        <v>17</v>
      </c>
      <c r="B18" s="30" t="str">
        <f>HYPERLINK("https://www.digikey.com/en/products/detail/richtek-usa-inc/RT6252BHGH6F/13180173","RT6252BHGH6F")</f>
        <v>RT6252BHGH6F</v>
      </c>
      <c r="C18" s="6" t="s">
        <v>29</v>
      </c>
      <c r="D18" s="6" t="s">
        <v>28</v>
      </c>
      <c r="E18" s="7">
        <v>1</v>
      </c>
      <c r="F18" s="8">
        <v>0.96</v>
      </c>
      <c r="G18" s="8">
        <f t="shared" si="0"/>
        <v>0.96</v>
      </c>
    </row>
    <row r="19" spans="1:7" x14ac:dyDescent="0.25">
      <c r="A19" s="5">
        <v>18</v>
      </c>
      <c r="B19" s="30" t="str">
        <f>HYPERLINK("https://www.digikey.com/en/products/detail/microchip-technology/SST25VF020B-80-4C-SAE/2299394","SST25VF020B-80-4C-SAE")</f>
        <v>SST25VF020B-80-4C-SAE</v>
      </c>
      <c r="C19" s="6" t="s">
        <v>32</v>
      </c>
      <c r="D19" s="6" t="s">
        <v>30</v>
      </c>
      <c r="E19" s="7">
        <v>1</v>
      </c>
      <c r="F19" s="8">
        <v>1.08</v>
      </c>
      <c r="G19" s="8">
        <f t="shared" si="0"/>
        <v>1.08</v>
      </c>
    </row>
    <row r="20" spans="1:7" ht="15.75" thickBot="1" x14ac:dyDescent="0.3">
      <c r="A20" s="10">
        <v>19</v>
      </c>
      <c r="B20" s="31" t="str">
        <f>HYPERLINK("https://www.digikey.com/en/products/detail/microchip-technology/PIC32MM0256GPM036-I-MV/7354784","PIC32MM0256GPM036-I/MV")</f>
        <v>PIC32MM0256GPM036-I/MV</v>
      </c>
      <c r="C20" s="11" t="s">
        <v>34</v>
      </c>
      <c r="D20" s="11" t="s">
        <v>33</v>
      </c>
      <c r="E20" s="12">
        <v>1</v>
      </c>
      <c r="F20" s="13">
        <v>3.27</v>
      </c>
      <c r="G20" s="13">
        <f t="shared" si="0"/>
        <v>3.27</v>
      </c>
    </row>
    <row r="21" spans="1:7" x14ac:dyDescent="0.25">
      <c r="A21" s="5">
        <v>20</v>
      </c>
      <c r="B21" s="30" t="str">
        <f>HYPERLINK("https://www.digikey.com/en/products/detail/harvatek-corporation/B1911USD-20D000114U1930/15519991","B1911USD-20D000114U1930")</f>
        <v>B1911USD-20D000114U1930</v>
      </c>
      <c r="C21" s="6" t="s">
        <v>36</v>
      </c>
      <c r="D21" s="6" t="s">
        <v>35</v>
      </c>
      <c r="E21" s="7">
        <v>1</v>
      </c>
      <c r="F21" s="8">
        <v>4.1230000000000003E-2</v>
      </c>
      <c r="G21" s="8">
        <f t="shared" si="0"/>
        <v>4.1230000000000003E-2</v>
      </c>
    </row>
    <row r="22" spans="1:7" x14ac:dyDescent="0.25">
      <c r="A22" s="5">
        <v>21</v>
      </c>
      <c r="B22" s="30" t="str">
        <f>HYPERLINK("https://www.digikey.com/en/products/detail/harvatek-corporation/B1911NG-20D000214U1930/15519989","B1911NG--20D000214U1930")</f>
        <v>B1911NG--20D000214U1930</v>
      </c>
      <c r="C22" s="6" t="s">
        <v>38</v>
      </c>
      <c r="D22" s="6" t="s">
        <v>37</v>
      </c>
      <c r="E22" s="7">
        <v>1</v>
      </c>
      <c r="F22" s="8">
        <v>4.1230000000000003E-2</v>
      </c>
      <c r="G22" s="8">
        <f t="shared" si="0"/>
        <v>4.1230000000000003E-2</v>
      </c>
    </row>
    <row r="23" spans="1:7" ht="15.75" thickBot="1" x14ac:dyDescent="0.3">
      <c r="A23" s="10">
        <v>22</v>
      </c>
      <c r="B23" s="31" t="str">
        <f>HYPERLINK("https://www.digikey.com/en/products/detail/harvatek-corporation/B1931NB-20C007614U1930/15861263","B1931NB--20C007614U1930")</f>
        <v>B1931NB--20C007614U1930</v>
      </c>
      <c r="C23" s="11" t="s">
        <v>40</v>
      </c>
      <c r="D23" s="11" t="s">
        <v>39</v>
      </c>
      <c r="E23" s="12">
        <v>1</v>
      </c>
      <c r="F23" s="13">
        <v>4.9200000000000001E-2</v>
      </c>
      <c r="G23" s="13">
        <f t="shared" si="0"/>
        <v>4.9200000000000001E-2</v>
      </c>
    </row>
    <row r="24" spans="1:7" x14ac:dyDescent="0.25">
      <c r="A24" s="5">
        <v>23</v>
      </c>
      <c r="B24" s="30" t="str">
        <f>HYPERLINK("https://www.digikey.com/en/products/detail/murata-electronics/BLM18PG121SN1D/584248","BLM18PG121SN1D")</f>
        <v>BLM18PG121SN1D</v>
      </c>
      <c r="C24" s="6" t="s">
        <v>42</v>
      </c>
      <c r="D24" s="6" t="s">
        <v>41</v>
      </c>
      <c r="E24" s="7">
        <v>1</v>
      </c>
      <c r="F24" s="8">
        <v>2.23E-2</v>
      </c>
      <c r="G24" s="8">
        <f t="shared" si="0"/>
        <v>2.23E-2</v>
      </c>
    </row>
    <row r="25" spans="1:7" x14ac:dyDescent="0.25">
      <c r="A25" s="5">
        <v>24</v>
      </c>
      <c r="B25" s="30" t="str">
        <f>HYPERLINK("https://www.digikey.com/en/products/detail/panasonic-electronic-components/EVQ-PNF05M/1245491","EVQ-PNF05M")</f>
        <v>EVQ-PNF05M</v>
      </c>
      <c r="C25" s="6" t="s">
        <v>43</v>
      </c>
      <c r="D25" s="6" t="s">
        <v>80</v>
      </c>
      <c r="E25" s="7">
        <v>2</v>
      </c>
      <c r="F25" s="8">
        <v>0.35664000000000001</v>
      </c>
      <c r="G25" s="8">
        <f t="shared" si="0"/>
        <v>0.71328000000000003</v>
      </c>
    </row>
    <row r="26" spans="1:7" x14ac:dyDescent="0.25">
      <c r="A26" s="5">
        <v>25</v>
      </c>
      <c r="B26" s="30" t="str">
        <f>HYPERLINK("https://www.digikey.com/en/products/detail/bourns-inc/MF-NSMF200-2/1232785","MF-NSMF200-2")</f>
        <v>MF-NSMF200-2</v>
      </c>
      <c r="C26" s="6" t="s">
        <v>44</v>
      </c>
      <c r="D26" s="6" t="s">
        <v>81</v>
      </c>
      <c r="E26" s="7">
        <v>2</v>
      </c>
      <c r="F26" s="8">
        <v>0.18229999999999999</v>
      </c>
      <c r="G26" s="8">
        <f t="shared" si="0"/>
        <v>0.36459999999999998</v>
      </c>
    </row>
    <row r="27" spans="1:7" x14ac:dyDescent="0.25">
      <c r="A27" s="5">
        <v>26</v>
      </c>
      <c r="B27" s="30" t="str">
        <f>HYPERLINK("https://www.digikey.com/en/products/detail/harwin-inc/M20-9960445/3921052","M20-9960445")</f>
        <v>M20-9960445</v>
      </c>
      <c r="C27" s="6" t="s">
        <v>46</v>
      </c>
      <c r="D27" s="6" t="s">
        <v>45</v>
      </c>
      <c r="E27" s="7">
        <v>1</v>
      </c>
      <c r="F27" s="8">
        <v>0.11878</v>
      </c>
      <c r="G27" s="8">
        <f t="shared" si="0"/>
        <v>0.11878</v>
      </c>
    </row>
    <row r="28" spans="1:7" x14ac:dyDescent="0.25">
      <c r="A28" s="5">
        <v>27</v>
      </c>
      <c r="B28" s="30" t="str">
        <f>HYPERLINK("https://www.digikey.com/en/products/detail/gct/USB4105-GF-A/11198441","USB4105-GF-A")</f>
        <v>USB4105-GF-A</v>
      </c>
      <c r="C28" s="6" t="s">
        <v>49</v>
      </c>
      <c r="D28" s="6" t="s">
        <v>47</v>
      </c>
      <c r="E28" s="7">
        <v>1</v>
      </c>
      <c r="F28" s="8">
        <v>0.56155999999999995</v>
      </c>
      <c r="G28" s="8">
        <f t="shared" si="0"/>
        <v>0.56155999999999995</v>
      </c>
    </row>
    <row r="29" spans="1:7" x14ac:dyDescent="0.25">
      <c r="A29" s="5">
        <v>28</v>
      </c>
      <c r="B29" s="30" t="str">
        <f>HYPERLINK("https://www.digikey.com/en/products/detail/amphenol-cs-fci/10147606-00004LF/9647096","10147606-00004LF")</f>
        <v>10147606-00004LF</v>
      </c>
      <c r="C29" s="6" t="s">
        <v>50</v>
      </c>
      <c r="D29" s="6" t="s">
        <v>82</v>
      </c>
      <c r="E29" s="7">
        <v>2</v>
      </c>
      <c r="F29" s="8">
        <v>0.27778999999999998</v>
      </c>
      <c r="G29" s="8">
        <f t="shared" si="0"/>
        <v>0.55557999999999996</v>
      </c>
    </row>
    <row r="30" spans="1:7" x14ac:dyDescent="0.25">
      <c r="A30" s="5">
        <v>29</v>
      </c>
      <c r="B30" s="30" t="str">
        <f>HYPERLINK("https://www.digikey.com/en/products/detail/würth-elektronik/613012243121/16608604","613012243121")</f>
        <v>613012243121</v>
      </c>
      <c r="C30" s="6" t="s">
        <v>52</v>
      </c>
      <c r="D30" s="6" t="s">
        <v>51</v>
      </c>
      <c r="E30" s="7">
        <v>1</v>
      </c>
      <c r="F30" s="8">
        <v>0.75</v>
      </c>
      <c r="G30" s="8">
        <f t="shared" si="0"/>
        <v>0.75</v>
      </c>
    </row>
    <row r="31" spans="1:7" x14ac:dyDescent="0.25">
      <c r="A31" s="5">
        <v>30</v>
      </c>
      <c r="B31" s="30" t="str">
        <f>HYPERLINK("https://www.digikey.com/en/products/detail/tdk-corporation/VLS3012HBX-4R7M/7387443","VLS3012HBX-4R7M")</f>
        <v>VLS3012HBX-4R7M</v>
      </c>
      <c r="C31" s="6" t="s">
        <v>54</v>
      </c>
      <c r="D31" s="6" t="s">
        <v>53</v>
      </c>
      <c r="E31" s="7">
        <v>1</v>
      </c>
      <c r="F31" s="8">
        <v>0.28433999999999998</v>
      </c>
      <c r="G31" s="8">
        <f t="shared" si="0"/>
        <v>0.28433999999999998</v>
      </c>
    </row>
    <row r="32" spans="1:7" x14ac:dyDescent="0.25">
      <c r="A32" s="5">
        <v>31</v>
      </c>
      <c r="B32" s="30" t="str">
        <f>HYPERLINK("https://www.digikey.com/en/products/detail/murata-electronics/LQG15HSR10J02D/662884","LQG15HSR10J02D")</f>
        <v>LQG15HSR10J02D</v>
      </c>
      <c r="C32" s="6" t="s">
        <v>55</v>
      </c>
      <c r="D32" s="6" t="s">
        <v>83</v>
      </c>
      <c r="E32" s="7">
        <v>2</v>
      </c>
      <c r="F32" s="8">
        <v>2.23E-2</v>
      </c>
      <c r="G32" s="8">
        <f t="shared" si="0"/>
        <v>4.4600000000000001E-2</v>
      </c>
    </row>
    <row r="33" spans="1:7" x14ac:dyDescent="0.25">
      <c r="A33" s="5">
        <v>32</v>
      </c>
      <c r="B33" s="30" t="str">
        <f>HYPERLINK("https://www.digikey.com/en/products/detail/bourns-inc/CRL1206-FW-R100ELF/3593165","CRL1206-FW-R100ELF")</f>
        <v>CRL1206-FW-R100ELF</v>
      </c>
      <c r="C33" s="6" t="s">
        <v>58</v>
      </c>
      <c r="D33" s="6" t="s">
        <v>56</v>
      </c>
      <c r="E33" s="7">
        <v>1</v>
      </c>
      <c r="F33" s="8">
        <v>5.16E-2</v>
      </c>
      <c r="G33" s="8">
        <f t="shared" si="0"/>
        <v>5.16E-2</v>
      </c>
    </row>
    <row r="34" spans="1:7" x14ac:dyDescent="0.25">
      <c r="A34" s="5">
        <v>33</v>
      </c>
      <c r="B34" s="30" t="str">
        <f>HYPERLINK("https://www.digikey.com/en/products/detail/smc-diode-solutions/P4SMF5-0A/16188287","P4SMF5.0A")</f>
        <v>P4SMF5.0A</v>
      </c>
      <c r="C34" s="6" t="s">
        <v>59</v>
      </c>
      <c r="D34" s="6" t="s">
        <v>84</v>
      </c>
      <c r="E34" s="7">
        <v>2</v>
      </c>
      <c r="F34" s="8">
        <v>5.6860000000000001E-2</v>
      </c>
      <c r="G34" s="8">
        <f t="shared" si="0"/>
        <v>0.11372</v>
      </c>
    </row>
    <row r="35" spans="1:7" x14ac:dyDescent="0.25">
      <c r="A35" s="5">
        <v>34</v>
      </c>
      <c r="B35" s="30" t="str">
        <f>HYPERLINK("https://www.digikey.com/en/products/detail/yageo/UAT36A03L05/16265994","UAT36A03L05")</f>
        <v>UAT36A03L05</v>
      </c>
      <c r="C35" s="6" t="s">
        <v>62</v>
      </c>
      <c r="D35" s="6" t="s">
        <v>60</v>
      </c>
      <c r="E35" s="7">
        <v>1</v>
      </c>
      <c r="F35" s="8">
        <v>0.36</v>
      </c>
      <c r="G35" s="8">
        <f t="shared" si="0"/>
        <v>0.36</v>
      </c>
    </row>
    <row r="36" spans="1:7" x14ac:dyDescent="0.25">
      <c r="A36" s="5">
        <v>35</v>
      </c>
      <c r="B36" s="30" t="str">
        <f>HYPERLINK("https://www.digikey.com/en/products/detail/nextgen-components/ESD3Z3V3BU/15648887","ESD3Z3V3BU")</f>
        <v>ESD3Z3V3BU</v>
      </c>
      <c r="C36" s="6" t="s">
        <v>63</v>
      </c>
      <c r="D36" s="6" t="s">
        <v>85</v>
      </c>
      <c r="E36" s="7">
        <v>6</v>
      </c>
      <c r="F36" s="8">
        <v>0.13450000000000001</v>
      </c>
      <c r="G36" s="8">
        <f t="shared" si="0"/>
        <v>0.80700000000000005</v>
      </c>
    </row>
    <row r="37" spans="1:7" ht="15.75" thickBot="1" x14ac:dyDescent="0.3">
      <c r="A37" s="10">
        <v>36</v>
      </c>
      <c r="B37" s="31" t="str">
        <f>HYPERLINK("https://www.digikey.com/en/products/detail/nexperia-usa-inc/IP4252CZ16-8-TTL-1/2677644","IP4252CZ16-8-TTL,1")</f>
        <v>IP4252CZ16-8-TTL,1</v>
      </c>
      <c r="C37" s="11" t="s">
        <v>66</v>
      </c>
      <c r="D37" s="11" t="s">
        <v>64</v>
      </c>
      <c r="E37" s="12">
        <v>1</v>
      </c>
      <c r="F37" s="13">
        <v>0.37</v>
      </c>
      <c r="G37" s="13">
        <f t="shared" ref="G37:G38" si="1">E37*F37</f>
        <v>0.37</v>
      </c>
    </row>
    <row r="38" spans="1:7" ht="15.75" thickBot="1" x14ac:dyDescent="0.3">
      <c r="A38" s="10">
        <v>37</v>
      </c>
      <c r="B38" s="31" t="s">
        <v>152</v>
      </c>
      <c r="C38" s="11" t="s">
        <v>153</v>
      </c>
      <c r="D38" s="11" t="s">
        <v>152</v>
      </c>
      <c r="E38" s="12">
        <v>1</v>
      </c>
      <c r="F38" s="13">
        <v>1</v>
      </c>
      <c r="G38" s="13">
        <f t="shared" si="1"/>
        <v>1</v>
      </c>
    </row>
    <row r="39" spans="1:7" s="19" customFormat="1" ht="14.25" x14ac:dyDescent="0.25">
      <c r="A39" s="14"/>
      <c r="B39" s="15"/>
      <c r="C39" s="16"/>
      <c r="D39" s="16"/>
      <c r="E39" s="17">
        <f>SUM(E2:E38)</f>
        <v>95</v>
      </c>
      <c r="F39" s="18" t="s">
        <v>70</v>
      </c>
      <c r="G39" s="18">
        <f>SUM(G2:G38)</f>
        <v>16.491730000000004</v>
      </c>
    </row>
    <row r="40" spans="1:7" x14ac:dyDescent="0.25">
      <c r="A40" s="20"/>
      <c r="B40" s="19"/>
      <c r="C40" s="19"/>
      <c r="D40" s="19"/>
      <c r="E40" s="21"/>
      <c r="F40" s="22" t="s">
        <v>86</v>
      </c>
      <c r="G40" s="22">
        <f>G39*0.1</f>
        <v>1.6491730000000004</v>
      </c>
    </row>
    <row r="41" spans="1:7" s="27" customFormat="1" ht="20.25" x14ac:dyDescent="0.25">
      <c r="A41" s="24"/>
      <c r="B41" s="25"/>
      <c r="C41" s="25"/>
      <c r="D41" s="25"/>
      <c r="E41" s="26"/>
      <c r="F41" s="26" t="s">
        <v>67</v>
      </c>
      <c r="G41" s="28">
        <f>G39+G40</f>
        <v>18.140903000000005</v>
      </c>
    </row>
    <row r="42" spans="1:7" x14ac:dyDescent="0.25">
      <c r="G42" s="29">
        <f>G41*23000</f>
        <v>417240.76900000015</v>
      </c>
    </row>
  </sheetData>
  <autoFilter ref="A1:G1" xr:uid="{24CFE6E5-8C14-465F-B8EF-5BC35DBC5853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6D8EA-D0CA-4110-A84B-A7A90F678E17}">
  <dimension ref="A1:I4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5" sqref="B15"/>
    </sheetView>
  </sheetViews>
  <sheetFormatPr defaultRowHeight="15" x14ac:dyDescent="0.25"/>
  <cols>
    <col min="1" max="1" width="8.28515625" style="4" bestFit="1" customWidth="1"/>
    <col min="2" max="2" width="29" style="9" customWidth="1"/>
    <col min="3" max="3" width="45.140625" style="9" bestFit="1" customWidth="1"/>
    <col min="4" max="4" width="102.140625" style="9" hidden="1" customWidth="1"/>
    <col min="5" max="5" width="13.42578125" style="23" customWidth="1"/>
    <col min="6" max="6" width="14.5703125" style="23" hidden="1" customWidth="1"/>
    <col min="7" max="7" width="14.7109375" style="23" hidden="1" customWidth="1"/>
    <col min="8" max="8" width="97.85546875" style="9" bestFit="1" customWidth="1"/>
    <col min="10" max="16384" width="9.140625" style="9"/>
  </cols>
  <sheetData>
    <row r="1" spans="1:8" s="4" customFormat="1" ht="15.75" thickBot="1" x14ac:dyDescent="0.3">
      <c r="A1" s="1" t="s">
        <v>68</v>
      </c>
      <c r="B1" s="2" t="s">
        <v>2</v>
      </c>
      <c r="C1" s="2" t="s">
        <v>3</v>
      </c>
      <c r="D1" s="2" t="s">
        <v>1</v>
      </c>
      <c r="E1" s="2" t="s">
        <v>0</v>
      </c>
      <c r="F1" s="3" t="s">
        <v>4</v>
      </c>
      <c r="G1" s="3" t="s">
        <v>69</v>
      </c>
      <c r="H1" s="3" t="s">
        <v>94</v>
      </c>
    </row>
    <row r="2" spans="1:8" x14ac:dyDescent="0.25">
      <c r="A2" s="5">
        <v>32</v>
      </c>
      <c r="B2" s="37" t="s">
        <v>57</v>
      </c>
      <c r="C2" s="6" t="s">
        <v>58</v>
      </c>
      <c r="D2" s="6" t="s">
        <v>56</v>
      </c>
      <c r="E2" s="7">
        <v>1</v>
      </c>
      <c r="F2" s="8">
        <v>0.155</v>
      </c>
      <c r="G2" s="8">
        <f>E2*F2</f>
        <v>0.155</v>
      </c>
      <c r="H2" s="32" t="s">
        <v>147</v>
      </c>
    </row>
    <row r="3" spans="1:8" x14ac:dyDescent="0.25">
      <c r="A3" s="5">
        <v>27</v>
      </c>
      <c r="B3" s="37" t="s">
        <v>48</v>
      </c>
      <c r="C3" s="6" t="s">
        <v>49</v>
      </c>
      <c r="D3" s="6" t="s">
        <v>47</v>
      </c>
      <c r="E3" s="7">
        <v>1</v>
      </c>
      <c r="F3" s="8">
        <v>0.81</v>
      </c>
      <c r="G3" s="8">
        <f>E3*F3</f>
        <v>0.81</v>
      </c>
      <c r="H3" s="32" t="s">
        <v>138</v>
      </c>
    </row>
    <row r="4" spans="1:8" x14ac:dyDescent="0.25">
      <c r="A4" s="5">
        <v>14</v>
      </c>
      <c r="B4" s="37" t="s">
        <v>89</v>
      </c>
      <c r="C4" s="6" t="s">
        <v>22</v>
      </c>
      <c r="D4" s="6" t="s">
        <v>21</v>
      </c>
      <c r="E4" s="7">
        <v>1</v>
      </c>
      <c r="F4" s="8">
        <v>1.06</v>
      </c>
      <c r="G4" s="8">
        <f>E4*F4</f>
        <v>1.06</v>
      </c>
      <c r="H4" s="32" t="s">
        <v>119</v>
      </c>
    </row>
    <row r="5" spans="1:8" ht="15.75" thickBot="1" x14ac:dyDescent="0.3">
      <c r="A5" s="10">
        <v>16</v>
      </c>
      <c r="B5" s="38" t="s">
        <v>155</v>
      </c>
      <c r="C5" s="11" t="s">
        <v>27</v>
      </c>
      <c r="D5" s="11" t="s">
        <v>26</v>
      </c>
      <c r="E5" s="12">
        <v>1</v>
      </c>
      <c r="F5" s="13">
        <v>0.34</v>
      </c>
      <c r="G5" s="13">
        <f>E5*F5</f>
        <v>0.34</v>
      </c>
      <c r="H5" s="35" t="s">
        <v>156</v>
      </c>
    </row>
    <row r="6" spans="1:8" x14ac:dyDescent="0.25">
      <c r="A6" s="5">
        <v>15</v>
      </c>
      <c r="B6" s="37" t="s">
        <v>24</v>
      </c>
      <c r="C6" s="6" t="s">
        <v>25</v>
      </c>
      <c r="D6" s="6" t="s">
        <v>23</v>
      </c>
      <c r="E6" s="7">
        <v>1</v>
      </c>
      <c r="F6" s="8">
        <v>1.3</v>
      </c>
      <c r="G6" s="8">
        <f>E6*F6</f>
        <v>1.3</v>
      </c>
      <c r="H6" s="32" t="s">
        <v>120</v>
      </c>
    </row>
    <row r="7" spans="1:8" x14ac:dyDescent="0.25">
      <c r="A7" s="5">
        <v>19</v>
      </c>
      <c r="B7" s="37" t="s">
        <v>91</v>
      </c>
      <c r="C7" s="6" t="s">
        <v>34</v>
      </c>
      <c r="D7" s="6" t="s">
        <v>33</v>
      </c>
      <c r="E7" s="7">
        <v>1</v>
      </c>
      <c r="F7" s="8">
        <v>3.27</v>
      </c>
      <c r="G7" s="8">
        <f>E7*F7</f>
        <v>3.27</v>
      </c>
      <c r="H7" s="32" t="s">
        <v>123</v>
      </c>
    </row>
    <row r="8" spans="1:8" x14ac:dyDescent="0.25">
      <c r="A8" s="5">
        <v>18</v>
      </c>
      <c r="B8" s="37" t="s">
        <v>31</v>
      </c>
      <c r="C8" s="6" t="s">
        <v>32</v>
      </c>
      <c r="D8" s="6" t="s">
        <v>30</v>
      </c>
      <c r="E8" s="7">
        <v>1</v>
      </c>
      <c r="F8" s="8">
        <v>1.08</v>
      </c>
      <c r="G8" s="8">
        <f>E8*F8</f>
        <v>1.08</v>
      </c>
      <c r="H8" s="32" t="s">
        <v>122</v>
      </c>
    </row>
    <row r="9" spans="1:8" x14ac:dyDescent="0.25">
      <c r="A9" s="5">
        <v>36</v>
      </c>
      <c r="B9" s="37" t="s">
        <v>65</v>
      </c>
      <c r="C9" s="6" t="s">
        <v>66</v>
      </c>
      <c r="D9" s="6" t="s">
        <v>64</v>
      </c>
      <c r="E9" s="7">
        <v>1</v>
      </c>
      <c r="F9" s="8">
        <v>0.37</v>
      </c>
      <c r="G9" s="8">
        <f>E9*F9</f>
        <v>0.37</v>
      </c>
      <c r="H9" s="32" t="s">
        <v>151</v>
      </c>
    </row>
    <row r="10" spans="1:8" x14ac:dyDescent="0.25">
      <c r="A10" s="33">
        <v>35</v>
      </c>
      <c r="B10" s="37" t="s">
        <v>93</v>
      </c>
      <c r="C10" s="6" t="s">
        <v>63</v>
      </c>
      <c r="D10" s="6" t="s">
        <v>85</v>
      </c>
      <c r="E10" s="7">
        <v>6</v>
      </c>
      <c r="F10" s="8">
        <v>0.13450000000000001</v>
      </c>
      <c r="G10" s="8">
        <f>E10*F10</f>
        <v>0.80700000000000005</v>
      </c>
      <c r="H10" s="32" t="s">
        <v>150</v>
      </c>
    </row>
    <row r="11" spans="1:8" x14ac:dyDescent="0.25">
      <c r="A11" s="5">
        <v>12</v>
      </c>
      <c r="B11" s="37" t="s">
        <v>88</v>
      </c>
      <c r="C11" s="6" t="s">
        <v>18</v>
      </c>
      <c r="D11" s="6" t="s">
        <v>17</v>
      </c>
      <c r="E11" s="7">
        <v>1</v>
      </c>
      <c r="F11" s="8">
        <v>1.27</v>
      </c>
      <c r="G11" s="8">
        <f>E11*F11</f>
        <v>1.27</v>
      </c>
      <c r="H11" s="32" t="s">
        <v>116</v>
      </c>
    </row>
    <row r="12" spans="1:8" ht="15.75" thickBot="1" x14ac:dyDescent="0.3">
      <c r="A12" s="10">
        <v>17</v>
      </c>
      <c r="B12" s="38" t="s">
        <v>90</v>
      </c>
      <c r="C12" s="11" t="s">
        <v>29</v>
      </c>
      <c r="D12" s="11" t="s">
        <v>28</v>
      </c>
      <c r="E12" s="12">
        <v>1</v>
      </c>
      <c r="F12" s="13">
        <v>0.96</v>
      </c>
      <c r="G12" s="13">
        <f>E12*F12</f>
        <v>0.96</v>
      </c>
      <c r="H12" s="35" t="s">
        <v>121</v>
      </c>
    </row>
    <row r="13" spans="1:8" x14ac:dyDescent="0.25">
      <c r="A13" s="5">
        <v>33</v>
      </c>
      <c r="B13" s="37" t="s">
        <v>92</v>
      </c>
      <c r="C13" s="6" t="s">
        <v>59</v>
      </c>
      <c r="D13" s="6" t="s">
        <v>84</v>
      </c>
      <c r="E13" s="7">
        <v>2</v>
      </c>
      <c r="F13" s="8">
        <v>0.26600000000000001</v>
      </c>
      <c r="G13" s="8">
        <f>E13*F13</f>
        <v>0.53200000000000003</v>
      </c>
      <c r="H13" s="32" t="s">
        <v>148</v>
      </c>
    </row>
    <row r="14" spans="1:8" x14ac:dyDescent="0.25">
      <c r="A14" s="5">
        <v>6</v>
      </c>
      <c r="B14" s="37" t="s">
        <v>87</v>
      </c>
      <c r="C14" s="6" t="s">
        <v>11</v>
      </c>
      <c r="D14" s="6" t="s">
        <v>10</v>
      </c>
      <c r="E14" s="7">
        <v>1</v>
      </c>
      <c r="F14" s="8">
        <v>5.7999999999999996E-3</v>
      </c>
      <c r="G14" s="8">
        <f>E14*F14</f>
        <v>5.7999999999999996E-3</v>
      </c>
      <c r="H14" s="32" t="s">
        <v>105</v>
      </c>
    </row>
    <row r="15" spans="1:8" x14ac:dyDescent="0.25">
      <c r="A15" s="5">
        <v>34</v>
      </c>
      <c r="B15" s="37" t="s">
        <v>61</v>
      </c>
      <c r="C15" s="6" t="s">
        <v>62</v>
      </c>
      <c r="D15" s="6" t="s">
        <v>60</v>
      </c>
      <c r="E15" s="7">
        <v>1</v>
      </c>
      <c r="F15" s="8">
        <v>0.36</v>
      </c>
      <c r="G15" s="8">
        <f>E15*F15</f>
        <v>0.36</v>
      </c>
      <c r="H15" s="32" t="s">
        <v>149</v>
      </c>
    </row>
    <row r="16" spans="1:8" x14ac:dyDescent="0.25">
      <c r="A16" s="5">
        <v>31</v>
      </c>
      <c r="B16" s="37" t="s">
        <v>145</v>
      </c>
      <c r="C16" s="6" t="s">
        <v>55</v>
      </c>
      <c r="D16" s="6" t="s">
        <v>83</v>
      </c>
      <c r="E16" s="7">
        <v>2</v>
      </c>
      <c r="F16" s="8">
        <v>1.2999999999999999E-2</v>
      </c>
      <c r="G16" s="8">
        <f>E16*F16</f>
        <v>2.5999999999999999E-2</v>
      </c>
      <c r="H16" s="32" t="s">
        <v>146</v>
      </c>
    </row>
    <row r="17" spans="1:8" x14ac:dyDescent="0.25">
      <c r="A17" s="5">
        <v>30</v>
      </c>
      <c r="B17" s="37" t="s">
        <v>144</v>
      </c>
      <c r="C17" s="6" t="s">
        <v>54</v>
      </c>
      <c r="D17" s="6" t="s">
        <v>53</v>
      </c>
      <c r="E17" s="7">
        <v>1</v>
      </c>
      <c r="F17" s="8">
        <v>7.0000000000000007E-2</v>
      </c>
      <c r="G17" s="8">
        <f>E17*F17</f>
        <v>7.0000000000000007E-2</v>
      </c>
      <c r="H17" s="32" t="s">
        <v>143</v>
      </c>
    </row>
    <row r="18" spans="1:8" x14ac:dyDescent="0.25">
      <c r="A18" s="5">
        <v>28</v>
      </c>
      <c r="B18" s="37" t="s">
        <v>139</v>
      </c>
      <c r="C18" s="6" t="s">
        <v>50</v>
      </c>
      <c r="D18" s="6" t="s">
        <v>82</v>
      </c>
      <c r="E18" s="7">
        <v>2</v>
      </c>
      <c r="F18" s="8">
        <v>0.03</v>
      </c>
      <c r="G18" s="8">
        <f>E18*F18</f>
        <v>0.06</v>
      </c>
      <c r="H18" s="32" t="s">
        <v>140</v>
      </c>
    </row>
    <row r="19" spans="1:8" x14ac:dyDescent="0.25">
      <c r="A19" s="5">
        <v>9</v>
      </c>
      <c r="B19" s="37" t="s">
        <v>110</v>
      </c>
      <c r="C19" s="6" t="s">
        <v>14</v>
      </c>
      <c r="D19" s="6" t="s">
        <v>77</v>
      </c>
      <c r="E19" s="7">
        <v>2</v>
      </c>
      <c r="F19" s="8">
        <v>1.8E-3</v>
      </c>
      <c r="G19" s="8">
        <f>E19*F19</f>
        <v>3.5999999999999999E-3</v>
      </c>
      <c r="H19" s="32" t="s">
        <v>111</v>
      </c>
    </row>
    <row r="20" spans="1:8" ht="15.75" thickBot="1" x14ac:dyDescent="0.3">
      <c r="A20" s="10">
        <v>11</v>
      </c>
      <c r="B20" s="38" t="s">
        <v>114</v>
      </c>
      <c r="C20" s="11" t="s">
        <v>16</v>
      </c>
      <c r="D20" s="11" t="s">
        <v>79</v>
      </c>
      <c r="E20" s="12">
        <v>2</v>
      </c>
      <c r="F20" s="13">
        <v>1.2999999999999999E-3</v>
      </c>
      <c r="G20" s="13">
        <f>E20*F20</f>
        <v>2.5999999999999999E-3</v>
      </c>
      <c r="H20" s="35" t="s">
        <v>115</v>
      </c>
    </row>
    <row r="21" spans="1:8" x14ac:dyDescent="0.25">
      <c r="A21" s="5">
        <v>5</v>
      </c>
      <c r="B21" s="37" t="s">
        <v>103</v>
      </c>
      <c r="C21" s="6" t="s">
        <v>9</v>
      </c>
      <c r="D21" s="6" t="s">
        <v>74</v>
      </c>
      <c r="E21" s="7">
        <v>6</v>
      </c>
      <c r="F21" s="8">
        <v>1.2999999999999999E-3</v>
      </c>
      <c r="G21" s="8">
        <f>E21*F21</f>
        <v>7.7999999999999996E-3</v>
      </c>
      <c r="H21" s="32" t="s">
        <v>104</v>
      </c>
    </row>
    <row r="22" spans="1:8" x14ac:dyDescent="0.25">
      <c r="A22" s="5">
        <v>7</v>
      </c>
      <c r="B22" s="37" t="s">
        <v>106</v>
      </c>
      <c r="C22" s="6" t="s">
        <v>12</v>
      </c>
      <c r="D22" s="6" t="s">
        <v>75</v>
      </c>
      <c r="E22" s="7">
        <v>2</v>
      </c>
      <c r="F22" s="8">
        <v>1.8E-3</v>
      </c>
      <c r="G22" s="8">
        <f>E22*F22</f>
        <v>3.5999999999999999E-3</v>
      </c>
      <c r="H22" s="32" t="s">
        <v>107</v>
      </c>
    </row>
    <row r="23" spans="1:8" ht="15.75" thickBot="1" x14ac:dyDescent="0.3">
      <c r="A23" s="10">
        <v>10</v>
      </c>
      <c r="B23" s="38" t="s">
        <v>112</v>
      </c>
      <c r="C23" s="11" t="s">
        <v>15</v>
      </c>
      <c r="D23" s="11" t="s">
        <v>78</v>
      </c>
      <c r="E23" s="12">
        <v>4</v>
      </c>
      <c r="F23" s="13">
        <v>1.2999999999999999E-3</v>
      </c>
      <c r="G23" s="13">
        <f>E23*F23</f>
        <v>5.1999999999999998E-3</v>
      </c>
      <c r="H23" s="35" t="s">
        <v>113</v>
      </c>
    </row>
    <row r="24" spans="1:8" x14ac:dyDescent="0.25">
      <c r="A24" s="5">
        <v>8</v>
      </c>
      <c r="B24" s="37" t="s">
        <v>108</v>
      </c>
      <c r="C24" s="6" t="s">
        <v>13</v>
      </c>
      <c r="D24" s="6" t="s">
        <v>76</v>
      </c>
      <c r="E24" s="7">
        <v>2</v>
      </c>
      <c r="F24" s="8">
        <v>1.8E-3</v>
      </c>
      <c r="G24" s="8">
        <f>E24*F24</f>
        <v>3.5999999999999999E-3</v>
      </c>
      <c r="H24" s="32" t="s">
        <v>109</v>
      </c>
    </row>
    <row r="25" spans="1:8" x14ac:dyDescent="0.25">
      <c r="A25" s="5">
        <v>23</v>
      </c>
      <c r="B25" s="37" t="s">
        <v>130</v>
      </c>
      <c r="C25" s="6" t="s">
        <v>42</v>
      </c>
      <c r="D25" s="6" t="s">
        <v>41</v>
      </c>
      <c r="E25" s="7">
        <v>1</v>
      </c>
      <c r="F25" s="8">
        <v>0.09</v>
      </c>
      <c r="G25" s="8">
        <f>E25*F25</f>
        <v>0.09</v>
      </c>
      <c r="H25" s="32" t="s">
        <v>131</v>
      </c>
    </row>
    <row r="26" spans="1:8" x14ac:dyDescent="0.25">
      <c r="A26" s="5">
        <v>29</v>
      </c>
      <c r="B26" s="39" t="s">
        <v>142</v>
      </c>
      <c r="C26" s="6" t="s">
        <v>52</v>
      </c>
      <c r="D26" s="6" t="s">
        <v>51</v>
      </c>
      <c r="E26" s="7">
        <v>1</v>
      </c>
      <c r="F26" s="8">
        <v>0.11</v>
      </c>
      <c r="G26" s="8">
        <f>E26*F26</f>
        <v>0.11</v>
      </c>
      <c r="H26" s="32" t="s">
        <v>141</v>
      </c>
    </row>
    <row r="27" spans="1:8" x14ac:dyDescent="0.25">
      <c r="A27" s="5">
        <v>26</v>
      </c>
      <c r="B27" s="37" t="s">
        <v>136</v>
      </c>
      <c r="C27" s="6" t="s">
        <v>46</v>
      </c>
      <c r="D27" s="6" t="s">
        <v>45</v>
      </c>
      <c r="E27" s="36">
        <v>0.1</v>
      </c>
      <c r="F27" s="8">
        <v>7.0000000000000007E-2</v>
      </c>
      <c r="G27" s="8">
        <f>E27*F27</f>
        <v>7.000000000000001E-3</v>
      </c>
      <c r="H27" s="32" t="s">
        <v>137</v>
      </c>
    </row>
    <row r="28" spans="1:8" x14ac:dyDescent="0.25">
      <c r="A28" s="5">
        <v>20</v>
      </c>
      <c r="B28" s="37" t="s">
        <v>124</v>
      </c>
      <c r="C28" s="6" t="s">
        <v>36</v>
      </c>
      <c r="D28" s="6" t="s">
        <v>35</v>
      </c>
      <c r="E28" s="7">
        <v>1</v>
      </c>
      <c r="F28" s="8">
        <v>0.01</v>
      </c>
      <c r="G28" s="8">
        <f>E28*F28</f>
        <v>0.01</v>
      </c>
      <c r="H28" s="32" t="s">
        <v>125</v>
      </c>
    </row>
    <row r="29" spans="1:8" x14ac:dyDescent="0.25">
      <c r="A29" s="5">
        <v>22</v>
      </c>
      <c r="B29" s="37" t="s">
        <v>128</v>
      </c>
      <c r="C29" s="6" t="s">
        <v>40</v>
      </c>
      <c r="D29" s="6" t="s">
        <v>39</v>
      </c>
      <c r="E29" s="7">
        <v>1</v>
      </c>
      <c r="F29" s="8">
        <v>0.01</v>
      </c>
      <c r="G29" s="8">
        <f>E29*F29</f>
        <v>0.01</v>
      </c>
      <c r="H29" s="32" t="s">
        <v>129</v>
      </c>
    </row>
    <row r="30" spans="1:8" x14ac:dyDescent="0.25">
      <c r="A30" s="5">
        <v>21</v>
      </c>
      <c r="B30" s="37" t="s">
        <v>126</v>
      </c>
      <c r="C30" s="6" t="s">
        <v>38</v>
      </c>
      <c r="D30" s="6" t="s">
        <v>37</v>
      </c>
      <c r="E30" s="7">
        <v>1</v>
      </c>
      <c r="F30" s="8">
        <v>0.01</v>
      </c>
      <c r="G30" s="8">
        <f>E30*F30</f>
        <v>0.01</v>
      </c>
      <c r="H30" s="32" t="s">
        <v>127</v>
      </c>
    </row>
    <row r="31" spans="1:8" x14ac:dyDescent="0.25">
      <c r="A31" s="5">
        <v>25</v>
      </c>
      <c r="B31" s="37" t="s">
        <v>134</v>
      </c>
      <c r="C31" s="6" t="s">
        <v>44</v>
      </c>
      <c r="D31" s="6" t="s">
        <v>81</v>
      </c>
      <c r="E31" s="7">
        <v>2</v>
      </c>
      <c r="F31" s="8">
        <v>0.06</v>
      </c>
      <c r="G31" s="8">
        <f>E31*F31</f>
        <v>0.12</v>
      </c>
      <c r="H31" s="32" t="s">
        <v>135</v>
      </c>
    </row>
    <row r="32" spans="1:8" x14ac:dyDescent="0.25">
      <c r="A32" s="5">
        <v>24</v>
      </c>
      <c r="B32" s="37" t="s">
        <v>132</v>
      </c>
      <c r="C32" s="6" t="s">
        <v>43</v>
      </c>
      <c r="D32" s="6" t="s">
        <v>80</v>
      </c>
      <c r="E32" s="7">
        <v>2</v>
      </c>
      <c r="F32" s="8">
        <v>0.03</v>
      </c>
      <c r="G32" s="8">
        <f>E32*F32</f>
        <v>0.06</v>
      </c>
      <c r="H32" s="32" t="s">
        <v>133</v>
      </c>
    </row>
    <row r="33" spans="1:8" x14ac:dyDescent="0.25">
      <c r="A33" s="5">
        <v>13</v>
      </c>
      <c r="B33" s="37" t="s">
        <v>118</v>
      </c>
      <c r="C33" s="6" t="s">
        <v>20</v>
      </c>
      <c r="D33" s="6" t="s">
        <v>19</v>
      </c>
      <c r="E33" s="7">
        <v>1</v>
      </c>
      <c r="F33" s="8">
        <v>0.15</v>
      </c>
      <c r="G33" s="8">
        <f>E33*F33</f>
        <v>0.15</v>
      </c>
      <c r="H33" s="32" t="s">
        <v>117</v>
      </c>
    </row>
    <row r="34" spans="1:8" x14ac:dyDescent="0.25">
      <c r="A34" s="33">
        <v>2</v>
      </c>
      <c r="B34" s="37" t="s">
        <v>97</v>
      </c>
      <c r="C34" s="6" t="s">
        <v>6</v>
      </c>
      <c r="D34" s="6" t="s">
        <v>154</v>
      </c>
      <c r="E34" s="7">
        <v>18</v>
      </c>
      <c r="F34" s="8">
        <v>1.7999999999999999E-2</v>
      </c>
      <c r="G34" s="8">
        <f>E34*F34</f>
        <v>0.32399999999999995</v>
      </c>
      <c r="H34" s="32" t="s">
        <v>98</v>
      </c>
    </row>
    <row r="35" spans="1:8" x14ac:dyDescent="0.25">
      <c r="A35" s="33">
        <v>4</v>
      </c>
      <c r="B35" s="37" t="s">
        <v>101</v>
      </c>
      <c r="C35" s="6" t="s">
        <v>8</v>
      </c>
      <c r="D35" s="6" t="s">
        <v>73</v>
      </c>
      <c r="E35" s="7">
        <v>8</v>
      </c>
      <c r="F35" s="8">
        <v>1.7999999999999999E-2</v>
      </c>
      <c r="G35" s="8">
        <f>E35*F35</f>
        <v>0.14399999999999999</v>
      </c>
      <c r="H35" s="32" t="s">
        <v>102</v>
      </c>
    </row>
    <row r="36" spans="1:8" x14ac:dyDescent="0.25">
      <c r="A36" s="5">
        <v>1</v>
      </c>
      <c r="B36" s="37" t="s">
        <v>95</v>
      </c>
      <c r="C36" s="6" t="s">
        <v>5</v>
      </c>
      <c r="D36" s="6" t="s">
        <v>71</v>
      </c>
      <c r="E36" s="7">
        <v>12</v>
      </c>
      <c r="F36" s="8">
        <v>1.4999999999999999E-2</v>
      </c>
      <c r="G36" s="8">
        <f>E36*F36</f>
        <v>0.18</v>
      </c>
      <c r="H36" s="32" t="s">
        <v>96</v>
      </c>
    </row>
    <row r="37" spans="1:8" ht="15.75" thickBot="1" x14ac:dyDescent="0.3">
      <c r="A37" s="34">
        <v>3</v>
      </c>
      <c r="B37" s="38" t="s">
        <v>99</v>
      </c>
      <c r="C37" s="11" t="s">
        <v>7</v>
      </c>
      <c r="D37" s="11" t="s">
        <v>72</v>
      </c>
      <c r="E37" s="12">
        <v>2</v>
      </c>
      <c r="F37" s="13">
        <v>0.15</v>
      </c>
      <c r="G37" s="13">
        <f>E37*F37</f>
        <v>0.3</v>
      </c>
      <c r="H37" s="35" t="s">
        <v>100</v>
      </c>
    </row>
    <row r="38" spans="1:8" ht="15.75" thickBot="1" x14ac:dyDescent="0.3">
      <c r="A38" s="10">
        <v>37</v>
      </c>
      <c r="B38" s="38" t="s">
        <v>152</v>
      </c>
      <c r="C38" s="11" t="s">
        <v>153</v>
      </c>
      <c r="D38" s="11" t="s">
        <v>152</v>
      </c>
      <c r="E38" s="12">
        <v>1</v>
      </c>
      <c r="F38" s="13">
        <v>1</v>
      </c>
      <c r="G38" s="13">
        <f>E38*F38</f>
        <v>1</v>
      </c>
      <c r="H38" s="35"/>
    </row>
    <row r="39" spans="1:8" s="19" customFormat="1" ht="14.25" x14ac:dyDescent="0.25">
      <c r="A39" s="14"/>
      <c r="B39" s="15"/>
      <c r="C39" s="16"/>
      <c r="D39" s="16"/>
      <c r="E39" s="17">
        <f>SUM(E2:E38)</f>
        <v>94.1</v>
      </c>
      <c r="F39" s="18" t="s">
        <v>70</v>
      </c>
      <c r="G39" s="18">
        <f>SUM(G2:G38)</f>
        <v>15.017200000000001</v>
      </c>
    </row>
    <row r="40" spans="1:8" x14ac:dyDescent="0.25">
      <c r="A40" s="20"/>
      <c r="B40" s="19"/>
      <c r="C40" s="19"/>
      <c r="D40" s="19"/>
      <c r="E40" s="21"/>
      <c r="F40" s="22" t="s">
        <v>86</v>
      </c>
      <c r="G40" s="22">
        <f>G39*0.1</f>
        <v>1.5017200000000002</v>
      </c>
    </row>
    <row r="41" spans="1:8" s="27" customFormat="1" ht="20.25" x14ac:dyDescent="0.25">
      <c r="A41" s="24"/>
      <c r="B41" s="25"/>
      <c r="C41" s="25"/>
      <c r="D41" s="25"/>
      <c r="E41" s="26"/>
      <c r="F41" s="26" t="s">
        <v>67</v>
      </c>
      <c r="G41" s="28">
        <f>G39+G40</f>
        <v>16.518920000000001</v>
      </c>
    </row>
    <row r="42" spans="1:8" x14ac:dyDescent="0.25">
      <c r="G42" s="29">
        <f>G41*23000</f>
        <v>379935.16000000003</v>
      </c>
    </row>
  </sheetData>
  <autoFilter ref="A1:H1" xr:uid="{CC76D8EA-D0CA-4110-A84B-A7A90F678E17}">
    <sortState xmlns:xlrd2="http://schemas.microsoft.com/office/spreadsheetml/2017/richdata2" ref="A2:H42">
      <sortCondition ref="H1"/>
    </sortState>
  </autoFilter>
  <hyperlinks>
    <hyperlink ref="H36" r:id="rId1" xr:uid="{0B98990D-E2B9-4C82-B589-AF6135B4F669}"/>
    <hyperlink ref="H34" r:id="rId2" xr:uid="{711B149E-0634-4ADF-94BA-0595CD7EE5BE}"/>
    <hyperlink ref="H37" r:id="rId3" xr:uid="{509B5375-1837-47E8-B9B1-363166E911F6}"/>
    <hyperlink ref="H35" r:id="rId4" xr:uid="{8ADD71AB-2FE8-4274-BE7A-15DD0F349C94}"/>
    <hyperlink ref="H21" r:id="rId5" xr:uid="{1A9E3E72-F9E7-434A-B9A6-B63E75D8A49C}"/>
    <hyperlink ref="H14" r:id="rId6" xr:uid="{5E934E92-19FA-4AB5-9E7A-892A3C8E3097}"/>
    <hyperlink ref="H22" r:id="rId7" xr:uid="{C29CD316-7EF5-4931-A029-92F53B1528E9}"/>
    <hyperlink ref="H24" r:id="rId8" xr:uid="{FB0B982D-1F23-41D8-8632-3410FCC7EC0D}"/>
    <hyperlink ref="H19" r:id="rId9" xr:uid="{BA7CE086-A526-4A4D-878F-8AEF15A7E203}"/>
    <hyperlink ref="H23" r:id="rId10" xr:uid="{F8E3E91E-C4DA-4597-B28E-FB457C33D009}"/>
    <hyperlink ref="H20" r:id="rId11" xr:uid="{A4912D3C-4C3A-41E3-B8B3-FABF52C2B642}"/>
    <hyperlink ref="H11" r:id="rId12" xr:uid="{94063B5C-608C-4F55-BCD2-069301356657}"/>
    <hyperlink ref="H33" r:id="rId13" xr:uid="{90B34103-BE28-4F1B-81C7-D6E423DFB650}"/>
    <hyperlink ref="H4" r:id="rId14" xr:uid="{D3FCA777-D658-438A-BB50-5238D2909BA5}"/>
    <hyperlink ref="H6" r:id="rId15" xr:uid="{4759C54C-B925-4979-A811-10BFF1BBD9C1}"/>
    <hyperlink ref="H5" r:id="rId16" xr:uid="{58018A9E-8470-4EE6-89E2-6F6AB615164E}"/>
    <hyperlink ref="H12" r:id="rId17" xr:uid="{7980F4D3-B421-4F6E-82FF-CCD0416BE6AF}"/>
    <hyperlink ref="H8" r:id="rId18" xr:uid="{0570C583-EE0B-4833-8468-AEE79E2FDB51}"/>
    <hyperlink ref="H7" r:id="rId19" xr:uid="{266BAAC9-E0AE-47FE-B990-2AD8BF044F82}"/>
    <hyperlink ref="H28" r:id="rId20" xr:uid="{5B41074C-93D4-47AC-B092-A679FF8A3F7B}"/>
    <hyperlink ref="H30" r:id="rId21" xr:uid="{6540E648-37B0-49F1-A8AE-EBF344F65E32}"/>
    <hyperlink ref="H29" r:id="rId22" xr:uid="{D39E001E-5422-40C8-9682-5A10DE65350C}"/>
    <hyperlink ref="H25" r:id="rId23" xr:uid="{54E9A739-4ACA-4FB6-B16E-C7786D466C06}"/>
    <hyperlink ref="H32" r:id="rId24" xr:uid="{CFC1C59F-4E96-4965-AF0F-1C47686833A2}"/>
    <hyperlink ref="H31" r:id="rId25" xr:uid="{36BB639E-ED5E-4124-A263-A04E057B5FE8}"/>
    <hyperlink ref="H27" r:id="rId26" xr:uid="{94896B64-13B0-486C-BE55-B48F1C7EB865}"/>
    <hyperlink ref="H3" r:id="rId27" xr:uid="{FFACB4F0-C40D-4560-BD98-FF4D29775E76}"/>
    <hyperlink ref="H18" r:id="rId28" xr:uid="{5AB9980A-DA8E-4C25-A57C-08783A3122FD}"/>
    <hyperlink ref="H26" r:id="rId29" xr:uid="{B060E9B7-4CE6-4282-8714-0A913F3D61A2}"/>
    <hyperlink ref="H17" r:id="rId30" xr:uid="{3ABC7E0E-032A-4C13-984E-AFEC24772DAD}"/>
    <hyperlink ref="H16" r:id="rId31" xr:uid="{32A5EC30-447F-463C-B9B6-82304E5E5071}"/>
    <hyperlink ref="H2" r:id="rId32" xr:uid="{53DA14EE-43B7-4D3D-8F58-59C417BE2F09}"/>
    <hyperlink ref="H13" r:id="rId33" xr:uid="{BF9803D8-89DD-4C4C-9F6F-CE215B7A288E}"/>
    <hyperlink ref="H15" r:id="rId34" xr:uid="{545F0C81-9ACC-4F6F-B0DE-590DB4FEC304}"/>
    <hyperlink ref="H10" r:id="rId35" xr:uid="{18614530-4CC3-4FD7-B3E1-328AE9E81FB9}"/>
    <hyperlink ref="H9" r:id="rId36" xr:uid="{0FCBBE30-E917-49B9-B9B5-9FFD036193C8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Cross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SAMPI Dev Kit</dc:creator>
  <cp:lastModifiedBy>SAMPI Dev Kit</cp:lastModifiedBy>
  <dcterms:created xsi:type="dcterms:W3CDTF">2023-03-16T14:25:16Z</dcterms:created>
  <dcterms:modified xsi:type="dcterms:W3CDTF">2023-04-07T15:01:25Z</dcterms:modified>
</cp:coreProperties>
</file>