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ampiGit\Business\SAMM-FT\fttag\FTTAG\Hw\Product\V3.0\BoM\"/>
    </mc:Choice>
  </mc:AlternateContent>
  <xr:revisionPtr revIDLastSave="0" documentId="13_ncr:1_{C1D4492B-E134-437D-85B8-8A25C38F22A3}" xr6:coauthVersionLast="47" xr6:coauthVersionMax="47" xr10:uidLastSave="{00000000-0000-0000-0000-000000000000}"/>
  <bookViews>
    <workbookView xWindow="-120" yWindow="-120" windowWidth="20730" windowHeight="11220" xr2:uid="{40D9038E-DB45-4C16-A376-6BA4DDDF7A82}"/>
  </bookViews>
  <sheets>
    <sheet name="BOM" sheetId="1" r:id="rId1"/>
  </sheets>
  <definedNames>
    <definedName name="_xlnm._FilterDatabase" localSheetId="0" hidden="1">BOM!$A$1:$I$1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9" i="1" s="1"/>
  <c r="I42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0" i="1" s="1"/>
  <c r="I34" i="1"/>
  <c r="I35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36" i="1" l="1"/>
  <c r="I41" i="1" s="1"/>
  <c r="I43" i="1" s="1"/>
  <c r="I37" i="1"/>
</calcChain>
</file>

<file path=xl/sharedStrings.xml><?xml version="1.0" encoding="utf-8"?>
<sst xmlns="http://schemas.openxmlformats.org/spreadsheetml/2006/main" count="154" uniqueCount="101">
  <si>
    <t>References</t>
  </si>
  <si>
    <t>Description</t>
  </si>
  <si>
    <t>Manufacturer</t>
  </si>
  <si>
    <t>Stock Code</t>
  </si>
  <si>
    <t>Unit Cost</t>
  </si>
  <si>
    <t>CAP CER 47PF 50V C0G/NP0 0402</t>
  </si>
  <si>
    <t>Samsung</t>
  </si>
  <si>
    <t>CAP CER 0.1UF 25V X5R 0402</t>
  </si>
  <si>
    <t>CAP CER 47UF 16V X5R 1206</t>
  </si>
  <si>
    <t>Taiyo Yuden</t>
  </si>
  <si>
    <t>CAP CER 2.2UF 10V X5R 0402</t>
  </si>
  <si>
    <t>Yageo</t>
  </si>
  <si>
    <t>R1</t>
  </si>
  <si>
    <t>RES 0.01 OHM 3.0 W 1% 2512 SMD</t>
  </si>
  <si>
    <t>Vishay</t>
  </si>
  <si>
    <t>RES 0 OHM JUMPER 1/16W 0402</t>
  </si>
  <si>
    <t>R4-R5</t>
  </si>
  <si>
    <t>RES 5.1K OHM 1% 1/16W 0402</t>
  </si>
  <si>
    <t>RES 10K OHM 1% 1/16W 0402</t>
  </si>
  <si>
    <t>RES 1K OHM 5% 1/16W 0402</t>
  </si>
  <si>
    <t>Walsin</t>
  </si>
  <si>
    <t>RES 56K OHM 1% 1/16W 0402</t>
  </si>
  <si>
    <t>RES 20K OHM 1% 1/16W 0402</t>
  </si>
  <si>
    <t>R22-R24</t>
  </si>
  <si>
    <t>RES 2.2K OHM 5% 1/16W 0402</t>
  </si>
  <si>
    <t>U1</t>
  </si>
  <si>
    <t>USB C POWER DELIVERY PMIC W-QFN4040-24</t>
  </si>
  <si>
    <t>Diodes</t>
  </si>
  <si>
    <t>IC REG BUCK ADJ 3A SOT23</t>
  </si>
  <si>
    <t>TI</t>
  </si>
  <si>
    <t>U3</t>
  </si>
  <si>
    <t>IC REG LINEAR 3.3V 500MA SOT23-5</t>
  </si>
  <si>
    <t>Richtek</t>
  </si>
  <si>
    <t>U4</t>
  </si>
  <si>
    <t>IC DAC 8-BIT V-OUT 16QFN</t>
  </si>
  <si>
    <t>Microchip</t>
  </si>
  <si>
    <t>U5</t>
  </si>
  <si>
    <t>IC FLASH 64MBIT SPI/QUAD 8SOP</t>
  </si>
  <si>
    <t>GigaDevice</t>
  </si>
  <si>
    <t>U6</t>
  </si>
  <si>
    <t>IC MCU 32BIT 256KB FLASH 48TQFP</t>
  </si>
  <si>
    <t>U7</t>
  </si>
  <si>
    <t>IC TRANSLTR BIDIRECTIONAL 8VSSOP</t>
  </si>
  <si>
    <t>Nexperia</t>
  </si>
  <si>
    <t>U8</t>
  </si>
  <si>
    <t>IC TRANSLATOR BIDIR 20DHVQFN</t>
  </si>
  <si>
    <t>Q1-Q2</t>
  </si>
  <si>
    <t>MOSFET P-CH 30V 4A SOT23-3L</t>
  </si>
  <si>
    <t>Alpha &amp; Omega</t>
  </si>
  <si>
    <t>D1</t>
  </si>
  <si>
    <t>LED GREEN/RED DIFFUSED 0606 SMD</t>
  </si>
  <si>
    <t>Lite-On</t>
  </si>
  <si>
    <t>D2</t>
  </si>
  <si>
    <t>D3</t>
  </si>
  <si>
    <t>D4</t>
  </si>
  <si>
    <t>D5</t>
  </si>
  <si>
    <t>SWITCH TACTILE SPST-NO 0.05A 12V</t>
  </si>
  <si>
    <t>Panasonic</t>
  </si>
  <si>
    <t>FT1</t>
  </si>
  <si>
    <t>FERRITE BEAD 120 OHM 0603 1LN</t>
  </si>
  <si>
    <t>Murata</t>
  </si>
  <si>
    <t>J1</t>
  </si>
  <si>
    <t>CONN RCP USB2.0 TYP C 24P SMD RA</t>
  </si>
  <si>
    <t>GCT</t>
  </si>
  <si>
    <t>J3</t>
  </si>
  <si>
    <t>CONN HDR 14POS 0.1 GOLD PCB R/A</t>
  </si>
  <si>
    <t>Sullins</t>
  </si>
  <si>
    <t>CONN HEADER SMD R/A 4POS 1MM</t>
  </si>
  <si>
    <t>Amphenol</t>
  </si>
  <si>
    <t>L1-L2</t>
  </si>
  <si>
    <t>FIXED IND 3.3UH 2.2A 3.5x3.0x2.1</t>
  </si>
  <si>
    <t>OEM</t>
  </si>
  <si>
    <t>Z1</t>
  </si>
  <si>
    <t>TVS ESD, SOT-363, 3.3V, 15V, REE</t>
  </si>
  <si>
    <t>No</t>
  </si>
  <si>
    <t>Q. Ty</t>
  </si>
  <si>
    <t>Sub-Cost</t>
  </si>
  <si>
    <t>PCB.SAMM-FTTAG-V3.0</t>
  </si>
  <si>
    <t>JLCPCB</t>
  </si>
  <si>
    <t>FR4 1.6MM 1OZ 4 LAYERS GREEN&amp;WHITE 31.2MMX52MM</t>
  </si>
  <si>
    <t>C1, C39</t>
  </si>
  <si>
    <t>C2-C4, C10-C12, C14, C18-C19, C21-C26, C28-C33, C35-C36, C38</t>
  </si>
  <si>
    <t>C5-C8, C13, C15</t>
  </si>
  <si>
    <t>C9, C16-C17, C20, C27, C34</t>
  </si>
  <si>
    <t>R2-R3, R7</t>
  </si>
  <si>
    <t>R6, R11, R25-R26</t>
  </si>
  <si>
    <t>R8, R12-R21, R27-R28</t>
  </si>
  <si>
    <t>R9, R30</t>
  </si>
  <si>
    <t>R10, R29, R31</t>
  </si>
  <si>
    <t>U2, U9</t>
  </si>
  <si>
    <t>VAT</t>
  </si>
  <si>
    <t>TOTAL</t>
  </si>
  <si>
    <t>Supplier</t>
  </si>
  <si>
    <t>CXT</t>
  </si>
  <si>
    <t>TGIC</t>
  </si>
  <si>
    <t>DIGIKEY</t>
  </si>
  <si>
    <t>BT1, BT2</t>
  </si>
  <si>
    <t>J4, J5</t>
  </si>
  <si>
    <t>DNB</t>
  </si>
  <si>
    <t>ALL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</si>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</sst>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VND]\ #,##0_);[Red]\([$VND]\ #,##0\)"/>
    <numFmt numFmtId="165" formatCode="[$VND]\ #,##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3" fillId="0" borderId="0" xfId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3" fillId="0" borderId="1" xfId="1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3" fillId="0" borderId="4" xfId="1" applyNumberFormat="1" applyBorder="1" applyAlignment="1">
      <alignment horizontal="lef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Border="1" applyAlignment="1">
      <alignment horizontal="right" vertical="center"/>
    </xf>
    <xf numFmtId="165" fontId="0" fillId="0" borderId="12" xfId="0" applyNumberFormat="1" applyFont="1" applyBorder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5" fontId="0" fillId="0" borderId="11" xfId="0" applyNumberFormat="1" applyBorder="1" applyAlignment="1">
      <alignment horizontal="right" vertical="center"/>
    </xf>
    <xf numFmtId="165" fontId="0" fillId="0" borderId="12" xfId="0" applyNumberForma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AE8E-F826-4394-A964-A3ED67E1026E}">
  <dimension ref="A1:I43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39" sqref="I39"/>
    </sheetView>
  </sheetViews>
  <sheetFormatPr defaultRowHeight="15" x14ac:dyDescent="0.25"/>
  <cols>
    <col min="1" max="1" width="8.140625" style="4" bestFit="1" customWidth="1"/>
    <col min="2" max="2" width="10" style="18" bestFit="1" customWidth="1"/>
    <col min="3" max="3" width="33.140625" style="8" customWidth="1"/>
    <col min="4" max="4" width="26.28515625" style="8" bestFit="1" customWidth="1"/>
    <col min="5" max="5" width="17.85546875" style="8" bestFit="1" customWidth="1"/>
    <col min="6" max="6" width="17.85546875" style="8" customWidth="1"/>
    <col min="7" max="7" width="51.42578125" style="8" bestFit="1" customWidth="1"/>
    <col min="8" max="8" width="13.7109375" style="18" bestFit="1" customWidth="1"/>
    <col min="9" max="9" width="13.42578125" style="18" bestFit="1" customWidth="1"/>
    <col min="10" max="16384" width="9.140625" style="8"/>
  </cols>
  <sheetData>
    <row r="1" spans="1:9" s="4" customFormat="1" ht="15.75" thickBot="1" x14ac:dyDescent="0.3">
      <c r="A1" s="1" t="s">
        <v>74</v>
      </c>
      <c r="B1" s="2" t="s">
        <v>75</v>
      </c>
      <c r="C1" s="2" t="s">
        <v>0</v>
      </c>
      <c r="D1" s="2" t="s">
        <v>3</v>
      </c>
      <c r="E1" s="2" t="s">
        <v>2</v>
      </c>
      <c r="F1" s="3" t="s">
        <v>92</v>
      </c>
      <c r="G1" s="2" t="s">
        <v>1</v>
      </c>
      <c r="H1" s="3" t="s">
        <v>4</v>
      </c>
      <c r="I1" s="3" t="s">
        <v>76</v>
      </c>
    </row>
    <row r="2" spans="1:9" s="25" customFormat="1" ht="15.75" thickBot="1" x14ac:dyDescent="0.3">
      <c r="A2" s="22">
        <v>1</v>
      </c>
      <c r="B2" s="26">
        <v>2</v>
      </c>
      <c r="C2" s="24" t="s">
        <v>100</v>
      </c>
      <c r="D2" s="24" t="s">
        <v>77</v>
      </c>
      <c r="E2" s="24" t="s">
        <v>78</v>
      </c>
      <c r="F2" s="45" t="s">
        <v>78</v>
      </c>
      <c r="G2" s="24" t="s">
        <v>79</v>
      </c>
      <c r="H2" s="27">
        <v>24000</v>
      </c>
      <c r="I2" s="27">
        <f>B2*H2</f>
        <v>48000</v>
      </c>
    </row>
    <row r="3" spans="1:9" x14ac:dyDescent="0.25">
      <c r="A3" s="5">
        <v>2</v>
      </c>
      <c r="B3" s="15">
        <v>2</v>
      </c>
      <c r="C3" s="9" t="s">
        <v>80</v>
      </c>
      <c r="D3" s="10" t="str">
        <f>HYPERLINK("https://linhkien.cxt.vn/2828-tu-khong-phan-cuc-0402.html","CL05C470JB5NNNC")</f>
        <v>CL05C470JB5NNNC</v>
      </c>
      <c r="E3" s="9" t="s">
        <v>6</v>
      </c>
      <c r="F3" s="46" t="s">
        <v>93</v>
      </c>
      <c r="G3" s="9" t="s">
        <v>5</v>
      </c>
      <c r="H3" s="28">
        <v>180</v>
      </c>
      <c r="I3" s="19">
        <f>H3*B3*B$2</f>
        <v>720</v>
      </c>
    </row>
    <row r="4" spans="1:9" x14ac:dyDescent="0.25">
      <c r="A4" s="5">
        <v>3</v>
      </c>
      <c r="B4" s="15">
        <v>24</v>
      </c>
      <c r="C4" s="9" t="s">
        <v>81</v>
      </c>
      <c r="D4" s="10" t="str">
        <f>HYPERLINK("https://linhkien.cxt.vn/2828-tu-khong-phan-cuc-0402.html","CL05A104KA5NNNC")</f>
        <v>CL05A104KA5NNNC</v>
      </c>
      <c r="E4" s="9" t="s">
        <v>6</v>
      </c>
      <c r="F4" s="46" t="s">
        <v>93</v>
      </c>
      <c r="G4" s="9" t="s">
        <v>7</v>
      </c>
      <c r="H4" s="28">
        <v>180</v>
      </c>
      <c r="I4" s="19">
        <f t="shared" ref="I4:I35" si="0">H4*B4*B$2</f>
        <v>8640</v>
      </c>
    </row>
    <row r="5" spans="1:9" x14ac:dyDescent="0.25">
      <c r="A5" s="5">
        <v>4</v>
      </c>
      <c r="B5" s="15">
        <v>6</v>
      </c>
      <c r="C5" s="9" t="s">
        <v>82</v>
      </c>
      <c r="D5" s="10" t="str">
        <f>HYPERLINK("https://linhkien.cxt.vn/3291-tu-khong-phan-cuc-1206.html","MSASE31LBB5476MTNA01")</f>
        <v>MSASE31LBB5476MTNA01</v>
      </c>
      <c r="E5" s="9" t="s">
        <v>9</v>
      </c>
      <c r="F5" s="46" t="s">
        <v>93</v>
      </c>
      <c r="G5" s="9" t="s">
        <v>8</v>
      </c>
      <c r="H5" s="28">
        <v>1400</v>
      </c>
      <c r="I5" s="19">
        <f t="shared" si="0"/>
        <v>16800</v>
      </c>
    </row>
    <row r="6" spans="1:9" ht="15.75" thickBot="1" x14ac:dyDescent="0.3">
      <c r="A6" s="6">
        <v>5</v>
      </c>
      <c r="B6" s="16">
        <v>6</v>
      </c>
      <c r="C6" s="11" t="s">
        <v>83</v>
      </c>
      <c r="D6" s="12" t="str">
        <f>HYPERLINK("https://linhkien.cxt.vn/4361-tu-khong-phan-cuc-0402.html","CC0402KPX5R6BB225")</f>
        <v>CC0402KPX5R6BB225</v>
      </c>
      <c r="E6" s="11" t="s">
        <v>11</v>
      </c>
      <c r="F6" s="47" t="s">
        <v>93</v>
      </c>
      <c r="G6" s="11" t="s">
        <v>10</v>
      </c>
      <c r="H6" s="29">
        <v>180</v>
      </c>
      <c r="I6" s="20">
        <f t="shared" si="0"/>
        <v>2160</v>
      </c>
    </row>
    <row r="7" spans="1:9" x14ac:dyDescent="0.25">
      <c r="A7" s="5">
        <v>6</v>
      </c>
      <c r="B7" s="15">
        <v>1</v>
      </c>
      <c r="C7" s="9" t="s">
        <v>12</v>
      </c>
      <c r="D7" s="10" t="str">
        <f>HYPERLINK("https://linhkien.cxt.vn/3121-wfma2512r0100fea-tro-001-ohms-1-3w.html","WFMA2512R0100FEA")</f>
        <v>WFMA2512R0100FEA</v>
      </c>
      <c r="E7" s="9" t="s">
        <v>14</v>
      </c>
      <c r="F7" s="46" t="s">
        <v>93</v>
      </c>
      <c r="G7" s="9" t="s">
        <v>13</v>
      </c>
      <c r="H7" s="28">
        <v>5500</v>
      </c>
      <c r="I7" s="19">
        <f t="shared" si="0"/>
        <v>11000</v>
      </c>
    </row>
    <row r="8" spans="1:9" x14ac:dyDescent="0.25">
      <c r="A8" s="5">
        <v>7</v>
      </c>
      <c r="B8" s="15">
        <v>3</v>
      </c>
      <c r="C8" s="9" t="s">
        <v>84</v>
      </c>
      <c r="D8" s="10" t="str">
        <f>HYPERLINK("https://www.thegioiic.com/dien-tro-0-ohm-0402-5-","RC0402JR-070RL")</f>
        <v>RC0402JR-070RL</v>
      </c>
      <c r="E8" s="9" t="s">
        <v>11</v>
      </c>
      <c r="F8" s="46" t="s">
        <v>94</v>
      </c>
      <c r="G8" s="9" t="s">
        <v>15</v>
      </c>
      <c r="H8" s="28">
        <v>30</v>
      </c>
      <c r="I8" s="19">
        <f t="shared" si="0"/>
        <v>180</v>
      </c>
    </row>
    <row r="9" spans="1:9" x14ac:dyDescent="0.25">
      <c r="A9" s="5">
        <v>8</v>
      </c>
      <c r="B9" s="15">
        <v>2</v>
      </c>
      <c r="C9" s="9" t="s">
        <v>16</v>
      </c>
      <c r="D9" s="10" t="str">
        <f>HYPERLINK("https://www.thegioiic.com/dien-tro-5-1-kohm-0402-1-","RC0402FR-135K1L")</f>
        <v>RC0402FR-135K1L</v>
      </c>
      <c r="E9" s="9" t="s">
        <v>11</v>
      </c>
      <c r="F9" s="46" t="s">
        <v>94</v>
      </c>
      <c r="G9" s="9" t="s">
        <v>17</v>
      </c>
      <c r="H9" s="28">
        <v>40</v>
      </c>
      <c r="I9" s="19">
        <f t="shared" si="0"/>
        <v>160</v>
      </c>
    </row>
    <row r="10" spans="1:9" x14ac:dyDescent="0.25">
      <c r="A10" s="5">
        <v>9</v>
      </c>
      <c r="B10" s="15">
        <v>4</v>
      </c>
      <c r="C10" s="9" t="s">
        <v>85</v>
      </c>
      <c r="D10" s="10" t="str">
        <f>HYPERLINK("https://linhkien.cxt.vn/2937-dien-tro-0402-1-thong-so-tu-1k-den-91k.html","RC0402FR-0710KL")</f>
        <v>RC0402FR-0710KL</v>
      </c>
      <c r="E10" s="9" t="s">
        <v>11</v>
      </c>
      <c r="F10" s="46" t="s">
        <v>93</v>
      </c>
      <c r="G10" s="9" t="s">
        <v>18</v>
      </c>
      <c r="H10" s="28">
        <v>40</v>
      </c>
      <c r="I10" s="19">
        <f t="shared" si="0"/>
        <v>320</v>
      </c>
    </row>
    <row r="11" spans="1:9" x14ac:dyDescent="0.25">
      <c r="A11" s="5">
        <v>10</v>
      </c>
      <c r="B11" s="15">
        <v>13</v>
      </c>
      <c r="C11" s="9" t="s">
        <v>86</v>
      </c>
      <c r="D11" s="10" t="str">
        <f>HYPERLINK("https://www.thegioiic.com/dien-tro-1-kohm-0402-5-","WR04X102 JTL")</f>
        <v>WR04X102 JTL</v>
      </c>
      <c r="E11" s="9" t="s">
        <v>20</v>
      </c>
      <c r="F11" s="46" t="s">
        <v>94</v>
      </c>
      <c r="G11" s="9" t="s">
        <v>19</v>
      </c>
      <c r="H11" s="28">
        <v>30</v>
      </c>
      <c r="I11" s="19">
        <f t="shared" si="0"/>
        <v>780</v>
      </c>
    </row>
    <row r="12" spans="1:9" x14ac:dyDescent="0.25">
      <c r="A12" s="5">
        <v>11</v>
      </c>
      <c r="B12" s="15">
        <v>2</v>
      </c>
      <c r="C12" s="9" t="s">
        <v>87</v>
      </c>
      <c r="D12" s="10" t="str">
        <f>HYPERLINK("https://www.thegioiic.com/dien-tro-0-ohm-0402-5-","RC0402FR-1356KL")</f>
        <v>RC0402FR-1356KL</v>
      </c>
      <c r="E12" s="9" t="s">
        <v>11</v>
      </c>
      <c r="F12" s="46" t="s">
        <v>94</v>
      </c>
      <c r="G12" s="9" t="s">
        <v>21</v>
      </c>
      <c r="H12" s="28">
        <v>30</v>
      </c>
      <c r="I12" s="19">
        <f t="shared" si="0"/>
        <v>120</v>
      </c>
    </row>
    <row r="13" spans="1:9" x14ac:dyDescent="0.25">
      <c r="A13" s="5">
        <v>12</v>
      </c>
      <c r="B13" s="15">
        <v>3</v>
      </c>
      <c r="C13" s="9" t="s">
        <v>88</v>
      </c>
      <c r="D13" s="10" t="str">
        <f>HYPERLINK("https://linhkien.cxt.vn/2937-dien-tro-0402-1-thong-so-tu-1k-den-91k.html","RC0402FR-0720KL")</f>
        <v>RC0402FR-0720KL</v>
      </c>
      <c r="E13" s="9" t="s">
        <v>11</v>
      </c>
      <c r="F13" s="46" t="s">
        <v>93</v>
      </c>
      <c r="G13" s="9" t="s">
        <v>22</v>
      </c>
      <c r="H13" s="28">
        <v>40</v>
      </c>
      <c r="I13" s="19">
        <f t="shared" si="0"/>
        <v>240</v>
      </c>
    </row>
    <row r="14" spans="1:9" ht="15.75" thickBot="1" x14ac:dyDescent="0.3">
      <c r="A14" s="6">
        <v>13</v>
      </c>
      <c r="B14" s="16">
        <v>3</v>
      </c>
      <c r="C14" s="11" t="s">
        <v>23</v>
      </c>
      <c r="D14" s="12" t="str">
        <f>HYPERLINK("https://www.thegioiic.com/dien-tro-2-2-kohm-0402-5-","WR04X222 JTL")</f>
        <v>WR04X222 JTL</v>
      </c>
      <c r="E14" s="11" t="s">
        <v>20</v>
      </c>
      <c r="F14" s="47" t="s">
        <v>94</v>
      </c>
      <c r="G14" s="11" t="s">
        <v>24</v>
      </c>
      <c r="H14" s="29">
        <v>30</v>
      </c>
      <c r="I14" s="20">
        <f t="shared" si="0"/>
        <v>180</v>
      </c>
    </row>
    <row r="15" spans="1:9" x14ac:dyDescent="0.25">
      <c r="A15" s="5">
        <v>14</v>
      </c>
      <c r="B15" s="15">
        <v>1</v>
      </c>
      <c r="C15" s="9" t="s">
        <v>25</v>
      </c>
      <c r="D15" s="10" t="str">
        <f>HYPERLINK("https://www.digikey.com/en/products/detail/diodes-incorporated/AP33772DKZ-13/16528005","AP33772DKZ-13")</f>
        <v>AP33772DKZ-13</v>
      </c>
      <c r="E15" s="9" t="s">
        <v>27</v>
      </c>
      <c r="F15" s="46" t="s">
        <v>95</v>
      </c>
      <c r="G15" s="9" t="s">
        <v>26</v>
      </c>
      <c r="H15" s="28">
        <v>52000</v>
      </c>
      <c r="I15" s="19">
        <f t="shared" si="0"/>
        <v>104000</v>
      </c>
    </row>
    <row r="16" spans="1:9" x14ac:dyDescent="0.25">
      <c r="A16" s="5">
        <v>15</v>
      </c>
      <c r="B16" s="15">
        <v>2</v>
      </c>
      <c r="C16" s="9" t="s">
        <v>89</v>
      </c>
      <c r="D16" s="10" t="str">
        <f>HYPERLINK("https://linhkien.cxt.vn/10248-tps563201ddcr-tps563201-ic-reg-buck-adj-3a-tsot23-6.html","TPS563201DDCR")</f>
        <v>TPS563201DDCR</v>
      </c>
      <c r="E16" s="9" t="s">
        <v>29</v>
      </c>
      <c r="F16" s="46" t="s">
        <v>93</v>
      </c>
      <c r="G16" s="9" t="s">
        <v>28</v>
      </c>
      <c r="H16" s="28">
        <v>2400</v>
      </c>
      <c r="I16" s="19">
        <f t="shared" si="0"/>
        <v>9600</v>
      </c>
    </row>
    <row r="17" spans="1:9" x14ac:dyDescent="0.25">
      <c r="A17" s="5">
        <v>16</v>
      </c>
      <c r="B17" s="15">
        <v>1</v>
      </c>
      <c r="C17" s="9" t="s">
        <v>30</v>
      </c>
      <c r="D17" s="10" t="str">
        <f>HYPERLINK("https://linhkien.cxt.vn/5435-rt9013-33gb-ic-reg-linear-33v-500ma-sot23-5.html","RT9013-33GB")</f>
        <v>RT9013-33GB</v>
      </c>
      <c r="E17" s="9" t="s">
        <v>32</v>
      </c>
      <c r="F17" s="46" t="s">
        <v>93</v>
      </c>
      <c r="G17" s="9" t="s">
        <v>31</v>
      </c>
      <c r="H17" s="28">
        <v>2300</v>
      </c>
      <c r="I17" s="19">
        <f t="shared" si="0"/>
        <v>4600</v>
      </c>
    </row>
    <row r="18" spans="1:9" x14ac:dyDescent="0.25">
      <c r="A18" s="5">
        <v>17</v>
      </c>
      <c r="B18" s="15">
        <v>1</v>
      </c>
      <c r="C18" s="9" t="s">
        <v>33</v>
      </c>
      <c r="D18" s="10" t="str">
        <f>HYPERLINK("https://www.digikey.com/en/products/detail/microchip-technology/MCP47CVB02T-E-MG/14565781","MCP47CVB02T-E/MG")</f>
        <v>MCP47CVB02T-E/MG</v>
      </c>
      <c r="E18" s="9" t="s">
        <v>35</v>
      </c>
      <c r="F18" s="46" t="s">
        <v>95</v>
      </c>
      <c r="G18" s="9" t="s">
        <v>34</v>
      </c>
      <c r="H18" s="28">
        <v>43000</v>
      </c>
      <c r="I18" s="19">
        <f t="shared" si="0"/>
        <v>86000</v>
      </c>
    </row>
    <row r="19" spans="1:9" x14ac:dyDescent="0.25">
      <c r="A19" s="5">
        <v>18</v>
      </c>
      <c r="B19" s="15">
        <v>1</v>
      </c>
      <c r="C19" s="9" t="s">
        <v>36</v>
      </c>
      <c r="D19" s="10" t="str">
        <f>HYPERLINK("https://www.thegioiic.com/gd25q64csigr-ic-nho-nor-flash-64mbit-8-sop","GD25Q64CSIGR")</f>
        <v>GD25Q64CSIGR</v>
      </c>
      <c r="E19" s="9" t="s">
        <v>38</v>
      </c>
      <c r="F19" s="46" t="s">
        <v>94</v>
      </c>
      <c r="G19" s="9" t="s">
        <v>37</v>
      </c>
      <c r="H19" s="28">
        <v>19000</v>
      </c>
      <c r="I19" s="19">
        <f t="shared" si="0"/>
        <v>38000</v>
      </c>
    </row>
    <row r="20" spans="1:9" x14ac:dyDescent="0.25">
      <c r="A20" s="5">
        <v>19</v>
      </c>
      <c r="B20" s="15">
        <v>1</v>
      </c>
      <c r="C20" s="9" t="s">
        <v>39</v>
      </c>
      <c r="D20" s="10" t="str">
        <f>HYPERLINK("https://www.digikey.com/en/products/detail/microchip-technology/PIC32MM0256GPM048T-I-PT/7354644","PIC32MM0256GPM048T-I/PT")</f>
        <v>PIC32MM0256GPM048T-I/PT</v>
      </c>
      <c r="E20" s="9" t="s">
        <v>35</v>
      </c>
      <c r="F20" s="46" t="s">
        <v>98</v>
      </c>
      <c r="G20" s="9" t="s">
        <v>40</v>
      </c>
      <c r="H20" s="28">
        <v>78000</v>
      </c>
      <c r="I20" s="19">
        <f t="shared" si="0"/>
        <v>156000</v>
      </c>
    </row>
    <row r="21" spans="1:9" x14ac:dyDescent="0.25">
      <c r="A21" s="5">
        <v>20</v>
      </c>
      <c r="B21" s="15">
        <v>1</v>
      </c>
      <c r="C21" s="9" t="s">
        <v>41</v>
      </c>
      <c r="D21" s="10" t="str">
        <f>HYPERLINK("https://www.digikey.com/en/products/detail/nexperia-usa-inc/LSF0102DCH/13574967","LSF0102DCH")</f>
        <v>LSF0102DCH</v>
      </c>
      <c r="E21" s="9" t="s">
        <v>43</v>
      </c>
      <c r="F21" s="46" t="s">
        <v>95</v>
      </c>
      <c r="G21" s="9" t="s">
        <v>42</v>
      </c>
      <c r="H21" s="28">
        <v>17000</v>
      </c>
      <c r="I21" s="19">
        <f t="shared" si="0"/>
        <v>34000</v>
      </c>
    </row>
    <row r="22" spans="1:9" ht="15.75" thickBot="1" x14ac:dyDescent="0.3">
      <c r="A22" s="6">
        <v>21</v>
      </c>
      <c r="B22" s="16">
        <v>1</v>
      </c>
      <c r="C22" s="11" t="s">
        <v>44</v>
      </c>
      <c r="D22" s="12" t="str">
        <f>HYPERLINK("https://www.digikey.com/en/products/detail/nexperia-usa-inc/LSF0108BQ-Q100X/11205906","LSF0108BQ-Q100X")</f>
        <v>LSF0108BQ-Q100X</v>
      </c>
      <c r="E22" s="11" t="s">
        <v>43</v>
      </c>
      <c r="F22" s="47" t="s">
        <v>95</v>
      </c>
      <c r="G22" s="11" t="s">
        <v>45</v>
      </c>
      <c r="H22" s="29">
        <v>31000</v>
      </c>
      <c r="I22" s="20">
        <f t="shared" si="0"/>
        <v>62000</v>
      </c>
    </row>
    <row r="23" spans="1:9" ht="15.75" thickBot="1" x14ac:dyDescent="0.3">
      <c r="A23" s="7">
        <v>22</v>
      </c>
      <c r="B23" s="17">
        <v>2</v>
      </c>
      <c r="C23" s="13" t="s">
        <v>46</v>
      </c>
      <c r="D23" s="14" t="str">
        <f>HYPERLINK("https://www.thegioiic.com/ao3401a-mosfet-kenh-p-30v-4a-sot23","AO3401A")</f>
        <v>AO3401A</v>
      </c>
      <c r="E23" s="13" t="s">
        <v>48</v>
      </c>
      <c r="F23" s="48" t="s">
        <v>94</v>
      </c>
      <c r="G23" s="13" t="s">
        <v>47</v>
      </c>
      <c r="H23" s="30">
        <v>1800</v>
      </c>
      <c r="I23" s="21">
        <f t="shared" si="0"/>
        <v>7200</v>
      </c>
    </row>
    <row r="24" spans="1:9" x14ac:dyDescent="0.25">
      <c r="A24" s="5">
        <v>23</v>
      </c>
      <c r="B24" s="15">
        <v>1</v>
      </c>
      <c r="C24" s="9" t="s">
        <v>49</v>
      </c>
      <c r="D24" s="10" t="str">
        <f>HYPERLINK("https://linhkien.cxt.vn/4822-ltst-c195kgjrkt-led-0606-greenred-2v.html","LTST-C195KGJRKT")</f>
        <v>LTST-C195KGJRKT</v>
      </c>
      <c r="E24" s="9" t="s">
        <v>51</v>
      </c>
      <c r="F24" s="46" t="s">
        <v>93</v>
      </c>
      <c r="G24" s="9" t="s">
        <v>50</v>
      </c>
      <c r="H24" s="28">
        <v>1200</v>
      </c>
      <c r="I24" s="19">
        <f t="shared" si="0"/>
        <v>2400</v>
      </c>
    </row>
    <row r="25" spans="1:9" x14ac:dyDescent="0.25">
      <c r="A25" s="5">
        <v>24</v>
      </c>
      <c r="B25" s="15">
        <v>1</v>
      </c>
      <c r="C25" s="9" t="s">
        <v>52</v>
      </c>
      <c r="D25" s="10" t="str">
        <f>HYPERLINK("https://linhkien.cxt.vn/4822-ltst-c195kgjrkt-led-0606-greenred-2v.html","LTST-C195KGJRKT")</f>
        <v>LTST-C195KGJRKT</v>
      </c>
      <c r="E25" s="9" t="s">
        <v>51</v>
      </c>
      <c r="F25" s="46" t="s">
        <v>93</v>
      </c>
      <c r="G25" s="9" t="s">
        <v>50</v>
      </c>
      <c r="H25" s="28">
        <v>1200</v>
      </c>
      <c r="I25" s="19">
        <f t="shared" si="0"/>
        <v>2400</v>
      </c>
    </row>
    <row r="26" spans="1:9" x14ac:dyDescent="0.25">
      <c r="A26" s="5">
        <v>25</v>
      </c>
      <c r="B26" s="15">
        <v>1</v>
      </c>
      <c r="C26" s="9" t="s">
        <v>53</v>
      </c>
      <c r="D26" s="10" t="str">
        <f>HYPERLINK("https://linhkien.cxt.vn/4822-ltst-c195kgjrkt-led-0606-greenred-2v.html","LTST-C195KGJRKT")</f>
        <v>LTST-C195KGJRKT</v>
      </c>
      <c r="E26" s="9" t="s">
        <v>51</v>
      </c>
      <c r="F26" s="46" t="s">
        <v>93</v>
      </c>
      <c r="G26" s="9" t="s">
        <v>50</v>
      </c>
      <c r="H26" s="28">
        <v>1200</v>
      </c>
      <c r="I26" s="19">
        <f t="shared" si="0"/>
        <v>2400</v>
      </c>
    </row>
    <row r="27" spans="1:9" x14ac:dyDescent="0.25">
      <c r="A27" s="5">
        <v>26</v>
      </c>
      <c r="B27" s="15">
        <v>1</v>
      </c>
      <c r="C27" s="9" t="s">
        <v>54</v>
      </c>
      <c r="D27" s="10" t="str">
        <f>HYPERLINK("https://linhkien.cxt.vn/4822-ltst-c195kgjrkt-led-0606-greenred-2v.html","LTST-C195KGJRKT")</f>
        <v>LTST-C195KGJRKT</v>
      </c>
      <c r="E27" s="9" t="s">
        <v>51</v>
      </c>
      <c r="F27" s="46" t="s">
        <v>93</v>
      </c>
      <c r="G27" s="9" t="s">
        <v>50</v>
      </c>
      <c r="H27" s="28">
        <v>1200</v>
      </c>
      <c r="I27" s="19">
        <f t="shared" si="0"/>
        <v>2400</v>
      </c>
    </row>
    <row r="28" spans="1:9" ht="15.75" thickBot="1" x14ac:dyDescent="0.3">
      <c r="A28" s="6">
        <v>27</v>
      </c>
      <c r="B28" s="16">
        <v>1</v>
      </c>
      <c r="C28" s="11" t="s">
        <v>55</v>
      </c>
      <c r="D28" s="12" t="str">
        <f>HYPERLINK("https://linhkien.cxt.vn/4822-ltst-c195kgjrkt-led-0606-greenred-2v.html","LTST-C195KGJRKT")</f>
        <v>LTST-C195KGJRKT</v>
      </c>
      <c r="E28" s="11" t="s">
        <v>51</v>
      </c>
      <c r="F28" s="47" t="s">
        <v>93</v>
      </c>
      <c r="G28" s="11" t="s">
        <v>50</v>
      </c>
      <c r="H28" s="29">
        <v>1200</v>
      </c>
      <c r="I28" s="20">
        <f t="shared" si="0"/>
        <v>2400</v>
      </c>
    </row>
    <row r="29" spans="1:9" x14ac:dyDescent="0.25">
      <c r="A29" s="5">
        <v>28</v>
      </c>
      <c r="B29" s="15">
        <v>2</v>
      </c>
      <c r="C29" s="9" t="s">
        <v>96</v>
      </c>
      <c r="D29" s="10" t="str">
        <f>HYPERLINK("https://www.thegioiic.com/nut-nhan-3-5x6mm-cao-5mm-2-chan-smd-dau-trang","EVQ-PNF05M")</f>
        <v>EVQ-PNF05M</v>
      </c>
      <c r="E29" s="9" t="s">
        <v>57</v>
      </c>
      <c r="F29" s="46" t="s">
        <v>94</v>
      </c>
      <c r="G29" s="9" t="s">
        <v>56</v>
      </c>
      <c r="H29" s="28">
        <v>400</v>
      </c>
      <c r="I29" s="19">
        <f t="shared" si="0"/>
        <v>1600</v>
      </c>
    </row>
    <row r="30" spans="1:9" x14ac:dyDescent="0.25">
      <c r="A30" s="5">
        <v>30</v>
      </c>
      <c r="B30" s="15">
        <v>1</v>
      </c>
      <c r="C30" s="9" t="s">
        <v>58</v>
      </c>
      <c r="D30" s="10" t="str">
        <f>HYPERLINK("https://linhkien.cxt.vn/9545-blm18sg121tn1d-ferrite-bead-120-ohm-0603-1ln-10c.html","BLM18SG121TN1D")</f>
        <v>BLM18SG121TN1D</v>
      </c>
      <c r="E30" s="9" t="s">
        <v>60</v>
      </c>
      <c r="F30" s="46" t="s">
        <v>98</v>
      </c>
      <c r="G30" s="9" t="s">
        <v>59</v>
      </c>
      <c r="H30" s="28">
        <v>250</v>
      </c>
      <c r="I30" s="19">
        <f t="shared" si="0"/>
        <v>500</v>
      </c>
    </row>
    <row r="31" spans="1:9" x14ac:dyDescent="0.25">
      <c r="A31" s="5">
        <v>31</v>
      </c>
      <c r="B31" s="15">
        <v>1</v>
      </c>
      <c r="C31" s="9" t="s">
        <v>61</v>
      </c>
      <c r="D31" s="10" t="str">
        <f>HYPERLINK("https://linhkien.cxt.vn/6914-cong-type-c-cai-16p-usb-31-v2.html","USB4105-GF-A")</f>
        <v>USB4105-GF-A</v>
      </c>
      <c r="E31" s="9" t="s">
        <v>63</v>
      </c>
      <c r="F31" s="46" t="s">
        <v>98</v>
      </c>
      <c r="G31" s="9" t="s">
        <v>62</v>
      </c>
      <c r="H31" s="28">
        <v>2000</v>
      </c>
      <c r="I31" s="19">
        <f t="shared" si="0"/>
        <v>4000</v>
      </c>
    </row>
    <row r="32" spans="1:9" x14ac:dyDescent="0.25">
      <c r="A32" s="5">
        <v>32</v>
      </c>
      <c r="B32" s="15">
        <v>1</v>
      </c>
      <c r="C32" s="9" t="s">
        <v>64</v>
      </c>
      <c r="D32" s="10" t="str">
        <f>HYPERLINK("https://www.thegioiic.com/hang-rao-cai-doi-2-54mm-14-chan-2-hang-cao-11-8mm-xuyen-lo","PPPC072LJBN-RC")</f>
        <v>PPPC072LJBN-RC</v>
      </c>
      <c r="E32" s="9" t="s">
        <v>66</v>
      </c>
      <c r="F32" s="46" t="s">
        <v>94</v>
      </c>
      <c r="G32" s="9" t="s">
        <v>65</v>
      </c>
      <c r="H32" s="28">
        <v>1300</v>
      </c>
      <c r="I32" s="19">
        <f t="shared" si="0"/>
        <v>2600</v>
      </c>
    </row>
    <row r="33" spans="1:9" x14ac:dyDescent="0.25">
      <c r="A33" s="5">
        <v>33</v>
      </c>
      <c r="B33" s="15">
        <v>2</v>
      </c>
      <c r="C33" s="9" t="s">
        <v>97</v>
      </c>
      <c r="D33" s="10" t="str">
        <f>HYPERLINK("https://www.thegioiic.com/dau-sh-1-0mm-4-chan-dan-smd-nam-ngang","10147606-00004LF")</f>
        <v>10147606-00004LF</v>
      </c>
      <c r="E33" s="9" t="s">
        <v>68</v>
      </c>
      <c r="F33" s="46" t="s">
        <v>98</v>
      </c>
      <c r="G33" s="9" t="s">
        <v>67</v>
      </c>
      <c r="H33" s="28">
        <v>600</v>
      </c>
      <c r="I33" s="19">
        <f t="shared" si="0"/>
        <v>2400</v>
      </c>
    </row>
    <row r="34" spans="1:9" x14ac:dyDescent="0.25">
      <c r="A34" s="5">
        <v>35</v>
      </c>
      <c r="B34" s="15">
        <v>2</v>
      </c>
      <c r="C34" s="9" t="s">
        <v>69</v>
      </c>
      <c r="D34" s="10" t="str">
        <f>HYPERLINK("https://www.thegioiic.com/cuon-cam-dan-smd-cd75-7855-3r3-3-3uh-3-1a","3521-3R3")</f>
        <v>3521-3R3</v>
      </c>
      <c r="E34" s="9" t="s">
        <v>71</v>
      </c>
      <c r="F34" s="46" t="s">
        <v>94</v>
      </c>
      <c r="G34" s="9" t="s">
        <v>70</v>
      </c>
      <c r="H34" s="28">
        <v>500</v>
      </c>
      <c r="I34" s="19">
        <f t="shared" si="0"/>
        <v>2000</v>
      </c>
    </row>
    <row r="35" spans="1:9" ht="15.75" thickBot="1" x14ac:dyDescent="0.3">
      <c r="A35" s="6">
        <v>36</v>
      </c>
      <c r="B35" s="16">
        <v>1</v>
      </c>
      <c r="C35" s="11" t="s">
        <v>72</v>
      </c>
      <c r="D35" s="12" t="str">
        <f>HYPERLINK("https://www.digikey.com/en/products/detail/yageo/UAT36A03L05/16265994","UAT36A03L05")</f>
        <v>UAT36A03L05</v>
      </c>
      <c r="E35" s="11" t="s">
        <v>11</v>
      </c>
      <c r="F35" s="47" t="s">
        <v>95</v>
      </c>
      <c r="G35" s="11" t="s">
        <v>73</v>
      </c>
      <c r="H35" s="29">
        <v>10000</v>
      </c>
      <c r="I35" s="20">
        <f t="shared" si="0"/>
        <v>20000</v>
      </c>
    </row>
    <row r="36" spans="1:9" x14ac:dyDescent="0.25">
      <c r="A36" s="49"/>
      <c r="B36" s="15"/>
      <c r="C36" s="9"/>
      <c r="D36" s="10"/>
      <c r="E36" s="9"/>
      <c r="F36" s="46"/>
      <c r="G36" s="9"/>
      <c r="H36" s="50" t="s">
        <v>93</v>
      </c>
      <c r="I36" s="51">
        <f>SUMIF(F2:F35,"CXT",I2:I35)</f>
        <v>66080</v>
      </c>
    </row>
    <row r="37" spans="1:9" x14ac:dyDescent="0.25">
      <c r="A37" s="49"/>
      <c r="B37" s="15"/>
      <c r="C37" s="9"/>
      <c r="D37" s="10"/>
      <c r="E37" s="9"/>
      <c r="F37" s="46"/>
      <c r="G37" s="9"/>
      <c r="H37" s="50" t="s">
        <v>94</v>
      </c>
      <c r="I37" s="51">
        <f>SUMIF(F2:F35,"TGIC",I2:I35)</f>
        <v>52820</v>
      </c>
    </row>
    <row r="38" spans="1:9" x14ac:dyDescent="0.25">
      <c r="A38" s="49"/>
      <c r="B38" s="15"/>
      <c r="C38" s="9"/>
      <c r="D38" s="10"/>
      <c r="E38" s="9"/>
      <c r="F38" s="46"/>
      <c r="G38" s="9"/>
      <c r="H38" s="50" t="s">
        <v>78</v>
      </c>
      <c r="I38" s="51">
        <f>SUMIF(F2:F35,"JLCPCB",I2:I35)</f>
        <v>48000</v>
      </c>
    </row>
    <row r="39" spans="1:9" x14ac:dyDescent="0.25">
      <c r="A39" s="49"/>
      <c r="B39" s="15"/>
      <c r="C39" s="9"/>
      <c r="D39" s="10"/>
      <c r="E39" s="9"/>
      <c r="F39" s="46"/>
      <c r="G39" s="9"/>
      <c r="H39" s="50" t="s">
        <v>95</v>
      </c>
      <c r="I39" s="51">
        <f>SUMIF(F2:F35,"DIGIKEY",I2:I35)</f>
        <v>306000</v>
      </c>
    </row>
    <row r="40" spans="1:9" x14ac:dyDescent="0.25">
      <c r="A40" s="49"/>
      <c r="B40" s="15"/>
      <c r="C40" s="9"/>
      <c r="D40" s="10"/>
      <c r="E40" s="9"/>
      <c r="F40" s="46"/>
      <c r="G40" s="9"/>
      <c r="H40" s="50" t="s">
        <v>98</v>
      </c>
      <c r="I40" s="51">
        <f>SUMIF(F2:F35,"DNB",I2:I35)</f>
        <v>162900</v>
      </c>
    </row>
    <row r="41" spans="1:9" s="33" customFormat="1" x14ac:dyDescent="0.25">
      <c r="A41" s="40"/>
      <c r="B41" s="41"/>
      <c r="C41" s="42"/>
      <c r="D41" s="43"/>
      <c r="E41" s="42"/>
      <c r="F41" s="42"/>
      <c r="G41" s="42"/>
      <c r="H41" s="35" t="s">
        <v>99</v>
      </c>
      <c r="I41" s="35">
        <f>SUM(I36:I40)</f>
        <v>635800</v>
      </c>
    </row>
    <row r="42" spans="1:9" x14ac:dyDescent="0.25">
      <c r="A42" s="23"/>
      <c r="B42" s="44"/>
      <c r="C42" s="25"/>
      <c r="D42" s="25"/>
      <c r="E42" s="25"/>
      <c r="F42" s="25"/>
      <c r="G42" s="36" t="s">
        <v>90</v>
      </c>
      <c r="H42" s="34">
        <v>0.08</v>
      </c>
      <c r="I42" s="35">
        <f>H42*I39</f>
        <v>24480</v>
      </c>
    </row>
    <row r="43" spans="1:9" s="31" customFormat="1" x14ac:dyDescent="0.25">
      <c r="A43" s="37"/>
      <c r="B43" s="38"/>
      <c r="G43" s="39" t="s">
        <v>91</v>
      </c>
      <c r="H43" s="39"/>
      <c r="I43" s="32">
        <f>I41+I42</f>
        <v>660280</v>
      </c>
    </row>
  </sheetData>
  <autoFilter ref="A1:I1" xr:uid="{15FBAE8E-F826-4394-A964-A3ED67E1026E}"/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DŨNG LIÊM PHAN</dc:creator>
  <cp:lastModifiedBy>DŨNG LIÊM PHAN</cp:lastModifiedBy>
  <dcterms:created xsi:type="dcterms:W3CDTF">2024-01-21T14:05:52Z</dcterms:created>
  <dcterms:modified xsi:type="dcterms:W3CDTF">2024-01-28T16:07:17Z</dcterms:modified>
</cp:coreProperties>
</file>