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ampiGit\Business\FT\FTDI\FTDI\Hw\Production\BoM\"/>
    </mc:Choice>
  </mc:AlternateContent>
  <xr:revisionPtr revIDLastSave="0" documentId="13_ncr:1_{33307766-C74B-4C6A-8F8A-420D0F624220}" xr6:coauthVersionLast="47" xr6:coauthVersionMax="47" xr10:uidLastSave="{00000000-0000-0000-0000-000000000000}"/>
  <bookViews>
    <workbookView xWindow="-120" yWindow="-120" windowWidth="20730" windowHeight="11760" activeTab="1" xr2:uid="{28A4C5D1-CE22-43AF-8CBB-0668B108E0BE}"/>
  </bookViews>
  <sheets>
    <sheet name="BOM" sheetId="1" r:id="rId1"/>
    <sheet name="Cross" sheetId="2" r:id="rId2"/>
  </sheets>
  <definedNames>
    <definedName name="_xlnm._FilterDatabase" localSheetId="0" hidden="1">BOM!$A$1:$F$1</definedName>
    <definedName name="_xlnm._FilterDatabase" localSheetId="1" hidden="1">Cross!$A$1:$H$1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" i="1" l="1"/>
  <c r="B32" i="1"/>
  <c r="B31" i="1"/>
  <c r="B27" i="1"/>
  <c r="B25" i="1"/>
  <c r="B24" i="1"/>
  <c r="B23" i="1"/>
  <c r="B22" i="1"/>
  <c r="B21" i="1"/>
  <c r="B20" i="1"/>
  <c r="B19" i="1"/>
  <c r="B18" i="1"/>
  <c r="B17" i="1"/>
  <c r="B16" i="1"/>
  <c r="B15" i="1"/>
  <c r="B14" i="1"/>
  <c r="B10" i="1"/>
  <c r="B11" i="1"/>
  <c r="H12" i="2"/>
  <c r="B9" i="1"/>
  <c r="B6" i="1"/>
  <c r="B3" i="1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H17" i="2"/>
  <c r="H16" i="2"/>
  <c r="H15" i="2"/>
  <c r="H14" i="2"/>
  <c r="H13" i="2"/>
  <c r="H11" i="2"/>
  <c r="H10" i="2"/>
  <c r="H9" i="2"/>
  <c r="H8" i="2"/>
  <c r="H7" i="2"/>
  <c r="H6" i="2"/>
  <c r="H5" i="2"/>
  <c r="H4" i="2"/>
  <c r="H3" i="2"/>
  <c r="H2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2" i="1"/>
  <c r="B30" i="1"/>
  <c r="B29" i="1"/>
  <c r="B28" i="1"/>
  <c r="B26" i="1"/>
  <c r="B13" i="1"/>
  <c r="B12" i="1"/>
  <c r="B8" i="1"/>
  <c r="B7" i="1"/>
  <c r="B4" i="1"/>
  <c r="B2" i="1"/>
  <c r="G33" i="1" l="1"/>
  <c r="H33" i="2"/>
</calcChain>
</file>

<file path=xl/sharedStrings.xml><?xml version="1.0" encoding="utf-8"?>
<sst xmlns="http://schemas.openxmlformats.org/spreadsheetml/2006/main" count="219" uniqueCount="132">
  <si>
    <t>Quantity</t>
  </si>
  <si>
    <t>References</t>
  </si>
  <si>
    <t>Stock Code</t>
  </si>
  <si>
    <t>Description</t>
  </si>
  <si>
    <t>Unit Cost</t>
  </si>
  <si>
    <t>CAP CER 47UF 16V X5R 1206</t>
  </si>
  <si>
    <t>CAP CER 4.7UF 6.3V X5R 0402</t>
  </si>
  <si>
    <t>CAP CER 0.1UF 50V X5R 0402</t>
  </si>
  <si>
    <t>CAP CER 1UF 6.3V X5R 0402</t>
  </si>
  <si>
    <t>R2</t>
  </si>
  <si>
    <t>THERMISTOR NTC 10KOHM 3380K 0402</t>
  </si>
  <si>
    <t>RES 10K OHM 5% 1/16W 0402</t>
  </si>
  <si>
    <t>R4</t>
  </si>
  <si>
    <t>RES 115K OHM 1% 1/16W 0402</t>
  </si>
  <si>
    <t>R5</t>
  </si>
  <si>
    <t>RES 21.5K OHM 1% 1/16W 0402</t>
  </si>
  <si>
    <t>R6</t>
  </si>
  <si>
    <t>PA1206FRE070R01Z</t>
  </si>
  <si>
    <t>RES 0.01 OHM 1% 1/4W 1206</t>
  </si>
  <si>
    <t>RES 1K OHM 1% 1/16W 0402</t>
  </si>
  <si>
    <t>RES 2.2K OHM 5% 1/16W 0402</t>
  </si>
  <si>
    <t>R20</t>
  </si>
  <si>
    <t>RES SMD 12K OHM 1% 1/16W 0402</t>
  </si>
  <si>
    <t>U1</t>
  </si>
  <si>
    <t>IC REG LINEAR 3.3V 500MA 6XTDFN</t>
  </si>
  <si>
    <t>U2</t>
  </si>
  <si>
    <t>AP33772DKZ-13</t>
  </si>
  <si>
    <t>ACDCDECODERW-QFN4040-24T&amp;R3K</t>
  </si>
  <si>
    <t>U3</t>
  </si>
  <si>
    <t>AP63205WU-7</t>
  </si>
  <si>
    <t>IC REG BUCK 5V 2A TSOT23-6</t>
  </si>
  <si>
    <t>U4</t>
  </si>
  <si>
    <t>IC MCU 8BIT 16KB FLASH 20VQFN</t>
  </si>
  <si>
    <t>U5</t>
  </si>
  <si>
    <t>O 24,0-JO22-B-1V3-1-T1-LF</t>
  </si>
  <si>
    <t>XTAL OSC XO 24MHZ HCMOS SMD</t>
  </si>
  <si>
    <t>U6</t>
  </si>
  <si>
    <t>IC USB TO UART/MPSSE QUAD 56VQFN</t>
  </si>
  <si>
    <t>U7</t>
  </si>
  <si>
    <t>LSF0108BQX</t>
  </si>
  <si>
    <t>IC TRANSLATOR BIDIR 20DHVQFN</t>
  </si>
  <si>
    <t>U8</t>
  </si>
  <si>
    <t>AT93C46DY6-YH-E</t>
  </si>
  <si>
    <t>IC EEPROM 1KBIT 3-WIRE 8UDFN</t>
  </si>
  <si>
    <t>MOSFET N-CH 20V 2.5A TUMT3</t>
  </si>
  <si>
    <t>Q3</t>
  </si>
  <si>
    <t>MOSFET N-CH 60V 1.5A TUMT3</t>
  </si>
  <si>
    <t>Blue, Red 470nm Blue, 624nm Red LED Indication - Discrete 3.3V Blue, 2V Red 0606 (1616 Metric)</t>
  </si>
  <si>
    <t>BT1</t>
  </si>
  <si>
    <t>PTS815 SJM 250 SMTR LFS</t>
  </si>
  <si>
    <t>TACT 4.2 X 3.2, 2.5 MM H, 180GF,</t>
  </si>
  <si>
    <t>FT1</t>
  </si>
  <si>
    <t>FERRITE BEAD 100 OHM 0603 1LN</t>
  </si>
  <si>
    <t>J1</t>
  </si>
  <si>
    <t>USB4105-GF-A</t>
  </si>
  <si>
    <t>CONN RCP USB2.0 TYP C 24P SMD RA</t>
  </si>
  <si>
    <t>J2</t>
  </si>
  <si>
    <t>WR-PHD 2.54 MM DUAL SOCKET HEADE</t>
  </si>
  <si>
    <t>L1</t>
  </si>
  <si>
    <t>ASPI-0503H-4R7M-T</t>
  </si>
  <si>
    <t>FIXED IND 4.7UH 2.5A 70 MOHM SMD</t>
  </si>
  <si>
    <t>FERRITE BEAD 1K OHM 0402 1LN</t>
  </si>
  <si>
    <t>Z1</t>
  </si>
  <si>
    <t>UAT36A03L05</t>
  </si>
  <si>
    <t>TVS ESD, SOT-363, 3.3V, 15V, REE</t>
  </si>
  <si>
    <t>No</t>
  </si>
  <si>
    <t>L3, L4</t>
  </si>
  <si>
    <t>D1, D2</t>
  </si>
  <si>
    <t>Q1, Q2</t>
  </si>
  <si>
    <t>R10, R11, R12, R13, R15, R19, R21, R25, R27</t>
  </si>
  <si>
    <t>R3, R16, R18, R24, R26</t>
  </si>
  <si>
    <t>R1, R22, R23</t>
  </si>
  <si>
    <t>C9, C14</t>
  </si>
  <si>
    <t>C4, C5, C6, C10, C11, C15, C16, C18, C19, C20, C21, C22, C23, C24, C26</t>
  </si>
  <si>
    <t>C3, C12, C25, C27, C28, C29</t>
  </si>
  <si>
    <t>C1, C2, C7, C8</t>
  </si>
  <si>
    <t>Sub-Cost</t>
  </si>
  <si>
    <t>MSASE31LBB5476MTNA01</t>
  </si>
  <si>
    <t>CL05A475KQ5NRNC</t>
  </si>
  <si>
    <t>CC0402KRX5R9BB104</t>
  </si>
  <si>
    <t>NTCG103JF103FT1</t>
  </si>
  <si>
    <t>RC0402JR-0710KL</t>
  </si>
  <si>
    <t>RC0402FR-07115KL</t>
  </si>
  <si>
    <t>RC0402FR-0721K5L</t>
  </si>
  <si>
    <t>RC0402FR-071KL</t>
  </si>
  <si>
    <t>WR04X222 JTL</t>
  </si>
  <si>
    <t>CR0402-FX-1202GLF</t>
  </si>
  <si>
    <t>MIC5528-3.3YMX-TR</t>
  </si>
  <si>
    <t>AVR16DD20-I/REB</t>
  </si>
  <si>
    <t>FT4232H-56Q-REEL</t>
  </si>
  <si>
    <t>RUF025N02FRATL</t>
  </si>
  <si>
    <t>RSF015N06FRATL</t>
  </si>
  <si>
    <t>B2612USNB20D000912U1930</t>
  </si>
  <si>
    <t>MPZ1608S101ATAH0</t>
  </si>
  <si>
    <t>BLM15AG102SN1D</t>
  </si>
  <si>
    <t>Link</t>
  </si>
  <si>
    <t>https://www.thegioiic.com/tu-gom-1206-47uf-16v</t>
  </si>
  <si>
    <t>https://www.digikey.com/en/products/detail/samsung-electro-mechanics/CL05A475KQ5NRNC/3887139</t>
  </si>
  <si>
    <t>https://www.thegioiic.com/tu-gom-0402-100nf-0-1uf-50v</t>
  </si>
  <si>
    <t>https://www.digikey.com/en/products/detail/kemet/C0402C105K9PAC7867/1090778</t>
  </si>
  <si>
    <t>RES 6.2 OHM 1% 1/10W 0402</t>
  </si>
  <si>
    <t>RC0402FR-076R2L</t>
  </si>
  <si>
    <t>https://www.digikey.com/en/products/detail/yageo/RC0402FR-076R2L/5917741</t>
  </si>
  <si>
    <t>https://www.digikey.com/en/products/detail/tdk-corporation/NTCG103JF103FT1/614628</t>
  </si>
  <si>
    <t>https://www.thegioiic.com/dien-tro-10-kohm-0402-5-</t>
  </si>
  <si>
    <t>https://www.digikey.com/en/products/detail/yageo/RC0402FR-07115KL/5280816</t>
  </si>
  <si>
    <t>R7, R8, R9, R7, R14, R17</t>
  </si>
  <si>
    <t>https://www.digikey.com/en/products/detail/yageo/PA1206FRE070R01Z/16641940</t>
  </si>
  <si>
    <t>https://www.digikey.com/en/products/detail/yageo/RC0402FR-0721K5L/2827630</t>
  </si>
  <si>
    <t>https://www.thegioiic.com/dien-tro-1-kohm-0402-1-</t>
  </si>
  <si>
    <t>https://www.thegioiic.com/dien-tro-2-2-kohm-0402-5-</t>
  </si>
  <si>
    <t>https://www.digikey.com/en/products/detail/bourns-inc/CR0402-FX-1202GLF/3783122</t>
  </si>
  <si>
    <t>https://www.digikey.com/en/products/detail/microchip-technology/MIC5528-3-3YMX-TR/4465358</t>
  </si>
  <si>
    <t>https://www.digikey.com/en/products/detail/diodes-incorporated/AP33772DKZ-13/16528005</t>
  </si>
  <si>
    <t>https://www.digikey.com/en/products/detail/diodes-incorporated/AP63205WU-7/9858424</t>
  </si>
  <si>
    <t>https://www.digikey.com/en/products/detail/microchip-technology/AVR16DD20-I-REB/16643816</t>
  </si>
  <si>
    <t>https://www.digikey.com/en/products/detail/jauch-quartz/O-24-0-JO22-B-1V3-1-T1-LF/10416080</t>
  </si>
  <si>
    <t>https://www.digikey.com/en/products/detail/ftdi-future-technology-devices-international-ltd/FT4232H-56Q-REEL/5994692</t>
  </si>
  <si>
    <t>https://www.digikey.com/en/products/detail/nexperia-usa-inc/LSF0108BQX/11205879</t>
  </si>
  <si>
    <t>https://www.digikey.com/en/products/detail/microchip-technology/AT93C46DY6-YH-E/8575735</t>
  </si>
  <si>
    <t>https://www.digikey.com/en/products/detail/rohm-semiconductor/RUF025N02FRATL/8027909</t>
  </si>
  <si>
    <t>https://www.digikey.com/en/products/detail/rohm-semiconductor/RSF015N06FRATL/8027854</t>
  </si>
  <si>
    <t>https://www.digikey.com/en/products/detail/harvatek-corporation/B2612USNB20D000912U1930/13971019</t>
  </si>
  <si>
    <t>https://www.thegioiic.com/nut-nhan-4-2x3-3mm-cao-2-5mm-4-chan-smd-v2</t>
  </si>
  <si>
    <t>https://www.digikey.com/en/products/detail/tdk-corporation/MPZ1608S101ATAH0/571871</t>
  </si>
  <si>
    <t>https://shopee.vn/Cổng-USB-Type-C-16-Chân-(Hàn-board)-i.211729822.8233235582?sp_atk=3982bad7-d011-4f39-b230-c5d5801e640d&amp;xptdk=3982bad7-d011-4f39-b230-c5d5801e640d</t>
  </si>
  <si>
    <t>https://www.thegioiic.com/hang-rao-cai-doi-2-54mm-14-chan-2-hang-cao-11-8mm-xuyen-lo</t>
  </si>
  <si>
    <t>https://www.thegioiic.com/cuon-cam-dan-smd-cd32-3521-4r7-4-7uh-1-86a</t>
  </si>
  <si>
    <t>https://www.digikey.com/en/products/detail/yageo/UAT36A03L05/16265994</t>
  </si>
  <si>
    <t>Note</t>
  </si>
  <si>
    <t>x</t>
  </si>
  <si>
    <t>C0402C105K9PAC7867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</si>
</sst>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$&quot;#,##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0" fontId="2" fillId="0" borderId="1" xfId="1" applyNumberFormat="1" applyBorder="1" applyAlignment="1">
      <alignment horizontal="left" vertical="center"/>
    </xf>
    <xf numFmtId="0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right" vertical="center"/>
    </xf>
    <xf numFmtId="1" fontId="0" fillId="0" borderId="0" xfId="0" applyNumberFormat="1" applyAlignment="1">
      <alignment horizontal="right" vertical="center"/>
    </xf>
    <xf numFmtId="165" fontId="0" fillId="0" borderId="1" xfId="0" applyNumberFormat="1" applyBorder="1" applyAlignment="1">
      <alignment horizontal="right" vertical="center"/>
    </xf>
    <xf numFmtId="165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3" fillId="0" borderId="1" xfId="1" applyNumberFormat="1" applyFont="1" applyBorder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49" fontId="2" fillId="0" borderId="1" xfId="1" applyNumberFormat="1" applyBorder="1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en/products/detail/yageo/RC0402FR-07115KL/5280816" TargetMode="External"/><Relationship Id="rId13" Type="http://schemas.openxmlformats.org/officeDocument/2006/relationships/hyperlink" Target="https://www.digikey.com/en/products/detail/bourns-inc/CR0402-FX-1202GLF/3783122" TargetMode="External"/><Relationship Id="rId18" Type="http://schemas.openxmlformats.org/officeDocument/2006/relationships/hyperlink" Target="https://www.digikey.com/en/products/detail/jauch-quartz/O-24-0-JO22-B-1V3-1-T1-LF/10416080" TargetMode="External"/><Relationship Id="rId26" Type="http://schemas.openxmlformats.org/officeDocument/2006/relationships/hyperlink" Target="https://www.digikey.com/en/products/detail/tdk-corporation/MPZ1608S101ATAH0/571871" TargetMode="External"/><Relationship Id="rId3" Type="http://schemas.openxmlformats.org/officeDocument/2006/relationships/hyperlink" Target="https://www.thegioiic.com/tu-gom-0402-100nf-0-1uf-50v" TargetMode="External"/><Relationship Id="rId21" Type="http://schemas.openxmlformats.org/officeDocument/2006/relationships/hyperlink" Target="https://www.digikey.com/en/products/detail/microchip-technology/AT93C46DY6-YH-E/8575735" TargetMode="External"/><Relationship Id="rId7" Type="http://schemas.openxmlformats.org/officeDocument/2006/relationships/hyperlink" Target="https://www.thegioiic.com/dien-tro-10-kohm-0402-5-" TargetMode="External"/><Relationship Id="rId12" Type="http://schemas.openxmlformats.org/officeDocument/2006/relationships/hyperlink" Target="https://www.thegioiic.com/dien-tro-2-2-kohm-0402-5-" TargetMode="External"/><Relationship Id="rId17" Type="http://schemas.openxmlformats.org/officeDocument/2006/relationships/hyperlink" Target="https://www.digikey.com/en/products/detail/microchip-technology/AVR16DD20-I-REB/16643816" TargetMode="External"/><Relationship Id="rId25" Type="http://schemas.openxmlformats.org/officeDocument/2006/relationships/hyperlink" Target="https://www.thegioiic.com/nut-nhan-4-2x3-3mm-cao-2-5mm-4-chan-smd-v2" TargetMode="External"/><Relationship Id="rId2" Type="http://schemas.openxmlformats.org/officeDocument/2006/relationships/hyperlink" Target="https://www.digikey.com/en/products/detail/samsung-electro-mechanics/CL05A475KQ5NRNC/3887139" TargetMode="External"/><Relationship Id="rId16" Type="http://schemas.openxmlformats.org/officeDocument/2006/relationships/hyperlink" Target="https://www.digikey.com/en/products/detail/diodes-incorporated/AP63205WU-7/9858424" TargetMode="External"/><Relationship Id="rId20" Type="http://schemas.openxmlformats.org/officeDocument/2006/relationships/hyperlink" Target="https://www.digikey.com/en/products/detail/nexperia-usa-inc/LSF0108BQX/11205879" TargetMode="External"/><Relationship Id="rId29" Type="http://schemas.openxmlformats.org/officeDocument/2006/relationships/hyperlink" Target="https://www.thegioiic.com/cuon-cam-dan-smd-cd32-3521-4r7-4-7uh-1-86a" TargetMode="External"/><Relationship Id="rId1" Type="http://schemas.openxmlformats.org/officeDocument/2006/relationships/hyperlink" Target="https://www.thegioiic.com/tu-gom-1206-47uf-16v" TargetMode="External"/><Relationship Id="rId6" Type="http://schemas.openxmlformats.org/officeDocument/2006/relationships/hyperlink" Target="https://www.digikey.com/en/products/detail/tdk-corporation/NTCG103JF103FT1/614628" TargetMode="External"/><Relationship Id="rId11" Type="http://schemas.openxmlformats.org/officeDocument/2006/relationships/hyperlink" Target="https://www.thegioiic.com/dien-tro-1-kohm-0402-1-" TargetMode="External"/><Relationship Id="rId24" Type="http://schemas.openxmlformats.org/officeDocument/2006/relationships/hyperlink" Target="https://www.digikey.com/en/products/detail/harvatek-corporation/B2612USNB20D000912U1930/13971019" TargetMode="External"/><Relationship Id="rId32" Type="http://schemas.openxmlformats.org/officeDocument/2006/relationships/printerSettings" Target="../printerSettings/printerSettings2.bin"/><Relationship Id="rId5" Type="http://schemas.openxmlformats.org/officeDocument/2006/relationships/hyperlink" Target="https://www.digikey.com/en/products/detail/yageo/RC0402FR-076R2L/5917741" TargetMode="External"/><Relationship Id="rId15" Type="http://schemas.openxmlformats.org/officeDocument/2006/relationships/hyperlink" Target="https://www.digikey.com/en/products/detail/diodes-incorporated/AP33772DKZ-13/16528005" TargetMode="External"/><Relationship Id="rId23" Type="http://schemas.openxmlformats.org/officeDocument/2006/relationships/hyperlink" Target="https://www.digikey.com/en/products/detail/rohm-semiconductor/RSF015N06FRATL/8027854" TargetMode="External"/><Relationship Id="rId28" Type="http://schemas.openxmlformats.org/officeDocument/2006/relationships/hyperlink" Target="https://www.thegioiic.com/hang-rao-cai-doi-2-54mm-14-chan-2-hang-cao-11-8mm-xuyen-lo" TargetMode="External"/><Relationship Id="rId10" Type="http://schemas.openxmlformats.org/officeDocument/2006/relationships/hyperlink" Target="https://www.digikey.com/en/products/detail/yageo/RC0402FR-0721K5L/2827630" TargetMode="External"/><Relationship Id="rId19" Type="http://schemas.openxmlformats.org/officeDocument/2006/relationships/hyperlink" Target="https://www.digikey.com/en/products/detail/ftdi-future-technology-devices-international-ltd/FT4232H-56Q-REEL/5994692" TargetMode="External"/><Relationship Id="rId31" Type="http://schemas.openxmlformats.org/officeDocument/2006/relationships/hyperlink" Target="https://www.digikey.com/en/products/detail/yageo/UAT36A03L05/16265994" TargetMode="External"/><Relationship Id="rId4" Type="http://schemas.openxmlformats.org/officeDocument/2006/relationships/hyperlink" Target="https://www.digikey.com/en/products/detail/kemet/C0402C105K9PAC7867/1090778" TargetMode="External"/><Relationship Id="rId9" Type="http://schemas.openxmlformats.org/officeDocument/2006/relationships/hyperlink" Target="https://www.digikey.com/en/products/detail/yageo/PA1206FRE070R01Z/16641940" TargetMode="External"/><Relationship Id="rId14" Type="http://schemas.openxmlformats.org/officeDocument/2006/relationships/hyperlink" Target="https://www.digikey.com/en/products/detail/microchip-technology/MIC5528-3-3YMX-TR/4465358" TargetMode="External"/><Relationship Id="rId22" Type="http://schemas.openxmlformats.org/officeDocument/2006/relationships/hyperlink" Target="https://www.digikey.com/en/products/detail/rohm-semiconductor/RUF025N02FRATL/8027909" TargetMode="External"/><Relationship Id="rId27" Type="http://schemas.openxmlformats.org/officeDocument/2006/relationships/hyperlink" Target="https://shopee.vn/C&#7893;ng-USB-Type-C-16-Ch&#226;n-(H&#224;n-board)-i.211729822.8233235582?sp_atk=3982bad7-d011-4f39-b230-c5d5801e640d&amp;xptdk=3982bad7-d011-4f39-b230-c5d5801e640d" TargetMode="External"/><Relationship Id="rId30" Type="http://schemas.openxmlformats.org/officeDocument/2006/relationships/hyperlink" Target="https://www.digikey.com/en/products/detail/tdk-corporation/MPZ1608S101ATAH0/5718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30E48-23B2-4E35-82FE-4BE2F154A250}">
  <dimension ref="A1:G3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RowHeight="15" x14ac:dyDescent="0.25"/>
  <cols>
    <col min="1" max="1" width="8.140625" style="1" bestFit="1" customWidth="1"/>
    <col min="2" max="2" width="26.140625" style="3" bestFit="1" customWidth="1"/>
    <col min="3" max="3" width="87.42578125" style="3" bestFit="1" customWidth="1"/>
    <col min="4" max="4" width="60.85546875" style="3" bestFit="1" customWidth="1"/>
    <col min="5" max="5" width="13.28515625" style="3" bestFit="1" customWidth="1"/>
    <col min="6" max="6" width="13.7109375" style="3" bestFit="1" customWidth="1"/>
    <col min="7" max="7" width="9.5703125" style="3" bestFit="1" customWidth="1"/>
    <col min="8" max="16384" width="9.140625" style="3"/>
  </cols>
  <sheetData>
    <row r="1" spans="1:7" s="15" customFormat="1" x14ac:dyDescent="0.25">
      <c r="A1" s="6" t="s">
        <v>65</v>
      </c>
      <c r="B1" s="6" t="s">
        <v>2</v>
      </c>
      <c r="C1" s="6" t="s">
        <v>3</v>
      </c>
      <c r="D1" s="6" t="s">
        <v>1</v>
      </c>
      <c r="E1" s="6" t="s">
        <v>0</v>
      </c>
      <c r="F1" s="6" t="s">
        <v>4</v>
      </c>
      <c r="G1" s="6" t="s">
        <v>76</v>
      </c>
    </row>
    <row r="2" spans="1:7" x14ac:dyDescent="0.25">
      <c r="A2" s="9">
        <v>1</v>
      </c>
      <c r="B2" s="8" t="str">
        <f>HYPERLINK("https://www.digikey.com/en/products/detail/taiyo-yuden/MSASE31LBB5476MTNA01/16666169","MSASE31LBB5476MTNA01")</f>
        <v>MSASE31LBB5476MTNA01</v>
      </c>
      <c r="C2" s="7" t="s">
        <v>5</v>
      </c>
      <c r="D2" s="7" t="s">
        <v>75</v>
      </c>
      <c r="E2" s="11">
        <v>4</v>
      </c>
      <c r="F2" s="13">
        <v>0.64</v>
      </c>
      <c r="G2" s="13">
        <f>E2*F2</f>
        <v>2.56</v>
      </c>
    </row>
    <row r="3" spans="1:7" x14ac:dyDescent="0.25">
      <c r="A3" s="9">
        <v>2</v>
      </c>
      <c r="B3" s="8" t="str">
        <f>HYPERLINK("https://www.digikey.com/en/products/detail/samsung-electro-mechanics/CL05A475KQ5NRNC/3887139","CL05A475KQ5NRNC")</f>
        <v>CL05A475KQ5NRNC</v>
      </c>
      <c r="C3" s="7" t="s">
        <v>6</v>
      </c>
      <c r="D3" s="7" t="s">
        <v>74</v>
      </c>
      <c r="E3" s="11">
        <v>6</v>
      </c>
      <c r="F3" s="13">
        <v>0.1</v>
      </c>
      <c r="G3" s="13">
        <f t="shared" ref="G3:G32" si="0">E3*F3</f>
        <v>0.60000000000000009</v>
      </c>
    </row>
    <row r="4" spans="1:7" x14ac:dyDescent="0.25">
      <c r="A4" s="9">
        <v>3</v>
      </c>
      <c r="B4" s="8" t="str">
        <f>HYPERLINK("https://www.digikey.com/en/products/detail/yageo/CC0402KRX5R9BB104/5883338","CC0402KRX5R9BB104")</f>
        <v>CC0402KRX5R9BB104</v>
      </c>
      <c r="C4" s="7" t="s">
        <v>7</v>
      </c>
      <c r="D4" s="7" t="s">
        <v>73</v>
      </c>
      <c r="E4" s="11">
        <v>15</v>
      </c>
      <c r="F4" s="13">
        <v>3.5000000000000003E-2</v>
      </c>
      <c r="G4" s="13">
        <f t="shared" si="0"/>
        <v>0.52500000000000002</v>
      </c>
    </row>
    <row r="5" spans="1:7" x14ac:dyDescent="0.25">
      <c r="A5" s="9">
        <v>4</v>
      </c>
      <c r="B5" s="8" t="str">
        <f>HYPERLINK("https://www.digikey.com/en/products/detail/kemet/C0402C105K9PAC7867/1090778","C0402C105K9PAC7867")</f>
        <v>C0402C105K9PAC7867</v>
      </c>
      <c r="C5" s="7" t="s">
        <v>8</v>
      </c>
      <c r="D5" s="7" t="s">
        <v>72</v>
      </c>
      <c r="E5" s="11">
        <v>2</v>
      </c>
      <c r="F5" s="13">
        <v>0.1</v>
      </c>
      <c r="G5" s="13">
        <f t="shared" si="0"/>
        <v>0.2</v>
      </c>
    </row>
    <row r="6" spans="1:7" x14ac:dyDescent="0.25">
      <c r="A6" s="9">
        <v>5</v>
      </c>
      <c r="B6" s="8" t="str">
        <f>HYPERLINK("https://www.digikey.com/en/products/detail/yageo/RC0402FR-076R2L/5917741","RC0402FR-076R2L")</f>
        <v>RC0402FR-076R2L</v>
      </c>
      <c r="C6" s="7" t="s">
        <v>100</v>
      </c>
      <c r="D6" s="7" t="s">
        <v>71</v>
      </c>
      <c r="E6" s="11">
        <v>3</v>
      </c>
      <c r="F6" s="13">
        <v>0.1</v>
      </c>
      <c r="G6" s="13">
        <f t="shared" si="0"/>
        <v>0.30000000000000004</v>
      </c>
    </row>
    <row r="7" spans="1:7" x14ac:dyDescent="0.25">
      <c r="A7" s="9">
        <v>6</v>
      </c>
      <c r="B7" s="8" t="str">
        <f>HYPERLINK("https://www.digikey.com/en/products/detail/tdk-corporation/NTCG103JF103FT1/614628","NTCG103JF103FT1")</f>
        <v>NTCG103JF103FT1</v>
      </c>
      <c r="C7" s="7" t="s">
        <v>10</v>
      </c>
      <c r="D7" s="7" t="s">
        <v>9</v>
      </c>
      <c r="E7" s="11">
        <v>1</v>
      </c>
      <c r="F7" s="13">
        <v>0.1</v>
      </c>
      <c r="G7" s="13">
        <f t="shared" si="0"/>
        <v>0.1</v>
      </c>
    </row>
    <row r="8" spans="1:7" x14ac:dyDescent="0.25">
      <c r="A8" s="9">
        <v>7</v>
      </c>
      <c r="B8" s="8" t="str">
        <f>HYPERLINK("https://www.digikey.com/en/products/detail/yageo/RC0402JR-0710KL/726418","RC0402JR-0710KL")</f>
        <v>RC0402JR-0710KL</v>
      </c>
      <c r="C8" s="7" t="s">
        <v>11</v>
      </c>
      <c r="D8" s="7" t="s">
        <v>70</v>
      </c>
      <c r="E8" s="11">
        <v>5</v>
      </c>
      <c r="F8" s="13">
        <v>0.1</v>
      </c>
      <c r="G8" s="13">
        <f t="shared" si="0"/>
        <v>0.5</v>
      </c>
    </row>
    <row r="9" spans="1:7" x14ac:dyDescent="0.25">
      <c r="A9" s="9">
        <v>8</v>
      </c>
      <c r="B9" s="8" t="str">
        <f>HYPERLINK("https://www.digikey.com/en/products/detail/yageo/RC0402FR-07115KL/5280816","RC0402FR-07115KL")</f>
        <v>RC0402FR-07115KL</v>
      </c>
      <c r="C9" s="7" t="s">
        <v>13</v>
      </c>
      <c r="D9" s="7" t="s">
        <v>12</v>
      </c>
      <c r="E9" s="11">
        <v>1</v>
      </c>
      <c r="F9" s="13">
        <v>0.1</v>
      </c>
      <c r="G9" s="13">
        <f t="shared" si="0"/>
        <v>0.1</v>
      </c>
    </row>
    <row r="10" spans="1:7" x14ac:dyDescent="0.25">
      <c r="A10" s="9">
        <v>9</v>
      </c>
      <c r="B10" s="8" t="str">
        <f>HYPERLINK("https://www.digikey.com/en/products/detail/yageo/RC0402FR-0721K5L/2827630","RC0402FR-0721K5L")</f>
        <v>RC0402FR-0721K5L</v>
      </c>
      <c r="C10" s="7" t="s">
        <v>15</v>
      </c>
      <c r="D10" s="7" t="s">
        <v>14</v>
      </c>
      <c r="E10" s="11">
        <v>1</v>
      </c>
      <c r="F10" s="13">
        <v>0.1</v>
      </c>
      <c r="G10" s="13">
        <f t="shared" si="0"/>
        <v>0.1</v>
      </c>
    </row>
    <row r="11" spans="1:7" x14ac:dyDescent="0.25">
      <c r="A11" s="9">
        <v>10</v>
      </c>
      <c r="B11" s="8" t="str">
        <f>HYPERLINK("https://www.digikey.com/en/products/detail/yageo/PA1206FRE070R01Z/16641940","PA1206FRE070R01Z")</f>
        <v>PA1206FRE070R01Z</v>
      </c>
      <c r="C11" s="7" t="s">
        <v>18</v>
      </c>
      <c r="D11" s="7" t="s">
        <v>16</v>
      </c>
      <c r="E11" s="11">
        <v>1</v>
      </c>
      <c r="F11" s="13">
        <v>0.37</v>
      </c>
      <c r="G11" s="13">
        <f t="shared" si="0"/>
        <v>0.37</v>
      </c>
    </row>
    <row r="12" spans="1:7" x14ac:dyDescent="0.25">
      <c r="A12" s="9">
        <v>11</v>
      </c>
      <c r="B12" s="8" t="str">
        <f>HYPERLINK("https://www.digikey.com/en/products/detail/yageo/RC0402FR-071KL/726513","RC0402FR-071KL")</f>
        <v>RC0402FR-071KL</v>
      </c>
      <c r="C12" s="7" t="s">
        <v>19</v>
      </c>
      <c r="D12" s="7" t="s">
        <v>106</v>
      </c>
      <c r="E12" s="11">
        <v>6</v>
      </c>
      <c r="F12" s="13">
        <v>0.1</v>
      </c>
      <c r="G12" s="13">
        <f t="shared" si="0"/>
        <v>0.60000000000000009</v>
      </c>
    </row>
    <row r="13" spans="1:7" x14ac:dyDescent="0.25">
      <c r="A13" s="9">
        <v>12</v>
      </c>
      <c r="B13" s="8" t="str">
        <f>HYPERLINK("RES 1K OHM 1% 1/16W 0402","WR04X222 JTL")</f>
        <v>WR04X222 JTL</v>
      </c>
      <c r="C13" s="7" t="s">
        <v>20</v>
      </c>
      <c r="D13" s="7" t="s">
        <v>69</v>
      </c>
      <c r="E13" s="11">
        <v>9</v>
      </c>
      <c r="F13" s="13">
        <v>0.1</v>
      </c>
      <c r="G13" s="13">
        <f t="shared" si="0"/>
        <v>0.9</v>
      </c>
    </row>
    <row r="14" spans="1:7" x14ac:dyDescent="0.25">
      <c r="A14" s="9">
        <v>13</v>
      </c>
      <c r="B14" s="8" t="str">
        <f>HYPERLINK("https://www.digikey.com/en/products/detail/bourns-inc/CR0402-FX-1202GLF/3783122","CR0402-FX-1202GLF")</f>
        <v>CR0402-FX-1202GLF</v>
      </c>
      <c r="C14" s="7" t="s">
        <v>22</v>
      </c>
      <c r="D14" s="7" t="s">
        <v>21</v>
      </c>
      <c r="E14" s="11">
        <v>1</v>
      </c>
      <c r="F14" s="13">
        <v>0.1</v>
      </c>
      <c r="G14" s="13">
        <f t="shared" si="0"/>
        <v>0.1</v>
      </c>
    </row>
    <row r="15" spans="1:7" x14ac:dyDescent="0.25">
      <c r="A15" s="9">
        <v>14</v>
      </c>
      <c r="B15" s="8" t="str">
        <f>HYPERLINK("https://www.digikey.com/en/products/detail/microchip-technology/MIC5528-3-3YMX-TR/4465358","MIC5528-3.3YMX-TR")</f>
        <v>MIC5528-3.3YMX-TR</v>
      </c>
      <c r="C15" s="7" t="s">
        <v>24</v>
      </c>
      <c r="D15" s="7" t="s">
        <v>23</v>
      </c>
      <c r="E15" s="11">
        <v>1</v>
      </c>
      <c r="F15" s="13">
        <v>0.26</v>
      </c>
      <c r="G15" s="13">
        <f t="shared" si="0"/>
        <v>0.26</v>
      </c>
    </row>
    <row r="16" spans="1:7" x14ac:dyDescent="0.25">
      <c r="A16" s="9">
        <v>15</v>
      </c>
      <c r="B16" s="8" t="str">
        <f>HYPERLINK("https://www.digikey.com/en/products/detail/diodes-incorporated/AP33772DKZ-13/16528005","AP33772DKZ-13")</f>
        <v>AP33772DKZ-13</v>
      </c>
      <c r="C16" s="7" t="s">
        <v>27</v>
      </c>
      <c r="D16" s="7" t="s">
        <v>25</v>
      </c>
      <c r="E16" s="11">
        <v>1</v>
      </c>
      <c r="F16" s="13">
        <v>1.49</v>
      </c>
      <c r="G16" s="13">
        <f t="shared" si="0"/>
        <v>1.49</v>
      </c>
    </row>
    <row r="17" spans="1:7" x14ac:dyDescent="0.25">
      <c r="A17" s="9">
        <v>16</v>
      </c>
      <c r="B17" s="8" t="str">
        <f>HYPERLINK("https://www.digikey.com/en/products/detail/diodes-incorporated/AP63205WU-7/9858424","AP63205WU-7")</f>
        <v>AP63205WU-7</v>
      </c>
      <c r="C17" s="7" t="s">
        <v>30</v>
      </c>
      <c r="D17" s="7" t="s">
        <v>28</v>
      </c>
      <c r="E17" s="11">
        <v>1</v>
      </c>
      <c r="F17" s="13">
        <v>0.87</v>
      </c>
      <c r="G17" s="13">
        <f t="shared" si="0"/>
        <v>0.87</v>
      </c>
    </row>
    <row r="18" spans="1:7" x14ac:dyDescent="0.25">
      <c r="A18" s="9">
        <v>17</v>
      </c>
      <c r="B18" s="8" t="str">
        <f>HYPERLINK("https://www.digikey.com/en/products/detail/microchip-technology/AVR16DD20-I-REB/16643816","AVR16DD20-I/REB")</f>
        <v>AVR16DD20-I/REB</v>
      </c>
      <c r="C18" s="7" t="s">
        <v>32</v>
      </c>
      <c r="D18" s="7" t="s">
        <v>31</v>
      </c>
      <c r="E18" s="11">
        <v>1</v>
      </c>
      <c r="F18" s="13">
        <v>1.03</v>
      </c>
      <c r="G18" s="13">
        <f t="shared" si="0"/>
        <v>1.03</v>
      </c>
    </row>
    <row r="19" spans="1:7" x14ac:dyDescent="0.25">
      <c r="A19" s="9">
        <v>18</v>
      </c>
      <c r="B19" s="8" t="str">
        <f>HYPERLINK("https://www.digikey.com/en/products/detail/jauch-quartz/O-24-0-JO22-B-1V3-1-T1-LF/10416080","O 24,0-JO22-B-1V3-1-T1-LF")</f>
        <v>O 24,0-JO22-B-1V3-1-T1-LF</v>
      </c>
      <c r="C19" s="7" t="s">
        <v>35</v>
      </c>
      <c r="D19" s="7" t="s">
        <v>33</v>
      </c>
      <c r="E19" s="11">
        <v>1</v>
      </c>
      <c r="F19" s="13">
        <v>0.9</v>
      </c>
      <c r="G19" s="13">
        <f t="shared" si="0"/>
        <v>0.9</v>
      </c>
    </row>
    <row r="20" spans="1:7" x14ac:dyDescent="0.25">
      <c r="A20" s="9">
        <v>19</v>
      </c>
      <c r="B20" s="8" t="str">
        <f>HYPERLINK("https://www.digikey.com/en/products/detail/ftdi-future-technology-devices-international-ltd/FT4232H-56Q-REEL/5994692","FT4232H-56Q-REEL")</f>
        <v>FT4232H-56Q-REEL</v>
      </c>
      <c r="C20" s="7" t="s">
        <v>37</v>
      </c>
      <c r="D20" s="7" t="s">
        <v>36</v>
      </c>
      <c r="E20" s="11">
        <v>1</v>
      </c>
      <c r="F20" s="13">
        <v>6.22</v>
      </c>
      <c r="G20" s="13">
        <f t="shared" si="0"/>
        <v>6.22</v>
      </c>
    </row>
    <row r="21" spans="1:7" x14ac:dyDescent="0.25">
      <c r="A21" s="9">
        <v>20</v>
      </c>
      <c r="B21" s="8" t="str">
        <f>HYPERLINK("https://www.digikey.com/en/products/detail/nexperia-usa-inc/LSF0108BQX/11205879","LSF0108BQX")</f>
        <v>LSF0108BQX</v>
      </c>
      <c r="C21" s="7" t="s">
        <v>40</v>
      </c>
      <c r="D21" s="7" t="s">
        <v>38</v>
      </c>
      <c r="E21" s="11">
        <v>1</v>
      </c>
      <c r="F21" s="13">
        <v>0.42830000000000001</v>
      </c>
      <c r="G21" s="13">
        <f t="shared" si="0"/>
        <v>0.42830000000000001</v>
      </c>
    </row>
    <row r="22" spans="1:7" x14ac:dyDescent="0.25">
      <c r="A22" s="9">
        <v>21</v>
      </c>
      <c r="B22" s="8" t="str">
        <f>HYPERLINK("https://www.digikey.com/en/products/detail/microchip-technology/AT93C46DY6-YH-E/8575735","AT93C46DY6-YH-E")</f>
        <v>AT93C46DY6-YH-E</v>
      </c>
      <c r="C22" s="7" t="s">
        <v>43</v>
      </c>
      <c r="D22" s="7" t="s">
        <v>41</v>
      </c>
      <c r="E22" s="11">
        <v>1</v>
      </c>
      <c r="F22" s="13">
        <v>0.28999999999999998</v>
      </c>
      <c r="G22" s="13">
        <f t="shared" si="0"/>
        <v>0.28999999999999998</v>
      </c>
    </row>
    <row r="23" spans="1:7" x14ac:dyDescent="0.25">
      <c r="A23" s="9">
        <v>22</v>
      </c>
      <c r="B23" s="8" t="str">
        <f>HYPERLINK("https://www.digikey.com/en/products/detail/rohm-semiconductor/RUF025N02FRATL/8027909","RUF025N02FRATL")</f>
        <v>RUF025N02FRATL</v>
      </c>
      <c r="C23" s="7" t="s">
        <v>44</v>
      </c>
      <c r="D23" s="7" t="s">
        <v>68</v>
      </c>
      <c r="E23" s="11">
        <v>2</v>
      </c>
      <c r="F23" s="13">
        <v>0.4</v>
      </c>
      <c r="G23" s="13">
        <f t="shared" si="0"/>
        <v>0.8</v>
      </c>
    </row>
    <row r="24" spans="1:7" x14ac:dyDescent="0.25">
      <c r="A24" s="9">
        <v>23</v>
      </c>
      <c r="B24" s="8" t="str">
        <f>HYPERLINK("https://www.digikey.com/en/products/detail/rohm-semiconductor/RSF015N06FRATL/8027854","RSF015N06FRATL")</f>
        <v>RSF015N06FRATL</v>
      </c>
      <c r="C24" s="7" t="s">
        <v>46</v>
      </c>
      <c r="D24" s="7" t="s">
        <v>45</v>
      </c>
      <c r="E24" s="11">
        <v>1</v>
      </c>
      <c r="F24" s="13">
        <v>0.4</v>
      </c>
      <c r="G24" s="13">
        <f t="shared" si="0"/>
        <v>0.4</v>
      </c>
    </row>
    <row r="25" spans="1:7" x14ac:dyDescent="0.25">
      <c r="A25" s="9">
        <v>24</v>
      </c>
      <c r="B25" s="8" t="str">
        <f>HYPERLINK("https://www.digikey.com/en/products/detail/harvatek-corporation/B2612USNB20D000912U1930/13971019","B2612USNB20D000912U1930")</f>
        <v>B2612USNB20D000912U1930</v>
      </c>
      <c r="C25" s="7" t="s">
        <v>47</v>
      </c>
      <c r="D25" s="7" t="s">
        <v>67</v>
      </c>
      <c r="E25" s="11">
        <v>2</v>
      </c>
      <c r="F25" s="13">
        <v>0.11</v>
      </c>
      <c r="G25" s="13">
        <f t="shared" si="0"/>
        <v>0.22</v>
      </c>
    </row>
    <row r="26" spans="1:7" x14ac:dyDescent="0.25">
      <c r="A26" s="9">
        <v>25</v>
      </c>
      <c r="B26" s="8" t="str">
        <f>HYPERLINK("https://www.digikey.com/en/products/detail/c-k/PTS815-SJM-250-SMTR-LFS/9947846","PTS815 SJM 250 SMTR LFS")</f>
        <v>PTS815 SJM 250 SMTR LFS</v>
      </c>
      <c r="C26" s="7" t="s">
        <v>50</v>
      </c>
      <c r="D26" s="7" t="s">
        <v>48</v>
      </c>
      <c r="E26" s="11">
        <v>1</v>
      </c>
      <c r="F26" s="13">
        <v>0.2</v>
      </c>
      <c r="G26" s="13">
        <f t="shared" si="0"/>
        <v>0.2</v>
      </c>
    </row>
    <row r="27" spans="1:7" x14ac:dyDescent="0.25">
      <c r="A27" s="9">
        <v>26</v>
      </c>
      <c r="B27" s="8" t="str">
        <f>HYPERLINK("https://www.digikey.com/en/products/detail/tdk-corporation/MPZ1608S101ATAH0/571871","MPZ1608S101ATAH0")</f>
        <v>MPZ1608S101ATAH0</v>
      </c>
      <c r="C27" s="7" t="s">
        <v>52</v>
      </c>
      <c r="D27" s="7" t="s">
        <v>51</v>
      </c>
      <c r="E27" s="11">
        <v>1</v>
      </c>
      <c r="F27" s="13">
        <v>0.1</v>
      </c>
      <c r="G27" s="13">
        <f t="shared" si="0"/>
        <v>0.1</v>
      </c>
    </row>
    <row r="28" spans="1:7" x14ac:dyDescent="0.25">
      <c r="A28" s="9">
        <v>27</v>
      </c>
      <c r="B28" s="8" t="str">
        <f>HYPERLINK("https://www.digikey.com/en/products/detail/gct/USB4105-GF-A/11198441","USB4105-GF-A")</f>
        <v>USB4105-GF-A</v>
      </c>
      <c r="C28" s="7" t="s">
        <v>55</v>
      </c>
      <c r="D28" s="7" t="s">
        <v>53</v>
      </c>
      <c r="E28" s="11">
        <v>1</v>
      </c>
      <c r="F28" s="13">
        <v>0.81</v>
      </c>
      <c r="G28" s="13">
        <f t="shared" si="0"/>
        <v>0.81</v>
      </c>
    </row>
    <row r="29" spans="1:7" x14ac:dyDescent="0.25">
      <c r="A29" s="9">
        <v>28</v>
      </c>
      <c r="B29" s="8" t="str">
        <f>HYPERLINK("https://www.digikey.com/en/products/detail/würth-elektronik/61301421821/16608590","61301421821")</f>
        <v>61301421821</v>
      </c>
      <c r="C29" s="7" t="s">
        <v>57</v>
      </c>
      <c r="D29" s="7" t="s">
        <v>56</v>
      </c>
      <c r="E29" s="11">
        <v>1</v>
      </c>
      <c r="F29" s="13">
        <v>0.68</v>
      </c>
      <c r="G29" s="13">
        <f t="shared" si="0"/>
        <v>0.68</v>
      </c>
    </row>
    <row r="30" spans="1:7" x14ac:dyDescent="0.25">
      <c r="A30" s="9">
        <v>29</v>
      </c>
      <c r="B30" s="8" t="str">
        <f>HYPERLINK("https://www.digikey.com/en/products/detail/abracon-llc/ASPI-0503H-4R7M-T/5799743","ASPI-0503H-4R7M-T")</f>
        <v>ASPI-0503H-4R7M-T</v>
      </c>
      <c r="C30" s="7" t="s">
        <v>60</v>
      </c>
      <c r="D30" s="7" t="s">
        <v>58</v>
      </c>
      <c r="E30" s="11">
        <v>1</v>
      </c>
      <c r="F30" s="13">
        <v>0.38</v>
      </c>
      <c r="G30" s="13">
        <f t="shared" si="0"/>
        <v>0.38</v>
      </c>
    </row>
    <row r="31" spans="1:7" x14ac:dyDescent="0.25">
      <c r="A31" s="9">
        <v>30</v>
      </c>
      <c r="B31" s="8" t="str">
        <f>HYPERLINK("https://www.digikey.com/en/products/detail/tdk-corporation/MPZ1608S101ATAH0/571871","BLM15AG102SN1D")</f>
        <v>BLM15AG102SN1D</v>
      </c>
      <c r="C31" s="7" t="s">
        <v>61</v>
      </c>
      <c r="D31" s="7" t="s">
        <v>66</v>
      </c>
      <c r="E31" s="11">
        <v>2</v>
      </c>
      <c r="F31" s="13">
        <v>0.1</v>
      </c>
      <c r="G31" s="13">
        <f t="shared" si="0"/>
        <v>0.2</v>
      </c>
    </row>
    <row r="32" spans="1:7" x14ac:dyDescent="0.25">
      <c r="A32" s="9">
        <v>31</v>
      </c>
      <c r="B32" s="8" t="str">
        <f>HYPERLINK("https://www.digikey.com/en/products/detail/yageo/UAT36A03L05/16265994","UAT36A03L05")</f>
        <v>UAT36A03L05</v>
      </c>
      <c r="C32" s="7" t="s">
        <v>64</v>
      </c>
      <c r="D32" s="7" t="s">
        <v>62</v>
      </c>
      <c r="E32" s="11">
        <v>1</v>
      </c>
      <c r="F32" s="13">
        <v>0.36</v>
      </c>
      <c r="G32" s="13">
        <f t="shared" si="0"/>
        <v>0.36</v>
      </c>
    </row>
    <row r="33" spans="1:7" x14ac:dyDescent="0.25">
      <c r="A33" s="2"/>
      <c r="B33" s="5"/>
      <c r="C33" s="4"/>
      <c r="D33" s="4"/>
      <c r="E33" s="12"/>
      <c r="F33" s="14"/>
      <c r="G33" s="14">
        <f>SUM(G2:G32)</f>
        <v>22.593299999999992</v>
      </c>
    </row>
  </sheetData>
  <autoFilter ref="A1:F1" xr:uid="{A6E30E48-23B2-4E35-82FE-4BE2F154A25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452C6-DADF-48AE-B182-E9830EF218AA}">
  <dimension ref="A1:I33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C12" sqref="C12"/>
    </sheetView>
  </sheetViews>
  <sheetFormatPr defaultRowHeight="15" x14ac:dyDescent="0.25"/>
  <cols>
    <col min="1" max="1" width="8.140625" style="1" bestFit="1" customWidth="1"/>
    <col min="2" max="2" width="26.140625" style="18" bestFit="1" customWidth="1"/>
    <col min="3" max="3" width="87.42578125" style="3" bestFit="1" customWidth="1"/>
    <col min="4" max="4" width="165.42578125" style="3" bestFit="1" customWidth="1"/>
    <col min="5" max="5" width="60.85546875" style="3" bestFit="1" customWidth="1"/>
    <col min="6" max="6" width="13.28515625" style="3" bestFit="1" customWidth="1"/>
    <col min="7" max="7" width="13.7109375" style="3" bestFit="1" customWidth="1"/>
    <col min="8" max="8" width="13.42578125" style="3" bestFit="1" customWidth="1"/>
    <col min="9" max="9" width="5.42578125" style="3" bestFit="1" customWidth="1"/>
    <col min="10" max="16384" width="9.140625" style="3"/>
  </cols>
  <sheetData>
    <row r="1" spans="1:9" s="15" customFormat="1" x14ac:dyDescent="0.25">
      <c r="A1" s="6" t="s">
        <v>65</v>
      </c>
      <c r="B1" s="19" t="s">
        <v>2</v>
      </c>
      <c r="C1" s="6" t="s">
        <v>3</v>
      </c>
      <c r="D1" s="6" t="s">
        <v>95</v>
      </c>
      <c r="E1" s="6" t="s">
        <v>1</v>
      </c>
      <c r="F1" s="6" t="s">
        <v>0</v>
      </c>
      <c r="G1" s="6" t="s">
        <v>4</v>
      </c>
      <c r="H1" s="6" t="s">
        <v>76</v>
      </c>
      <c r="I1" s="6" t="s">
        <v>129</v>
      </c>
    </row>
    <row r="2" spans="1:9" x14ac:dyDescent="0.25">
      <c r="A2" s="9">
        <v>1</v>
      </c>
      <c r="B2" s="16" t="s">
        <v>77</v>
      </c>
      <c r="C2" s="7" t="s">
        <v>5</v>
      </c>
      <c r="D2" s="20" t="s">
        <v>96</v>
      </c>
      <c r="E2" s="7" t="s">
        <v>75</v>
      </c>
      <c r="F2" s="11">
        <v>4</v>
      </c>
      <c r="G2" s="13">
        <v>0.1</v>
      </c>
      <c r="H2" s="13">
        <f>F2*G2</f>
        <v>0.4</v>
      </c>
      <c r="I2" s="10"/>
    </row>
    <row r="3" spans="1:9" x14ac:dyDescent="0.25">
      <c r="A3" s="9">
        <v>2</v>
      </c>
      <c r="B3" s="16" t="s">
        <v>78</v>
      </c>
      <c r="C3" s="7" t="s">
        <v>6</v>
      </c>
      <c r="D3" s="20" t="s">
        <v>97</v>
      </c>
      <c r="E3" s="7" t="s">
        <v>74</v>
      </c>
      <c r="F3" s="11">
        <v>6</v>
      </c>
      <c r="G3" s="13">
        <v>0.1</v>
      </c>
      <c r="H3" s="13">
        <f t="shared" ref="H3:H32" si="0">F3*G3</f>
        <v>0.60000000000000009</v>
      </c>
      <c r="I3" s="10"/>
    </row>
    <row r="4" spans="1:9" x14ac:dyDescent="0.25">
      <c r="A4" s="9">
        <v>3</v>
      </c>
      <c r="B4" s="16" t="s">
        <v>79</v>
      </c>
      <c r="C4" s="7" t="s">
        <v>7</v>
      </c>
      <c r="D4" s="20" t="s">
        <v>98</v>
      </c>
      <c r="E4" s="7" t="s">
        <v>73</v>
      </c>
      <c r="F4" s="11">
        <v>15</v>
      </c>
      <c r="G4" s="13">
        <v>1.6E-2</v>
      </c>
      <c r="H4" s="13">
        <f t="shared" si="0"/>
        <v>0.24</v>
      </c>
      <c r="I4" s="10" t="s">
        <v>130</v>
      </c>
    </row>
    <row r="5" spans="1:9" x14ac:dyDescent="0.25">
      <c r="A5" s="9">
        <v>4</v>
      </c>
      <c r="B5" s="16" t="s">
        <v>131</v>
      </c>
      <c r="C5" s="7" t="s">
        <v>8</v>
      </c>
      <c r="D5" s="20" t="s">
        <v>99</v>
      </c>
      <c r="E5" s="7" t="s">
        <v>72</v>
      </c>
      <c r="F5" s="11">
        <v>2</v>
      </c>
      <c r="G5" s="13">
        <v>0.1</v>
      </c>
      <c r="H5" s="13">
        <f t="shared" si="0"/>
        <v>0.2</v>
      </c>
      <c r="I5" s="10" t="s">
        <v>130</v>
      </c>
    </row>
    <row r="6" spans="1:9" x14ac:dyDescent="0.25">
      <c r="A6" s="9">
        <v>5</v>
      </c>
      <c r="B6" s="16" t="s">
        <v>101</v>
      </c>
      <c r="C6" s="7" t="s">
        <v>100</v>
      </c>
      <c r="D6" s="20" t="s">
        <v>102</v>
      </c>
      <c r="E6" s="7" t="s">
        <v>71</v>
      </c>
      <c r="F6" s="11">
        <v>3</v>
      </c>
      <c r="G6" s="13">
        <v>0.1</v>
      </c>
      <c r="H6" s="13">
        <f t="shared" si="0"/>
        <v>0.30000000000000004</v>
      </c>
      <c r="I6" s="10"/>
    </row>
    <row r="7" spans="1:9" x14ac:dyDescent="0.25">
      <c r="A7" s="9">
        <v>6</v>
      </c>
      <c r="B7" s="16" t="s">
        <v>80</v>
      </c>
      <c r="C7" s="7" t="s">
        <v>10</v>
      </c>
      <c r="D7" s="20" t="s">
        <v>103</v>
      </c>
      <c r="E7" s="7" t="s">
        <v>9</v>
      </c>
      <c r="F7" s="11">
        <v>1</v>
      </c>
      <c r="G7" s="13">
        <v>0.1</v>
      </c>
      <c r="H7" s="13">
        <f t="shared" si="0"/>
        <v>0.1</v>
      </c>
      <c r="I7" s="10"/>
    </row>
    <row r="8" spans="1:9" x14ac:dyDescent="0.25">
      <c r="A8" s="9">
        <v>7</v>
      </c>
      <c r="B8" s="16" t="s">
        <v>81</v>
      </c>
      <c r="C8" s="7" t="s">
        <v>11</v>
      </c>
      <c r="D8" s="20" t="s">
        <v>104</v>
      </c>
      <c r="E8" s="7" t="s">
        <v>70</v>
      </c>
      <c r="F8" s="11">
        <v>5</v>
      </c>
      <c r="G8" s="13">
        <v>1.1999999999999999E-3</v>
      </c>
      <c r="H8" s="13">
        <f t="shared" si="0"/>
        <v>5.9999999999999993E-3</v>
      </c>
      <c r="I8" s="10" t="s">
        <v>130</v>
      </c>
    </row>
    <row r="9" spans="1:9" x14ac:dyDescent="0.25">
      <c r="A9" s="9">
        <v>8</v>
      </c>
      <c r="B9" s="16" t="s">
        <v>82</v>
      </c>
      <c r="C9" s="7" t="s">
        <v>13</v>
      </c>
      <c r="D9" s="20" t="s">
        <v>105</v>
      </c>
      <c r="E9" s="7" t="s">
        <v>12</v>
      </c>
      <c r="F9" s="11">
        <v>1</v>
      </c>
      <c r="G9" s="13">
        <v>0.1</v>
      </c>
      <c r="H9" s="13">
        <f t="shared" si="0"/>
        <v>0.1</v>
      </c>
      <c r="I9" s="10"/>
    </row>
    <row r="10" spans="1:9" x14ac:dyDescent="0.25">
      <c r="A10" s="9">
        <v>9</v>
      </c>
      <c r="B10" s="16" t="s">
        <v>83</v>
      </c>
      <c r="C10" s="7" t="s">
        <v>15</v>
      </c>
      <c r="D10" s="20" t="s">
        <v>108</v>
      </c>
      <c r="E10" s="7" t="s">
        <v>14</v>
      </c>
      <c r="F10" s="11">
        <v>1</v>
      </c>
      <c r="G10" s="13">
        <v>0.1</v>
      </c>
      <c r="H10" s="13">
        <f t="shared" si="0"/>
        <v>0.1</v>
      </c>
      <c r="I10" s="10"/>
    </row>
    <row r="11" spans="1:9" x14ac:dyDescent="0.25">
      <c r="A11" s="9">
        <v>10</v>
      </c>
      <c r="B11" s="16" t="s">
        <v>17</v>
      </c>
      <c r="C11" s="7" t="s">
        <v>18</v>
      </c>
      <c r="D11" s="20" t="s">
        <v>107</v>
      </c>
      <c r="E11" s="7" t="s">
        <v>16</v>
      </c>
      <c r="F11" s="11">
        <v>1</v>
      </c>
      <c r="G11" s="13">
        <v>0.37</v>
      </c>
      <c r="H11" s="13">
        <f t="shared" si="0"/>
        <v>0.37</v>
      </c>
      <c r="I11" s="10"/>
    </row>
    <row r="12" spans="1:9" x14ac:dyDescent="0.25">
      <c r="A12" s="9">
        <v>11</v>
      </c>
      <c r="B12" s="16" t="s">
        <v>84</v>
      </c>
      <c r="C12" s="7" t="s">
        <v>19</v>
      </c>
      <c r="D12" s="21" t="s">
        <v>109</v>
      </c>
      <c r="E12" s="7" t="s">
        <v>106</v>
      </c>
      <c r="F12" s="11">
        <v>6</v>
      </c>
      <c r="G12" s="13">
        <v>1.6000000000000001E-3</v>
      </c>
      <c r="H12" s="13">
        <f t="shared" ref="H12" si="1">F12*G12</f>
        <v>9.6000000000000009E-3</v>
      </c>
      <c r="I12" s="10" t="s">
        <v>130</v>
      </c>
    </row>
    <row r="13" spans="1:9" x14ac:dyDescent="0.25">
      <c r="A13" s="9">
        <v>12</v>
      </c>
      <c r="B13" s="16" t="s">
        <v>85</v>
      </c>
      <c r="C13" s="7" t="s">
        <v>20</v>
      </c>
      <c r="D13" s="21" t="s">
        <v>110</v>
      </c>
      <c r="E13" s="7" t="s">
        <v>69</v>
      </c>
      <c r="F13" s="11">
        <v>9</v>
      </c>
      <c r="G13" s="13">
        <v>1.1999999999999999E-3</v>
      </c>
      <c r="H13" s="13">
        <f t="shared" si="0"/>
        <v>1.0799999999999999E-2</v>
      </c>
      <c r="I13" s="10" t="s">
        <v>130</v>
      </c>
    </row>
    <row r="14" spans="1:9" x14ac:dyDescent="0.25">
      <c r="A14" s="9">
        <v>13</v>
      </c>
      <c r="B14" s="16" t="s">
        <v>86</v>
      </c>
      <c r="C14" s="7" t="s">
        <v>22</v>
      </c>
      <c r="D14" s="20" t="s">
        <v>111</v>
      </c>
      <c r="E14" s="7" t="s">
        <v>21</v>
      </c>
      <c r="F14" s="11">
        <v>1</v>
      </c>
      <c r="G14" s="13">
        <v>0.1</v>
      </c>
      <c r="H14" s="13">
        <f t="shared" si="0"/>
        <v>0.1</v>
      </c>
      <c r="I14" s="10" t="s">
        <v>130</v>
      </c>
    </row>
    <row r="15" spans="1:9" x14ac:dyDescent="0.25">
      <c r="A15" s="9">
        <v>14</v>
      </c>
      <c r="B15" s="16" t="s">
        <v>87</v>
      </c>
      <c r="C15" s="7" t="s">
        <v>24</v>
      </c>
      <c r="D15" s="20" t="s">
        <v>112</v>
      </c>
      <c r="E15" s="7" t="s">
        <v>23</v>
      </c>
      <c r="F15" s="11">
        <v>1</v>
      </c>
      <c r="G15" s="13">
        <v>0.26</v>
      </c>
      <c r="H15" s="13">
        <f t="shared" si="0"/>
        <v>0.26</v>
      </c>
      <c r="I15" s="10" t="s">
        <v>130</v>
      </c>
    </row>
    <row r="16" spans="1:9" x14ac:dyDescent="0.25">
      <c r="A16" s="9">
        <v>15</v>
      </c>
      <c r="B16" s="16" t="s">
        <v>26</v>
      </c>
      <c r="C16" s="7" t="s">
        <v>27</v>
      </c>
      <c r="D16" s="20" t="s">
        <v>113</v>
      </c>
      <c r="E16" s="7" t="s">
        <v>25</v>
      </c>
      <c r="F16" s="11">
        <v>1</v>
      </c>
      <c r="G16" s="13">
        <v>1.49</v>
      </c>
      <c r="H16" s="13">
        <f t="shared" si="0"/>
        <v>1.49</v>
      </c>
      <c r="I16" s="10"/>
    </row>
    <row r="17" spans="1:9" x14ac:dyDescent="0.25">
      <c r="A17" s="9">
        <v>16</v>
      </c>
      <c r="B17" s="16" t="s">
        <v>29</v>
      </c>
      <c r="C17" s="7" t="s">
        <v>30</v>
      </c>
      <c r="D17" s="20" t="s">
        <v>114</v>
      </c>
      <c r="E17" s="7" t="s">
        <v>28</v>
      </c>
      <c r="F17" s="11">
        <v>1</v>
      </c>
      <c r="G17" s="13">
        <v>0.87</v>
      </c>
      <c r="H17" s="13">
        <f t="shared" si="0"/>
        <v>0.87</v>
      </c>
      <c r="I17" s="10"/>
    </row>
    <row r="18" spans="1:9" x14ac:dyDescent="0.25">
      <c r="A18" s="9">
        <v>17</v>
      </c>
      <c r="B18" s="16" t="s">
        <v>88</v>
      </c>
      <c r="C18" s="7" t="s">
        <v>32</v>
      </c>
      <c r="D18" s="20" t="s">
        <v>115</v>
      </c>
      <c r="E18" s="7" t="s">
        <v>31</v>
      </c>
      <c r="F18" s="11">
        <v>1</v>
      </c>
      <c r="G18" s="13">
        <v>1.03</v>
      </c>
      <c r="H18" s="13">
        <f t="shared" si="0"/>
        <v>1.03</v>
      </c>
      <c r="I18" s="10"/>
    </row>
    <row r="19" spans="1:9" x14ac:dyDescent="0.25">
      <c r="A19" s="9">
        <v>18</v>
      </c>
      <c r="B19" s="16" t="s">
        <v>34</v>
      </c>
      <c r="C19" s="7" t="s">
        <v>35</v>
      </c>
      <c r="D19" s="20" t="s">
        <v>116</v>
      </c>
      <c r="E19" s="7" t="s">
        <v>33</v>
      </c>
      <c r="F19" s="11">
        <v>1</v>
      </c>
      <c r="G19" s="13">
        <v>0.9</v>
      </c>
      <c r="H19" s="13">
        <f t="shared" si="0"/>
        <v>0.9</v>
      </c>
      <c r="I19" s="10" t="s">
        <v>130</v>
      </c>
    </row>
    <row r="20" spans="1:9" x14ac:dyDescent="0.25">
      <c r="A20" s="9">
        <v>19</v>
      </c>
      <c r="B20" s="16" t="s">
        <v>89</v>
      </c>
      <c r="C20" s="7" t="s">
        <v>37</v>
      </c>
      <c r="D20" s="20" t="s">
        <v>117</v>
      </c>
      <c r="E20" s="7" t="s">
        <v>36</v>
      </c>
      <c r="F20" s="11">
        <v>1</v>
      </c>
      <c r="G20" s="13">
        <v>6.22</v>
      </c>
      <c r="H20" s="13">
        <f t="shared" si="0"/>
        <v>6.22</v>
      </c>
      <c r="I20" s="10" t="s">
        <v>130</v>
      </c>
    </row>
    <row r="21" spans="1:9" x14ac:dyDescent="0.25">
      <c r="A21" s="9">
        <v>20</v>
      </c>
      <c r="B21" s="16" t="s">
        <v>39</v>
      </c>
      <c r="C21" s="7" t="s">
        <v>40</v>
      </c>
      <c r="D21" s="20" t="s">
        <v>118</v>
      </c>
      <c r="E21" s="7" t="s">
        <v>38</v>
      </c>
      <c r="F21" s="11">
        <v>1</v>
      </c>
      <c r="G21" s="13">
        <v>0.42830000000000001</v>
      </c>
      <c r="H21" s="13">
        <f t="shared" si="0"/>
        <v>0.42830000000000001</v>
      </c>
      <c r="I21" s="10"/>
    </row>
    <row r="22" spans="1:9" x14ac:dyDescent="0.25">
      <c r="A22" s="9">
        <v>21</v>
      </c>
      <c r="B22" s="16" t="s">
        <v>42</v>
      </c>
      <c r="C22" s="7" t="s">
        <v>43</v>
      </c>
      <c r="D22" s="20" t="s">
        <v>119</v>
      </c>
      <c r="E22" s="7" t="s">
        <v>41</v>
      </c>
      <c r="F22" s="11">
        <v>1</v>
      </c>
      <c r="G22" s="13">
        <v>0.28999999999999998</v>
      </c>
      <c r="H22" s="13">
        <f t="shared" si="0"/>
        <v>0.28999999999999998</v>
      </c>
      <c r="I22" s="10"/>
    </row>
    <row r="23" spans="1:9" x14ac:dyDescent="0.25">
      <c r="A23" s="9">
        <v>22</v>
      </c>
      <c r="B23" s="16" t="s">
        <v>90</v>
      </c>
      <c r="C23" s="7" t="s">
        <v>44</v>
      </c>
      <c r="D23" s="20" t="s">
        <v>120</v>
      </c>
      <c r="E23" s="7" t="s">
        <v>68</v>
      </c>
      <c r="F23" s="11">
        <v>2</v>
      </c>
      <c r="G23" s="13">
        <v>0.4</v>
      </c>
      <c r="H23" s="13">
        <f t="shared" si="0"/>
        <v>0.8</v>
      </c>
      <c r="I23" s="10" t="s">
        <v>130</v>
      </c>
    </row>
    <row r="24" spans="1:9" x14ac:dyDescent="0.25">
      <c r="A24" s="9">
        <v>23</v>
      </c>
      <c r="B24" s="16" t="s">
        <v>91</v>
      </c>
      <c r="C24" s="7" t="s">
        <v>46</v>
      </c>
      <c r="D24" s="20" t="s">
        <v>121</v>
      </c>
      <c r="E24" s="7" t="s">
        <v>45</v>
      </c>
      <c r="F24" s="11">
        <v>1</v>
      </c>
      <c r="G24" s="13">
        <v>0.4</v>
      </c>
      <c r="H24" s="13">
        <f t="shared" si="0"/>
        <v>0.4</v>
      </c>
      <c r="I24" s="10" t="s">
        <v>130</v>
      </c>
    </row>
    <row r="25" spans="1:9" x14ac:dyDescent="0.25">
      <c r="A25" s="9">
        <v>24</v>
      </c>
      <c r="B25" s="16" t="s">
        <v>92</v>
      </c>
      <c r="C25" s="7" t="s">
        <v>47</v>
      </c>
      <c r="D25" s="20" t="s">
        <v>122</v>
      </c>
      <c r="E25" s="7" t="s">
        <v>67</v>
      </c>
      <c r="F25" s="11">
        <v>2</v>
      </c>
      <c r="G25" s="13">
        <v>0.11</v>
      </c>
      <c r="H25" s="13">
        <f t="shared" si="0"/>
        <v>0.22</v>
      </c>
      <c r="I25" s="10" t="s">
        <v>130</v>
      </c>
    </row>
    <row r="26" spans="1:9" x14ac:dyDescent="0.25">
      <c r="A26" s="9">
        <v>25</v>
      </c>
      <c r="B26" s="16" t="s">
        <v>49</v>
      </c>
      <c r="C26" s="7" t="s">
        <v>50</v>
      </c>
      <c r="D26" s="20" t="s">
        <v>123</v>
      </c>
      <c r="E26" s="7" t="s">
        <v>48</v>
      </c>
      <c r="F26" s="11">
        <v>1</v>
      </c>
      <c r="G26" s="13">
        <v>3.3000000000000002E-2</v>
      </c>
      <c r="H26" s="13">
        <f t="shared" si="0"/>
        <v>3.3000000000000002E-2</v>
      </c>
      <c r="I26" s="10" t="s">
        <v>130</v>
      </c>
    </row>
    <row r="27" spans="1:9" x14ac:dyDescent="0.25">
      <c r="A27" s="9">
        <v>26</v>
      </c>
      <c r="B27" s="16" t="s">
        <v>93</v>
      </c>
      <c r="C27" s="7" t="s">
        <v>52</v>
      </c>
      <c r="D27" s="20" t="s">
        <v>124</v>
      </c>
      <c r="E27" s="7" t="s">
        <v>51</v>
      </c>
      <c r="F27" s="11">
        <v>1</v>
      </c>
      <c r="G27" s="13">
        <v>0.1</v>
      </c>
      <c r="H27" s="13">
        <f t="shared" si="0"/>
        <v>0.1</v>
      </c>
      <c r="I27" s="10" t="s">
        <v>130</v>
      </c>
    </row>
    <row r="28" spans="1:9" x14ac:dyDescent="0.25">
      <c r="A28" s="9">
        <v>27</v>
      </c>
      <c r="B28" s="16" t="s">
        <v>54</v>
      </c>
      <c r="C28" s="7" t="s">
        <v>55</v>
      </c>
      <c r="D28" s="20" t="s">
        <v>125</v>
      </c>
      <c r="E28" s="7" t="s">
        <v>53</v>
      </c>
      <c r="F28" s="11">
        <v>1</v>
      </c>
      <c r="G28" s="13">
        <v>0.16</v>
      </c>
      <c r="H28" s="13">
        <f t="shared" si="0"/>
        <v>0.16</v>
      </c>
      <c r="I28" s="10" t="s">
        <v>130</v>
      </c>
    </row>
    <row r="29" spans="1:9" x14ac:dyDescent="0.25">
      <c r="A29" s="9">
        <v>28</v>
      </c>
      <c r="B29" s="16">
        <v>61301421821</v>
      </c>
      <c r="C29" s="7" t="s">
        <v>57</v>
      </c>
      <c r="D29" s="20" t="s">
        <v>126</v>
      </c>
      <c r="E29" s="7" t="s">
        <v>56</v>
      </c>
      <c r="F29" s="11">
        <v>1</v>
      </c>
      <c r="G29" s="13">
        <v>5.2999999999999999E-2</v>
      </c>
      <c r="H29" s="13">
        <f t="shared" si="0"/>
        <v>5.2999999999999999E-2</v>
      </c>
      <c r="I29" s="10" t="s">
        <v>130</v>
      </c>
    </row>
    <row r="30" spans="1:9" x14ac:dyDescent="0.25">
      <c r="A30" s="9">
        <v>29</v>
      </c>
      <c r="B30" s="16" t="s">
        <v>59</v>
      </c>
      <c r="C30" s="7" t="s">
        <v>60</v>
      </c>
      <c r="D30" s="20" t="s">
        <v>127</v>
      </c>
      <c r="E30" s="7" t="s">
        <v>58</v>
      </c>
      <c r="F30" s="11">
        <v>1</v>
      </c>
      <c r="G30" s="13">
        <v>6.2E-2</v>
      </c>
      <c r="H30" s="13">
        <f t="shared" si="0"/>
        <v>6.2E-2</v>
      </c>
      <c r="I30" s="10"/>
    </row>
    <row r="31" spans="1:9" x14ac:dyDescent="0.25">
      <c r="A31" s="9">
        <v>30</v>
      </c>
      <c r="B31" s="16" t="s">
        <v>94</v>
      </c>
      <c r="C31" s="7" t="s">
        <v>61</v>
      </c>
      <c r="D31" s="20" t="s">
        <v>124</v>
      </c>
      <c r="E31" s="7" t="s">
        <v>66</v>
      </c>
      <c r="F31" s="11">
        <v>2</v>
      </c>
      <c r="G31" s="13">
        <v>0.1</v>
      </c>
      <c r="H31" s="13">
        <f t="shared" si="0"/>
        <v>0.2</v>
      </c>
      <c r="I31" s="10" t="s">
        <v>130</v>
      </c>
    </row>
    <row r="32" spans="1:9" x14ac:dyDescent="0.25">
      <c r="A32" s="9">
        <v>31</v>
      </c>
      <c r="B32" s="16" t="s">
        <v>63</v>
      </c>
      <c r="C32" s="7" t="s">
        <v>64</v>
      </c>
      <c r="D32" s="20" t="s">
        <v>128</v>
      </c>
      <c r="E32" s="7" t="s">
        <v>62</v>
      </c>
      <c r="F32" s="11">
        <v>1</v>
      </c>
      <c r="G32" s="13">
        <v>0.36</v>
      </c>
      <c r="H32" s="13">
        <f t="shared" si="0"/>
        <v>0.36</v>
      </c>
      <c r="I32" s="10" t="s">
        <v>130</v>
      </c>
    </row>
    <row r="33" spans="1:8" x14ac:dyDescent="0.25">
      <c r="A33" s="2"/>
      <c r="B33" s="17"/>
      <c r="C33" s="4"/>
      <c r="D33" s="4"/>
      <c r="E33" s="4"/>
      <c r="F33" s="12"/>
      <c r="G33" s="14"/>
      <c r="H33" s="14">
        <f>SUM(H2:H32)</f>
        <v>16.412700000000001</v>
      </c>
    </row>
  </sheetData>
  <autoFilter ref="A1:H1" xr:uid="{AA6452C6-DADF-48AE-B182-E9830EF218AA}"/>
  <hyperlinks>
    <hyperlink ref="D2" r:id="rId1" xr:uid="{F98095B9-856E-4F2D-9F7A-938510768D91}"/>
    <hyperlink ref="D3" r:id="rId2" xr:uid="{0D8359C2-9AB9-4B14-A29E-180437A51412}"/>
    <hyperlink ref="D4" r:id="rId3" xr:uid="{FA218F74-8B77-4A0E-BA4B-632C82267051}"/>
    <hyperlink ref="D5" r:id="rId4" xr:uid="{9C9AA735-9D6F-47E8-A5C0-2AB78DBB47C1}"/>
    <hyperlink ref="D6" r:id="rId5" xr:uid="{2FD2819B-EEE4-4AE7-9D41-9ACDA3C5772C}"/>
    <hyperlink ref="D7" r:id="rId6" xr:uid="{75138539-7022-4100-BA0F-FEA6A501456B}"/>
    <hyperlink ref="D8" r:id="rId7" xr:uid="{4D66654E-4BAA-4CFA-A948-2709715F5320}"/>
    <hyperlink ref="D9" r:id="rId8" xr:uid="{CBB78C3A-609C-4F57-BC5F-40D5CEC26F06}"/>
    <hyperlink ref="D11" r:id="rId9" xr:uid="{F0B9821C-8E45-453A-B00A-3217BAB981B6}"/>
    <hyperlink ref="D10" r:id="rId10" xr:uid="{52EB4FDA-AF82-46FC-9A3E-8320A90CE5B7}"/>
    <hyperlink ref="D12" r:id="rId11" xr:uid="{F97C05F6-0D73-470E-9D46-BAA2D2C74D49}"/>
    <hyperlink ref="D13" r:id="rId12" xr:uid="{6FE95F28-B5F3-4A57-AFD7-622EBF5185C3}"/>
    <hyperlink ref="D14" r:id="rId13" xr:uid="{F3F15B7F-D6EF-4C39-9CAD-7B234844E8D6}"/>
    <hyperlink ref="D15" r:id="rId14" xr:uid="{1AB31318-3641-4984-9A90-774F4D3EDB39}"/>
    <hyperlink ref="D16" r:id="rId15" xr:uid="{C1016DC6-EA59-4B98-9F19-201343F7C963}"/>
    <hyperlink ref="D17" r:id="rId16" xr:uid="{FD03E6C4-35BE-40F4-BCB5-06B95AD5B932}"/>
    <hyperlink ref="D18" r:id="rId17" xr:uid="{71A1C14A-8973-41DA-92EE-BB295AA70E3E}"/>
    <hyperlink ref="D19" r:id="rId18" xr:uid="{865AEFBB-A1BA-4413-A3D1-DB65FADF9EF0}"/>
    <hyperlink ref="D20" r:id="rId19" xr:uid="{5865D019-87B7-4069-A956-578FA5858708}"/>
    <hyperlink ref="D21" r:id="rId20" xr:uid="{C3F29DBC-01BF-4FFC-BC9B-A51E3A8CCB39}"/>
    <hyperlink ref="D22" r:id="rId21" xr:uid="{E2EA14BC-2038-448B-8CDA-A1359349E9BA}"/>
    <hyperlink ref="D23" r:id="rId22" xr:uid="{9CB27ECD-FFBC-4C2B-83D1-064553C434ED}"/>
    <hyperlink ref="D24" r:id="rId23" xr:uid="{7EB83253-71CF-4B05-B69B-F39013AE70D6}"/>
    <hyperlink ref="D25" r:id="rId24" xr:uid="{B464C38B-BFDA-4C19-B963-55803C3478A1}"/>
    <hyperlink ref="D26" r:id="rId25" xr:uid="{FC604ADF-272C-45EE-92E8-D8D46705C5F2}"/>
    <hyperlink ref="D27" r:id="rId26" xr:uid="{B82E9E0A-A26F-4D18-8438-53B139C35AE9}"/>
    <hyperlink ref="D28" r:id="rId27" xr:uid="{04AC372D-E0E0-4C35-B605-3AF153276BD8}"/>
    <hyperlink ref="D29" r:id="rId28" xr:uid="{F26AC339-4306-4D20-AF8A-5E36418B4360}"/>
    <hyperlink ref="D30" r:id="rId29" xr:uid="{ED444728-CF1C-4AB6-8BBB-27A8A213DFF1}"/>
    <hyperlink ref="D31" r:id="rId30" xr:uid="{E3856C10-B54C-4721-B6E5-8EE7B9372950}"/>
    <hyperlink ref="D32" r:id="rId31" xr:uid="{03AE8DDD-0500-4CA0-9FAF-ACF8FFAC105F}"/>
  </hyperlinks>
  <pageMargins left="0.7" right="0.7" top="0.75" bottom="0.75" header="0.3" footer="0.3"/>
  <pageSetup orientation="portrait" r:id="rId3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Cross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SAMPI Dev Kit</dc:creator>
  <cp:lastModifiedBy>SAMPI Dev Kit</cp:lastModifiedBy>
  <dcterms:created xsi:type="dcterms:W3CDTF">2023-10-01T15:01:32Z</dcterms:created>
  <dcterms:modified xsi:type="dcterms:W3CDTF">2023-10-04T16:08:35Z</dcterms:modified>
</cp:coreProperties>
</file>