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SAMPIDevKit\PIC16DevKit\PIC16F1887x\HW\Product\BoM\"/>
    </mc:Choice>
  </mc:AlternateContent>
  <xr:revisionPtr revIDLastSave="0" documentId="13_ncr:1_{CBE374E4-9B8A-4041-A1E4-6BBEEB994125}" xr6:coauthVersionLast="46" xr6:coauthVersionMax="46" xr10:uidLastSave="{00000000-0000-0000-0000-000000000000}"/>
  <bookViews>
    <workbookView xWindow="-120" yWindow="-120" windowWidth="20730" windowHeight="11760" activeTab="1" xr2:uid="{AC2C9739-183B-4393-85EE-4EA8A3EEC5E3}"/>
  </bookViews>
  <sheets>
    <sheet name="Digikey" sheetId="1" r:id="rId1"/>
    <sheet name="V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" l="1"/>
  <c r="G37" i="2" s="1"/>
  <c r="G38" i="2" s="1"/>
  <c r="B38" i="2"/>
  <c r="D17" i="1"/>
  <c r="D15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B37" i="1"/>
  <c r="J37" i="1"/>
  <c r="L37" i="1"/>
  <c r="N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<sst xmlns="http://schemas.openxmlformats.org/spreadsheetml/2006/main" count="231" uniqueCount="153">
  <si>
    <t>References</t>
  </si>
  <si>
    <t>Description</t>
  </si>
  <si>
    <t>Unit Cost</t>
  </si>
  <si>
    <t>CAP CER 22UF 10V Y5V 0805</t>
  </si>
  <si>
    <t>CAP CER 1UF 16V X7R 0603</t>
  </si>
  <si>
    <t>CAP CER 0.1UF 16V X7R 0603</t>
  </si>
  <si>
    <t>CAP TANT 220UF 20% 6.3V 1411</t>
  </si>
  <si>
    <t>RES SMD 1K OHM 5% 1/10W 0603</t>
  </si>
  <si>
    <t>RES SMD 10K OHM 1% 1/10W 0603</t>
  </si>
  <si>
    <t>RES SMD 4.7K OHM 5% 1/10W 0603</t>
  </si>
  <si>
    <t>RES SMD 75K OHM 1% 1/10W 0603</t>
  </si>
  <si>
    <t>R8</t>
  </si>
  <si>
    <t>RES SMD 40.2K OHM 1% 1/10W 0603</t>
  </si>
  <si>
    <t>R24</t>
  </si>
  <si>
    <t>RES SMD 2.2K OHM 5% 1/10W 0603</t>
  </si>
  <si>
    <t>U1</t>
  </si>
  <si>
    <t>IC REG LINEAR 3.3V 300MA SOT23-3</t>
  </si>
  <si>
    <t>U2</t>
  </si>
  <si>
    <t>SENSOR ANALOG -10C-125C SOT23-3</t>
  </si>
  <si>
    <t>U3</t>
  </si>
  <si>
    <t>IC FLASH 4MBIT SPI 50MHZ 8SOIC</t>
  </si>
  <si>
    <t>U4</t>
  </si>
  <si>
    <t>IC RTC CLK/CALENDAR I2C 8-SMT</t>
  </si>
  <si>
    <t>U5</t>
  </si>
  <si>
    <t>IC REG BUCK ADJ 2A TSOT23-6</t>
  </si>
  <si>
    <t>U6</t>
  </si>
  <si>
    <t>IC MCU 32BIT 64KB FLASH 28UQFN</t>
  </si>
  <si>
    <t>U7</t>
  </si>
  <si>
    <t>IC TRNSLTR BIDIRECTIONAL 8VSSOP</t>
  </si>
  <si>
    <t>U8</t>
  </si>
  <si>
    <t>IC MCU 8BIT 28KB FLASH 44TQFP</t>
  </si>
  <si>
    <t>U9</t>
  </si>
  <si>
    <t>IC REG LINEAR 3.3V 300MA SOT23-5</t>
  </si>
  <si>
    <t>MOSFET P-CH 20V 6A SOT23F</t>
  </si>
  <si>
    <t>D1</t>
  </si>
  <si>
    <t>LED BLUE CLEAR 0603 SMD</t>
  </si>
  <si>
    <t>LED RED CLEAR 0603 SMD</t>
  </si>
  <si>
    <t>D3</t>
  </si>
  <si>
    <t>LED GREEN CLEAR 0603 SMD</t>
  </si>
  <si>
    <t>D4</t>
  </si>
  <si>
    <t>LED YELLOW CLEAR 0603 SMD</t>
  </si>
  <si>
    <t>D6</t>
  </si>
  <si>
    <t>DIODE GEN PURP 75V 300MA SOD323</t>
  </si>
  <si>
    <t>D7</t>
  </si>
  <si>
    <t>Schottky Diodes &amp; Rectifiers PJ/SK26/TR/7/HF/0.8K/SMB/SKY/SMD/SSM-20H/SSM20-QI01/PJ///</t>
  </si>
  <si>
    <t>SWITCH TACTILE SPST-NO 0.05A 16V</t>
  </si>
  <si>
    <t>F1</t>
  </si>
  <si>
    <t>PTC RESET FUSE 30V 500MA 1812</t>
  </si>
  <si>
    <t>J1</t>
  </si>
  <si>
    <t>CONN RCPT USB2.0 MICRO B SMD R/A</t>
  </si>
  <si>
    <t>RECEPTACLE STRIP 10P 2.54MM PITC</t>
  </si>
  <si>
    <t>J4</t>
  </si>
  <si>
    <t>RECEPTACLE STRIP 7P 2.54MM PITCH</t>
  </si>
  <si>
    <t>J7</t>
  </si>
  <si>
    <t>RECEPTACLE STRIP 8P 2.54MM PITCH</t>
  </si>
  <si>
    <t>J8</t>
  </si>
  <si>
    <t>RECEPTACLE STRIP, 1.27MM,VERTICA</t>
  </si>
  <si>
    <t>L1</t>
  </si>
  <si>
    <t>FIXED IND 6.8UH 3A 80 MOHM SMD</t>
  </si>
  <si>
    <t>C1, C3, C12, C21, C26, C27</t>
  </si>
  <si>
    <t>C4, C5, C6, C7, C9, C10, C11, C13, C14, C15, C16, C17, C19, C20, C24, C25</t>
  </si>
  <si>
    <t>C8, C23</t>
  </si>
  <si>
    <t>R1, R10, R14, R23, R26</t>
  </si>
  <si>
    <t>R2, R3, R6, R9, R22</t>
  </si>
  <si>
    <t>R4, R5, R11</t>
  </si>
  <si>
    <t>Q1, Q2</t>
  </si>
  <si>
    <t>BT1, BT2</t>
  </si>
  <si>
    <t>PCB</t>
  </si>
  <si>
    <t>FR4, 1OZ, 1.6MM, BLACK/WHITE, HASL, 69x54MM</t>
  </si>
  <si>
    <t>SAMM-7x-FRT.PCB</t>
  </si>
  <si>
    <t>J2, J6</t>
  </si>
  <si>
    <t>D2, D5</t>
  </si>
  <si>
    <t>R7, R13</t>
  </si>
  <si>
    <t>C2, C18, C22</t>
  </si>
  <si>
    <t>No</t>
  </si>
  <si>
    <t>Q. Ty</t>
  </si>
  <si>
    <t>Design P/N</t>
  </si>
  <si>
    <t>Cross P/N 1</t>
  </si>
  <si>
    <t>Cross P/N 2</t>
  </si>
  <si>
    <t>Cross P/N 3</t>
  </si>
  <si>
    <t>T/H Pin</t>
  </si>
  <si>
    <t>SMD Pin</t>
  </si>
  <si>
    <t>Sub-Cost</t>
  </si>
  <si>
    <t>Summary</t>
  </si>
  <si>
    <t>CC0805ZKY5V6BB226</t>
  </si>
  <si>
    <t>CC0603JRX7R7BB104</t>
  </si>
  <si>
    <t>TMCMB0J227MTRF</t>
  </si>
  <si>
    <t>CC0603JRX7R7BB105</t>
  </si>
  <si>
    <t>AC0603JR-071KL</t>
  </si>
  <si>
    <t>RT0603FRE0710KL</t>
  </si>
  <si>
    <t>AC0603JR-074K7L</t>
  </si>
  <si>
    <t>RC0603FR-0740K2L</t>
  </si>
  <si>
    <t>RC0603FR-0775KL</t>
  </si>
  <si>
    <t>AC0603JR-072K2L</t>
  </si>
  <si>
    <t>AP2210N-3.3TRG1</t>
  </si>
  <si>
    <t>MCP9700T-H/LT</t>
  </si>
  <si>
    <t>SST25VF040B-50-4C-SAF</t>
  </si>
  <si>
    <t>RV-3028-C7 32.768KHZ 1PPM-TA-QC</t>
  </si>
  <si>
    <t>MP1470GJ-Z</t>
  </si>
  <si>
    <t>PIC32MM0064GPM028-I/M6</t>
  </si>
  <si>
    <t>74AVC2T45DC,125</t>
  </si>
  <si>
    <t>PIC16F18876-I/PT</t>
  </si>
  <si>
    <t>MIC5504-3.3YM5-TR</t>
  </si>
  <si>
    <t>SSM3J378R,LF</t>
  </si>
  <si>
    <t>150060BS75000</t>
  </si>
  <si>
    <t>150060SS75000</t>
  </si>
  <si>
    <t>150060VS75000</t>
  </si>
  <si>
    <t>150060YS75000</t>
  </si>
  <si>
    <t>1N4148WSTR</t>
  </si>
  <si>
    <t>SK26_R1_00001</t>
  </si>
  <si>
    <t>PTS810 SJG 250 SMTR LFS</t>
  </si>
  <si>
    <t>0ZCG0050AF2C</t>
  </si>
  <si>
    <t>10118192-0002LF</t>
  </si>
  <si>
    <t>RS1-10-G</t>
  </si>
  <si>
    <t>RS1-07-G</t>
  </si>
  <si>
    <t>RS1-08-G</t>
  </si>
  <si>
    <t>HRS-2B-10-GA</t>
  </si>
  <si>
    <t>SDE0604A-6R8M</t>
  </si>
  <si>
    <t>Sum</t>
  </si>
  <si>
    <t>Link</t>
  </si>
  <si>
    <t>https://www.thegioiic.com/products/tu-gom-0805-22uf-16v</t>
  </si>
  <si>
    <t>https://www.thegioiic.com/products/tu-gom-0603-100nf-0-1uf-25v</t>
  </si>
  <si>
    <t>https://www.thegioiic.com/products/tu-gom-0603-1uf-50v</t>
  </si>
  <si>
    <t>https://www.thegioiic.com/products/tu-tantalum-220uf-6-3v-1210-f930j227mba</t>
  </si>
  <si>
    <t>https://www.thegioiic.com/products/dien-tro-1-kohm-0603-1</t>
  </si>
  <si>
    <t>https://www.thegioiic.com/products/dien-tro-10-kohm-0603-1</t>
  </si>
  <si>
    <t>https://www.thegioiic.com/products/dien-tro-4-7-kohm-0603-5</t>
  </si>
  <si>
    <t>https://www.thegioiic.com/products/dien-tro-40-2-kohm-0603-1</t>
  </si>
  <si>
    <t>https://www.thegioiic.com/products/dien-tro-75-kohm-0603-1</t>
  </si>
  <si>
    <t>https://www.thegioiic.com/products/dien-tro-2-2-kohm-0603-5</t>
  </si>
  <si>
    <t>https://www.thegioiic.com/products/mcp1700t-3302e-ic-on-ap-3-3v-250ma</t>
  </si>
  <si>
    <t>https://www.thegioiic.com/products/mcp9700at-e-tt-cam-bien-nhiet-do</t>
  </si>
  <si>
    <t>https://store.rpc.vn/sst25vf040b-80-4i-s2ae?search=SST25VF040</t>
  </si>
  <si>
    <t>https://www.digikey.com/en/products/detail/micro-crystal-ag/RV-3028-C7-32-768KHZ-1PPM-TA-QC/10431070</t>
  </si>
  <si>
    <t>https://banlinhkien.com/mp1470-sot23-ic-buck-2a-16v-adjgadje-p6648672.html</t>
  </si>
  <si>
    <t>https://www.digikey.com/en/products/detail/microchip-technology/PIC32MM0064GPM028-I-M6/8037777</t>
  </si>
  <si>
    <t>https://www.digikey.com/en/products/detail/nexperia-usa-inc/74AVC2T45DC-125/1692558</t>
  </si>
  <si>
    <t>https://www.digikey.com/en/products/detail/microchip-technology/PIC16F18876-I-PT/6192935</t>
  </si>
  <si>
    <t>https://www.thegioiic.com/products/rt9193-33gb-ic-on-ap-3-3v-300ma</t>
  </si>
  <si>
    <t>https://www.thegioiic.com/products/si2301ds</t>
  </si>
  <si>
    <t>https://www.thegioiic.com/products/led-xanh-duong-0603-dan-smd-trong-suot</t>
  </si>
  <si>
    <t>https://www.thegioiic.com/products/led-do-0603-dan-smd-trong-suot</t>
  </si>
  <si>
    <t>https://www.thegioiic.com/products/led-xanh-la-0603-dan-smd-trong-suot</t>
  </si>
  <si>
    <t>https://www.thegioiic.com/products/led-vang-0603-dan-smd-trong-suot</t>
  </si>
  <si>
    <t>https://www.thegioiic.com/products/1n4148ws-diode-chinh-luu-0-15a-75v</t>
  </si>
  <si>
    <t>https://www.thegioiic.com/products/ss24-sma</t>
  </si>
  <si>
    <t>https://www.thegioiic.com/products/nut-nhan-4-2x3-3mm-cao-2-5mm-4-chan-smd-v2</t>
  </si>
  <si>
    <t>https://www.thegioiic.com/products/mf-msmf075-24-2-cau-chi-tu-phuc-hoi-1812-24v-0-75a</t>
  </si>
  <si>
    <t>https://www.thegioiic.com/products/cong-usb-micro-b-2-0-dau-cai-5-chan-smd-v3</t>
  </si>
  <si>
    <t>https://www.thegioiic.com/products/hang-rao-cai-don-2-54mm-40-chan-1-hang-cao-11-8mm-xuyen-lo</t>
  </si>
  <si>
    <t>https://www.thegioiic.com/products/hang-rao-cai-doi-1-27mm-80-chan-2-hang-cao-4-3mm-xuyen-lo</t>
  </si>
  <si>
    <t>https://www.thegioiic.com/products/cuon-cam-dan-smd-cd53-5852-6r8-6-8uh-2-2a</t>
  </si>
  <si>
    <t>PCBA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</si>
</sst>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"/>
    <numFmt numFmtId="165" formatCode="[$VND]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1" xfId="1" applyNumberFormat="1" applyFont="1" applyBorder="1" applyAlignment="1">
      <alignment horizontal="left" vertical="center"/>
    </xf>
    <xf numFmtId="0" fontId="2" fillId="0" borderId="1" xfId="1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165" fontId="4" fillId="0" borderId="1" xfId="0" applyNumberFormat="1" applyFont="1" applyBorder="1" applyAlignment="1">
      <alignment horizontal="right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2" fillId="0" borderId="5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products/dien-tro-40-2-kohm-0603-1" TargetMode="External"/><Relationship Id="rId13" Type="http://schemas.openxmlformats.org/officeDocument/2006/relationships/hyperlink" Target="https://store.rpc.vn/sst25vf040b-80-4i-s2ae?search=SST25VF040" TargetMode="External"/><Relationship Id="rId18" Type="http://schemas.openxmlformats.org/officeDocument/2006/relationships/hyperlink" Target="https://www.digikey.com/en/products/detail/microchip-technology/PIC16F18876-I-PT/6192935" TargetMode="External"/><Relationship Id="rId26" Type="http://schemas.openxmlformats.org/officeDocument/2006/relationships/hyperlink" Target="https://www.thegioiic.com/products/ss24-sma" TargetMode="External"/><Relationship Id="rId3" Type="http://schemas.openxmlformats.org/officeDocument/2006/relationships/hyperlink" Target="https://www.thegioiic.com/products/tu-gom-0603-1uf-50v" TargetMode="External"/><Relationship Id="rId21" Type="http://schemas.openxmlformats.org/officeDocument/2006/relationships/hyperlink" Target="https://www.thegioiic.com/products/led-xanh-duong-0603-dan-smd-trong-suot" TargetMode="External"/><Relationship Id="rId7" Type="http://schemas.openxmlformats.org/officeDocument/2006/relationships/hyperlink" Target="https://www.thegioiic.com/products/dien-tro-4-7-kohm-0603-5" TargetMode="External"/><Relationship Id="rId12" Type="http://schemas.openxmlformats.org/officeDocument/2006/relationships/hyperlink" Target="https://www.thegioiic.com/products/mcp9700at-e-tt-cam-bien-nhiet-do" TargetMode="External"/><Relationship Id="rId17" Type="http://schemas.openxmlformats.org/officeDocument/2006/relationships/hyperlink" Target="https://www.digikey.com/en/products/detail/nexperia-usa-inc/74AVC2T45DC-125/1692558" TargetMode="External"/><Relationship Id="rId25" Type="http://schemas.openxmlformats.org/officeDocument/2006/relationships/hyperlink" Target="https://www.thegioiic.com/products/1n4148ws-diode-chinh-luu-0-15a-75v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www.thegioiic.com/products/tu-gom-0603-100nf-0-1uf-25v" TargetMode="External"/><Relationship Id="rId16" Type="http://schemas.openxmlformats.org/officeDocument/2006/relationships/hyperlink" Target="https://www.digikey.com/en/products/detail/microchip-technology/PIC32MM0064GPM028-I-M6/8037777" TargetMode="External"/><Relationship Id="rId20" Type="http://schemas.openxmlformats.org/officeDocument/2006/relationships/hyperlink" Target="https://www.thegioiic.com/products/si2301ds" TargetMode="External"/><Relationship Id="rId29" Type="http://schemas.openxmlformats.org/officeDocument/2006/relationships/hyperlink" Target="https://www.thegioiic.com/products/cong-usb-micro-b-2-0-dau-cai-5-chan-smd-v3" TargetMode="External"/><Relationship Id="rId1" Type="http://schemas.openxmlformats.org/officeDocument/2006/relationships/hyperlink" Target="https://www.thegioiic.com/products/tu-gom-0805-22uf-16v" TargetMode="External"/><Relationship Id="rId6" Type="http://schemas.openxmlformats.org/officeDocument/2006/relationships/hyperlink" Target="https://www.thegioiic.com/products/dien-tro-10-kohm-0603-1" TargetMode="External"/><Relationship Id="rId11" Type="http://schemas.openxmlformats.org/officeDocument/2006/relationships/hyperlink" Target="https://www.thegioiic.com/products/mcp1700t-3302e-ic-on-ap-3-3v-250ma" TargetMode="External"/><Relationship Id="rId24" Type="http://schemas.openxmlformats.org/officeDocument/2006/relationships/hyperlink" Target="https://www.thegioiic.com/products/led-vang-0603-dan-smd-trong-suot" TargetMode="External"/><Relationship Id="rId32" Type="http://schemas.openxmlformats.org/officeDocument/2006/relationships/hyperlink" Target="https://www.thegioiic.com/products/cuon-cam-dan-smd-cd53-5852-6r8-6-8uh-2-2a" TargetMode="External"/><Relationship Id="rId5" Type="http://schemas.openxmlformats.org/officeDocument/2006/relationships/hyperlink" Target="https://www.thegioiic.com/products/dien-tro-1-kohm-0603-1" TargetMode="External"/><Relationship Id="rId15" Type="http://schemas.openxmlformats.org/officeDocument/2006/relationships/hyperlink" Target="https://banlinhkien.com/mp1470-sot23-ic-buck-2a-16v-adjgadje-p6648672.html" TargetMode="External"/><Relationship Id="rId23" Type="http://schemas.openxmlformats.org/officeDocument/2006/relationships/hyperlink" Target="https://www.thegioiic.com/products/led-xanh-la-0603-dan-smd-trong-suot" TargetMode="External"/><Relationship Id="rId28" Type="http://schemas.openxmlformats.org/officeDocument/2006/relationships/hyperlink" Target="https://www.thegioiic.com/products/mf-msmf075-24-2-cau-chi-tu-phuc-hoi-1812-24v-0-75a" TargetMode="External"/><Relationship Id="rId10" Type="http://schemas.openxmlformats.org/officeDocument/2006/relationships/hyperlink" Target="https://www.thegioiic.com/products/dien-tro-2-2-kohm-0603-5" TargetMode="External"/><Relationship Id="rId19" Type="http://schemas.openxmlformats.org/officeDocument/2006/relationships/hyperlink" Target="https://www.thegioiic.com/products/rt9193-33gb-ic-on-ap-3-3v-300ma" TargetMode="External"/><Relationship Id="rId31" Type="http://schemas.openxmlformats.org/officeDocument/2006/relationships/hyperlink" Target="https://www.thegioiic.com/products/hang-rao-cai-doi-1-27mm-80-chan-2-hang-cao-4-3mm-xuyen-lo" TargetMode="External"/><Relationship Id="rId4" Type="http://schemas.openxmlformats.org/officeDocument/2006/relationships/hyperlink" Target="https://www.thegioiic.com/products/tu-tantalum-220uf-6-3v-1210-f930j227mba" TargetMode="External"/><Relationship Id="rId9" Type="http://schemas.openxmlformats.org/officeDocument/2006/relationships/hyperlink" Target="https://www.thegioiic.com/products/dien-tro-75-kohm-0603-1" TargetMode="External"/><Relationship Id="rId14" Type="http://schemas.openxmlformats.org/officeDocument/2006/relationships/hyperlink" Target="https://www.digikey.com/en/products/detail/micro-crystal-ag/RV-3028-C7-32-768KHZ-1PPM-TA-QC/10431070" TargetMode="External"/><Relationship Id="rId22" Type="http://schemas.openxmlformats.org/officeDocument/2006/relationships/hyperlink" Target="https://www.thegioiic.com/products/led-do-0603-dan-smd-trong-suot" TargetMode="External"/><Relationship Id="rId27" Type="http://schemas.openxmlformats.org/officeDocument/2006/relationships/hyperlink" Target="https://www.thegioiic.com/products/nut-nhan-4-2x3-3mm-cao-2-5mm-4-chan-smd-v2" TargetMode="External"/><Relationship Id="rId30" Type="http://schemas.openxmlformats.org/officeDocument/2006/relationships/hyperlink" Target="https://www.thegioiic.com/products/hang-rao-cai-don-2-54mm-40-chan-1-hang-cao-11-8mm-xuyen-l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D2BA-C688-4BCD-97AB-6C1499957F12}">
  <sheetPr>
    <pageSetUpPr fitToPage="1"/>
  </sheetPr>
  <dimension ref="A1:N37"/>
  <sheetViews>
    <sheetView topLeftCell="D1" workbookViewId="0">
      <pane ySplit="1" topLeftCell="A14" activePane="bottomLeft" state="frozen"/>
      <selection pane="bottomLeft" activeCell="D19" sqref="D19"/>
    </sheetView>
  </sheetViews>
  <sheetFormatPr defaultColWidth="7.42578125" defaultRowHeight="15" x14ac:dyDescent="0.25"/>
  <cols>
    <col min="1" max="1" width="9.28515625" style="10" bestFit="1" customWidth="1"/>
    <col min="2" max="2" width="5.42578125" style="3" bestFit="1" customWidth="1"/>
    <col min="3" max="3" width="63.140625" style="3" bestFit="1" customWidth="1"/>
    <col min="4" max="4" width="32.85546875" style="3" bestFit="1" customWidth="1"/>
    <col min="5" max="7" width="11" style="3" bestFit="1" customWidth="1"/>
    <col min="8" max="8" width="87" style="3" bestFit="1" customWidth="1"/>
    <col min="9" max="9" width="3" style="3" bestFit="1" customWidth="1"/>
    <col min="10" max="10" width="4" style="3" bestFit="1" customWidth="1"/>
    <col min="11" max="12" width="3" style="3" bestFit="1" customWidth="1"/>
    <col min="13" max="13" width="9.140625" style="3" bestFit="1" customWidth="1"/>
    <col min="14" max="14" width="8.85546875" style="3" bestFit="1" customWidth="1"/>
    <col min="15" max="16384" width="7.42578125" style="3"/>
  </cols>
  <sheetData>
    <row r="1" spans="1:14" s="10" customFormat="1" x14ac:dyDescent="0.25">
      <c r="A1" s="4" t="s">
        <v>74</v>
      </c>
      <c r="B1" s="4" t="s">
        <v>75</v>
      </c>
      <c r="C1" s="4" t="s">
        <v>0</v>
      </c>
      <c r="D1" s="4" t="s">
        <v>76</v>
      </c>
      <c r="E1" s="4" t="s">
        <v>77</v>
      </c>
      <c r="F1" s="4" t="s">
        <v>78</v>
      </c>
      <c r="G1" s="4" t="s">
        <v>79</v>
      </c>
      <c r="H1" s="4" t="s">
        <v>1</v>
      </c>
      <c r="I1" s="18" t="s">
        <v>81</v>
      </c>
      <c r="J1" s="19"/>
      <c r="K1" s="18" t="s">
        <v>80</v>
      </c>
      <c r="L1" s="19"/>
      <c r="M1" s="4" t="s">
        <v>2</v>
      </c>
      <c r="N1" s="4" t="s">
        <v>82</v>
      </c>
    </row>
    <row r="2" spans="1:14" x14ac:dyDescent="0.25">
      <c r="A2" s="9">
        <v>1</v>
      </c>
      <c r="B2" s="11">
        <v>6</v>
      </c>
      <c r="C2" s="5" t="s">
        <v>59</v>
      </c>
      <c r="D2" s="2" t="str">
        <f>HYPERLINK("https://www.digikey.com/en/products/detail/yageo/CC0805ZKY5V6BB226/5884300","CC0805ZKY5V6BB226")</f>
        <v>CC0805ZKY5V6BB226</v>
      </c>
      <c r="E2" s="2"/>
      <c r="F2" s="2"/>
      <c r="G2" s="2"/>
      <c r="H2" s="5" t="s">
        <v>3</v>
      </c>
      <c r="I2" s="8">
        <v>2</v>
      </c>
      <c r="J2" s="7">
        <f>I2*B2</f>
        <v>12</v>
      </c>
      <c r="K2" s="8">
        <v>0</v>
      </c>
      <c r="L2" s="7">
        <f>K2*B2</f>
        <v>0</v>
      </c>
      <c r="M2" s="6">
        <v>0.23100000000000001</v>
      </c>
      <c r="N2" s="6">
        <f>M2*B2</f>
        <v>1.3860000000000001</v>
      </c>
    </row>
    <row r="3" spans="1:14" x14ac:dyDescent="0.25">
      <c r="A3" s="9">
        <v>2</v>
      </c>
      <c r="B3" s="11">
        <v>16</v>
      </c>
      <c r="C3" s="5" t="s">
        <v>60</v>
      </c>
      <c r="D3" s="2" t="str">
        <f>HYPERLINK("https://www.digikey.com/en/products/detail/yageo/CC0603JRX7R7BB104/5195185","CC0603JRX7R7BB104")</f>
        <v>CC0603JRX7R7BB104</v>
      </c>
      <c r="E3" s="2"/>
      <c r="F3" s="2"/>
      <c r="G3" s="2"/>
      <c r="H3" s="5" t="s">
        <v>5</v>
      </c>
      <c r="I3" s="8">
        <v>2</v>
      </c>
      <c r="J3" s="7">
        <f t="shared" ref="J3:J36" si="0">I3*B3</f>
        <v>32</v>
      </c>
      <c r="K3" s="8">
        <v>0</v>
      </c>
      <c r="L3" s="7">
        <f t="shared" ref="L3:L36" si="1">K3*B3</f>
        <v>0</v>
      </c>
      <c r="M3" s="6">
        <v>7.6999999999999999E-2</v>
      </c>
      <c r="N3" s="6">
        <f t="shared" ref="N3:N36" si="2">M3*B3</f>
        <v>1.232</v>
      </c>
    </row>
    <row r="4" spans="1:14" x14ac:dyDescent="0.25">
      <c r="A4" s="9">
        <v>3</v>
      </c>
      <c r="B4" s="11">
        <v>2</v>
      </c>
      <c r="C4" s="5" t="s">
        <v>61</v>
      </c>
      <c r="D4" s="2" t="str">
        <f>HYPERLINK("https://www.digikey.com/en/products/detail/vishay-sprague/TMCMB0J227MTRF/10107352","TMCMB0J227MTRF")</f>
        <v>TMCMB0J227MTRF</v>
      </c>
      <c r="E4" s="2"/>
      <c r="F4" s="2"/>
      <c r="G4" s="2"/>
      <c r="H4" s="5" t="s">
        <v>6</v>
      </c>
      <c r="I4" s="8">
        <v>2</v>
      </c>
      <c r="J4" s="7">
        <f t="shared" si="0"/>
        <v>4</v>
      </c>
      <c r="K4" s="8">
        <v>0</v>
      </c>
      <c r="L4" s="7">
        <f t="shared" si="1"/>
        <v>0</v>
      </c>
      <c r="M4" s="6">
        <v>0.61199999999999999</v>
      </c>
      <c r="N4" s="6">
        <f t="shared" si="2"/>
        <v>1.224</v>
      </c>
    </row>
    <row r="5" spans="1:14" x14ac:dyDescent="0.25">
      <c r="A5" s="9">
        <v>4</v>
      </c>
      <c r="B5" s="11">
        <v>3</v>
      </c>
      <c r="C5" s="5" t="s">
        <v>73</v>
      </c>
      <c r="D5" s="2" t="str">
        <f>HYPERLINK("https://www.digikey.com/en/products/detail/yageo/CC0603JRX7R7BB105/7164369","CC0603JRX7R7BB105")</f>
        <v>CC0603JRX7R7BB105</v>
      </c>
      <c r="E5" s="2"/>
      <c r="F5" s="2"/>
      <c r="G5" s="2"/>
      <c r="H5" s="5" t="s">
        <v>4</v>
      </c>
      <c r="I5" s="8">
        <v>2</v>
      </c>
      <c r="J5" s="7">
        <f t="shared" si="0"/>
        <v>6</v>
      </c>
      <c r="K5" s="8">
        <v>0</v>
      </c>
      <c r="L5" s="7">
        <f t="shared" si="1"/>
        <v>0</v>
      </c>
      <c r="M5" s="6">
        <v>0.186</v>
      </c>
      <c r="N5" s="6">
        <f t="shared" si="2"/>
        <v>0.55800000000000005</v>
      </c>
    </row>
    <row r="6" spans="1:14" x14ac:dyDescent="0.25">
      <c r="A6" s="9">
        <v>5</v>
      </c>
      <c r="B6" s="11">
        <v>5</v>
      </c>
      <c r="C6" s="5" t="s">
        <v>62</v>
      </c>
      <c r="D6" s="2" t="str">
        <f>HYPERLINK("https://www.digikey.com/en/products/detail/yageo/AC0603JR-071KL/5896388","AC0603JR-071KL")</f>
        <v>AC0603JR-071KL</v>
      </c>
      <c r="E6" s="2"/>
      <c r="F6" s="2"/>
      <c r="G6" s="2"/>
      <c r="H6" s="5" t="s">
        <v>7</v>
      </c>
      <c r="I6" s="8">
        <v>2</v>
      </c>
      <c r="J6" s="7">
        <f t="shared" si="0"/>
        <v>10</v>
      </c>
      <c r="K6" s="8">
        <v>0</v>
      </c>
      <c r="L6" s="7">
        <f t="shared" si="1"/>
        <v>0</v>
      </c>
      <c r="M6" s="6">
        <v>2.4E-2</v>
      </c>
      <c r="N6" s="6">
        <f t="shared" si="2"/>
        <v>0.12</v>
      </c>
    </row>
    <row r="7" spans="1:14" x14ac:dyDescent="0.25">
      <c r="A7" s="9">
        <v>6</v>
      </c>
      <c r="B7" s="11">
        <v>5</v>
      </c>
      <c r="C7" s="5" t="s">
        <v>63</v>
      </c>
      <c r="D7" s="2" t="str">
        <f>HYPERLINK("https://www.digikey.com/en/products/detail/yageo/RT0603FRE0710KL/1075040","RT0603FRE0710KL")</f>
        <v>RT0603FRE0710KL</v>
      </c>
      <c r="E7" s="2"/>
      <c r="F7" s="2"/>
      <c r="G7" s="2"/>
      <c r="H7" s="5" t="s">
        <v>8</v>
      </c>
      <c r="I7" s="8">
        <v>2</v>
      </c>
      <c r="J7" s="7">
        <f t="shared" si="0"/>
        <v>10</v>
      </c>
      <c r="K7" s="8">
        <v>0</v>
      </c>
      <c r="L7" s="7">
        <f t="shared" si="1"/>
        <v>0</v>
      </c>
      <c r="M7" s="6">
        <v>5.6000000000000001E-2</v>
      </c>
      <c r="N7" s="6">
        <f t="shared" si="2"/>
        <v>0.28000000000000003</v>
      </c>
    </row>
    <row r="8" spans="1:14" x14ac:dyDescent="0.25">
      <c r="A8" s="9">
        <v>7</v>
      </c>
      <c r="B8" s="11">
        <v>3</v>
      </c>
      <c r="C8" s="5" t="s">
        <v>64</v>
      </c>
      <c r="D8" s="2" t="str">
        <f>HYPERLINK("https://www.digikey.com/en/products/detail/yageo/AC0603JR-074K7L/5896467","AC0603JR-074K7L")</f>
        <v>AC0603JR-074K7L</v>
      </c>
      <c r="E8" s="2"/>
      <c r="F8" s="2"/>
      <c r="G8" s="2"/>
      <c r="H8" s="5" t="s">
        <v>9</v>
      </c>
      <c r="I8" s="8">
        <v>2</v>
      </c>
      <c r="J8" s="7">
        <f t="shared" si="0"/>
        <v>6</v>
      </c>
      <c r="K8" s="8">
        <v>0</v>
      </c>
      <c r="L8" s="7">
        <f t="shared" si="1"/>
        <v>0</v>
      </c>
      <c r="M8" s="6">
        <v>2.4E-2</v>
      </c>
      <c r="N8" s="6">
        <f t="shared" si="2"/>
        <v>7.2000000000000008E-2</v>
      </c>
    </row>
    <row r="9" spans="1:14" x14ac:dyDescent="0.25">
      <c r="A9" s="9">
        <v>8</v>
      </c>
      <c r="B9" s="11">
        <v>1</v>
      </c>
      <c r="C9" s="5" t="s">
        <v>11</v>
      </c>
      <c r="D9" s="2" t="str">
        <f>HYPERLINK("https://www.digikey.com/en/products/detail/yageo/RC0603FR-0740K2L/727221","RC0603FR-0740K2L")</f>
        <v>RC0603FR-0740K2L</v>
      </c>
      <c r="E9" s="2"/>
      <c r="F9" s="2"/>
      <c r="G9" s="2"/>
      <c r="H9" s="5" t="s">
        <v>12</v>
      </c>
      <c r="I9" s="8">
        <v>2</v>
      </c>
      <c r="J9" s="7">
        <f t="shared" si="0"/>
        <v>2</v>
      </c>
      <c r="K9" s="8">
        <v>0</v>
      </c>
      <c r="L9" s="7">
        <f t="shared" si="1"/>
        <v>0</v>
      </c>
      <c r="M9" s="6">
        <v>2.4E-2</v>
      </c>
      <c r="N9" s="6">
        <f t="shared" si="2"/>
        <v>2.4E-2</v>
      </c>
    </row>
    <row r="10" spans="1:14" x14ac:dyDescent="0.25">
      <c r="A10" s="9">
        <v>9</v>
      </c>
      <c r="B10" s="11">
        <v>2</v>
      </c>
      <c r="C10" s="5" t="s">
        <v>72</v>
      </c>
      <c r="D10" s="2" t="str">
        <f>HYPERLINK("https://www.digikey.com/en/products/detail/yageo/RC0603FR-0775KL/727378","RC0603FR-0775KL")</f>
        <v>RC0603FR-0775KL</v>
      </c>
      <c r="E10" s="2"/>
      <c r="F10" s="2"/>
      <c r="G10" s="2"/>
      <c r="H10" s="5" t="s">
        <v>10</v>
      </c>
      <c r="I10" s="8">
        <v>2</v>
      </c>
      <c r="J10" s="7">
        <f t="shared" si="0"/>
        <v>4</v>
      </c>
      <c r="K10" s="8">
        <v>0</v>
      </c>
      <c r="L10" s="7">
        <f t="shared" si="1"/>
        <v>0</v>
      </c>
      <c r="M10" s="6">
        <v>2.4E-2</v>
      </c>
      <c r="N10" s="6">
        <f t="shared" si="2"/>
        <v>4.8000000000000001E-2</v>
      </c>
    </row>
    <row r="11" spans="1:14" x14ac:dyDescent="0.25">
      <c r="A11" s="9">
        <v>10</v>
      </c>
      <c r="B11" s="11">
        <v>1</v>
      </c>
      <c r="C11" s="5" t="s">
        <v>13</v>
      </c>
      <c r="D11" s="2" t="str">
        <f>HYPERLINK("https://www.digikey.com/en/products/detail/yageo/AC0603JR-072K2L/5896418","AC0603JR-072K2L")</f>
        <v>AC0603JR-072K2L</v>
      </c>
      <c r="E11" s="2"/>
      <c r="F11" s="2"/>
      <c r="G11" s="2"/>
      <c r="H11" s="5" t="s">
        <v>14</v>
      </c>
      <c r="I11" s="8">
        <v>2</v>
      </c>
      <c r="J11" s="7">
        <f t="shared" si="0"/>
        <v>2</v>
      </c>
      <c r="K11" s="8">
        <v>0</v>
      </c>
      <c r="L11" s="7">
        <f t="shared" si="1"/>
        <v>0</v>
      </c>
      <c r="M11" s="6">
        <v>2.4E-2</v>
      </c>
      <c r="N11" s="6">
        <f t="shared" si="2"/>
        <v>2.4E-2</v>
      </c>
    </row>
    <row r="12" spans="1:14" x14ac:dyDescent="0.25">
      <c r="A12" s="9">
        <v>11</v>
      </c>
      <c r="B12" s="11">
        <v>1</v>
      </c>
      <c r="C12" s="5" t="s">
        <v>15</v>
      </c>
      <c r="D12" s="2" t="str">
        <f>HYPERLINK("https://www.digikey.com/en/products/detail/diodes-incorporated/AP2210N-3-3TRG1/4470822","AP2210N-3.3TRG1")</f>
        <v>AP2210N-3.3TRG1</v>
      </c>
      <c r="E12" s="2"/>
      <c r="F12" s="2"/>
      <c r="G12" s="2"/>
      <c r="H12" s="5" t="s">
        <v>16</v>
      </c>
      <c r="I12" s="8">
        <v>3</v>
      </c>
      <c r="J12" s="7">
        <f t="shared" si="0"/>
        <v>3</v>
      </c>
      <c r="K12" s="8">
        <v>0</v>
      </c>
      <c r="L12" s="7">
        <f t="shared" si="1"/>
        <v>0</v>
      </c>
      <c r="M12" s="6">
        <v>0.313</v>
      </c>
      <c r="N12" s="6">
        <f t="shared" si="2"/>
        <v>0.313</v>
      </c>
    </row>
    <row r="13" spans="1:14" x14ac:dyDescent="0.25">
      <c r="A13" s="9">
        <v>12</v>
      </c>
      <c r="B13" s="11">
        <v>1</v>
      </c>
      <c r="C13" s="5" t="s">
        <v>17</v>
      </c>
      <c r="D13" s="2" t="str">
        <f>HYPERLINK("https://www.digikey.com/en/products/detail/microchip-technology/MCP9701T-E-TT/1987445","MCP9700T-H/LT")</f>
        <v>MCP9700T-H/LT</v>
      </c>
      <c r="E13" s="2"/>
      <c r="F13" s="2"/>
      <c r="G13" s="2"/>
      <c r="H13" s="5" t="s">
        <v>18</v>
      </c>
      <c r="I13" s="8">
        <v>3</v>
      </c>
      <c r="J13" s="7">
        <f t="shared" si="0"/>
        <v>3</v>
      </c>
      <c r="K13" s="8">
        <v>0</v>
      </c>
      <c r="L13" s="7">
        <f t="shared" si="1"/>
        <v>0</v>
      </c>
      <c r="M13" s="6">
        <v>0.25</v>
      </c>
      <c r="N13" s="6">
        <f t="shared" si="2"/>
        <v>0.25</v>
      </c>
    </row>
    <row r="14" spans="1:14" x14ac:dyDescent="0.25">
      <c r="A14" s="9">
        <v>13</v>
      </c>
      <c r="B14" s="11">
        <v>1</v>
      </c>
      <c r="C14" s="5" t="s">
        <v>19</v>
      </c>
      <c r="D14" s="2" t="str">
        <f>HYPERLINK("https://www.digikey.com/en/products/detail/microchip-technology/SST25VF040B-50-4C-SAF/4740879","SST25VF040B-50-4C-SAF")</f>
        <v>SST25VF040B-50-4C-SAF</v>
      </c>
      <c r="E14" s="2"/>
      <c r="F14" s="2"/>
      <c r="G14" s="2"/>
      <c r="H14" s="5" t="s">
        <v>20</v>
      </c>
      <c r="I14" s="8">
        <v>8</v>
      </c>
      <c r="J14" s="7">
        <f t="shared" si="0"/>
        <v>8</v>
      </c>
      <c r="K14" s="8">
        <v>0</v>
      </c>
      <c r="L14" s="7">
        <f t="shared" si="1"/>
        <v>0</v>
      </c>
      <c r="M14" s="6">
        <v>0.84</v>
      </c>
      <c r="N14" s="6">
        <f t="shared" si="2"/>
        <v>0.84</v>
      </c>
    </row>
    <row r="15" spans="1:14" x14ac:dyDescent="0.25">
      <c r="A15" s="9">
        <v>14</v>
      </c>
      <c r="B15" s="11">
        <v>1</v>
      </c>
      <c r="C15" s="5" t="s">
        <v>21</v>
      </c>
      <c r="D15" s="2" t="str">
        <f>HYPERLINK("https://www.digikey.com/en/products/detail/micro-crystal-ag/RV-3028-C7-32-768KHZ-1PPM-TA-QC/10431070","RV-3028-C7 32.768KHZ 1PPM-TA-QC")</f>
        <v>RV-3028-C7 32.768KHZ 1PPM-TA-QC</v>
      </c>
      <c r="E15" s="2"/>
      <c r="F15" s="2"/>
      <c r="G15" s="2"/>
      <c r="H15" s="5" t="s">
        <v>22</v>
      </c>
      <c r="I15" s="8">
        <v>8</v>
      </c>
      <c r="J15" s="7">
        <f t="shared" si="0"/>
        <v>8</v>
      </c>
      <c r="K15" s="8">
        <v>0</v>
      </c>
      <c r="L15" s="7">
        <f t="shared" si="1"/>
        <v>0</v>
      </c>
      <c r="M15" s="6">
        <v>2.5659999999999998</v>
      </c>
      <c r="N15" s="6">
        <f t="shared" si="2"/>
        <v>2.5659999999999998</v>
      </c>
    </row>
    <row r="16" spans="1:14" x14ac:dyDescent="0.25">
      <c r="A16" s="9">
        <v>15</v>
      </c>
      <c r="B16" s="11">
        <v>1</v>
      </c>
      <c r="C16" s="5" t="s">
        <v>23</v>
      </c>
      <c r="D16" s="2" t="str">
        <f>HYPERLINK("https://www.digikey.com/en/products/detail/monolithic-power-systems-inc/MP1470GJ-Z/9555284","MP1470GJ-Z")</f>
        <v>MP1470GJ-Z</v>
      </c>
      <c r="E16" s="2"/>
      <c r="F16" s="2"/>
      <c r="G16" s="2"/>
      <c r="H16" s="5" t="s">
        <v>24</v>
      </c>
      <c r="I16" s="8">
        <v>6</v>
      </c>
      <c r="J16" s="7">
        <f t="shared" si="0"/>
        <v>6</v>
      </c>
      <c r="K16" s="8">
        <v>0</v>
      </c>
      <c r="L16" s="7">
        <f t="shared" si="1"/>
        <v>0</v>
      </c>
      <c r="M16" s="6">
        <v>1.532</v>
      </c>
      <c r="N16" s="6">
        <f t="shared" si="2"/>
        <v>1.532</v>
      </c>
    </row>
    <row r="17" spans="1:14" x14ac:dyDescent="0.25">
      <c r="A17" s="9">
        <v>16</v>
      </c>
      <c r="B17" s="11">
        <v>1</v>
      </c>
      <c r="C17" s="5" t="s">
        <v>25</v>
      </c>
      <c r="D17" s="2" t="str">
        <f>HYPERLINK("https://www.digikey.com/en/products/detail/microchip-technology/PIC32MM0064GPM028-I-M6/8037777","PIC32MM0064GPM028-I/M6")</f>
        <v>PIC32MM0064GPM028-I/M6</v>
      </c>
      <c r="E17" s="2"/>
      <c r="F17" s="2"/>
      <c r="G17" s="2"/>
      <c r="H17" s="5" t="s">
        <v>26</v>
      </c>
      <c r="I17" s="8">
        <v>33</v>
      </c>
      <c r="J17" s="7">
        <f t="shared" si="0"/>
        <v>33</v>
      </c>
      <c r="K17" s="8">
        <v>0</v>
      </c>
      <c r="L17" s="7">
        <f t="shared" si="1"/>
        <v>0</v>
      </c>
      <c r="M17" s="6">
        <v>2.04</v>
      </c>
      <c r="N17" s="6">
        <f t="shared" si="2"/>
        <v>2.04</v>
      </c>
    </row>
    <row r="18" spans="1:14" x14ac:dyDescent="0.25">
      <c r="A18" s="9">
        <v>17</v>
      </c>
      <c r="B18" s="11">
        <v>1</v>
      </c>
      <c r="C18" s="5" t="s">
        <v>27</v>
      </c>
      <c r="D18" s="2" t="str">
        <f>HYPERLINK("https://www.digikey.com/en/products/detail/nexperia-usa-inc/74AVC2T45DC-125/1692558","74AVC2T45DC,125")</f>
        <v>74AVC2T45DC,125</v>
      </c>
      <c r="E18" s="2"/>
      <c r="F18" s="2"/>
      <c r="G18" s="2"/>
      <c r="H18" s="5" t="s">
        <v>28</v>
      </c>
      <c r="I18" s="8">
        <v>8</v>
      </c>
      <c r="J18" s="7">
        <f t="shared" si="0"/>
        <v>8</v>
      </c>
      <c r="K18" s="8">
        <v>0</v>
      </c>
      <c r="L18" s="7">
        <f t="shared" si="1"/>
        <v>0</v>
      </c>
      <c r="M18" s="6">
        <v>0.35299999999999998</v>
      </c>
      <c r="N18" s="6">
        <f t="shared" si="2"/>
        <v>0.35299999999999998</v>
      </c>
    </row>
    <row r="19" spans="1:14" x14ac:dyDescent="0.25">
      <c r="A19" s="9">
        <v>18</v>
      </c>
      <c r="B19" s="11">
        <v>1</v>
      </c>
      <c r="C19" s="5" t="s">
        <v>29</v>
      </c>
      <c r="D19" s="2" t="str">
        <f>HYPERLINK("https://www.digikey.com/en/products/detail/microchip-technology/PIC16F18876-I-PT/6192935","PIC16F18876-I/PT")</f>
        <v>PIC16F18876-I/PT</v>
      </c>
      <c r="E19" s="2"/>
      <c r="F19" s="2"/>
      <c r="G19" s="2"/>
      <c r="H19" s="5" t="s">
        <v>30</v>
      </c>
      <c r="I19" s="8">
        <v>44</v>
      </c>
      <c r="J19" s="7">
        <f t="shared" si="0"/>
        <v>44</v>
      </c>
      <c r="K19" s="8">
        <v>0</v>
      </c>
      <c r="L19" s="7">
        <f t="shared" si="1"/>
        <v>0</v>
      </c>
      <c r="M19" s="6">
        <v>1.69</v>
      </c>
      <c r="N19" s="6">
        <f t="shared" si="2"/>
        <v>1.69</v>
      </c>
    </row>
    <row r="20" spans="1:14" x14ac:dyDescent="0.25">
      <c r="A20" s="9">
        <v>19</v>
      </c>
      <c r="B20" s="11">
        <v>1</v>
      </c>
      <c r="C20" s="5" t="s">
        <v>31</v>
      </c>
      <c r="D20" s="2" t="str">
        <f>HYPERLINK("https://www.digikey.com/en/products/detail/microchip-technology/MIC5504-3-3YM5-TR/4864018","MIC5504-3.3YM5-TR")</f>
        <v>MIC5504-3.3YM5-TR</v>
      </c>
      <c r="E20" s="2"/>
      <c r="F20" s="2"/>
      <c r="G20" s="2"/>
      <c r="H20" s="5" t="s">
        <v>32</v>
      </c>
      <c r="I20" s="8">
        <v>5</v>
      </c>
      <c r="J20" s="7">
        <f t="shared" si="0"/>
        <v>5</v>
      </c>
      <c r="K20" s="8">
        <v>0</v>
      </c>
      <c r="L20" s="7">
        <f t="shared" si="1"/>
        <v>0</v>
      </c>
      <c r="M20" s="6">
        <v>0.13</v>
      </c>
      <c r="N20" s="6">
        <f t="shared" si="2"/>
        <v>0.13</v>
      </c>
    </row>
    <row r="21" spans="1:14" x14ac:dyDescent="0.25">
      <c r="A21" s="9">
        <v>20</v>
      </c>
      <c r="B21" s="11">
        <v>2</v>
      </c>
      <c r="C21" s="5" t="s">
        <v>65</v>
      </c>
      <c r="D21" s="2" t="str">
        <f>HYPERLINK("https://www.digikey.com/en/products/detail/toshiba-semiconductor-and-storage/SSM3J378R-LF/9866021","SSM3J378R,LF")</f>
        <v>SSM3J378R,LF</v>
      </c>
      <c r="E21" s="2"/>
      <c r="F21" s="2"/>
      <c r="G21" s="2"/>
      <c r="H21" s="5" t="s">
        <v>33</v>
      </c>
      <c r="I21" s="8">
        <v>3</v>
      </c>
      <c r="J21" s="7">
        <f t="shared" si="0"/>
        <v>6</v>
      </c>
      <c r="K21" s="8">
        <v>0</v>
      </c>
      <c r="L21" s="7">
        <f t="shared" si="1"/>
        <v>0</v>
      </c>
      <c r="M21" s="6">
        <v>0.30199999999999999</v>
      </c>
      <c r="N21" s="6">
        <f t="shared" si="2"/>
        <v>0.60399999999999998</v>
      </c>
    </row>
    <row r="22" spans="1:14" x14ac:dyDescent="0.25">
      <c r="A22" s="9">
        <v>21</v>
      </c>
      <c r="B22" s="11">
        <v>1</v>
      </c>
      <c r="C22" s="5" t="s">
        <v>34</v>
      </c>
      <c r="D22" s="2" t="str">
        <f>HYPERLINK("https://www.digikey.com/en/products/detail/würth-elektronik/150060BS75000/4489895","150060BS75000")</f>
        <v>150060BS75000</v>
      </c>
      <c r="E22" s="2"/>
      <c r="F22" s="2"/>
      <c r="G22" s="2"/>
      <c r="H22" s="5" t="s">
        <v>35</v>
      </c>
      <c r="I22" s="8">
        <v>2</v>
      </c>
      <c r="J22" s="7">
        <f t="shared" si="0"/>
        <v>2</v>
      </c>
      <c r="K22" s="8">
        <v>0</v>
      </c>
      <c r="L22" s="7">
        <f t="shared" si="1"/>
        <v>0</v>
      </c>
      <c r="M22" s="6">
        <v>0.16</v>
      </c>
      <c r="N22" s="6">
        <f t="shared" si="2"/>
        <v>0.16</v>
      </c>
    </row>
    <row r="23" spans="1:14" x14ac:dyDescent="0.25">
      <c r="A23" s="9">
        <v>22</v>
      </c>
      <c r="B23" s="11">
        <v>2</v>
      </c>
      <c r="C23" s="5" t="s">
        <v>71</v>
      </c>
      <c r="D23" s="2" t="str">
        <f>HYPERLINK("https://www.digikey.com/en/products/detail/würth-elektronik/150060SS75000/4489903","150060SS75000")</f>
        <v>150060SS75000</v>
      </c>
      <c r="E23" s="2"/>
      <c r="F23" s="2"/>
      <c r="G23" s="2"/>
      <c r="H23" s="5" t="s">
        <v>36</v>
      </c>
      <c r="I23" s="8">
        <v>2</v>
      </c>
      <c r="J23" s="7">
        <f t="shared" si="0"/>
        <v>4</v>
      </c>
      <c r="K23" s="8">
        <v>0</v>
      </c>
      <c r="L23" s="7">
        <f t="shared" si="1"/>
        <v>0</v>
      </c>
      <c r="M23" s="6">
        <v>0.14000000000000001</v>
      </c>
      <c r="N23" s="6">
        <f t="shared" si="2"/>
        <v>0.28000000000000003</v>
      </c>
    </row>
    <row r="24" spans="1:14" x14ac:dyDescent="0.25">
      <c r="A24" s="9">
        <v>23</v>
      </c>
      <c r="B24" s="11">
        <v>1</v>
      </c>
      <c r="C24" s="5" t="s">
        <v>37</v>
      </c>
      <c r="D24" s="2" t="str">
        <f>HYPERLINK("https://www.digikey.com/en/products/detail/würth-elektronik/150060VS75000/4489906","150060VS75000")</f>
        <v>150060VS75000</v>
      </c>
      <c r="E24" s="2"/>
      <c r="F24" s="2"/>
      <c r="G24" s="2"/>
      <c r="H24" s="5" t="s">
        <v>38</v>
      </c>
      <c r="I24" s="8">
        <v>2</v>
      </c>
      <c r="J24" s="7">
        <f t="shared" si="0"/>
        <v>2</v>
      </c>
      <c r="K24" s="8">
        <v>0</v>
      </c>
      <c r="L24" s="7">
        <f t="shared" si="1"/>
        <v>0</v>
      </c>
      <c r="M24" s="6">
        <v>0.14000000000000001</v>
      </c>
      <c r="N24" s="6">
        <f t="shared" si="2"/>
        <v>0.14000000000000001</v>
      </c>
    </row>
    <row r="25" spans="1:14" x14ac:dyDescent="0.25">
      <c r="A25" s="9">
        <v>24</v>
      </c>
      <c r="B25" s="11">
        <v>1</v>
      </c>
      <c r="C25" s="5" t="s">
        <v>39</v>
      </c>
      <c r="D25" s="2" t="str">
        <f>HYPERLINK("https://www.digikey.com/en/products/detail/würth-elektronik/150060YS75000/4489909","150060YS75000")</f>
        <v>150060YS75000</v>
      </c>
      <c r="E25" s="2"/>
      <c r="F25" s="2"/>
      <c r="G25" s="2"/>
      <c r="H25" s="5" t="s">
        <v>40</v>
      </c>
      <c r="I25" s="8">
        <v>2</v>
      </c>
      <c r="J25" s="7">
        <f t="shared" si="0"/>
        <v>2</v>
      </c>
      <c r="K25" s="8">
        <v>0</v>
      </c>
      <c r="L25" s="7">
        <f t="shared" si="1"/>
        <v>0</v>
      </c>
      <c r="M25" s="6">
        <v>0.14000000000000001</v>
      </c>
      <c r="N25" s="6">
        <f t="shared" si="2"/>
        <v>0.14000000000000001</v>
      </c>
    </row>
    <row r="26" spans="1:14" x14ac:dyDescent="0.25">
      <c r="A26" s="9">
        <v>25</v>
      </c>
      <c r="B26" s="11">
        <v>1</v>
      </c>
      <c r="C26" s="5" t="s">
        <v>41</v>
      </c>
      <c r="D26" s="2" t="str">
        <f>HYPERLINK("https://www.digikey.com/en/products/detail/smc-diode-solutions/1N4148WSTR/6022449","1N4148WSTR")</f>
        <v>1N4148WSTR</v>
      </c>
      <c r="E26" s="2"/>
      <c r="F26" s="2"/>
      <c r="G26" s="2"/>
      <c r="H26" s="5" t="s">
        <v>42</v>
      </c>
      <c r="I26" s="8">
        <v>2</v>
      </c>
      <c r="J26" s="7">
        <f t="shared" si="0"/>
        <v>2</v>
      </c>
      <c r="K26" s="8">
        <v>0</v>
      </c>
      <c r="L26" s="7">
        <f t="shared" si="1"/>
        <v>0</v>
      </c>
      <c r="M26" s="6">
        <v>0.121</v>
      </c>
      <c r="N26" s="6">
        <f t="shared" si="2"/>
        <v>0.121</v>
      </c>
    </row>
    <row r="27" spans="1:14" x14ac:dyDescent="0.25">
      <c r="A27" s="9">
        <v>26</v>
      </c>
      <c r="B27" s="11">
        <v>1</v>
      </c>
      <c r="C27" s="5" t="s">
        <v>43</v>
      </c>
      <c r="D27" s="2" t="str">
        <f>HYPERLINK("https://www.mouser.vn/ProductDetail/Panjit/SK26_R1_00001?qs=sPbYRqrBIVnCfhq3ypDoOA%3D%3D","SK26_R1_00001")</f>
        <v>SK26_R1_00001</v>
      </c>
      <c r="E27" s="2"/>
      <c r="F27" s="2"/>
      <c r="G27" s="2"/>
      <c r="H27" s="5" t="s">
        <v>44</v>
      </c>
      <c r="I27" s="8">
        <v>2</v>
      </c>
      <c r="J27" s="7">
        <f t="shared" si="0"/>
        <v>2</v>
      </c>
      <c r="K27" s="8">
        <v>0</v>
      </c>
      <c r="L27" s="7">
        <f t="shared" si="1"/>
        <v>0</v>
      </c>
      <c r="M27" s="6">
        <v>0.36</v>
      </c>
      <c r="N27" s="6">
        <f t="shared" si="2"/>
        <v>0.36</v>
      </c>
    </row>
    <row r="28" spans="1:14" x14ac:dyDescent="0.25">
      <c r="A28" s="9">
        <v>27</v>
      </c>
      <c r="B28" s="11">
        <v>2</v>
      </c>
      <c r="C28" s="5" t="s">
        <v>66</v>
      </c>
      <c r="D28" s="2" t="str">
        <f>HYPERLINK("https://www.digikey.com/en/products/detail/c-k/PTS810-SJG-250-SMTR-LFS/4176612","PTS810 SJG 250 SMTR LFS")</f>
        <v>PTS810 SJG 250 SMTR LFS</v>
      </c>
      <c r="E28" s="2"/>
      <c r="F28" s="2"/>
      <c r="G28" s="2"/>
      <c r="H28" s="5" t="s">
        <v>45</v>
      </c>
      <c r="I28" s="8">
        <v>4</v>
      </c>
      <c r="J28" s="7">
        <f t="shared" si="0"/>
        <v>8</v>
      </c>
      <c r="K28" s="8">
        <v>0</v>
      </c>
      <c r="L28" s="7">
        <f t="shared" si="1"/>
        <v>0</v>
      </c>
      <c r="M28" s="6">
        <v>0.35399999999999998</v>
      </c>
      <c r="N28" s="6">
        <f t="shared" si="2"/>
        <v>0.70799999999999996</v>
      </c>
    </row>
    <row r="29" spans="1:14" x14ac:dyDescent="0.25">
      <c r="A29" s="9">
        <v>28</v>
      </c>
      <c r="B29" s="11">
        <v>1</v>
      </c>
      <c r="C29" s="5" t="s">
        <v>46</v>
      </c>
      <c r="D29" s="2" t="str">
        <f>HYPERLINK("https://www.digikey.com/en/products/detail/bel-fuse-inc/0ZCG0050AF2C/4156100","0ZCG0050AF2C")</f>
        <v>0ZCG0050AF2C</v>
      </c>
      <c r="E29" s="2"/>
      <c r="F29" s="2"/>
      <c r="G29" s="2"/>
      <c r="H29" s="5" t="s">
        <v>47</v>
      </c>
      <c r="I29" s="8">
        <v>2</v>
      </c>
      <c r="J29" s="7">
        <f t="shared" si="0"/>
        <v>2</v>
      </c>
      <c r="K29" s="8">
        <v>0</v>
      </c>
      <c r="L29" s="7">
        <f t="shared" si="1"/>
        <v>0</v>
      </c>
      <c r="M29" s="6">
        <v>0.107</v>
      </c>
      <c r="N29" s="6">
        <f t="shared" si="2"/>
        <v>0.107</v>
      </c>
    </row>
    <row r="30" spans="1:14" x14ac:dyDescent="0.25">
      <c r="A30" s="9">
        <v>29</v>
      </c>
      <c r="B30" s="11">
        <v>1</v>
      </c>
      <c r="C30" s="5" t="s">
        <v>48</v>
      </c>
      <c r="D30" s="2" t="str">
        <f>HYPERLINK("https://www.digikey.com/en/products/detail/amphenol-icc-fci/10118192-0002LF/6817756","10118192-0002LF")</f>
        <v>10118192-0002LF</v>
      </c>
      <c r="E30" s="2"/>
      <c r="F30" s="2"/>
      <c r="G30" s="2"/>
      <c r="H30" s="5" t="s">
        <v>49</v>
      </c>
      <c r="I30" s="8">
        <v>9</v>
      </c>
      <c r="J30" s="7">
        <f t="shared" si="0"/>
        <v>9</v>
      </c>
      <c r="K30" s="8">
        <v>10</v>
      </c>
      <c r="L30" s="7">
        <f t="shared" si="1"/>
        <v>10</v>
      </c>
      <c r="M30" s="6">
        <v>0.44</v>
      </c>
      <c r="N30" s="6">
        <f t="shared" si="2"/>
        <v>0.44</v>
      </c>
    </row>
    <row r="31" spans="1:14" x14ac:dyDescent="0.25">
      <c r="A31" s="9">
        <v>30</v>
      </c>
      <c r="B31" s="11">
        <v>2</v>
      </c>
      <c r="C31" s="5" t="s">
        <v>70</v>
      </c>
      <c r="D31" s="2" t="str">
        <f>HYPERLINK("https://www.digikey.com/en/products/detail/adam-tech/RS1-10-G/9832059","RS1-10-G")</f>
        <v>RS1-10-G</v>
      </c>
      <c r="E31" s="2"/>
      <c r="F31" s="2"/>
      <c r="G31" s="2"/>
      <c r="H31" s="5" t="s">
        <v>50</v>
      </c>
      <c r="I31" s="8">
        <v>0</v>
      </c>
      <c r="J31" s="7">
        <f t="shared" si="0"/>
        <v>0</v>
      </c>
      <c r="K31" s="8">
        <v>7</v>
      </c>
      <c r="L31" s="7">
        <f t="shared" si="1"/>
        <v>14</v>
      </c>
      <c r="M31" s="6">
        <v>0.58299999999999996</v>
      </c>
      <c r="N31" s="6">
        <f t="shared" si="2"/>
        <v>1.1659999999999999</v>
      </c>
    </row>
    <row r="32" spans="1:14" x14ac:dyDescent="0.25">
      <c r="A32" s="9">
        <v>31</v>
      </c>
      <c r="B32" s="11">
        <v>1</v>
      </c>
      <c r="C32" s="5" t="s">
        <v>51</v>
      </c>
      <c r="D32" s="2" t="str">
        <f>HYPERLINK("https://www.digikey.com/en/products/detail/adam-tech/RS1-07-G/9832045","RS1-07-G")</f>
        <v>RS1-07-G</v>
      </c>
      <c r="E32" s="2"/>
      <c r="F32" s="2"/>
      <c r="G32" s="2"/>
      <c r="H32" s="5" t="s">
        <v>52</v>
      </c>
      <c r="I32" s="8">
        <v>0</v>
      </c>
      <c r="J32" s="7">
        <f t="shared" si="0"/>
        <v>0</v>
      </c>
      <c r="K32" s="8">
        <v>7</v>
      </c>
      <c r="L32" s="7">
        <f t="shared" si="1"/>
        <v>7</v>
      </c>
      <c r="M32" s="6">
        <v>0.44500000000000001</v>
      </c>
      <c r="N32" s="6">
        <f t="shared" si="2"/>
        <v>0.44500000000000001</v>
      </c>
    </row>
    <row r="33" spans="1:14" x14ac:dyDescent="0.25">
      <c r="A33" s="9">
        <v>32</v>
      </c>
      <c r="B33" s="11">
        <v>1</v>
      </c>
      <c r="C33" s="5" t="s">
        <v>53</v>
      </c>
      <c r="D33" s="2" t="str">
        <f>HYPERLINK("https://www.digikey.com/en/products/detail/adam-tech/RS1-08-G/9832056","RS1-08-G")</f>
        <v>RS1-08-G</v>
      </c>
      <c r="E33" s="2"/>
      <c r="F33" s="2"/>
      <c r="G33" s="2"/>
      <c r="H33" s="5" t="s">
        <v>54</v>
      </c>
      <c r="I33" s="8">
        <v>0</v>
      </c>
      <c r="J33" s="7">
        <f t="shared" si="0"/>
        <v>0</v>
      </c>
      <c r="K33" s="8">
        <v>8</v>
      </c>
      <c r="L33" s="7">
        <f t="shared" si="1"/>
        <v>8</v>
      </c>
      <c r="M33" s="6">
        <v>0.46700000000000003</v>
      </c>
      <c r="N33" s="6">
        <f t="shared" si="2"/>
        <v>0.46700000000000003</v>
      </c>
    </row>
    <row r="34" spans="1:14" x14ac:dyDescent="0.25">
      <c r="A34" s="9">
        <v>33</v>
      </c>
      <c r="B34" s="11">
        <v>1</v>
      </c>
      <c r="C34" s="5" t="s">
        <v>55</v>
      </c>
      <c r="D34" s="2" t="str">
        <f>HYPERLINK("https://www.digikey.com/en/products/detail/adam-tech/HRS-2B-10-GA/9832984","HRS-2B-10-GA")</f>
        <v>HRS-2B-10-GA</v>
      </c>
      <c r="E34" s="2"/>
      <c r="F34" s="2"/>
      <c r="G34" s="2"/>
      <c r="H34" s="5" t="s">
        <v>56</v>
      </c>
      <c r="I34" s="8">
        <v>0</v>
      </c>
      <c r="J34" s="7">
        <f t="shared" si="0"/>
        <v>0</v>
      </c>
      <c r="K34" s="8">
        <v>8</v>
      </c>
      <c r="L34" s="7">
        <f t="shared" si="1"/>
        <v>8</v>
      </c>
      <c r="M34" s="6">
        <v>0.38900000000000001</v>
      </c>
      <c r="N34" s="6">
        <f t="shared" si="2"/>
        <v>0.38900000000000001</v>
      </c>
    </row>
    <row r="35" spans="1:14" x14ac:dyDescent="0.25">
      <c r="A35" s="9">
        <v>34</v>
      </c>
      <c r="B35" s="11">
        <v>1</v>
      </c>
      <c r="C35" s="5" t="s">
        <v>57</v>
      </c>
      <c r="D35" s="2" t="str">
        <f>HYPERLINK("https://www.digikey.com/en/products/detail/bourns-inc/SDE0604A-6R8M/5030882","SDE0604A-6R8M")</f>
        <v>SDE0604A-6R8M</v>
      </c>
      <c r="E35" s="2"/>
      <c r="F35" s="2"/>
      <c r="G35" s="2"/>
      <c r="H35" s="5" t="s">
        <v>58</v>
      </c>
      <c r="I35" s="8">
        <v>2</v>
      </c>
      <c r="J35" s="7">
        <f t="shared" si="0"/>
        <v>2</v>
      </c>
      <c r="K35" s="8">
        <v>0</v>
      </c>
      <c r="L35" s="7">
        <f t="shared" si="1"/>
        <v>0</v>
      </c>
      <c r="M35" s="6">
        <v>0.59299999999999997</v>
      </c>
      <c r="N35" s="6">
        <f t="shared" si="2"/>
        <v>0.59299999999999997</v>
      </c>
    </row>
    <row r="36" spans="1:14" x14ac:dyDescent="0.25">
      <c r="A36" s="9">
        <v>35</v>
      </c>
      <c r="B36" s="11">
        <v>1</v>
      </c>
      <c r="C36" s="5" t="s">
        <v>67</v>
      </c>
      <c r="D36" s="1" t="s">
        <v>69</v>
      </c>
      <c r="E36" s="1"/>
      <c r="F36" s="1"/>
      <c r="G36" s="1"/>
      <c r="H36" s="5" t="s">
        <v>68</v>
      </c>
      <c r="I36" s="8">
        <v>0</v>
      </c>
      <c r="J36" s="7">
        <f t="shared" si="0"/>
        <v>0</v>
      </c>
      <c r="K36" s="8">
        <v>0</v>
      </c>
      <c r="L36" s="7">
        <f t="shared" si="1"/>
        <v>0</v>
      </c>
      <c r="M36" s="6">
        <v>1</v>
      </c>
      <c r="N36" s="6">
        <f t="shared" si="2"/>
        <v>1</v>
      </c>
    </row>
    <row r="37" spans="1:14" s="17" customFormat="1" x14ac:dyDescent="0.25">
      <c r="A37" s="12" t="s">
        <v>83</v>
      </c>
      <c r="B37" s="13">
        <f>SUM(B2:B36)</f>
        <v>73</v>
      </c>
      <c r="C37" s="12"/>
      <c r="D37" s="14"/>
      <c r="E37" s="14"/>
      <c r="F37" s="14"/>
      <c r="G37" s="14"/>
      <c r="H37" s="12"/>
      <c r="I37" s="15"/>
      <c r="J37" s="15">
        <f>SUM(J2:J36)</f>
        <v>247</v>
      </c>
      <c r="K37" s="15"/>
      <c r="L37" s="15">
        <f>SUM(L2:L36)</f>
        <v>47</v>
      </c>
      <c r="M37" s="16"/>
      <c r="N37" s="16">
        <f>SUM(N2:N36)</f>
        <v>21.801999999999996</v>
      </c>
    </row>
  </sheetData>
  <mergeCells count="2">
    <mergeCell ref="K1:L1"/>
    <mergeCell ref="I1:J1"/>
  </mergeCells>
  <phoneticPr fontId="3" type="noConversion"/>
  <pageMargins left="0.25" right="0.25" top="0.75" bottom="0.75" header="0.3" footer="0.3"/>
  <pageSetup paperSize="9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ADDC-FEA2-4693-9F5F-7160D9A03DCF}">
  <sheetPr>
    <pageSetUpPr fitToPage="1"/>
  </sheetPr>
  <dimension ref="A1:H38"/>
  <sheetViews>
    <sheetView tabSelected="1" workbookViewId="0">
      <pane ySplit="1" topLeftCell="A38" activePane="bottomLeft" state="frozen"/>
      <selection pane="bottomLeft" activeCell="C47" sqref="C47"/>
    </sheetView>
  </sheetViews>
  <sheetFormatPr defaultRowHeight="15" x14ac:dyDescent="0.25"/>
  <cols>
    <col min="1" max="1" width="4.85546875" bestFit="1" customWidth="1"/>
    <col min="2" max="2" width="5.42578125" bestFit="1" customWidth="1"/>
    <col min="3" max="3" width="63.140625" bestFit="1" customWidth="1"/>
    <col min="4" max="4" width="32.85546875" bestFit="1" customWidth="1"/>
    <col min="5" max="5" width="87" bestFit="1" customWidth="1"/>
    <col min="6" max="6" width="11" bestFit="1" customWidth="1"/>
    <col min="7" max="7" width="12" bestFit="1" customWidth="1"/>
    <col min="8" max="8" width="101.28515625" style="30" bestFit="1" customWidth="1"/>
    <col min="9" max="9" width="32.85546875" bestFit="1" customWidth="1"/>
  </cols>
  <sheetData>
    <row r="1" spans="1:8" s="3" customFormat="1" x14ac:dyDescent="0.25">
      <c r="A1" s="4" t="s">
        <v>74</v>
      </c>
      <c r="B1" s="4" t="s">
        <v>75</v>
      </c>
      <c r="C1" s="4" t="s">
        <v>0</v>
      </c>
      <c r="D1" s="4" t="s">
        <v>76</v>
      </c>
      <c r="E1" s="4" t="s">
        <v>1</v>
      </c>
      <c r="F1" s="4" t="s">
        <v>2</v>
      </c>
      <c r="G1" s="4" t="s">
        <v>82</v>
      </c>
      <c r="H1" s="23" t="s">
        <v>119</v>
      </c>
    </row>
    <row r="2" spans="1:8" x14ac:dyDescent="0.25">
      <c r="A2" s="9">
        <v>1</v>
      </c>
      <c r="B2" s="11">
        <v>6</v>
      </c>
      <c r="C2" s="5" t="s">
        <v>59</v>
      </c>
      <c r="D2" s="22" t="s">
        <v>84</v>
      </c>
      <c r="E2" s="5" t="s">
        <v>3</v>
      </c>
      <c r="F2" s="20">
        <v>1120</v>
      </c>
      <c r="G2" s="20">
        <f>B2*F2</f>
        <v>6720</v>
      </c>
      <c r="H2" s="25" t="s">
        <v>120</v>
      </c>
    </row>
    <row r="3" spans="1:8" x14ac:dyDescent="0.25">
      <c r="A3" s="9">
        <v>2</v>
      </c>
      <c r="B3" s="11">
        <v>16</v>
      </c>
      <c r="C3" s="5" t="s">
        <v>60</v>
      </c>
      <c r="D3" s="22" t="s">
        <v>85</v>
      </c>
      <c r="E3" s="5" t="s">
        <v>5</v>
      </c>
      <c r="F3" s="20">
        <v>218</v>
      </c>
      <c r="G3" s="20">
        <f t="shared" ref="G3:G37" si="0">B3*F3</f>
        <v>3488</v>
      </c>
      <c r="H3" s="25" t="s">
        <v>121</v>
      </c>
    </row>
    <row r="4" spans="1:8" x14ac:dyDescent="0.25">
      <c r="A4" s="9">
        <v>3</v>
      </c>
      <c r="B4" s="11">
        <v>2</v>
      </c>
      <c r="C4" s="5" t="s">
        <v>61</v>
      </c>
      <c r="D4" s="22" t="s">
        <v>86</v>
      </c>
      <c r="E4" s="5" t="s">
        <v>6</v>
      </c>
      <c r="F4" s="20">
        <v>3400</v>
      </c>
      <c r="G4" s="20">
        <f t="shared" si="0"/>
        <v>6800</v>
      </c>
      <c r="H4" s="25" t="s">
        <v>123</v>
      </c>
    </row>
    <row r="5" spans="1:8" x14ac:dyDescent="0.25">
      <c r="A5" s="9">
        <v>4</v>
      </c>
      <c r="B5" s="11">
        <v>3</v>
      </c>
      <c r="C5" s="5" t="s">
        <v>73</v>
      </c>
      <c r="D5" s="22" t="s">
        <v>87</v>
      </c>
      <c r="E5" s="5" t="s">
        <v>4</v>
      </c>
      <c r="F5" s="20">
        <v>280</v>
      </c>
      <c r="G5" s="20">
        <f t="shared" si="0"/>
        <v>840</v>
      </c>
      <c r="H5" s="25" t="s">
        <v>122</v>
      </c>
    </row>
    <row r="6" spans="1:8" x14ac:dyDescent="0.25">
      <c r="A6" s="9">
        <v>5</v>
      </c>
      <c r="B6" s="11">
        <v>5</v>
      </c>
      <c r="C6" s="5" t="s">
        <v>62</v>
      </c>
      <c r="D6" s="22" t="s">
        <v>88</v>
      </c>
      <c r="E6" s="5" t="s">
        <v>7</v>
      </c>
      <c r="F6" s="20">
        <v>46</v>
      </c>
      <c r="G6" s="20">
        <f t="shared" si="0"/>
        <v>230</v>
      </c>
      <c r="H6" s="25" t="s">
        <v>124</v>
      </c>
    </row>
    <row r="7" spans="1:8" x14ac:dyDescent="0.25">
      <c r="A7" s="9">
        <v>6</v>
      </c>
      <c r="B7" s="11">
        <v>5</v>
      </c>
      <c r="C7" s="5" t="s">
        <v>63</v>
      </c>
      <c r="D7" s="22" t="s">
        <v>89</v>
      </c>
      <c r="E7" s="5" t="s">
        <v>8</v>
      </c>
      <c r="F7" s="20">
        <v>46</v>
      </c>
      <c r="G7" s="20">
        <f t="shared" si="0"/>
        <v>230</v>
      </c>
      <c r="H7" s="25" t="s">
        <v>125</v>
      </c>
    </row>
    <row r="8" spans="1:8" x14ac:dyDescent="0.25">
      <c r="A8" s="9">
        <v>7</v>
      </c>
      <c r="B8" s="11">
        <v>3</v>
      </c>
      <c r="C8" s="5" t="s">
        <v>64</v>
      </c>
      <c r="D8" s="22" t="s">
        <v>90</v>
      </c>
      <c r="E8" s="5" t="s">
        <v>9</v>
      </c>
      <c r="F8" s="20">
        <v>32</v>
      </c>
      <c r="G8" s="20">
        <f t="shared" si="0"/>
        <v>96</v>
      </c>
      <c r="H8" s="25" t="s">
        <v>126</v>
      </c>
    </row>
    <row r="9" spans="1:8" x14ac:dyDescent="0.25">
      <c r="A9" s="9">
        <v>8</v>
      </c>
      <c r="B9" s="11">
        <v>1</v>
      </c>
      <c r="C9" s="5" t="s">
        <v>11</v>
      </c>
      <c r="D9" s="22" t="s">
        <v>91</v>
      </c>
      <c r="E9" s="5" t="s">
        <v>12</v>
      </c>
      <c r="F9" s="20">
        <v>46</v>
      </c>
      <c r="G9" s="20">
        <f t="shared" si="0"/>
        <v>46</v>
      </c>
      <c r="H9" s="25" t="s">
        <v>127</v>
      </c>
    </row>
    <row r="10" spans="1:8" x14ac:dyDescent="0.25">
      <c r="A10" s="9">
        <v>9</v>
      </c>
      <c r="B10" s="11">
        <v>2</v>
      </c>
      <c r="C10" s="5" t="s">
        <v>72</v>
      </c>
      <c r="D10" s="22" t="s">
        <v>92</v>
      </c>
      <c r="E10" s="5" t="s">
        <v>10</v>
      </c>
      <c r="F10" s="20">
        <v>46</v>
      </c>
      <c r="G10" s="20">
        <f t="shared" si="0"/>
        <v>92</v>
      </c>
      <c r="H10" s="25" t="s">
        <v>128</v>
      </c>
    </row>
    <row r="11" spans="1:8" x14ac:dyDescent="0.25">
      <c r="A11" s="9">
        <v>10</v>
      </c>
      <c r="B11" s="11">
        <v>1</v>
      </c>
      <c r="C11" s="5" t="s">
        <v>13</v>
      </c>
      <c r="D11" s="22" t="s">
        <v>93</v>
      </c>
      <c r="E11" s="5" t="s">
        <v>14</v>
      </c>
      <c r="F11" s="20">
        <v>32</v>
      </c>
      <c r="G11" s="20">
        <f t="shared" si="0"/>
        <v>32</v>
      </c>
      <c r="H11" s="25" t="s">
        <v>129</v>
      </c>
    </row>
    <row r="12" spans="1:8" x14ac:dyDescent="0.25">
      <c r="A12" s="9">
        <v>11</v>
      </c>
      <c r="B12" s="11">
        <v>1</v>
      </c>
      <c r="C12" s="5" t="s">
        <v>15</v>
      </c>
      <c r="D12" s="22" t="s">
        <v>94</v>
      </c>
      <c r="E12" s="5" t="s">
        <v>16</v>
      </c>
      <c r="F12" s="20">
        <v>6900</v>
      </c>
      <c r="G12" s="20">
        <f t="shared" si="0"/>
        <v>6900</v>
      </c>
      <c r="H12" s="25" t="s">
        <v>130</v>
      </c>
    </row>
    <row r="13" spans="1:8" x14ac:dyDescent="0.25">
      <c r="A13" s="9">
        <v>12</v>
      </c>
      <c r="B13" s="11">
        <v>1</v>
      </c>
      <c r="C13" s="5" t="s">
        <v>17</v>
      </c>
      <c r="D13" s="22" t="s">
        <v>95</v>
      </c>
      <c r="E13" s="5" t="s">
        <v>18</v>
      </c>
      <c r="F13" s="20">
        <v>6000</v>
      </c>
      <c r="G13" s="20">
        <f t="shared" si="0"/>
        <v>6000</v>
      </c>
      <c r="H13" s="25" t="s">
        <v>131</v>
      </c>
    </row>
    <row r="14" spans="1:8" x14ac:dyDescent="0.25">
      <c r="A14" s="9">
        <v>13</v>
      </c>
      <c r="B14" s="11">
        <v>1</v>
      </c>
      <c r="C14" s="5" t="s">
        <v>19</v>
      </c>
      <c r="D14" s="22" t="s">
        <v>96</v>
      </c>
      <c r="E14" s="5" t="s">
        <v>20</v>
      </c>
      <c r="F14" s="20">
        <v>23887</v>
      </c>
      <c r="G14" s="20">
        <f t="shared" si="0"/>
        <v>23887</v>
      </c>
      <c r="H14" s="25" t="s">
        <v>132</v>
      </c>
    </row>
    <row r="15" spans="1:8" x14ac:dyDescent="0.25">
      <c r="A15" s="9">
        <v>14</v>
      </c>
      <c r="B15" s="11">
        <v>1</v>
      </c>
      <c r="C15" s="5" t="s">
        <v>21</v>
      </c>
      <c r="D15" s="22" t="s">
        <v>97</v>
      </c>
      <c r="E15" s="5" t="s">
        <v>22</v>
      </c>
      <c r="F15" s="20">
        <v>72485</v>
      </c>
      <c r="G15" s="20">
        <f t="shared" si="0"/>
        <v>72485</v>
      </c>
      <c r="H15" s="25" t="s">
        <v>133</v>
      </c>
    </row>
    <row r="16" spans="1:8" x14ac:dyDescent="0.25">
      <c r="A16" s="9">
        <v>15</v>
      </c>
      <c r="B16" s="11">
        <v>1</v>
      </c>
      <c r="C16" s="5" t="s">
        <v>23</v>
      </c>
      <c r="D16" s="22" t="s">
        <v>98</v>
      </c>
      <c r="E16" s="5" t="s">
        <v>24</v>
      </c>
      <c r="F16" s="20">
        <v>4000</v>
      </c>
      <c r="G16" s="20">
        <f t="shared" si="0"/>
        <v>4000</v>
      </c>
      <c r="H16" s="25" t="s">
        <v>134</v>
      </c>
    </row>
    <row r="17" spans="1:8" x14ac:dyDescent="0.25">
      <c r="A17" s="9">
        <v>16</v>
      </c>
      <c r="B17" s="11">
        <v>1</v>
      </c>
      <c r="C17" s="5" t="s">
        <v>25</v>
      </c>
      <c r="D17" s="22" t="s">
        <v>99</v>
      </c>
      <c r="E17" s="5" t="s">
        <v>26</v>
      </c>
      <c r="F17" s="20">
        <v>52186</v>
      </c>
      <c r="G17" s="20">
        <f t="shared" si="0"/>
        <v>52186</v>
      </c>
      <c r="H17" s="25" t="s">
        <v>135</v>
      </c>
    </row>
    <row r="18" spans="1:8" x14ac:dyDescent="0.25">
      <c r="A18" s="9">
        <v>17</v>
      </c>
      <c r="B18" s="11">
        <v>1</v>
      </c>
      <c r="C18" s="5" t="s">
        <v>27</v>
      </c>
      <c r="D18" s="22" t="s">
        <v>100</v>
      </c>
      <c r="E18" s="5" t="s">
        <v>28</v>
      </c>
      <c r="F18" s="20">
        <v>12791</v>
      </c>
      <c r="G18" s="20">
        <f t="shared" si="0"/>
        <v>12791</v>
      </c>
      <c r="H18" s="25" t="s">
        <v>136</v>
      </c>
    </row>
    <row r="19" spans="1:8" x14ac:dyDescent="0.25">
      <c r="A19" s="9">
        <v>18</v>
      </c>
      <c r="B19" s="11">
        <v>1</v>
      </c>
      <c r="C19" s="5" t="s">
        <v>29</v>
      </c>
      <c r="D19" s="22" t="s">
        <v>101</v>
      </c>
      <c r="E19" s="5" t="s">
        <v>30</v>
      </c>
      <c r="F19" s="20">
        <v>43233</v>
      </c>
      <c r="G19" s="20">
        <f t="shared" si="0"/>
        <v>43233</v>
      </c>
      <c r="H19" s="25" t="s">
        <v>137</v>
      </c>
    </row>
    <row r="20" spans="1:8" x14ac:dyDescent="0.25">
      <c r="A20" s="9">
        <v>19</v>
      </c>
      <c r="B20" s="11">
        <v>1</v>
      </c>
      <c r="C20" s="5" t="s">
        <v>31</v>
      </c>
      <c r="D20" s="22" t="s">
        <v>102</v>
      </c>
      <c r="E20" s="5" t="s">
        <v>32</v>
      </c>
      <c r="F20" s="20">
        <v>3600</v>
      </c>
      <c r="G20" s="20">
        <f t="shared" si="0"/>
        <v>3600</v>
      </c>
      <c r="H20" s="25" t="s">
        <v>138</v>
      </c>
    </row>
    <row r="21" spans="1:8" x14ac:dyDescent="0.25">
      <c r="A21" s="9">
        <v>20</v>
      </c>
      <c r="B21" s="11">
        <v>2</v>
      </c>
      <c r="C21" s="5" t="s">
        <v>65</v>
      </c>
      <c r="D21" s="22" t="s">
        <v>103</v>
      </c>
      <c r="E21" s="5" t="s">
        <v>33</v>
      </c>
      <c r="F21" s="20">
        <v>500</v>
      </c>
      <c r="G21" s="20">
        <f t="shared" si="0"/>
        <v>1000</v>
      </c>
      <c r="H21" s="25" t="s">
        <v>139</v>
      </c>
    </row>
    <row r="22" spans="1:8" x14ac:dyDescent="0.25">
      <c r="A22" s="9">
        <v>21</v>
      </c>
      <c r="B22" s="11">
        <v>1</v>
      </c>
      <c r="C22" s="5" t="s">
        <v>34</v>
      </c>
      <c r="D22" s="22" t="s">
        <v>104</v>
      </c>
      <c r="E22" s="5" t="s">
        <v>35</v>
      </c>
      <c r="F22" s="20">
        <v>290</v>
      </c>
      <c r="G22" s="20">
        <f t="shared" si="0"/>
        <v>290</v>
      </c>
      <c r="H22" s="25" t="s">
        <v>140</v>
      </c>
    </row>
    <row r="23" spans="1:8" x14ac:dyDescent="0.25">
      <c r="A23" s="9">
        <v>22</v>
      </c>
      <c r="B23" s="11">
        <v>2</v>
      </c>
      <c r="C23" s="5" t="s">
        <v>71</v>
      </c>
      <c r="D23" s="22" t="s">
        <v>105</v>
      </c>
      <c r="E23" s="5" t="s">
        <v>36</v>
      </c>
      <c r="F23" s="20">
        <v>180</v>
      </c>
      <c r="G23" s="20">
        <f t="shared" si="0"/>
        <v>360</v>
      </c>
      <c r="H23" s="25" t="s">
        <v>141</v>
      </c>
    </row>
    <row r="24" spans="1:8" x14ac:dyDescent="0.25">
      <c r="A24" s="9">
        <v>23</v>
      </c>
      <c r="B24" s="11">
        <v>1</v>
      </c>
      <c r="C24" s="5" t="s">
        <v>37</v>
      </c>
      <c r="D24" s="22" t="s">
        <v>106</v>
      </c>
      <c r="E24" s="5" t="s">
        <v>38</v>
      </c>
      <c r="F24" s="20">
        <v>290</v>
      </c>
      <c r="G24" s="20">
        <f t="shared" si="0"/>
        <v>290</v>
      </c>
      <c r="H24" s="25" t="s">
        <v>142</v>
      </c>
    </row>
    <row r="25" spans="1:8" x14ac:dyDescent="0.25">
      <c r="A25" s="9">
        <v>24</v>
      </c>
      <c r="B25" s="11">
        <v>1</v>
      </c>
      <c r="C25" s="5" t="s">
        <v>39</v>
      </c>
      <c r="D25" s="22" t="s">
        <v>107</v>
      </c>
      <c r="E25" s="5" t="s">
        <v>40</v>
      </c>
      <c r="F25" s="20">
        <v>200</v>
      </c>
      <c r="G25" s="20">
        <f t="shared" si="0"/>
        <v>200</v>
      </c>
      <c r="H25" s="25" t="s">
        <v>143</v>
      </c>
    </row>
    <row r="26" spans="1:8" x14ac:dyDescent="0.25">
      <c r="A26" s="9">
        <v>25</v>
      </c>
      <c r="B26" s="11">
        <v>1</v>
      </c>
      <c r="C26" s="5" t="s">
        <v>41</v>
      </c>
      <c r="D26" s="22" t="s">
        <v>108</v>
      </c>
      <c r="E26" s="5" t="s">
        <v>42</v>
      </c>
      <c r="F26" s="20">
        <v>510</v>
      </c>
      <c r="G26" s="20">
        <f t="shared" si="0"/>
        <v>510</v>
      </c>
      <c r="H26" s="25" t="s">
        <v>144</v>
      </c>
    </row>
    <row r="27" spans="1:8" x14ac:dyDescent="0.25">
      <c r="A27" s="9">
        <v>26</v>
      </c>
      <c r="B27" s="11">
        <v>1</v>
      </c>
      <c r="C27" s="5" t="s">
        <v>43</v>
      </c>
      <c r="D27" s="22" t="s">
        <v>109</v>
      </c>
      <c r="E27" s="5" t="s">
        <v>44</v>
      </c>
      <c r="F27" s="20">
        <v>960</v>
      </c>
      <c r="G27" s="20">
        <f t="shared" si="0"/>
        <v>960</v>
      </c>
      <c r="H27" s="25" t="s">
        <v>145</v>
      </c>
    </row>
    <row r="28" spans="1:8" x14ac:dyDescent="0.25">
      <c r="A28" s="9">
        <v>27</v>
      </c>
      <c r="B28" s="11">
        <v>2</v>
      </c>
      <c r="C28" s="5" t="s">
        <v>66</v>
      </c>
      <c r="D28" s="22" t="s">
        <v>110</v>
      </c>
      <c r="E28" s="5" t="s">
        <v>45</v>
      </c>
      <c r="F28" s="20">
        <v>800</v>
      </c>
      <c r="G28" s="20">
        <f t="shared" si="0"/>
        <v>1600</v>
      </c>
      <c r="H28" s="25" t="s">
        <v>146</v>
      </c>
    </row>
    <row r="29" spans="1:8" x14ac:dyDescent="0.25">
      <c r="A29" s="9">
        <v>28</v>
      </c>
      <c r="B29" s="11">
        <v>1</v>
      </c>
      <c r="C29" s="5" t="s">
        <v>46</v>
      </c>
      <c r="D29" s="22" t="s">
        <v>111</v>
      </c>
      <c r="E29" s="5" t="s">
        <v>47</v>
      </c>
      <c r="F29" s="20">
        <v>3500</v>
      </c>
      <c r="G29" s="20">
        <f t="shared" si="0"/>
        <v>3500</v>
      </c>
      <c r="H29" s="25" t="s">
        <v>147</v>
      </c>
    </row>
    <row r="30" spans="1:8" x14ac:dyDescent="0.25">
      <c r="A30" s="9">
        <v>29</v>
      </c>
      <c r="B30" s="11">
        <v>1</v>
      </c>
      <c r="C30" s="5" t="s">
        <v>48</v>
      </c>
      <c r="D30" s="22" t="s">
        <v>112</v>
      </c>
      <c r="E30" s="5" t="s">
        <v>49</v>
      </c>
      <c r="F30" s="20">
        <v>800</v>
      </c>
      <c r="G30" s="20">
        <f t="shared" si="0"/>
        <v>800</v>
      </c>
      <c r="H30" s="25" t="s">
        <v>148</v>
      </c>
    </row>
    <row r="31" spans="1:8" x14ac:dyDescent="0.25">
      <c r="A31" s="9">
        <v>30</v>
      </c>
      <c r="B31" s="24">
        <v>0.5</v>
      </c>
      <c r="C31" s="5" t="s">
        <v>70</v>
      </c>
      <c r="D31" s="22" t="s">
        <v>113</v>
      </c>
      <c r="E31" s="5" t="s">
        <v>50</v>
      </c>
      <c r="F31" s="20">
        <v>2000</v>
      </c>
      <c r="G31" s="20">
        <f t="shared" si="0"/>
        <v>1000</v>
      </c>
      <c r="H31" s="26" t="s">
        <v>149</v>
      </c>
    </row>
    <row r="32" spans="1:8" x14ac:dyDescent="0.25">
      <c r="A32" s="9">
        <v>31</v>
      </c>
      <c r="B32" s="24">
        <v>0.17499999999999999</v>
      </c>
      <c r="C32" s="5" t="s">
        <v>51</v>
      </c>
      <c r="D32" s="22" t="s">
        <v>114</v>
      </c>
      <c r="E32" s="5" t="s">
        <v>52</v>
      </c>
      <c r="F32" s="20">
        <v>2000</v>
      </c>
      <c r="G32" s="20">
        <f t="shared" si="0"/>
        <v>350</v>
      </c>
      <c r="H32" s="27"/>
    </row>
    <row r="33" spans="1:8" x14ac:dyDescent="0.25">
      <c r="A33" s="9">
        <v>32</v>
      </c>
      <c r="B33" s="24">
        <v>0.2</v>
      </c>
      <c r="C33" s="5" t="s">
        <v>53</v>
      </c>
      <c r="D33" s="22" t="s">
        <v>115</v>
      </c>
      <c r="E33" s="5" t="s">
        <v>54</v>
      </c>
      <c r="F33" s="20">
        <v>2000</v>
      </c>
      <c r="G33" s="20">
        <f t="shared" si="0"/>
        <v>400</v>
      </c>
      <c r="H33" s="28"/>
    </row>
    <row r="34" spans="1:8" x14ac:dyDescent="0.25">
      <c r="A34" s="9">
        <v>33</v>
      </c>
      <c r="B34" s="24">
        <v>0.25</v>
      </c>
      <c r="C34" s="5" t="s">
        <v>55</v>
      </c>
      <c r="D34" s="22" t="s">
        <v>116</v>
      </c>
      <c r="E34" s="5" t="s">
        <v>56</v>
      </c>
      <c r="F34" s="20">
        <v>10800</v>
      </c>
      <c r="G34" s="20">
        <f t="shared" si="0"/>
        <v>2700</v>
      </c>
      <c r="H34" s="25" t="s">
        <v>150</v>
      </c>
    </row>
    <row r="35" spans="1:8" x14ac:dyDescent="0.25">
      <c r="A35" s="9">
        <v>34</v>
      </c>
      <c r="B35" s="11">
        <v>1</v>
      </c>
      <c r="C35" s="5" t="s">
        <v>57</v>
      </c>
      <c r="D35" s="22" t="s">
        <v>117</v>
      </c>
      <c r="E35" s="5" t="s">
        <v>58</v>
      </c>
      <c r="F35" s="20">
        <v>2400</v>
      </c>
      <c r="G35" s="20">
        <f t="shared" si="0"/>
        <v>2400</v>
      </c>
      <c r="H35" s="25" t="s">
        <v>151</v>
      </c>
    </row>
    <row r="36" spans="1:8" x14ac:dyDescent="0.25">
      <c r="A36" s="9">
        <v>35</v>
      </c>
      <c r="B36" s="11">
        <v>1</v>
      </c>
      <c r="C36" s="5" t="s">
        <v>67</v>
      </c>
      <c r="D36" s="22" t="s">
        <v>69</v>
      </c>
      <c r="E36" s="5" t="s">
        <v>68</v>
      </c>
      <c r="F36" s="20">
        <v>24000</v>
      </c>
      <c r="G36" s="20">
        <f t="shared" si="0"/>
        <v>24000</v>
      </c>
      <c r="H36" s="29"/>
    </row>
    <row r="37" spans="1:8" x14ac:dyDescent="0.25">
      <c r="A37" s="9">
        <v>36</v>
      </c>
      <c r="B37" s="11">
        <v>1</v>
      </c>
      <c r="C37" s="5" t="s">
        <v>152</v>
      </c>
      <c r="D37" s="22"/>
      <c r="E37" s="5"/>
      <c r="F37" s="20">
        <f>0.25*SUM(G2:G36)</f>
        <v>71004</v>
      </c>
      <c r="G37" s="20">
        <f t="shared" si="0"/>
        <v>71004</v>
      </c>
      <c r="H37" s="31"/>
    </row>
    <row r="38" spans="1:8" x14ac:dyDescent="0.25">
      <c r="A38" s="12" t="s">
        <v>118</v>
      </c>
      <c r="B38" s="13">
        <f>SUM(B2:B37)</f>
        <v>70.125</v>
      </c>
      <c r="C38" s="12"/>
      <c r="D38" s="22"/>
      <c r="E38" s="12"/>
      <c r="F38" s="21"/>
      <c r="G38" s="21">
        <f>SUM(G2:G37)</f>
        <v>355020</v>
      </c>
    </row>
  </sheetData>
  <mergeCells count="1">
    <mergeCell ref="H31:H33"/>
  </mergeCells>
  <hyperlinks>
    <hyperlink ref="H2" r:id="rId1" xr:uid="{167FD2B5-6396-4B9D-BECA-ACDF4E42C0D5}"/>
    <hyperlink ref="H3" r:id="rId2" xr:uid="{2F0E2676-F4C4-4EC1-84EF-6624EFF86AD8}"/>
    <hyperlink ref="H5" r:id="rId3" xr:uid="{1F32BE7A-807A-4BFC-94D8-78A0C5713279}"/>
    <hyperlink ref="H4" r:id="rId4" xr:uid="{FB38A6C0-600C-4AC4-9DAA-C51E2D977483}"/>
    <hyperlink ref="H6" r:id="rId5" xr:uid="{44CF8FC3-43AE-4AB5-8585-033D1EE88EBE}"/>
    <hyperlink ref="H7" r:id="rId6" xr:uid="{726A86DE-B12E-4974-8E86-F735A6BDBAAE}"/>
    <hyperlink ref="H8" r:id="rId7" xr:uid="{73DD48EA-CA51-4F1D-87BE-24343420FD3A}"/>
    <hyperlink ref="H9" r:id="rId8" xr:uid="{533942F0-1A6B-473B-BCD9-3C46E8E3B5B5}"/>
    <hyperlink ref="H10" r:id="rId9" xr:uid="{8392403F-38B5-4513-903B-C6C1875AD52D}"/>
    <hyperlink ref="H11" r:id="rId10" xr:uid="{36CFA50C-1BE6-4C6A-B78E-36DF8E8E1AA4}"/>
    <hyperlink ref="H12" r:id="rId11" xr:uid="{F7BF691F-B673-44D3-8C79-7812DDF3F039}"/>
    <hyperlink ref="H13" r:id="rId12" xr:uid="{9DEA2EF8-F4ED-4B55-ADAF-AD0ABD50A2FD}"/>
    <hyperlink ref="H14" r:id="rId13" xr:uid="{EDC945B5-539E-455C-85D8-B7AFCBB10518}"/>
    <hyperlink ref="H15" r:id="rId14" xr:uid="{0048F2F4-C599-4807-8CFE-850000D56084}"/>
    <hyperlink ref="H16" r:id="rId15" xr:uid="{2FCCDB05-DD84-4FF1-BA80-BEB47EF9E0B7}"/>
    <hyperlink ref="H17" r:id="rId16" xr:uid="{37C5A5F9-B286-4AAD-970E-3CB8932D45E2}"/>
    <hyperlink ref="H18" r:id="rId17" xr:uid="{469AF33D-2A8A-4387-91CF-5AA4187D2CB0}"/>
    <hyperlink ref="H19" r:id="rId18" xr:uid="{59C8B3D7-A677-4B83-99FF-C65F61D24E0A}"/>
    <hyperlink ref="H20" r:id="rId19" xr:uid="{C96D3580-11AA-403E-BECC-18025597B39F}"/>
    <hyperlink ref="H21" r:id="rId20" xr:uid="{9F08AB65-0690-4BFA-B127-6748EEF5ED1D}"/>
    <hyperlink ref="H22" r:id="rId21" xr:uid="{7F9D88F7-ECE3-47E5-B3E5-AC44967BBAC0}"/>
    <hyperlink ref="H23" r:id="rId22" xr:uid="{03D2648C-876E-449E-BB5E-7A7B479D9CC4}"/>
    <hyperlink ref="H24" r:id="rId23" xr:uid="{7E7FC8B9-5CD6-4332-A714-B39499D59A41}"/>
    <hyperlink ref="H25" r:id="rId24" xr:uid="{D78930E7-3A9C-4FD3-B20F-3FEE966EE944}"/>
    <hyperlink ref="H26" r:id="rId25" xr:uid="{A48F5738-7DC0-4669-8B5A-805432A7EADD}"/>
    <hyperlink ref="H27" r:id="rId26" xr:uid="{5C21A789-3AD6-4B32-814C-274ABA558ECB}"/>
    <hyperlink ref="H28" r:id="rId27" xr:uid="{75A39B23-BBAF-4997-849A-5693B45568C6}"/>
    <hyperlink ref="H29" r:id="rId28" xr:uid="{D3E37834-3685-4774-BB92-5BC9B6B2E586}"/>
    <hyperlink ref="H30" r:id="rId29" xr:uid="{C47DE938-D145-4429-9846-9D5DAE670935}"/>
    <hyperlink ref="H31" r:id="rId30" xr:uid="{32B17B76-FAE1-4BB3-B08E-003D13474661}"/>
    <hyperlink ref="H34" r:id="rId31" xr:uid="{744E2E6D-F5C2-4326-A693-1A429C378DB0}"/>
    <hyperlink ref="H35" r:id="rId32" xr:uid="{5B30E04F-4550-4E43-87F9-22A384C301A1}"/>
  </hyperlinks>
  <pageMargins left="0.25" right="0.25" top="0.75" bottom="0.75" header="0.3" footer="0.3"/>
  <pageSetup paperSize="9" scale="44" fitToHeight="0" orientation="landscape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Digikey</vt:lpstr>
      <vt:lpstr>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</dc:creator>
  <cp:lastModifiedBy>SAMPI Dev Kit</cp:lastModifiedBy>
  <cp:lastPrinted>2021-05-28T14:46:48Z</cp:lastPrinted>
  <dcterms:created xsi:type="dcterms:W3CDTF">2021-05-11T01:11:07Z</dcterms:created>
  <dcterms:modified xsi:type="dcterms:W3CDTF">2021-05-28T14:48:04Z</dcterms:modified>
</cp:coreProperties>
</file>