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16DK\P16F1887x\HW\Product\Mini\BoM\"/>
    </mc:Choice>
  </mc:AlternateContent>
  <xr:revisionPtr revIDLastSave="0" documentId="8_{3207A629-FE36-47AF-A665-C60CA4C134E0}" xr6:coauthVersionLast="47" xr6:coauthVersionMax="47" xr10:uidLastSave="{00000000-0000-0000-0000-000000000000}"/>
  <bookViews>
    <workbookView xWindow="2220" yWindow="2805" windowWidth="15375" windowHeight="8325" xr2:uid="{EBD6408D-79AC-4276-9BF4-3FF47E4E6E8A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<sst xmlns="http://schemas.openxmlformats.org/spreadsheetml/2006/main" count="230" uniqueCount="168">
  <si>
    <t>Category</t>
  </si>
  <si>
    <t>Quantity</t>
  </si>
  <si>
    <t>References</t>
  </si>
  <si>
    <t>Value</t>
  </si>
  <si>
    <t>Description</t>
  </si>
  <si>
    <t>PCB Package</t>
  </si>
  <si>
    <t>Stock Code</t>
  </si>
  <si>
    <t>Unit Cost</t>
  </si>
  <si>
    <t>Capacitors</t>
  </si>
  <si>
    <t>C1,C3,C18,C20-C22</t>
  </si>
  <si>
    <t>10uF</t>
  </si>
  <si>
    <t>CAP CER 10UF 6.3V X5R 0402</t>
  </si>
  <si>
    <t>0402_CAP</t>
  </si>
  <si>
    <t>$0.04</t>
  </si>
  <si>
    <t>C2,C5-C7,C10-C11,C13-C17,C19</t>
  </si>
  <si>
    <t>100nF</t>
  </si>
  <si>
    <t>CAP CER 0.1UF 6.3V X5R 0402</t>
  </si>
  <si>
    <t>$0.01</t>
  </si>
  <si>
    <t>C4,C9</t>
  </si>
  <si>
    <t>47uF</t>
  </si>
  <si>
    <t>CAP CER 47UF 16V X5R 1206</t>
  </si>
  <si>
    <t>CAP1206</t>
  </si>
  <si>
    <t>$0.54</t>
  </si>
  <si>
    <t>C8</t>
  </si>
  <si>
    <t>22uF</t>
  </si>
  <si>
    <t>CAP CER 22UF 6.3V X5R 0805</t>
  </si>
  <si>
    <t>0805_CAP</t>
  </si>
  <si>
    <t>$0.10</t>
  </si>
  <si>
    <t>Resistors</t>
  </si>
  <si>
    <t>R1,R10,R12,R14,R23,R26</t>
  </si>
  <si>
    <t>1k</t>
  </si>
  <si>
    <t>RES 1K OHM 5% 1/16W 0402</t>
  </si>
  <si>
    <t>0402_RES</t>
  </si>
  <si>
    <t>R2,R7,R17</t>
  </si>
  <si>
    <t>5k1</t>
  </si>
  <si>
    <t>RES 5.1K OHM 1% 1/16W 0402</t>
  </si>
  <si>
    <t>$0.02</t>
  </si>
  <si>
    <t>R3</t>
  </si>
  <si>
    <t>52k3</t>
  </si>
  <si>
    <t>RES 52.3K OHM 1% 1/16W 0402</t>
  </si>
  <si>
    <t>R4-R5,R11</t>
  </si>
  <si>
    <t>4k7</t>
  </si>
  <si>
    <t>RES 4.7K OHM 5% 1/16W 0402</t>
  </si>
  <si>
    <t>R15,R22</t>
  </si>
  <si>
    <t>10k</t>
  </si>
  <si>
    <t>RES 10K OHM 1% 1/16W 0402</t>
  </si>
  <si>
    <t>$0.16</t>
  </si>
  <si>
    <t>R16</t>
  </si>
  <si>
    <t>R24</t>
  </si>
  <si>
    <t>2k2</t>
  </si>
  <si>
    <t>RES 2.2K OHM 5% 1/16W 0402</t>
  </si>
  <si>
    <t>Integrated Circuits</t>
  </si>
  <si>
    <t>U1</t>
  </si>
  <si>
    <t>AP6220X</t>
  </si>
  <si>
    <t>17V 2A ADJ ACOT BUCK SOT-563(FC)</t>
  </si>
  <si>
    <t>SOT563_DIODE</t>
  </si>
  <si>
    <t>$0.85</t>
  </si>
  <si>
    <t>U2</t>
  </si>
  <si>
    <t>TEMP(D1)</t>
  </si>
  <si>
    <t>SENSOR ANALOG -40C-150C SC70</t>
  </si>
  <si>
    <t>SC70-5-MIC</t>
  </si>
  <si>
    <t>$0.42</t>
  </si>
  <si>
    <t>U3</t>
  </si>
  <si>
    <t>FLASH</t>
  </si>
  <si>
    <t>IC FLASH 4MBIT SPI 50MHZ 8SOIC</t>
  </si>
  <si>
    <t>SOIC127P600X173-8</t>
  </si>
  <si>
    <t>$1.03</t>
  </si>
  <si>
    <t>U4</t>
  </si>
  <si>
    <t>RV-8263-C7</t>
  </si>
  <si>
    <t>IC RTC CLK/CALENDAR I2C 8SON</t>
  </si>
  <si>
    <t>RV8263C7</t>
  </si>
  <si>
    <t>$1.54</t>
  </si>
  <si>
    <t>U5</t>
  </si>
  <si>
    <t>MIC5370-PGYMT-TR</t>
  </si>
  <si>
    <t>IC REG LINEAR 3.3V/3.3V 6TMLF</t>
  </si>
  <si>
    <t>SON50P160X160X60-7N-D</t>
  </si>
  <si>
    <t>$0.46</t>
  </si>
  <si>
    <t>U6</t>
  </si>
  <si>
    <t>PROGRAMMER MCU</t>
  </si>
  <si>
    <t>IC MCU 32BIT 64KB FLASH 28UQFN</t>
  </si>
  <si>
    <t>UQFN28_0.4X4X4</t>
  </si>
  <si>
    <t>$2.38</t>
  </si>
  <si>
    <t>U7</t>
  </si>
  <si>
    <t>LEVEL SHIFTER</t>
  </si>
  <si>
    <t>IC TRNSLTR BIDIRECTIONAL 8VSSOP</t>
  </si>
  <si>
    <t>SOP50P310X100-8N</t>
  </si>
  <si>
    <t>$0.67</t>
  </si>
  <si>
    <t>U8</t>
  </si>
  <si>
    <t>TARGET MCU</t>
  </si>
  <si>
    <t>IC MCU 8BIT 56KB FLASH 44TQFP</t>
  </si>
  <si>
    <t>TQFP44_0.8_10X10X1_MCHP</t>
  </si>
  <si>
    <t>$2.15</t>
  </si>
  <si>
    <t>U9</t>
  </si>
  <si>
    <t>MIC5528</t>
  </si>
  <si>
    <t>IC REG LINEAR 3.3V 500MA 6XTDFN</t>
  </si>
  <si>
    <t>DTFN1212-6LD-PL-1</t>
  </si>
  <si>
    <t>$0.24</t>
  </si>
  <si>
    <t>Transistors</t>
  </si>
  <si>
    <t>Q1</t>
  </si>
  <si>
    <t>RZF013P01TL</t>
  </si>
  <si>
    <t>MOSFET P-CH 12V 1.3A TUMT3</t>
  </si>
  <si>
    <t>SOT-323T_TUMT3_ROHM</t>
  </si>
  <si>
    <t>$0.34</t>
  </si>
  <si>
    <t>Diodes</t>
  </si>
  <si>
    <t>D1</t>
  </si>
  <si>
    <t>BLED</t>
  </si>
  <si>
    <t>LED BLUE CLEAR 0603 SMD</t>
  </si>
  <si>
    <t>SML-D12U8W</t>
  </si>
  <si>
    <t>D2</t>
  </si>
  <si>
    <t>BTLED</t>
  </si>
  <si>
    <t>LED RED CLEAR 0603 SMD</t>
  </si>
  <si>
    <t>$0.15</t>
  </si>
  <si>
    <t>D3</t>
  </si>
  <si>
    <t>GLED</t>
  </si>
  <si>
    <t>LED GREEN CLEAR 0603 SMD</t>
  </si>
  <si>
    <t>D4</t>
  </si>
  <si>
    <t>STATUS</t>
  </si>
  <si>
    <t>LED YELLOW CLEAR 0603 SMD</t>
  </si>
  <si>
    <t>D5</t>
  </si>
  <si>
    <t>RLED</t>
  </si>
  <si>
    <t>D6</t>
  </si>
  <si>
    <t>RB162VAM-20TR</t>
  </si>
  <si>
    <t>DIODE SCHOTTKY 20V 1A TUMD2M</t>
  </si>
  <si>
    <t>TUMD2</t>
  </si>
  <si>
    <t>$0.31</t>
  </si>
  <si>
    <t>D7</t>
  </si>
  <si>
    <t>RB751G-40T2R</t>
  </si>
  <si>
    <t>DIODE SCHOTTKY 30V 100MA SOD723</t>
  </si>
  <si>
    <t>SOD-723_SC-104A_VMD2_ROHM</t>
  </si>
  <si>
    <t>$0.29</t>
  </si>
  <si>
    <t>Miscellaneous</t>
  </si>
  <si>
    <t>BT1</t>
  </si>
  <si>
    <t>RESET</t>
  </si>
  <si>
    <t>SWITCH TACTILE SPST-NO 0.05A 16V</t>
  </si>
  <si>
    <t>PTS815</t>
  </si>
  <si>
    <t>$0.37</t>
  </si>
  <si>
    <t>BT2</t>
  </si>
  <si>
    <t>UBT (D3)</t>
  </si>
  <si>
    <t>FT1</t>
  </si>
  <si>
    <t>100R@100MHz</t>
  </si>
  <si>
    <t>FERRITE BEAD 600 OHM 0603 1LN</t>
  </si>
  <si>
    <t>0603_FE</t>
  </si>
  <si>
    <t>$0.06</t>
  </si>
  <si>
    <t>J1</t>
  </si>
  <si>
    <t>USB2</t>
  </si>
  <si>
    <t>CONN RCP USB2.0 TYP C 24P SMD RA</t>
  </si>
  <si>
    <t>GCT_USB4105</t>
  </si>
  <si>
    <t>$0.71</t>
  </si>
  <si>
    <t>J2</t>
  </si>
  <si>
    <t>CONN 1-10</t>
  </si>
  <si>
    <t>RECEPTACLE STRIP, 1.27MM, VERTIC</t>
  </si>
  <si>
    <t>SIL10_1.27_TH_SMD</t>
  </si>
  <si>
    <t>$0.63</t>
  </si>
  <si>
    <t>J4</t>
  </si>
  <si>
    <t>CONN 11-17</t>
  </si>
  <si>
    <t>SIL7_1.27_TH_SMD</t>
  </si>
  <si>
    <t>$0.45</t>
  </si>
  <si>
    <t>J6</t>
  </si>
  <si>
    <t>CONN 26-35</t>
  </si>
  <si>
    <t>J7</t>
  </si>
  <si>
    <t>CONN 18-25</t>
  </si>
  <si>
    <t>SIL8_1.27_TH_SMD</t>
  </si>
  <si>
    <t>$0.50</t>
  </si>
  <si>
    <t>L1</t>
  </si>
  <si>
    <t>4.7uH</t>
  </si>
  <si>
    <t>FIXED IND 4.7UH 600MA 615MOHM SM</t>
  </si>
  <si>
    <t>IND0805</t>
  </si>
  <si>
    <t>$0.22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</si>
</sst>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2" xfId="0" applyFont="1" applyBorder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2" fillId="0" borderId="1" xfId="1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2" fillId="0" borderId="3" xfId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2" fillId="0" borderId="0" xfId="1" applyNumberFormat="1" applyBorder="1" applyAlignment="1">
      <alignment horizontal="left"/>
    </xf>
    <xf numFmtId="0" fontId="1" fillId="0" borderId="5" xfId="0" applyFont="1" applyBorder="1"/>
    <xf numFmtId="49" fontId="0" fillId="0" borderId="6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1" fillId="0" borderId="8" xfId="0" applyFont="1" applyBorder="1"/>
    <xf numFmtId="49" fontId="0" fillId="0" borderId="9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2318-6CEA-4E4B-8AC2-483861A42F2D}">
  <dimension ref="A1:H39"/>
  <sheetViews>
    <sheetView tabSelected="1" workbookViewId="0">
      <selection activeCell="E31" sqref="E31"/>
    </sheetView>
  </sheetViews>
  <sheetFormatPr defaultRowHeight="15" x14ac:dyDescent="0.25"/>
  <cols>
    <col min="1" max="1" width="17.5703125" bestFit="1" customWidth="1"/>
    <col min="2" max="2" width="8.7109375" bestFit="1" customWidth="1"/>
    <col min="3" max="3" width="28.140625" bestFit="1" customWidth="1"/>
    <col min="4" max="4" width="18.85546875" bestFit="1" customWidth="1"/>
    <col min="5" max="5" width="35.28515625" bestFit="1" customWidth="1"/>
    <col min="6" max="6" width="30.140625" bestFit="1" customWidth="1"/>
    <col min="7" max="7" width="34.5703125" bestFit="1" customWidth="1"/>
  </cols>
  <sheetData>
    <row r="1" spans="1:8" ht="15.75" thickBot="1" x14ac:dyDescent="0.3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8" t="s">
        <v>7</v>
      </c>
    </row>
    <row r="2" spans="1:8" x14ac:dyDescent="0.25">
      <c r="A2" s="15" t="s">
        <v>8</v>
      </c>
      <c r="B2" s="12">
        <v>6</v>
      </c>
      <c r="C2" s="11" t="s">
        <v>9</v>
      </c>
      <c r="D2" s="11" t="s">
        <v>10</v>
      </c>
      <c r="E2" s="11" t="s">
        <v>11</v>
      </c>
      <c r="F2" s="11" t="s">
        <v>12</v>
      </c>
      <c r="G2" s="13" t="str">
        <f>HYPERLINK("https://www.digikey.com/en/products/detail/murata-electronics/GRM155R60J106ME05J/13904967","GRM155R60J106ME05J")</f>
        <v>GRM155R60J106ME05J</v>
      </c>
      <c r="H2" s="19" t="s">
        <v>13</v>
      </c>
    </row>
    <row r="3" spans="1:8" x14ac:dyDescent="0.25">
      <c r="A3" s="15" t="s">
        <v>8</v>
      </c>
      <c r="B3" s="12">
        <v>12</v>
      </c>
      <c r="C3" s="11" t="s">
        <v>14</v>
      </c>
      <c r="D3" s="11" t="s">
        <v>15</v>
      </c>
      <c r="E3" s="11" t="s">
        <v>16</v>
      </c>
      <c r="F3" s="11" t="s">
        <v>12</v>
      </c>
      <c r="G3" s="13" t="str">
        <f>HYPERLINK("https://www.digikey.com/en/products/detail/kyocera-avx/04026D104KAT4A/8107673","04026D104KAT4A")</f>
        <v>04026D104KAT4A</v>
      </c>
      <c r="H3" s="19" t="s">
        <v>17</v>
      </c>
    </row>
    <row r="4" spans="1:8" x14ac:dyDescent="0.25">
      <c r="A4" s="15" t="s">
        <v>8</v>
      </c>
      <c r="B4" s="12">
        <v>2</v>
      </c>
      <c r="C4" s="11" t="s">
        <v>18</v>
      </c>
      <c r="D4" s="11" t="s">
        <v>19</v>
      </c>
      <c r="E4" s="11" t="s">
        <v>20</v>
      </c>
      <c r="F4" s="11" t="s">
        <v>21</v>
      </c>
      <c r="G4" s="13" t="str">
        <f>HYPERLINK("https://www.digikey.com/en/products/detail/taiyo-yuden/EMK316BBJ476ML-T/7067010","EMK316BBJ476ML-T")</f>
        <v>EMK316BBJ476ML-T</v>
      </c>
      <c r="H4" s="19" t="s">
        <v>22</v>
      </c>
    </row>
    <row r="5" spans="1:8" ht="15.75" thickBot="1" x14ac:dyDescent="0.3">
      <c r="A5" s="16" t="s">
        <v>8</v>
      </c>
      <c r="B5" s="6">
        <v>1</v>
      </c>
      <c r="C5" s="5" t="s">
        <v>23</v>
      </c>
      <c r="D5" s="5" t="s">
        <v>24</v>
      </c>
      <c r="E5" s="5" t="s">
        <v>25</v>
      </c>
      <c r="F5" s="5" t="s">
        <v>26</v>
      </c>
      <c r="G5" s="7" t="str">
        <f>HYPERLINK("https://www.digikey.com/en/products/detail/samsung-electro-mechanics/CL21A226MQQNNNG/3894436","CL21A226MQQNNNG")</f>
        <v>CL21A226MQQNNNG</v>
      </c>
      <c r="H5" s="20" t="s">
        <v>27</v>
      </c>
    </row>
    <row r="6" spans="1:8" x14ac:dyDescent="0.25">
      <c r="A6" s="15" t="s">
        <v>28</v>
      </c>
      <c r="B6" s="12">
        <v>6</v>
      </c>
      <c r="C6" s="11" t="s">
        <v>29</v>
      </c>
      <c r="D6" s="11" t="s">
        <v>30</v>
      </c>
      <c r="E6" s="11" t="s">
        <v>31</v>
      </c>
      <c r="F6" s="11" t="s">
        <v>32</v>
      </c>
      <c r="G6" s="13" t="str">
        <f>HYPERLINK("https://www.digikey.com/en/products/detail/yageo/RC0402JR-071KL/726408","RC0402JR-071KL")</f>
        <v>RC0402JR-071KL</v>
      </c>
      <c r="H6" s="19" t="s">
        <v>17</v>
      </c>
    </row>
    <row r="7" spans="1:8" x14ac:dyDescent="0.25">
      <c r="A7" s="15" t="s">
        <v>28</v>
      </c>
      <c r="B7" s="12">
        <v>3</v>
      </c>
      <c r="C7" s="11" t="s">
        <v>33</v>
      </c>
      <c r="D7" s="11" t="s">
        <v>34</v>
      </c>
      <c r="E7" s="11" t="s">
        <v>35</v>
      </c>
      <c r="F7" s="11" t="s">
        <v>32</v>
      </c>
      <c r="G7" s="13" t="str">
        <f>HYPERLINK("https://www.digikey.com/en/products/detail/yageo/RC0402FR-075K1L/726624","RC0402FR-075K1L")</f>
        <v>RC0402FR-075K1L</v>
      </c>
      <c r="H7" s="19" t="s">
        <v>36</v>
      </c>
    </row>
    <row r="8" spans="1:8" x14ac:dyDescent="0.25">
      <c r="A8" s="15" t="s">
        <v>28</v>
      </c>
      <c r="B8" s="12">
        <v>1</v>
      </c>
      <c r="C8" s="11" t="s">
        <v>37</v>
      </c>
      <c r="D8" s="11" t="s">
        <v>38</v>
      </c>
      <c r="E8" s="11" t="s">
        <v>39</v>
      </c>
      <c r="F8" s="11" t="s">
        <v>32</v>
      </c>
      <c r="G8" s="13" t="str">
        <f>HYPERLINK("https://www.digikey.com/en/products/detail/yageo/RC0402FR-0752K3L/5281039","RC0402FR-0752K3L")</f>
        <v>RC0402FR-0752K3L</v>
      </c>
      <c r="H8" s="19" t="s">
        <v>36</v>
      </c>
    </row>
    <row r="9" spans="1:8" x14ac:dyDescent="0.25">
      <c r="A9" s="15" t="s">
        <v>28</v>
      </c>
      <c r="B9" s="12">
        <v>3</v>
      </c>
      <c r="C9" s="11" t="s">
        <v>40</v>
      </c>
      <c r="D9" s="11" t="s">
        <v>41</v>
      </c>
      <c r="E9" s="11" t="s">
        <v>42</v>
      </c>
      <c r="F9" s="11" t="s">
        <v>32</v>
      </c>
      <c r="G9" s="13" t="str">
        <f>HYPERLINK("https://www.digikey.com/en/products/detail/yageo/RC0402JR-074K7L/726477","RC0402JR-074K7L")</f>
        <v>RC0402JR-074K7L</v>
      </c>
      <c r="H9" s="19" t="s">
        <v>17</v>
      </c>
    </row>
    <row r="10" spans="1:8" x14ac:dyDescent="0.25">
      <c r="A10" s="15" t="s">
        <v>28</v>
      </c>
      <c r="B10" s="12">
        <v>2</v>
      </c>
      <c r="C10" s="11" t="s">
        <v>43</v>
      </c>
      <c r="D10" s="11" t="s">
        <v>44</v>
      </c>
      <c r="E10" s="11" t="s">
        <v>45</v>
      </c>
      <c r="F10" s="11" t="s">
        <v>32</v>
      </c>
      <c r="G10" s="13" t="str">
        <f>HYPERLINK("https://www.digikey.com/en/products/detail/yageo/RC0402FR-0710KL/726523","RC0402FR-0710KL")</f>
        <v>RC0402FR-0710KL</v>
      </c>
      <c r="H10" s="19" t="s">
        <v>46</v>
      </c>
    </row>
    <row r="11" spans="1:8" x14ac:dyDescent="0.25">
      <c r="A11" s="15" t="s">
        <v>28</v>
      </c>
      <c r="B11" s="12">
        <v>1</v>
      </c>
      <c r="C11" s="11" t="s">
        <v>47</v>
      </c>
      <c r="D11" s="11" t="s">
        <v>38</v>
      </c>
      <c r="E11" s="11" t="s">
        <v>39</v>
      </c>
      <c r="F11" s="11" t="s">
        <v>32</v>
      </c>
      <c r="G11" s="13" t="str">
        <f>HYPERLINK("https://www.digikey.com/en/products/detail/yageo/RC0402FR-0752K3L/5281039","RC0402FR-075K1L")</f>
        <v>RC0402FR-075K1L</v>
      </c>
      <c r="H11" s="19" t="s">
        <v>36</v>
      </c>
    </row>
    <row r="12" spans="1:8" ht="15.75" thickBot="1" x14ac:dyDescent="0.3">
      <c r="A12" s="16" t="s">
        <v>28</v>
      </c>
      <c r="B12" s="6">
        <v>1</v>
      </c>
      <c r="C12" s="5" t="s">
        <v>48</v>
      </c>
      <c r="D12" s="5" t="s">
        <v>49</v>
      </c>
      <c r="E12" s="5" t="s">
        <v>50</v>
      </c>
      <c r="F12" s="5" t="s">
        <v>32</v>
      </c>
      <c r="G12" s="7" t="str">
        <f>HYPERLINK("https://www.digikey.com/en/products/detail/yageo/RC0402JR-072K2L/726436","RC0402JR-072K2L")</f>
        <v>RC0402JR-072K2L</v>
      </c>
      <c r="H12" s="20" t="s">
        <v>17</v>
      </c>
    </row>
    <row r="13" spans="1:8" x14ac:dyDescent="0.25">
      <c r="A13" s="15" t="s">
        <v>51</v>
      </c>
      <c r="B13" s="12">
        <v>1</v>
      </c>
      <c r="C13" s="11" t="s">
        <v>52</v>
      </c>
      <c r="D13" s="11" t="s">
        <v>53</v>
      </c>
      <c r="E13" s="11" t="s">
        <v>54</v>
      </c>
      <c r="F13" s="11" t="s">
        <v>55</v>
      </c>
      <c r="G13" s="13" t="str">
        <f>HYPERLINK("https://www.digikey.com/en/products/detail/richtek-usa-inc/RT6252BHGH6F/13180173","RT6252BHGH6F")</f>
        <v>RT6252BHGH6F</v>
      </c>
      <c r="H13" s="19" t="s">
        <v>56</v>
      </c>
    </row>
    <row r="14" spans="1:8" x14ac:dyDescent="0.25">
      <c r="A14" s="15" t="s">
        <v>51</v>
      </c>
      <c r="B14" s="12">
        <v>1</v>
      </c>
      <c r="C14" s="11" t="s">
        <v>57</v>
      </c>
      <c r="D14" s="11" t="s">
        <v>58</v>
      </c>
      <c r="E14" s="11" t="s">
        <v>59</v>
      </c>
      <c r="F14" s="11" t="s">
        <v>60</v>
      </c>
      <c r="G14" s="13" t="str">
        <f>HYPERLINK("https://www.digikey.com/en/products/detail/microchip-technology/MCP9700T-H-LT/2342427","MCP9700T-H/LT")</f>
        <v>MCP9700T-H/LT</v>
      </c>
      <c r="H14" s="19" t="s">
        <v>61</v>
      </c>
    </row>
    <row r="15" spans="1:8" x14ac:dyDescent="0.25">
      <c r="A15" s="15" t="s">
        <v>51</v>
      </c>
      <c r="B15" s="12">
        <v>1</v>
      </c>
      <c r="C15" s="11" t="s">
        <v>62</v>
      </c>
      <c r="D15" s="11" t="s">
        <v>63</v>
      </c>
      <c r="E15" s="11" t="s">
        <v>64</v>
      </c>
      <c r="F15" s="11" t="s">
        <v>65</v>
      </c>
      <c r="G15" s="13" t="str">
        <f>HYPERLINK("https://www.digikey.com/en/products/detail/microchip-technology/SST25VF040B-50-4C-SAF/4740879","SST25VF040B-50-4C-SAF")</f>
        <v>SST25VF040B-50-4C-SAF</v>
      </c>
      <c r="H15" s="19" t="s">
        <v>66</v>
      </c>
    </row>
    <row r="16" spans="1:8" x14ac:dyDescent="0.25">
      <c r="A16" s="15" t="s">
        <v>51</v>
      </c>
      <c r="B16" s="12">
        <v>1</v>
      </c>
      <c r="C16" s="11" t="s">
        <v>67</v>
      </c>
      <c r="D16" s="11" t="s">
        <v>68</v>
      </c>
      <c r="E16" s="11" t="s">
        <v>69</v>
      </c>
      <c r="F16" s="11" t="s">
        <v>70</v>
      </c>
      <c r="G16" s="13" t="str">
        <f>HYPERLINK("https://www.digikey.com/en/products/detail/micro-crystal-ag/RV-8263-C7-32-768KHZ-20PPM-TA-QC/10499245","RV-8263-C7-32.768KHZ-20PPM-TA-QC")</f>
        <v>RV-8263-C7-32.768KHZ-20PPM-TA-QC</v>
      </c>
      <c r="H16" s="19" t="s">
        <v>71</v>
      </c>
    </row>
    <row r="17" spans="1:8" x14ac:dyDescent="0.25">
      <c r="A17" s="15" t="s">
        <v>51</v>
      </c>
      <c r="B17" s="12">
        <v>1</v>
      </c>
      <c r="C17" s="11" t="s">
        <v>72</v>
      </c>
      <c r="D17" s="11" t="s">
        <v>73</v>
      </c>
      <c r="E17" s="11" t="s">
        <v>74</v>
      </c>
      <c r="F17" s="11" t="s">
        <v>75</v>
      </c>
      <c r="G17" s="13" t="str">
        <f>HYPERLINK("https://www.digikey.com/en/products/detail/microchip-technology/MIC5370-SSYMT-TR/1974124","MIC5370-SSYMT-TR")</f>
        <v>MIC5370-SSYMT-TR</v>
      </c>
      <c r="H17" s="19" t="s">
        <v>76</v>
      </c>
    </row>
    <row r="18" spans="1:8" x14ac:dyDescent="0.25">
      <c r="A18" s="15" t="s">
        <v>51</v>
      </c>
      <c r="B18" s="12">
        <v>1</v>
      </c>
      <c r="C18" s="11" t="s">
        <v>77</v>
      </c>
      <c r="D18" s="11" t="s">
        <v>78</v>
      </c>
      <c r="E18" s="11" t="s">
        <v>79</v>
      </c>
      <c r="F18" s="11" t="s">
        <v>80</v>
      </c>
      <c r="G18" s="13" t="str">
        <f>HYPERLINK("https://www.digikey.com/en/products/detail/microchip-technology/PIC32MM0064GPM028-I-M6/8037777","PIC32MM0064GPM028-I/M6")</f>
        <v>PIC32MM0064GPM028-I/M6</v>
      </c>
      <c r="H18" s="19" t="s">
        <v>81</v>
      </c>
    </row>
    <row r="19" spans="1:8" x14ac:dyDescent="0.25">
      <c r="A19" s="15" t="s">
        <v>51</v>
      </c>
      <c r="B19" s="12">
        <v>1</v>
      </c>
      <c r="C19" s="11" t="s">
        <v>82</v>
      </c>
      <c r="D19" s="11" t="s">
        <v>83</v>
      </c>
      <c r="E19" s="11" t="s">
        <v>84</v>
      </c>
      <c r="F19" s="11" t="s">
        <v>85</v>
      </c>
      <c r="G19" s="13" t="str">
        <f>HYPERLINK("https://www.digikey.com/en/products/detail/nexperia-usa-inc/74LVC2T45DC-125/2530595","74LVC2T45DC,125")</f>
        <v>74LVC2T45DC,125</v>
      </c>
      <c r="H19" s="19" t="s">
        <v>86</v>
      </c>
    </row>
    <row r="20" spans="1:8" x14ac:dyDescent="0.25">
      <c r="A20" s="15" t="s">
        <v>51</v>
      </c>
      <c r="B20" s="12">
        <v>1</v>
      </c>
      <c r="C20" s="11" t="s">
        <v>87</v>
      </c>
      <c r="D20" s="11" t="s">
        <v>88</v>
      </c>
      <c r="E20" s="11" t="s">
        <v>89</v>
      </c>
      <c r="F20" s="11" t="s">
        <v>90</v>
      </c>
      <c r="G20" s="13" t="str">
        <f>HYPERLINK("https://www.digikey.com/en/products/detail/microchip-technology/PIC16F18877-I-PT/6098397","PIC16F18877-I/PT")</f>
        <v>PIC16F18877-I/PT</v>
      </c>
      <c r="H20" s="19" t="s">
        <v>91</v>
      </c>
    </row>
    <row r="21" spans="1:8" ht="15.75" thickBot="1" x14ac:dyDescent="0.3">
      <c r="A21" s="16" t="s">
        <v>51</v>
      </c>
      <c r="B21" s="6">
        <v>1</v>
      </c>
      <c r="C21" s="5" t="s">
        <v>92</v>
      </c>
      <c r="D21" s="5" t="s">
        <v>93</v>
      </c>
      <c r="E21" s="5" t="s">
        <v>94</v>
      </c>
      <c r="F21" s="5" t="s">
        <v>95</v>
      </c>
      <c r="G21" s="7" t="str">
        <f>HYPERLINK("https://www.digikey.com/en/products/detail/microchip-technology/MIC5528-3-3YMX-TR/4465358","MIC5528-3.3YMX-TR")</f>
        <v>MIC5528-3.3YMX-TR</v>
      </c>
      <c r="H21" s="20" t="s">
        <v>96</v>
      </c>
    </row>
    <row r="22" spans="1:8" ht="15.75" thickBot="1" x14ac:dyDescent="0.3">
      <c r="A22" s="17" t="s">
        <v>97</v>
      </c>
      <c r="B22" s="9">
        <v>1</v>
      </c>
      <c r="C22" s="8" t="s">
        <v>98</v>
      </c>
      <c r="D22" s="8" t="s">
        <v>99</v>
      </c>
      <c r="E22" s="8" t="s">
        <v>100</v>
      </c>
      <c r="F22" s="8" t="s">
        <v>101</v>
      </c>
      <c r="G22" s="10" t="str">
        <f>HYPERLINK("https://www.digikey.com/en/products/detail/rohm-semiconductor/RZF013P01TL/5042831","RZF013P01TL")</f>
        <v>RZF013P01TL</v>
      </c>
      <c r="H22" s="21" t="s">
        <v>102</v>
      </c>
    </row>
    <row r="23" spans="1:8" x14ac:dyDescent="0.25">
      <c r="A23" s="15" t="s">
        <v>103</v>
      </c>
      <c r="B23" s="12">
        <v>1</v>
      </c>
      <c r="C23" s="11" t="s">
        <v>104</v>
      </c>
      <c r="D23" s="11" t="s">
        <v>105</v>
      </c>
      <c r="E23" s="11" t="s">
        <v>106</v>
      </c>
      <c r="F23" s="11" t="s">
        <v>107</v>
      </c>
      <c r="G23" s="13" t="str">
        <f>HYPERLINK("https://www.digikey.com/en/products/detail/würth-elektronik/150060BS75000/4489895","150060BS75000")</f>
        <v>150060BS75000</v>
      </c>
      <c r="H23" s="19" t="s">
        <v>46</v>
      </c>
    </row>
    <row r="24" spans="1:8" x14ac:dyDescent="0.25">
      <c r="A24" s="15" t="s">
        <v>103</v>
      </c>
      <c r="B24" s="12">
        <v>1</v>
      </c>
      <c r="C24" s="11" t="s">
        <v>108</v>
      </c>
      <c r="D24" s="11" t="s">
        <v>109</v>
      </c>
      <c r="E24" s="11" t="s">
        <v>110</v>
      </c>
      <c r="F24" s="11" t="s">
        <v>107</v>
      </c>
      <c r="G24" s="13" t="str">
        <f>HYPERLINK("https://www.digikey.com/en/products/detail/würth-elektronik/150060SS75000/4489903","150060SS75000")</f>
        <v>150060SS75000</v>
      </c>
      <c r="H24" s="19" t="s">
        <v>111</v>
      </c>
    </row>
    <row r="25" spans="1:8" x14ac:dyDescent="0.25">
      <c r="A25" s="15" t="s">
        <v>103</v>
      </c>
      <c r="B25" s="12">
        <v>1</v>
      </c>
      <c r="C25" s="11" t="s">
        <v>112</v>
      </c>
      <c r="D25" s="11" t="s">
        <v>113</v>
      </c>
      <c r="E25" s="11" t="s">
        <v>114</v>
      </c>
      <c r="F25" s="11" t="s">
        <v>107</v>
      </c>
      <c r="G25" s="13" t="str">
        <f>HYPERLINK("https://www.digikey.com/en/products/detail/würth-elektronik/150060VS75000/4489906","150060VS75000")</f>
        <v>150060VS75000</v>
      </c>
      <c r="H25" s="19" t="s">
        <v>111</v>
      </c>
    </row>
    <row r="26" spans="1:8" x14ac:dyDescent="0.25">
      <c r="A26" s="15" t="s">
        <v>103</v>
      </c>
      <c r="B26" s="12">
        <v>1</v>
      </c>
      <c r="C26" s="11" t="s">
        <v>115</v>
      </c>
      <c r="D26" s="11" t="s">
        <v>116</v>
      </c>
      <c r="E26" s="11" t="s">
        <v>117</v>
      </c>
      <c r="F26" s="11" t="s">
        <v>107</v>
      </c>
      <c r="G26" s="13" t="str">
        <f>HYPERLINK("https://www.digikey.com/en/products/detail/würth-elektronik/150060YS75000/4489909","150060YS75000")</f>
        <v>150060YS75000</v>
      </c>
      <c r="H26" s="19" t="s">
        <v>111</v>
      </c>
    </row>
    <row r="27" spans="1:8" x14ac:dyDescent="0.25">
      <c r="A27" s="15" t="s">
        <v>103</v>
      </c>
      <c r="B27" s="12">
        <v>1</v>
      </c>
      <c r="C27" s="11" t="s">
        <v>118</v>
      </c>
      <c r="D27" s="11" t="s">
        <v>119</v>
      </c>
      <c r="E27" s="11" t="s">
        <v>110</v>
      </c>
      <c r="F27" s="11" t="s">
        <v>107</v>
      </c>
      <c r="G27" s="13" t="str">
        <f>HYPERLINK("https://www.digikey.com/en/products/detail/würth-elektronik/150060SS75000/4489903","150060SS75000")</f>
        <v>150060SS75000</v>
      </c>
      <c r="H27" s="19" t="s">
        <v>111</v>
      </c>
    </row>
    <row r="28" spans="1:8" x14ac:dyDescent="0.25">
      <c r="A28" s="15" t="s">
        <v>103</v>
      </c>
      <c r="B28" s="12">
        <v>1</v>
      </c>
      <c r="C28" s="11" t="s">
        <v>120</v>
      </c>
      <c r="D28" s="11" t="s">
        <v>121</v>
      </c>
      <c r="E28" s="11" t="s">
        <v>122</v>
      </c>
      <c r="F28" s="11" t="s">
        <v>123</v>
      </c>
      <c r="G28" s="13" t="str">
        <f>HYPERLINK("https://www.digikey.com/en/products/detail/rohm-semiconductor/RB162VAM-20TR/7793317","RB162VAM-20TR")</f>
        <v>RB162VAM-20TR</v>
      </c>
      <c r="H28" s="19" t="s">
        <v>124</v>
      </c>
    </row>
    <row r="29" spans="1:8" ht="15.75" thickBot="1" x14ac:dyDescent="0.3">
      <c r="A29" s="16" t="s">
        <v>103</v>
      </c>
      <c r="B29" s="6">
        <v>1</v>
      </c>
      <c r="C29" s="5" t="s">
        <v>125</v>
      </c>
      <c r="D29" s="5" t="s">
        <v>126</v>
      </c>
      <c r="E29" s="5" t="s">
        <v>127</v>
      </c>
      <c r="F29" s="5" t="s">
        <v>128</v>
      </c>
      <c r="G29" s="7" t="str">
        <f>HYPERLINK("https://www.digikey.com/en/products/detail/comchip-technology/RB521G-30HF/7201128","RB521G-30HF")</f>
        <v>RB521G-30HF</v>
      </c>
      <c r="H29" s="20" t="s">
        <v>129</v>
      </c>
    </row>
    <row r="30" spans="1:8" x14ac:dyDescent="0.25">
      <c r="A30" s="15" t="s">
        <v>130</v>
      </c>
      <c r="B30" s="12">
        <v>1</v>
      </c>
      <c r="C30" s="11" t="s">
        <v>131</v>
      </c>
      <c r="D30" s="11" t="s">
        <v>132</v>
      </c>
      <c r="E30" s="11" t="s">
        <v>133</v>
      </c>
      <c r="F30" s="11" t="s">
        <v>134</v>
      </c>
      <c r="G30" s="13" t="str">
        <f>HYPERLINK("https://www.digikey.com/en/products/detail/c-k/PTS810-SJG-250-SMTR-LFS/4176612","PTS810 SJG 250 SMTR LFS")</f>
        <v>PTS810 SJG 250 SMTR LFS</v>
      </c>
      <c r="H30" s="19" t="s">
        <v>135</v>
      </c>
    </row>
    <row r="31" spans="1:8" x14ac:dyDescent="0.25">
      <c r="A31" s="15" t="s">
        <v>130</v>
      </c>
      <c r="B31" s="12">
        <v>1</v>
      </c>
      <c r="C31" s="11" t="s">
        <v>136</v>
      </c>
      <c r="D31" s="11" t="s">
        <v>137</v>
      </c>
      <c r="E31" s="11" t="s">
        <v>133</v>
      </c>
      <c r="F31" s="11" t="s">
        <v>134</v>
      </c>
      <c r="G31" s="13" t="str">
        <f>HYPERLINK("https://www.digikey.com/en/products/detail/c-k/PTS810-SJG-250-SMTR-LFS/4176612","PTS810 SJG 250 SMTR LFS")</f>
        <v>PTS810 SJG 250 SMTR LFS</v>
      </c>
      <c r="H31" s="19" t="s">
        <v>135</v>
      </c>
    </row>
    <row r="32" spans="1:8" x14ac:dyDescent="0.25">
      <c r="A32" s="15" t="s">
        <v>130</v>
      </c>
      <c r="B32" s="12">
        <v>1</v>
      </c>
      <c r="C32" s="11" t="s">
        <v>138</v>
      </c>
      <c r="D32" s="11" t="s">
        <v>139</v>
      </c>
      <c r="E32" s="11" t="s">
        <v>140</v>
      </c>
      <c r="F32" s="11" t="s">
        <v>141</v>
      </c>
      <c r="G32" s="13" t="str">
        <f>HYPERLINK("https://www.digikey.com/en/products/detail/chilisin-electronics/BBPY00160808601Y00/10498841","BBPY00160808601Y00")</f>
        <v>BBPY00160808601Y00</v>
      </c>
      <c r="H32" s="19" t="s">
        <v>142</v>
      </c>
    </row>
    <row r="33" spans="1:8" x14ac:dyDescent="0.25">
      <c r="A33" s="15" t="s">
        <v>130</v>
      </c>
      <c r="B33" s="12">
        <v>1</v>
      </c>
      <c r="C33" s="11" t="s">
        <v>143</v>
      </c>
      <c r="D33" s="11" t="s">
        <v>144</v>
      </c>
      <c r="E33" s="11" t="s">
        <v>145</v>
      </c>
      <c r="F33" s="11" t="s">
        <v>146</v>
      </c>
      <c r="G33" s="13" t="str">
        <f>HYPERLINK("https://www.digikey.com/en/products/detail/gct/USB4105-GF-A/11198441","USB4105-GF-A")</f>
        <v>USB4105-GF-A</v>
      </c>
      <c r="H33" s="19" t="s">
        <v>147</v>
      </c>
    </row>
    <row r="34" spans="1:8" x14ac:dyDescent="0.25">
      <c r="A34" s="15" t="s">
        <v>130</v>
      </c>
      <c r="B34" s="12">
        <v>1</v>
      </c>
      <c r="C34" s="11" t="s">
        <v>148</v>
      </c>
      <c r="D34" s="11" t="s">
        <v>149</v>
      </c>
      <c r="E34" s="11" t="s">
        <v>150</v>
      </c>
      <c r="F34" s="11" t="s">
        <v>151</v>
      </c>
      <c r="G34" s="13" t="str">
        <f>HYPERLINK("https://www.digikey.com/en/products/detail/adam-tech/HRS-1B-10-GA/9832954","HRS-1B-10-GA")</f>
        <v>HRS-1B-10-GA</v>
      </c>
      <c r="H34" s="19" t="s">
        <v>152</v>
      </c>
    </row>
    <row r="35" spans="1:8" x14ac:dyDescent="0.25">
      <c r="A35" s="15" t="s">
        <v>130</v>
      </c>
      <c r="B35" s="12">
        <v>1</v>
      </c>
      <c r="C35" s="11" t="s">
        <v>153</v>
      </c>
      <c r="D35" s="11" t="s">
        <v>154</v>
      </c>
      <c r="E35" s="11" t="s">
        <v>150</v>
      </c>
      <c r="F35" s="11" t="s">
        <v>155</v>
      </c>
      <c r="G35" s="13" t="str">
        <f>HYPERLINK("https://www.digikey.com/en/products/detail/adam-tech/HRS-1B-07-GA/9832943","HRS-1B-07-GA")</f>
        <v>HRS-1B-07-GA</v>
      </c>
      <c r="H35" s="19" t="s">
        <v>156</v>
      </c>
    </row>
    <row r="36" spans="1:8" x14ac:dyDescent="0.25">
      <c r="A36" s="15" t="s">
        <v>130</v>
      </c>
      <c r="B36" s="12">
        <v>1</v>
      </c>
      <c r="C36" s="11" t="s">
        <v>157</v>
      </c>
      <c r="D36" s="11" t="s">
        <v>158</v>
      </c>
      <c r="E36" s="11" t="s">
        <v>150</v>
      </c>
      <c r="F36" s="11" t="s">
        <v>151</v>
      </c>
      <c r="G36" s="13" t="str">
        <f>HYPERLINK("https://www.digikey.com/en/products/detail/adam-tech/HRS-1B-10-GA/9832954","HRS-1B-10-GA")</f>
        <v>HRS-1B-10-GA</v>
      </c>
      <c r="H36" s="19" t="s">
        <v>152</v>
      </c>
    </row>
    <row r="37" spans="1:8" x14ac:dyDescent="0.25">
      <c r="A37" s="15" t="s">
        <v>130</v>
      </c>
      <c r="B37" s="12">
        <v>1</v>
      </c>
      <c r="C37" s="11" t="s">
        <v>159</v>
      </c>
      <c r="D37" s="11" t="s">
        <v>160</v>
      </c>
      <c r="E37" s="11" t="s">
        <v>150</v>
      </c>
      <c r="F37" s="11" t="s">
        <v>161</v>
      </c>
      <c r="G37" s="13" t="str">
        <f>HYPERLINK("https://www.digikey.com/en/products/detail/adam-tech/HRS-1B-08-GA/9832941","HRS-1B-08-GA")</f>
        <v>HRS-1B-08-GA</v>
      </c>
      <c r="H37" s="19" t="s">
        <v>162</v>
      </c>
    </row>
    <row r="38" spans="1:8" x14ac:dyDescent="0.25">
      <c r="A38" s="15" t="s">
        <v>130</v>
      </c>
      <c r="B38" s="12">
        <v>1</v>
      </c>
      <c r="C38" s="11" t="s">
        <v>163</v>
      </c>
      <c r="D38" s="11" t="s">
        <v>164</v>
      </c>
      <c r="E38" s="11" t="s">
        <v>165</v>
      </c>
      <c r="F38" s="11" t="s">
        <v>166</v>
      </c>
      <c r="G38" s="13" t="str">
        <f>HYPERLINK("https://www.digikey.com/en/products/detail/taiyo-yuden/MBKK2012T4R7M/5035139","MBKK2012T4R7M")</f>
        <v>MBKK2012T4R7M</v>
      </c>
      <c r="H38" s="19" t="s">
        <v>167</v>
      </c>
    </row>
    <row r="39" spans="1:8" x14ac:dyDescent="0.25">
      <c r="A39" s="2"/>
      <c r="B39" s="3"/>
      <c r="C39" s="2"/>
      <c r="D39" s="2"/>
      <c r="E39" s="2"/>
      <c r="F39" s="2"/>
      <c r="G39" s="4"/>
      <c r="H3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2022-03-16T12:54:35Z</dcterms:created>
  <dcterms:modified xsi:type="dcterms:W3CDTF">2022-03-16T12:56:16Z</dcterms:modified>
</cp:coreProperties>
</file>