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SAMPIDevKit\PIC32DevKit\HW\Product\BoM\"/>
    </mc:Choice>
  </mc:AlternateContent>
  <xr:revisionPtr revIDLastSave="0" documentId="8_{081FC6A1-26F5-4215-A6C8-395575D323E9}" xr6:coauthVersionLast="46" xr6:coauthVersionMax="46" xr10:uidLastSave="{00000000-0000-0000-0000-000000000000}"/>
  <bookViews>
    <workbookView xWindow="-120" yWindow="-120" windowWidth="20730" windowHeight="11760" xr2:uid="{4959F611-A8EF-42C7-BDEC-E13BE756FFF9}"/>
  </bookViews>
  <sheets>
    <sheet name="BOM" sheetId="1" r:id="rId1"/>
  </sheets>
  <definedNames>
    <definedName name="_xlnm._FilterDatabase" localSheetId="0" hidden="1">BOM!$A$1:$G$1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0" i="1"/>
  <c r="F30" i="1"/>
  <c r="E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<sst xmlns="http://schemas.openxmlformats.org/spreadsheetml/2006/main" count="66" uniqueCount="65">
  <si>
    <t>Quantity</t>
  </si>
  <si>
    <t>References</t>
  </si>
  <si>
    <t>Stock Code</t>
  </si>
  <si>
    <t>Description</t>
  </si>
  <si>
    <t>Unit Cost</t>
  </si>
  <si>
    <t>CAP CER 0.1UF 25V X5R 0402</t>
  </si>
  <si>
    <t>CAP CER 1UF 25V X5R 0603</t>
  </si>
  <si>
    <t>CAP CER 10UF 6.3V X5R 0805</t>
  </si>
  <si>
    <t>C18</t>
  </si>
  <si>
    <t>CAP CER 0.022UF 10V X7R 0402</t>
  </si>
  <si>
    <t>RES SMD 1K OHM 5% 1/16W 0402</t>
  </si>
  <si>
    <t>RES SMD 100K OHM 1% 1/16W 0402</t>
  </si>
  <si>
    <t>RES SMD 10K OHM 5% 1/16W 0402</t>
  </si>
  <si>
    <t>RES SMD 2.2K OHM 5% 1/16W 0402</t>
  </si>
  <si>
    <t>R14</t>
  </si>
  <si>
    <t>RES SMD 200K OHM 1% 1/16W 0402</t>
  </si>
  <si>
    <t>U1</t>
  </si>
  <si>
    <t>IC FLASH 64MBIT SPI/QUAD 8SOP</t>
  </si>
  <si>
    <t>U2</t>
  </si>
  <si>
    <t>IC MCU 32BIT 256KB FLASH 48TQFP</t>
  </si>
  <si>
    <t>U3</t>
  </si>
  <si>
    <t xml:space="preserve">IC REG LINEAR 3.3V 300MA SOT23-5 </t>
  </si>
  <si>
    <t>U4</t>
  </si>
  <si>
    <t>SENSOR OPT AMBIENT 6DFN</t>
  </si>
  <si>
    <t>U5</t>
  </si>
  <si>
    <t>IC MCU 32BIT 64KB FLASH 28UQFN</t>
  </si>
  <si>
    <t>IC TRNSLTR BIDIRECTIONAL 6TSSOP</t>
  </si>
  <si>
    <t>MOSFET P-CH 30V 3.8A SOT23</t>
  </si>
  <si>
    <t>TRANS PNP 40V 0.2A SOT23-3</t>
  </si>
  <si>
    <t>D1</t>
  </si>
  <si>
    <t>PCB TOP VIEW SMD LED - TRI COLOR</t>
  </si>
  <si>
    <t>D6</t>
  </si>
  <si>
    <t>0603 RED SMD LED</t>
  </si>
  <si>
    <t>TACT 4.2 X 3.2, 2.5 MM H, 250GF</t>
  </si>
  <si>
    <t>FERRITE BEAD 120 OHM 0603 1LN</t>
  </si>
  <si>
    <t xml:space="preserve">CONN RCPT USB2.0 MICRO B SMD R/A </t>
  </si>
  <si>
    <t>J4</t>
  </si>
  <si>
    <t>PCB SOCKET, SINGLE ROW, 7 PIN, S</t>
  </si>
  <si>
    <t>PCB SOCKET, SINGLE ROW, 10 PIN, S</t>
  </si>
  <si>
    <t>J7</t>
  </si>
  <si>
    <t>PCB SOCKET, SINGLE ROW, 8 PIN, S</t>
  </si>
  <si>
    <t>LQG15HS47NH02D</t>
  </si>
  <si>
    <t>TP4</t>
  </si>
  <si>
    <t>PC TEST POINT NATURAL</t>
  </si>
  <si>
    <t>No</t>
  </si>
  <si>
    <t>35</t>
  </si>
  <si>
    <t>PCB</t>
  </si>
  <si>
    <t>69x54x1.6MM, Single pieces, 2 Layers, FR4, Green, White, HASL, 1oz</t>
  </si>
  <si>
    <t>Sub Cost</t>
  </si>
  <si>
    <t>BT1, BT2</t>
  </si>
  <si>
    <t>J1, J3</t>
  </si>
  <si>
    <t>J6, J6</t>
  </si>
  <si>
    <t>C1, C2, C4, C6, C7, C8, C10, C12, C13, C14, C15, C17, C19, C20, C21, C22, C23, C24</t>
  </si>
  <si>
    <t>C3, C9</t>
  </si>
  <si>
    <t>C5, C11, C16</t>
  </si>
  <si>
    <t>FT1, FT2</t>
  </si>
  <si>
    <t>L1, L2</t>
  </si>
  <si>
    <t>Q1, Q4, Q7</t>
  </si>
  <si>
    <t>Q2, Q3, Q5, Q6, Q8, Q9</t>
  </si>
  <si>
    <t>R1, R2, R4, R10</t>
  </si>
  <si>
    <t>R3, R9, R11, R13, R17, R18, R20</t>
  </si>
  <si>
    <t>R5, R8, R12, R19</t>
  </si>
  <si>
    <t>R6, R7, R15, R16</t>
  </si>
  <si>
    <t>U6, U7</t>
  </si>
  <si>
    <t>VAT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</si>
</sst>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00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4" fillId="0" borderId="1" xfId="1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5B0B-AE41-4450-BE2A-10C79D4FFF81}">
  <dimension ref="A1:G31"/>
  <sheetViews>
    <sheetView tabSelected="1" topLeftCell="D16" workbookViewId="0">
      <selection activeCell="K29" sqref="K29"/>
    </sheetView>
  </sheetViews>
  <sheetFormatPr defaultRowHeight="15" x14ac:dyDescent="0.25"/>
  <cols>
    <col min="1" max="1" width="8.28515625" style="3" bestFit="1" customWidth="1"/>
    <col min="2" max="2" width="28.140625" style="3" bestFit="1" customWidth="1"/>
    <col min="3" max="3" width="62.42578125" style="3" bestFit="1" customWidth="1"/>
    <col min="4" max="4" width="76" style="3" bestFit="1" customWidth="1"/>
    <col min="5" max="5" width="13.5703125" style="3" bestFit="1" customWidth="1"/>
    <col min="6" max="6" width="14.5703125" style="3" bestFit="1" customWidth="1"/>
    <col min="7" max="7" width="14.28515625" style="3" bestFit="1" customWidth="1"/>
    <col min="8" max="16384" width="9.140625" style="3"/>
  </cols>
  <sheetData>
    <row r="1" spans="1:7" x14ac:dyDescent="0.25">
      <c r="A1" s="1" t="s">
        <v>44</v>
      </c>
      <c r="B1" s="1" t="s">
        <v>2</v>
      </c>
      <c r="C1" s="1" t="s">
        <v>3</v>
      </c>
      <c r="D1" s="1" t="s">
        <v>1</v>
      </c>
      <c r="E1" s="1" t="s">
        <v>0</v>
      </c>
      <c r="F1" s="1" t="s">
        <v>4</v>
      </c>
      <c r="G1" s="2" t="s">
        <v>48</v>
      </c>
    </row>
    <row r="2" spans="1:7" x14ac:dyDescent="0.25">
      <c r="A2" s="6">
        <v>1</v>
      </c>
      <c r="B2" s="8" t="str">
        <f>HYPERLINK("https://www.digikey.com/en/products/detail/samsung-electro-mechanics/CL05A104KA5NNNC/3886701","CL05A104KA5NNNC")</f>
        <v>CL05A104KA5NNNC</v>
      </c>
      <c r="C2" s="7" t="s">
        <v>5</v>
      </c>
      <c r="D2" s="7" t="s">
        <v>52</v>
      </c>
      <c r="E2" s="5">
        <v>18</v>
      </c>
      <c r="F2" s="10">
        <v>2.96E-3</v>
      </c>
      <c r="G2" s="10">
        <f>PRODUCT(E2,F2)</f>
        <v>5.3280000000000001E-2</v>
      </c>
    </row>
    <row r="3" spans="1:7" x14ac:dyDescent="0.25">
      <c r="A3" s="6">
        <v>2</v>
      </c>
      <c r="B3" s="8" t="str">
        <f>HYPERLINK("https://www.digikey.com/en/products/detail/samsung-electro-mechanics/CL10A105KA8NNNC/3886760","CL10A105KA8NNNC")</f>
        <v>CL10A105KA8NNNC</v>
      </c>
      <c r="C3" s="7" t="s">
        <v>6</v>
      </c>
      <c r="D3" s="7" t="s">
        <v>53</v>
      </c>
      <c r="E3" s="5">
        <v>2</v>
      </c>
      <c r="F3" s="10">
        <v>8.4700000000000001E-3</v>
      </c>
      <c r="G3" s="10">
        <f t="shared" ref="G3:G29" si="0">PRODUCT(E3,F3)</f>
        <v>1.694E-2</v>
      </c>
    </row>
    <row r="4" spans="1:7" x14ac:dyDescent="0.25">
      <c r="A4" s="6">
        <v>3</v>
      </c>
      <c r="B4" s="8" t="str">
        <f>HYPERLINK("https://www.digikey.com/en/products/detail/samsung-electro-mechanics/CL21A106KQCLNNC/3888062","CL21A106KQCLNNC")</f>
        <v>CL21A106KQCLNNC</v>
      </c>
      <c r="C4" s="7" t="s">
        <v>7</v>
      </c>
      <c r="D4" s="7" t="s">
        <v>54</v>
      </c>
      <c r="E4" s="5">
        <v>3</v>
      </c>
      <c r="F4" s="10">
        <v>2.155E-2</v>
      </c>
      <c r="G4" s="10">
        <f t="shared" si="0"/>
        <v>6.4649999999999999E-2</v>
      </c>
    </row>
    <row r="5" spans="1:7" x14ac:dyDescent="0.25">
      <c r="A5" s="4">
        <v>4</v>
      </c>
      <c r="B5" s="8" t="str">
        <f>HYPERLINK("https://www.digikey.com/en/products/detail/samsung-electro-mechanics/CL05B223KP5NNNC/3887196","CL05B223KP5NNNC")</f>
        <v>CL05B223KP5NNNC</v>
      </c>
      <c r="C5" s="7" t="s">
        <v>9</v>
      </c>
      <c r="D5" s="7" t="s">
        <v>8</v>
      </c>
      <c r="E5" s="5">
        <v>1</v>
      </c>
      <c r="F5" s="10">
        <v>4.0800000000000003E-3</v>
      </c>
      <c r="G5" s="10">
        <f t="shared" si="0"/>
        <v>4.0800000000000003E-3</v>
      </c>
    </row>
    <row r="6" spans="1:7" x14ac:dyDescent="0.25">
      <c r="A6" s="4">
        <v>5</v>
      </c>
      <c r="B6" s="8" t="str">
        <f>HYPERLINK("https://www.digikey.com/en/products/detail/yageo/RC0402JR-071KL/726408","RC0402JR-071KL")</f>
        <v>RC0402JR-071KL</v>
      </c>
      <c r="C6" s="7" t="s">
        <v>10</v>
      </c>
      <c r="D6" s="7" t="s">
        <v>59</v>
      </c>
      <c r="E6" s="5">
        <v>4</v>
      </c>
      <c r="F6" s="10">
        <v>2.1199999999999999E-3</v>
      </c>
      <c r="G6" s="10">
        <f t="shared" si="0"/>
        <v>8.4799999999999997E-3</v>
      </c>
    </row>
    <row r="7" spans="1:7" x14ac:dyDescent="0.25">
      <c r="A7" s="4">
        <v>6</v>
      </c>
      <c r="B7" s="8" t="str">
        <f>HYPERLINK("https://www.digikey.com/en/products/detail/yageo/RT0402FRE07100KL/1071698","RT0402FRE07100KL")</f>
        <v>RT0402FRE07100KL</v>
      </c>
      <c r="C7" s="7" t="s">
        <v>11</v>
      </c>
      <c r="D7" s="7" t="s">
        <v>60</v>
      </c>
      <c r="E7" s="5">
        <v>7</v>
      </c>
      <c r="F7" s="10">
        <v>1.272E-2</v>
      </c>
      <c r="G7" s="10">
        <f t="shared" si="0"/>
        <v>8.9040000000000008E-2</v>
      </c>
    </row>
    <row r="8" spans="1:7" x14ac:dyDescent="0.25">
      <c r="A8" s="4">
        <v>7</v>
      </c>
      <c r="B8" s="8" t="str">
        <f>HYPERLINK("https://www.digikey.com/en/products/detail/yageo/RC0402JR-0710KL/726418","RC0402JR-0710KL")</f>
        <v>RC0402JR-0710KL</v>
      </c>
      <c r="C8" s="7" t="s">
        <v>12</v>
      </c>
      <c r="D8" s="7" t="s">
        <v>61</v>
      </c>
      <c r="E8" s="5">
        <v>4</v>
      </c>
      <c r="F8" s="10">
        <v>2.1199999999999999E-3</v>
      </c>
      <c r="G8" s="10">
        <f t="shared" si="0"/>
        <v>8.4799999999999997E-3</v>
      </c>
    </row>
    <row r="9" spans="1:7" x14ac:dyDescent="0.25">
      <c r="A9" s="4">
        <v>8</v>
      </c>
      <c r="B9" s="8" t="str">
        <f>HYPERLINK("https://www.digikey.com/en/products/detail/yageo/RC0402JR-072K2L/726436","RC0402JR-072K2L")</f>
        <v>RC0402JR-072K2L</v>
      </c>
      <c r="C9" s="7" t="s">
        <v>13</v>
      </c>
      <c r="D9" s="7" t="s">
        <v>62</v>
      </c>
      <c r="E9" s="5">
        <v>4</v>
      </c>
      <c r="F9" s="10">
        <v>2.1199999999999999E-3</v>
      </c>
      <c r="G9" s="10">
        <f t="shared" si="0"/>
        <v>8.4799999999999997E-3</v>
      </c>
    </row>
    <row r="10" spans="1:7" x14ac:dyDescent="0.25">
      <c r="A10" s="4">
        <v>9</v>
      </c>
      <c r="B10" s="8" t="str">
        <f>HYPERLINK("https://www.digikey.com/en/products/detail/yageo/RC0402FR-07200KL/726558","RC0402FR-07200KL")</f>
        <v>RC0402FR-07200KL</v>
      </c>
      <c r="C10" s="7" t="s">
        <v>15</v>
      </c>
      <c r="D10" s="7" t="s">
        <v>14</v>
      </c>
      <c r="E10" s="5">
        <v>1</v>
      </c>
      <c r="F10" s="10">
        <v>2.5999999999999999E-3</v>
      </c>
      <c r="G10" s="10">
        <f t="shared" si="0"/>
        <v>2.5999999999999999E-3</v>
      </c>
    </row>
    <row r="11" spans="1:7" x14ac:dyDescent="0.25">
      <c r="A11" s="4">
        <v>10</v>
      </c>
      <c r="B11" s="8" t="str">
        <f>HYPERLINK("https://www.digikey.com/en/products/detail/gigadevice-semiconductor-hk-limited/GD25Q64CSIGR/9484691","GD25Q64CSIGR")</f>
        <v>GD25Q64CSIGR</v>
      </c>
      <c r="C11" s="7" t="s">
        <v>17</v>
      </c>
      <c r="D11" s="7" t="s">
        <v>16</v>
      </c>
      <c r="E11" s="5">
        <v>1</v>
      </c>
      <c r="F11" s="10">
        <v>0.8639</v>
      </c>
      <c r="G11" s="10">
        <f t="shared" si="0"/>
        <v>0.8639</v>
      </c>
    </row>
    <row r="12" spans="1:7" x14ac:dyDescent="0.25">
      <c r="A12" s="4">
        <v>11</v>
      </c>
      <c r="B12" s="8" t="str">
        <f>HYPERLINK("https://www.digikey.com/en/products/detail/microchip-technology/PIC32MM0256GPM048T-I-PT/7354644","PIC32MM0256GPM048T-I/PT")</f>
        <v>PIC32MM0256GPM048T-I/PT</v>
      </c>
      <c r="C12" s="7" t="s">
        <v>19</v>
      </c>
      <c r="D12" s="7" t="s">
        <v>18</v>
      </c>
      <c r="E12" s="5">
        <v>1</v>
      </c>
      <c r="F12" s="10">
        <v>1.7</v>
      </c>
      <c r="G12" s="10">
        <f t="shared" si="0"/>
        <v>1.7</v>
      </c>
    </row>
    <row r="13" spans="1:7" x14ac:dyDescent="0.25">
      <c r="A13" s="4">
        <v>12</v>
      </c>
      <c r="B13" s="8" t="str">
        <f>HYPERLINK("https://www.digikey.com/en/products/detail/richtek-usa-inc/RT9193-33GB/2470048","RT9193-33GB")</f>
        <v>RT9193-33GB</v>
      </c>
      <c r="C13" s="7" t="s">
        <v>21</v>
      </c>
      <c r="D13" s="7" t="s">
        <v>20</v>
      </c>
      <c r="E13" s="5">
        <v>1</v>
      </c>
      <c r="F13" s="10">
        <v>0.18894</v>
      </c>
      <c r="G13" s="10">
        <f t="shared" si="0"/>
        <v>0.18894</v>
      </c>
    </row>
    <row r="14" spans="1:7" x14ac:dyDescent="0.25">
      <c r="A14" s="4">
        <v>13</v>
      </c>
      <c r="B14" s="8" t="str">
        <f>HYPERLINK("https://www.digikey.com/en/products/detail/lite-on-inc/LTR-303ALS-01/4847335","LTR-303ALS-01")</f>
        <v>LTR-303ALS-01</v>
      </c>
      <c r="C14" s="7" t="s">
        <v>23</v>
      </c>
      <c r="D14" s="7" t="s">
        <v>22</v>
      </c>
      <c r="E14" s="5">
        <v>1</v>
      </c>
      <c r="F14" s="10">
        <v>0.41249999999999998</v>
      </c>
      <c r="G14" s="10">
        <f t="shared" si="0"/>
        <v>0.41249999999999998</v>
      </c>
    </row>
    <row r="15" spans="1:7" x14ac:dyDescent="0.25">
      <c r="A15" s="4">
        <v>14</v>
      </c>
      <c r="B15" s="8" t="str">
        <f>HYPERLINK("https://www.digikey.com/en/products/detail/microchip-technology/PIC32MM0064GPM028-I-M6/8037777","PIC32MM0064GPM028-I/M6")</f>
        <v>PIC32MM0064GPM028-I/M6</v>
      </c>
      <c r="C15" s="7" t="s">
        <v>25</v>
      </c>
      <c r="D15" s="7" t="s">
        <v>24</v>
      </c>
      <c r="E15" s="5">
        <v>1</v>
      </c>
      <c r="F15" s="10">
        <v>1.6830000000000001</v>
      </c>
      <c r="G15" s="10">
        <f t="shared" si="0"/>
        <v>1.6830000000000001</v>
      </c>
    </row>
    <row r="16" spans="1:7" x14ac:dyDescent="0.25">
      <c r="A16" s="4">
        <v>15</v>
      </c>
      <c r="B16" s="8" t="str">
        <f>HYPERLINK("https://www.digikey.com/en/products/detail/nexperia-usa-inc/74LVC1T45GW-125/2530577","74LVC1T45GW,125")</f>
        <v>74LVC1T45GW,125</v>
      </c>
      <c r="C16" s="7" t="s">
        <v>26</v>
      </c>
      <c r="D16" s="7" t="s">
        <v>63</v>
      </c>
      <c r="E16" s="5">
        <v>2</v>
      </c>
      <c r="F16" s="10">
        <v>0.1138</v>
      </c>
      <c r="G16" s="10">
        <f t="shared" si="0"/>
        <v>0.2276</v>
      </c>
    </row>
    <row r="17" spans="1:7" x14ac:dyDescent="0.25">
      <c r="A17" s="4">
        <v>16</v>
      </c>
      <c r="B17" s="8" t="str">
        <f>HYPERLINK("https://www.digikey.com/en/products/detail/diodes-incorporated/DMP3099L-13/4251564","DMP3099L-13")</f>
        <v>DMP3099L-13</v>
      </c>
      <c r="C17" s="7" t="s">
        <v>27</v>
      </c>
      <c r="D17" s="7" t="s">
        <v>57</v>
      </c>
      <c r="E17" s="5">
        <v>3</v>
      </c>
      <c r="F17" s="10">
        <v>7.3139999999999997E-2</v>
      </c>
      <c r="G17" s="10">
        <f t="shared" si="0"/>
        <v>0.21942</v>
      </c>
    </row>
    <row r="18" spans="1:7" x14ac:dyDescent="0.25">
      <c r="A18" s="4">
        <v>17</v>
      </c>
      <c r="B18" s="8" t="str">
        <f>HYPERLINK("https://www.digikey.com/en/products/detail/diodes-incorporated/MMBT3906-7-F/770797","MMBT3906-7-F")</f>
        <v>MMBT3906-7-F</v>
      </c>
      <c r="C18" s="7" t="s">
        <v>28</v>
      </c>
      <c r="D18" s="7" t="s">
        <v>58</v>
      </c>
      <c r="E18" s="5">
        <v>6</v>
      </c>
      <c r="F18" s="10">
        <v>2.5399999999999999E-2</v>
      </c>
      <c r="G18" s="10">
        <f t="shared" si="0"/>
        <v>0.15239999999999998</v>
      </c>
    </row>
    <row r="19" spans="1:7" x14ac:dyDescent="0.25">
      <c r="A19" s="4">
        <v>18</v>
      </c>
      <c r="B19" s="8" t="str">
        <f>HYPERLINK("https://www.digikey.com/en/products/detail/everlight-electronics-co-ltd/EAST1616RGBA4/11200796","EAST1616RGBA4")</f>
        <v>EAST1616RGBA4</v>
      </c>
      <c r="C19" s="7" t="s">
        <v>30</v>
      </c>
      <c r="D19" s="7" t="s">
        <v>29</v>
      </c>
      <c r="E19" s="5">
        <v>1</v>
      </c>
      <c r="F19" s="10">
        <v>0.11448</v>
      </c>
      <c r="G19" s="10">
        <f t="shared" si="0"/>
        <v>0.11448</v>
      </c>
    </row>
    <row r="20" spans="1:7" x14ac:dyDescent="0.25">
      <c r="A20" s="4">
        <v>19</v>
      </c>
      <c r="B20" s="8" t="str">
        <f>HYPERLINK("https://www.digikey.com/en/products/detail/american-opto-plus-led/L196L-LIC/12325457","L196L-LIC")</f>
        <v>L196L-LIC</v>
      </c>
      <c r="C20" s="7" t="s">
        <v>32</v>
      </c>
      <c r="D20" s="7" t="s">
        <v>31</v>
      </c>
      <c r="E20" s="5">
        <v>1</v>
      </c>
      <c r="F20" s="10">
        <v>4.2999999999999997E-2</v>
      </c>
      <c r="G20" s="10">
        <f t="shared" si="0"/>
        <v>4.2999999999999997E-2</v>
      </c>
    </row>
    <row r="21" spans="1:7" x14ac:dyDescent="0.25">
      <c r="A21" s="4">
        <v>20</v>
      </c>
      <c r="B21" s="8" t="str">
        <f>HYPERLINK("https://www.digikey.com/en/products/detail/c-k/PTS815-SJK-250-SMTR-LFS/9947849","PTS815 SJK 250 SMTR LFS")</f>
        <v>PTS815 SJK 250 SMTR LFS</v>
      </c>
      <c r="C21" s="7" t="s">
        <v>33</v>
      </c>
      <c r="D21" s="7" t="s">
        <v>49</v>
      </c>
      <c r="E21" s="5">
        <v>2</v>
      </c>
      <c r="F21" s="10">
        <v>0.11362999999999999</v>
      </c>
      <c r="G21" s="10">
        <f t="shared" si="0"/>
        <v>0.22725999999999999</v>
      </c>
    </row>
    <row r="22" spans="1:7" x14ac:dyDescent="0.25">
      <c r="A22" s="4">
        <v>22</v>
      </c>
      <c r="B22" s="8" t="str">
        <f>HYPERLINK("https://www.digikey.com/en/products/detail/taiyo-yuden/BKP1608HS121-T/1169453","BKP1608HS121-T")</f>
        <v>BKP1608HS121-T</v>
      </c>
      <c r="C22" s="7" t="s">
        <v>34</v>
      </c>
      <c r="D22" s="7" t="s">
        <v>55</v>
      </c>
      <c r="E22" s="5">
        <v>2</v>
      </c>
      <c r="F22" s="10">
        <v>2.4889999999999999E-2</v>
      </c>
      <c r="G22" s="10">
        <f t="shared" si="0"/>
        <v>4.9779999999999998E-2</v>
      </c>
    </row>
    <row r="23" spans="1:7" x14ac:dyDescent="0.25">
      <c r="A23" s="4">
        <v>23</v>
      </c>
      <c r="B23" s="8" t="str">
        <f>HYPERLINK("https://www.digikey.com/en/products/detail/amphenol-icc-fci/10118192-0002LF/6817756","10118192-0002LF")</f>
        <v>10118192-0002LF</v>
      </c>
      <c r="C23" s="7" t="s">
        <v>35</v>
      </c>
      <c r="D23" s="7" t="s">
        <v>50</v>
      </c>
      <c r="E23" s="5">
        <v>2</v>
      </c>
      <c r="F23" s="10">
        <v>0.24906</v>
      </c>
      <c r="G23" s="10">
        <f t="shared" si="0"/>
        <v>0.49812000000000001</v>
      </c>
    </row>
    <row r="24" spans="1:7" x14ac:dyDescent="0.25">
      <c r="A24" s="4">
        <v>26</v>
      </c>
      <c r="B24" s="8" t="str">
        <f>HYPERLINK("https://www.digikey.com/en/products/detail/oupiin/2044-1X07G00SA/13251939","2044-1X07G00SA")</f>
        <v>2044-1X07G00SA</v>
      </c>
      <c r="C24" s="7" t="s">
        <v>37</v>
      </c>
      <c r="D24" s="7" t="s">
        <v>36</v>
      </c>
      <c r="E24" s="5">
        <v>1</v>
      </c>
      <c r="F24" s="10">
        <v>0.22</v>
      </c>
      <c r="G24" s="10">
        <f t="shared" si="0"/>
        <v>0.22</v>
      </c>
    </row>
    <row r="25" spans="1:7" x14ac:dyDescent="0.25">
      <c r="A25" s="4">
        <v>27</v>
      </c>
      <c r="B25" s="8" t="str">
        <f>HYPERLINK("https://www.digikey.com/en/products/detail/oupiin/2044-1X10G00SA/13251578","2044-1X10G00SA")</f>
        <v>2044-1X10G00SA</v>
      </c>
      <c r="C25" s="7" t="s">
        <v>38</v>
      </c>
      <c r="D25" s="7" t="s">
        <v>51</v>
      </c>
      <c r="E25" s="5">
        <v>2</v>
      </c>
      <c r="F25" s="10">
        <v>0.24</v>
      </c>
      <c r="G25" s="10">
        <f t="shared" si="0"/>
        <v>0.48</v>
      </c>
    </row>
    <row r="26" spans="1:7" x14ac:dyDescent="0.25">
      <c r="A26" s="4">
        <v>28</v>
      </c>
      <c r="B26" s="8" t="str">
        <f>HYPERLINK("https://www.digikey.com/en/products/detail/oupiin/2044-1X08G00SA/13251767","2044-1X08G00SA")</f>
        <v>2044-1X08G00SA</v>
      </c>
      <c r="C26" s="7" t="s">
        <v>40</v>
      </c>
      <c r="D26" s="7" t="s">
        <v>39</v>
      </c>
      <c r="E26" s="5">
        <v>1</v>
      </c>
      <c r="F26" s="10">
        <v>0.2374</v>
      </c>
      <c r="G26" s="10">
        <f t="shared" si="0"/>
        <v>0.2374</v>
      </c>
    </row>
    <row r="27" spans="1:7" x14ac:dyDescent="0.25">
      <c r="A27" s="4">
        <v>30</v>
      </c>
      <c r="B27" s="8" t="str">
        <f>HYPERLINK("https://www.digikey.com/en/products/detail/murata-electronics/LQG15HS47NH02D/6798549","LQG15HS47NH02D")</f>
        <v>LQG15HS47NH02D</v>
      </c>
      <c r="C27" s="7" t="s">
        <v>41</v>
      </c>
      <c r="D27" s="7" t="s">
        <v>56</v>
      </c>
      <c r="E27" s="5">
        <v>2</v>
      </c>
      <c r="F27" s="10">
        <v>2.9399999999999999E-2</v>
      </c>
      <c r="G27" s="10">
        <f t="shared" si="0"/>
        <v>5.8799999999999998E-2</v>
      </c>
    </row>
    <row r="28" spans="1:7" x14ac:dyDescent="0.25">
      <c r="A28" s="4">
        <v>34</v>
      </c>
      <c r="B28" s="8" t="str">
        <f>HYPERLINK("https://www.digikey.com/en/products/detail/te-connectivity-amp-connectors/RCT-0C/2366050","RCT-0C")</f>
        <v>RCT-0C</v>
      </c>
      <c r="C28" s="7" t="s">
        <v>43</v>
      </c>
      <c r="D28" s="7" t="s">
        <v>42</v>
      </c>
      <c r="E28" s="5">
        <v>1</v>
      </c>
      <c r="F28" s="10">
        <v>0.11069</v>
      </c>
      <c r="G28" s="10">
        <f t="shared" si="0"/>
        <v>0.11069</v>
      </c>
    </row>
    <row r="29" spans="1:7" x14ac:dyDescent="0.25">
      <c r="A29" s="4" t="s">
        <v>45</v>
      </c>
      <c r="B29" s="9" t="s">
        <v>46</v>
      </c>
      <c r="C29" s="7" t="s">
        <v>47</v>
      </c>
      <c r="D29" s="7" t="s">
        <v>46</v>
      </c>
      <c r="E29" s="5">
        <v>1</v>
      </c>
      <c r="F29" s="10">
        <v>0.94</v>
      </c>
      <c r="G29" s="10">
        <f t="shared" si="0"/>
        <v>0.94</v>
      </c>
    </row>
    <row r="30" spans="1:7" s="12" customFormat="1" x14ac:dyDescent="0.25">
      <c r="A30" s="14"/>
      <c r="B30" s="14"/>
      <c r="C30" s="14"/>
      <c r="D30" s="14"/>
      <c r="E30" s="15" t="str">
        <f>CONCATENATE(SUM(E2:E29),"pcs")</f>
        <v>76pcs</v>
      </c>
      <c r="F30" s="16" t="str">
        <f>CONCATENATE("$",ROUND(SUM(G2:G29)/SUM(E2:E29), 5),"/pc")</f>
        <v>$0.11425/pc</v>
      </c>
      <c r="G30" s="17" t="str">
        <f>CONCATENATE("SUM: $",SUM(G2:G29))</f>
        <v>SUM: $8.68332</v>
      </c>
    </row>
    <row r="31" spans="1:7" x14ac:dyDescent="0.25">
      <c r="F31" s="11" t="s">
        <v>64</v>
      </c>
      <c r="G31" s="13">
        <f>SUM(G2:G29)*1.1</f>
        <v>9.5516520000000025</v>
      </c>
    </row>
  </sheetData>
  <autoFilter ref="A1:G1" xr:uid="{AF8AFCDF-9DFE-4E4F-ACE8-59C1502D4417}">
    <sortState xmlns:xlrd2="http://schemas.microsoft.com/office/spreadsheetml/2017/richdata2" ref="A2:G29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DŨNG LIÊM PHAN</dc:creator>
  <cp:lastModifiedBy>DŨNG LIÊM PHAN</cp:lastModifiedBy>
  <dcterms:created xsi:type="dcterms:W3CDTF">2021-02-10T14:56:56Z</dcterms:created>
  <dcterms:modified xsi:type="dcterms:W3CDTF">2021-02-10T15:56:25Z</dcterms:modified>
</cp:coreProperties>
</file>