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32DK\HW\Product\BoM\"/>
    </mc:Choice>
  </mc:AlternateContent>
  <xr:revisionPtr revIDLastSave="0" documentId="13_ncr:1_{EAFFD9CD-A013-4885-985D-7ABE5302ACEE}" xr6:coauthVersionLast="47" xr6:coauthVersionMax="47" xr10:uidLastSave="{00000000-0000-0000-0000-000000000000}"/>
  <bookViews>
    <workbookView xWindow="-120" yWindow="-120" windowWidth="20730" windowHeight="11760" activeTab="1" xr2:uid="{878E9DD3-B684-45EE-90D9-12111210EDC4}"/>
  </bookViews>
  <sheets>
    <sheet name="Digikey" sheetId="1" r:id="rId1"/>
    <sheet name="V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0" i="2"/>
  <c r="I34" i="2"/>
  <c r="I33" i="2"/>
  <c r="B33" i="2"/>
  <c r="I32" i="2"/>
  <c r="B32" i="2"/>
  <c r="I31" i="2"/>
  <c r="B31" i="2"/>
  <c r="I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I3" i="2"/>
  <c r="I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B33" i="1"/>
  <c r="B32" i="1"/>
  <c r="B31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35" i="2" l="1"/>
  <c r="G35" i="1"/>
  <c r="G36" i="1" s="1"/>
</calcChain>
</file>

<file path=xl/sharedStrings.xml><?xml version="1.0" encoding="utf-8"?>
<sst xmlns="http://schemas.openxmlformats.org/spreadsheetml/2006/main" count="210" uniqueCount="132">
  <si>
    <t>Quantity</t>
  </si>
  <si>
    <t>References</t>
  </si>
  <si>
    <t>Unit Cost</t>
  </si>
  <si>
    <t>C2</t>
  </si>
  <si>
    <t>C16</t>
  </si>
  <si>
    <t>R7</t>
  </si>
  <si>
    <t>R11</t>
  </si>
  <si>
    <t>R24</t>
  </si>
  <si>
    <t>U2</t>
  </si>
  <si>
    <t>U3</t>
  </si>
  <si>
    <t>U5</t>
  </si>
  <si>
    <t>U7</t>
  </si>
  <si>
    <t>D1</t>
  </si>
  <si>
    <t>D3</t>
  </si>
  <si>
    <t>D5</t>
  </si>
  <si>
    <t>D7</t>
  </si>
  <si>
    <t>J4</t>
  </si>
  <si>
    <t>J7</t>
  </si>
  <si>
    <t>J8</t>
  </si>
  <si>
    <t>J12</t>
  </si>
  <si>
    <t>L1</t>
  </si>
  <si>
    <t>X1</t>
  </si>
  <si>
    <t>No</t>
  </si>
  <si>
    <t>Part Number</t>
  </si>
  <si>
    <t>Description</t>
  </si>
  <si>
    <t>BT1, BT2</t>
  </si>
  <si>
    <t>C1, C3, C12, C21, C22, C28</t>
  </si>
  <si>
    <t>C4, C5, C6, C8, C9, C10, C11, C13, C14, C15, C18, C19, C20, C23, C25</t>
  </si>
  <si>
    <t>C7, C17, C24</t>
  </si>
  <si>
    <t>C26, C27</t>
  </si>
  <si>
    <t>R1, R4, R13, R14, R26</t>
  </si>
  <si>
    <t>R3, R5, R6, R9, R10, R12</t>
  </si>
  <si>
    <t>U1, U4</t>
  </si>
  <si>
    <t>D2, D4, D6</t>
  </si>
  <si>
    <t>F1, F2</t>
  </si>
  <si>
    <t>J2, J6</t>
  </si>
  <si>
    <t>PCB.SAMM-Mx6-SD_V1.0</t>
  </si>
  <si>
    <t>PCB</t>
  </si>
  <si>
    <t>CAP CER 10UF 6.3V X5R 0603</t>
  </si>
  <si>
    <t>CAP CER 1UF 16V X7R 0603</t>
  </si>
  <si>
    <t>CL10B105KO8NFNC</t>
  </si>
  <si>
    <t>CL21A226MOCLRNC</t>
  </si>
  <si>
    <t>CAP CER 22UF 16V X5R 0805</t>
  </si>
  <si>
    <t>CC0603MRY5V9BB104</t>
  </si>
  <si>
    <t>CAP CER 0.1UF 50V Y5V 0603</t>
  </si>
  <si>
    <t>CAP TANT 220UF 20% 6.3V 1411</t>
  </si>
  <si>
    <t>CAP CER 9PF 50V NPO 0603</t>
  </si>
  <si>
    <t>RES SMD 1K OHM 5% 1/10W 0603</t>
  </si>
  <si>
    <t>R2, R8</t>
  </si>
  <si>
    <t>RES SMD 10K OHM 1% 1/10W 0603</t>
  </si>
  <si>
    <t>RES SMD 75K OHM 1% 1/10W 0603</t>
  </si>
  <si>
    <t>RES SMD 53.6K OHM 1% 1/10W 0603</t>
  </si>
  <si>
    <t>RES SMD 4.7K OHM 5% 1/10W 0603</t>
  </si>
  <si>
    <t>RES SMD 2.2K OHM 5% 1/10W 0603</t>
  </si>
  <si>
    <t>IC REG LINEAR 3.3V 300MA SOT23-5</t>
  </si>
  <si>
    <t>IC MCU 32BIT 64KB FLASH 28UQFN</t>
  </si>
  <si>
    <t>IC MCU 32BIT 256KB FLASH 64TQFP</t>
  </si>
  <si>
    <t>IC REG BUCK ADJ 2A TSOT23-6</t>
  </si>
  <si>
    <t>IC TRNSLTR BIDIRECTIONAL 8VSSOP</t>
  </si>
  <si>
    <t>LED BLUE CLEAR 0603 SMD</t>
  </si>
  <si>
    <t>DIODE SCHOTTKY 40V 2A DO214AC SM</t>
  </si>
  <si>
    <t>LED GREEN CLEAR 0603 SMD</t>
  </si>
  <si>
    <t>LED RED CLEAR 0603 SMD</t>
  </si>
  <si>
    <t>LED GREEN/RED CLEAR CHIP SMD</t>
  </si>
  <si>
    <t>SWITCH TACTILE SPST-NO 0.05A 16V</t>
  </si>
  <si>
    <t>PTC RESET FUSE 30V 500MA 1812</t>
  </si>
  <si>
    <t>CONN RCPT USB2.0 MICRO B SMD R/A</t>
  </si>
  <si>
    <t>RECEPTACLE STRIP 10P 2.54MM PITC</t>
  </si>
  <si>
    <t>RECEPTACLE STRIP 7P 2.54MM PITCH</t>
  </si>
  <si>
    <t>RECEPTACLE STRIP 8P 2.54MM PITCH</t>
  </si>
  <si>
    <t>RECEPTACLE STRIP, 1.27MM,VERTICA</t>
  </si>
  <si>
    <t>1.45H MICRO SD HEADER WITH D/C P</t>
  </si>
  <si>
    <t>FIXED IND 6.8UH 3A 80 MOHM SMD</t>
  </si>
  <si>
    <t>CRYSTAL 32.7680KHZ 9PF SMD</t>
  </si>
  <si>
    <t>FR4 2LAYERS 1OZ HALS BLACK&amp;WHITE</t>
  </si>
  <si>
    <t>SUM</t>
  </si>
  <si>
    <t>+VAT</t>
  </si>
  <si>
    <t>Cross Part Number</t>
  </si>
  <si>
    <t>https://www.thegioiic.com/products/tu-gom-0805-22uf-16v</t>
  </si>
  <si>
    <t>Tụ Gốm 0805 22uF 16V</t>
  </si>
  <si>
    <t>https://www.thegioiic.com/products/tu-gom-0603-1uf-50v</t>
  </si>
  <si>
    <t>Tụ Gốm 0603 1uF 50V</t>
  </si>
  <si>
    <t>Tụ Gốm 0603 100nF (0.1uF) 50V</t>
  </si>
  <si>
    <t>https://www.thegioiic.com/products/tu-gom-0603-100nf-0-1uf-50v</t>
  </si>
  <si>
    <t>Tụ Gốm 0603 10uF 25V</t>
  </si>
  <si>
    <t>https://www.thegioiic.com/products/tu-gom-0603-10uf-25v</t>
  </si>
  <si>
    <t>https://www.thegioiic.com/products/tu-tantalum-220uf-6-3v-1210-f930j227mba</t>
  </si>
  <si>
    <t>Tụ Tantalum 220uF 6.3V 1210 F930J227MBA</t>
  </si>
  <si>
    <t>https://www.thegioiic.com/products/tu-gom-0603-12pf-50v</t>
  </si>
  <si>
    <t>Tụ Gốm 0603 12pF 50V</t>
  </si>
  <si>
    <t>https://www.thegioiic.com/products/dien-tro-1-kohm-0603-5</t>
  </si>
  <si>
    <t>Điện Trở 1 KOhm 0603 5%</t>
  </si>
  <si>
    <t>https://www.thegioiic.com/products/dien-tro-10-kohm-0603-1-</t>
  </si>
  <si>
    <t>Điện Trở 10 KOhm 0603 1%</t>
  </si>
  <si>
    <t>https://www.thegioiic.com/products/dien-tro-75-kohm-0603-1</t>
  </si>
  <si>
    <t>Điện Trở 75 KOhm 0603 1%</t>
  </si>
  <si>
    <t>https://www.thegioiic.com/products/dien-tro-53-6-kohm-0603-1</t>
  </si>
  <si>
    <t>Điện Trở 53.6 KOhm 0603 1%</t>
  </si>
  <si>
    <t>https://www.thegioiic.com/products/dien-tro-4-7-kohm-0603-5</t>
  </si>
  <si>
    <t>https://www.thegioiic.com/products/dien-tro-2-2-kohm-0603-5</t>
  </si>
  <si>
    <t>Điện Trở 4.7 KOhm 0603 5%</t>
  </si>
  <si>
    <t>Điện Trở 2.2 KOhm 0603 5%</t>
  </si>
  <si>
    <t>https://www.thegioiic.com/products/rt9193-33gb-ic-on-ap-3-3v-300ma</t>
  </si>
  <si>
    <t>RT9193-33GB IC Ổn Áp 3.3V 300mA</t>
  </si>
  <si>
    <t>https://www.thegioiic.com/products/mp1470gj-z-ic-dieu-chinh-giam-ap-2a-sot-23-6</t>
  </si>
  <si>
    <t>MP1470GJ-Z IC Điều Chỉnh Giảm Áp 2A SOT-23-6</t>
  </si>
  <si>
    <t>https://www.thegioiic.com/products/led-xanh-duong-0603-dan-smd-trong-suot</t>
  </si>
  <si>
    <t>LED Xanh Dương 0603 Dán SMD Trong Suốt</t>
  </si>
  <si>
    <t>SS24 SMA</t>
  </si>
  <si>
    <t>https://www.thegioiic.com/products/ss24-sma</t>
  </si>
  <si>
    <t>LED Xanh Lá 0603 Dán SMD Trong Suốt</t>
  </si>
  <si>
    <t>https://www.thegioiic.com/products/led-xanh-la-0603-dan-smd-trong-suot</t>
  </si>
  <si>
    <t>LED Đỏ 0603 Dán SMD Trong Suốt</t>
  </si>
  <si>
    <t>https://www.thegioiic.com/products/led-do-0603-dan-smd-trong-suot</t>
  </si>
  <si>
    <t>https://www.thegioiic.com/products/led-2-mau-do-xanh-la-0606-dan-smd-trong-suot</t>
  </si>
  <si>
    <t>LED 2 Màu Đỏ, Xanh Lá 0606 Dán SMD Trong Suốt</t>
  </si>
  <si>
    <t>https://www.thegioiic.com/products/nut-nhan-4-2x3-3mm-cao-2-5mm-4-chan-smd-v2</t>
  </si>
  <si>
    <t>Nút Nhấn 4.2x3.3mm Cao 2.5mm 4 Chân SMD V2</t>
  </si>
  <si>
    <t>https://www.thegioiic.com/products/mf-msmf050-2-cau-chi-tu-phuc-hoi-1812-15v-0-5a</t>
  </si>
  <si>
    <t>MF-MSMF050-2 Cầu Chì Tự Phục Hồi 1812 15V 0.5A</t>
  </si>
  <si>
    <t>https://www.thegioiic.com/products/cong-usb-micro-b-2-0-dau-cai-5-chan-smd-v3</t>
  </si>
  <si>
    <t>Cổng USB Micro-B 2.0 Đầu Cái 5 Chân SMD V3</t>
  </si>
  <si>
    <t>https://www.thegioiic.com/products/hang-rao-cai-don-2-54mm-40-chan-1-hang-cao-11-8mm-xuyen-lo</t>
  </si>
  <si>
    <t>Hàng Rào Cái Đơn 2.54mm 40 Chân 1 Hàng Cao 11.8mm Xuyên Lỗ</t>
  </si>
  <si>
    <t>RECEPTACLE STRIP, 1.27MM, VERTIC</t>
  </si>
  <si>
    <t>https://www.thegioiic.com/products/hang-rao-cai-don-1-27mm-40-chan-1-hang-cao-4-3mm-xuyen-lo</t>
  </si>
  <si>
    <t>Hàng Rào Cái Đơn 1.27mm 40 Chân 1 Hàng Cao 4.3mm Xuyên Lỗ</t>
  </si>
  <si>
    <t>J1, J11</t>
  </si>
  <si>
    <t>https://www.thegioiic.com/products/cuon-cam-dan-smd-cd53-5852-6r8-6-8uh-2-2a</t>
  </si>
  <si>
    <t>Cuộn Cảm Dán SMD CD53 5852-6R8 6.8uH 2.2A</t>
  </si>
  <si>
    <t>Thach Anh 32.768KHz MC-146 Crystal 7015 4 Chân</t>
  </si>
  <si>
    <t>https://www.thegioiic.com/products/thach-anh-32-768khz-mc-146-crystal-7015-4-chan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</si>
</sst>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00"/>
    <numFmt numFmtId="165" formatCode="&quot;$&quot;#,##0.00"/>
    <numFmt numFmtId="166" formatCode="[$VND]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49" fontId="2" fillId="0" borderId="1" xfId="1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1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right" vertical="center"/>
    </xf>
    <xf numFmtId="0" fontId="2" fillId="0" borderId="1" xfId="1" applyBorder="1"/>
    <xf numFmtId="0" fontId="6" fillId="0" borderId="1" xfId="0" quotePrefix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" xfId="1" applyFont="1" applyBorder="1"/>
    <xf numFmtId="49" fontId="5" fillId="0" borderId="1" xfId="1" applyNumberFormat="1" applyFont="1" applyBorder="1" applyAlignment="1">
      <alignment horizontal="left" vertical="center"/>
    </xf>
    <xf numFmtId="0" fontId="5" fillId="0" borderId="4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166" fontId="4" fillId="0" borderId="1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amsung-electro-mechanics/CL21A226MOCLRNC/5961264" TargetMode="External"/><Relationship Id="rId2" Type="http://schemas.openxmlformats.org/officeDocument/2006/relationships/hyperlink" Target="https://www.digikey.com/en/products/detail/samsung-electro-mechanics/CL10B105KO8NFNC/3887601" TargetMode="External"/><Relationship Id="rId1" Type="http://schemas.openxmlformats.org/officeDocument/2006/relationships/hyperlink" Target="https://www.jlcpcb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yageo/CC0603MRY5V9BB104/21031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tu-gom-0603-10uf-25v" TargetMode="External"/><Relationship Id="rId13" Type="http://schemas.openxmlformats.org/officeDocument/2006/relationships/hyperlink" Target="https://www.thegioiic.com/products/dien-tro-75-kohm-0603-1" TargetMode="External"/><Relationship Id="rId18" Type="http://schemas.openxmlformats.org/officeDocument/2006/relationships/hyperlink" Target="https://www.thegioiic.com/products/mp1470gj-z-ic-dieu-chinh-giam-ap-2a-sot-23-6" TargetMode="External"/><Relationship Id="rId26" Type="http://schemas.openxmlformats.org/officeDocument/2006/relationships/hyperlink" Target="https://www.thegioiic.com/products/cong-usb-micro-b-2-0-dau-cai-5-chan-smd-v3" TargetMode="External"/><Relationship Id="rId3" Type="http://schemas.openxmlformats.org/officeDocument/2006/relationships/hyperlink" Target="https://www.digikey.com/en/products/detail/samsung-electro-mechanics/CL21A226MOCLRNC/5961264" TargetMode="External"/><Relationship Id="rId21" Type="http://schemas.openxmlformats.org/officeDocument/2006/relationships/hyperlink" Target="https://www.thegioiic.com/products/led-xanh-la-0603-dan-smd-trong-suot" TargetMode="External"/><Relationship Id="rId7" Type="http://schemas.openxmlformats.org/officeDocument/2006/relationships/hyperlink" Target="https://www.thegioiic.com/products/tu-gom-0603-100nf-0-1uf-50v" TargetMode="External"/><Relationship Id="rId12" Type="http://schemas.openxmlformats.org/officeDocument/2006/relationships/hyperlink" Target="https://www.thegioiic.com/products/dien-tro-10-kohm-0603-1-" TargetMode="External"/><Relationship Id="rId17" Type="http://schemas.openxmlformats.org/officeDocument/2006/relationships/hyperlink" Target="https://www.thegioiic.com/products/rt9193-33gb-ic-on-ap-3-3v-300ma" TargetMode="External"/><Relationship Id="rId25" Type="http://schemas.openxmlformats.org/officeDocument/2006/relationships/hyperlink" Target="https://www.thegioiic.com/products/mf-msmf050-2-cau-chi-tu-phuc-hoi-1812-15v-0-5a" TargetMode="External"/><Relationship Id="rId2" Type="http://schemas.openxmlformats.org/officeDocument/2006/relationships/hyperlink" Target="https://www.digikey.com/en/products/detail/samsung-electro-mechanics/CL10B105KO8NFNC/3887601" TargetMode="External"/><Relationship Id="rId16" Type="http://schemas.openxmlformats.org/officeDocument/2006/relationships/hyperlink" Target="https://www.thegioiic.com/products/dien-tro-2-2-kohm-0603-5" TargetMode="External"/><Relationship Id="rId20" Type="http://schemas.openxmlformats.org/officeDocument/2006/relationships/hyperlink" Target="https://www.thegioiic.com/products/ss24-sma" TargetMode="External"/><Relationship Id="rId29" Type="http://schemas.openxmlformats.org/officeDocument/2006/relationships/hyperlink" Target="https://www.thegioiic.com/products/cuon-cam-dan-smd-cd53-5852-6r8-6-8uh-2-2a" TargetMode="External"/><Relationship Id="rId1" Type="http://schemas.openxmlformats.org/officeDocument/2006/relationships/hyperlink" Target="https://www.jlcpcb.com/" TargetMode="External"/><Relationship Id="rId6" Type="http://schemas.openxmlformats.org/officeDocument/2006/relationships/hyperlink" Target="https://www.thegioiic.com/products/tu-gom-0603-1uf-50v" TargetMode="External"/><Relationship Id="rId11" Type="http://schemas.openxmlformats.org/officeDocument/2006/relationships/hyperlink" Target="https://www.thegioiic.com/products/dien-tro-1-kohm-0603-5" TargetMode="External"/><Relationship Id="rId24" Type="http://schemas.openxmlformats.org/officeDocument/2006/relationships/hyperlink" Target="https://www.thegioiic.com/products/nut-nhan-4-2x3-3mm-cao-2-5mm-4-chan-smd-v2" TargetMode="External"/><Relationship Id="rId5" Type="http://schemas.openxmlformats.org/officeDocument/2006/relationships/hyperlink" Target="https://www.thegioiic.com/products/tu-gom-0805-22uf-16v" TargetMode="External"/><Relationship Id="rId15" Type="http://schemas.openxmlformats.org/officeDocument/2006/relationships/hyperlink" Target="https://www.thegioiic.com/products/dien-tro-4-7-kohm-0603-5" TargetMode="External"/><Relationship Id="rId23" Type="http://schemas.openxmlformats.org/officeDocument/2006/relationships/hyperlink" Target="https://www.thegioiic.com/products/led-2-mau-do-xanh-la-0606-dan-smd-trong-suot" TargetMode="External"/><Relationship Id="rId28" Type="http://schemas.openxmlformats.org/officeDocument/2006/relationships/hyperlink" Target="https://www.thegioiic.com/products/hang-rao-cai-don-1-27mm-40-chan-1-hang-cao-4-3mm-xuyen-lo" TargetMode="External"/><Relationship Id="rId10" Type="http://schemas.openxmlformats.org/officeDocument/2006/relationships/hyperlink" Target="https://www.thegioiic.com/products/tu-gom-0603-12pf-50v" TargetMode="External"/><Relationship Id="rId19" Type="http://schemas.openxmlformats.org/officeDocument/2006/relationships/hyperlink" Target="https://www.thegioiic.com/products/led-xanh-duong-0603-dan-smd-trong-suot" TargetMode="External"/><Relationship Id="rId4" Type="http://schemas.openxmlformats.org/officeDocument/2006/relationships/hyperlink" Target="https://www.digikey.com/en/products/detail/yageo/CC0603MRY5V9BB104/2103104" TargetMode="External"/><Relationship Id="rId9" Type="http://schemas.openxmlformats.org/officeDocument/2006/relationships/hyperlink" Target="https://www.thegioiic.com/products/tu-tantalum-220uf-6-3v-1210-f930j227mba" TargetMode="External"/><Relationship Id="rId14" Type="http://schemas.openxmlformats.org/officeDocument/2006/relationships/hyperlink" Target="https://www.thegioiic.com/products/dien-tro-53-6-kohm-0603-1" TargetMode="External"/><Relationship Id="rId22" Type="http://schemas.openxmlformats.org/officeDocument/2006/relationships/hyperlink" Target="https://www.thegioiic.com/products/led-do-0603-dan-smd-trong-suot" TargetMode="External"/><Relationship Id="rId27" Type="http://schemas.openxmlformats.org/officeDocument/2006/relationships/hyperlink" Target="https://www.thegioiic.com/products/hang-rao-cai-don-2-54mm-40-chan-1-hang-cao-11-8mm-xuyen-lo" TargetMode="External"/><Relationship Id="rId30" Type="http://schemas.openxmlformats.org/officeDocument/2006/relationships/hyperlink" Target="https://www.thegioiic.com/products/thach-anh-32-768khz-mc-146-crystal-7015-4-ch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BDB4-FEFF-4751-9187-0880B13EC5A2}">
  <dimension ref="A1:G36"/>
  <sheetViews>
    <sheetView workbookViewId="0">
      <pane ySplit="1" topLeftCell="A10" activePane="bottomLeft" state="frozen"/>
      <selection pane="bottomLeft" activeCell="I26" sqref="I26"/>
    </sheetView>
  </sheetViews>
  <sheetFormatPr defaultRowHeight="15" x14ac:dyDescent="0.25"/>
  <cols>
    <col min="1" max="1" width="3.5703125" style="1" bestFit="1" customWidth="1"/>
    <col min="2" max="2" width="26.140625" style="1" bestFit="1" customWidth="1"/>
    <col min="3" max="3" width="35" style="1" bestFit="1" customWidth="1"/>
    <col min="4" max="4" width="58.85546875" style="1" bestFit="1" customWidth="1"/>
    <col min="5" max="5" width="8.7109375" style="1" bestFit="1" customWidth="1"/>
    <col min="6" max="16384" width="9.140625" style="1"/>
  </cols>
  <sheetData>
    <row r="1" spans="1:7" x14ac:dyDescent="0.25">
      <c r="A1" s="2" t="s">
        <v>22</v>
      </c>
      <c r="B1" s="2" t="s">
        <v>23</v>
      </c>
      <c r="C1" s="2" t="s">
        <v>24</v>
      </c>
      <c r="D1" s="2" t="s">
        <v>1</v>
      </c>
      <c r="E1" s="2" t="s">
        <v>0</v>
      </c>
      <c r="F1" s="2" t="s">
        <v>2</v>
      </c>
      <c r="G1" s="2" t="s">
        <v>2</v>
      </c>
    </row>
    <row r="2" spans="1:7" x14ac:dyDescent="0.25">
      <c r="A2" s="3">
        <v>1</v>
      </c>
      <c r="B2" s="15" t="s">
        <v>41</v>
      </c>
      <c r="C2" s="10" t="s">
        <v>42</v>
      </c>
      <c r="D2" s="5" t="s">
        <v>26</v>
      </c>
      <c r="E2" s="6">
        <v>6</v>
      </c>
      <c r="F2" s="7">
        <v>0.25</v>
      </c>
      <c r="G2" s="7">
        <f>E2*F2</f>
        <v>1.5</v>
      </c>
    </row>
    <row r="3" spans="1:7" x14ac:dyDescent="0.25">
      <c r="A3" s="3">
        <v>2</v>
      </c>
      <c r="B3" s="15" t="s">
        <v>40</v>
      </c>
      <c r="C3" s="10" t="s">
        <v>39</v>
      </c>
      <c r="D3" s="5" t="s">
        <v>3</v>
      </c>
      <c r="E3" s="6">
        <v>1</v>
      </c>
      <c r="F3" s="7">
        <v>4.8000000000000001E-2</v>
      </c>
      <c r="G3" s="7">
        <f t="shared" ref="G3:G34" si="0">E3*F3</f>
        <v>4.8000000000000001E-2</v>
      </c>
    </row>
    <row r="4" spans="1:7" x14ac:dyDescent="0.25">
      <c r="A4" s="3">
        <v>3</v>
      </c>
      <c r="B4" s="15" t="s">
        <v>43</v>
      </c>
      <c r="C4" s="10" t="s">
        <v>44</v>
      </c>
      <c r="D4" s="5" t="s">
        <v>27</v>
      </c>
      <c r="E4" s="6">
        <v>15</v>
      </c>
      <c r="F4" s="7">
        <v>4.8000000000000001E-2</v>
      </c>
      <c r="G4" s="7">
        <f t="shared" si="0"/>
        <v>0.72</v>
      </c>
    </row>
    <row r="5" spans="1:7" x14ac:dyDescent="0.25">
      <c r="A5" s="3">
        <v>4</v>
      </c>
      <c r="B5" s="4" t="str">
        <f>HYPERLINK("https://www.digikey.com/en/products/detail/yageo/CC0603KRX5R5BB106/5195190","CC0603KRX5R5BB106")</f>
        <v>CC0603KRX5R5BB106</v>
      </c>
      <c r="C5" s="10" t="s">
        <v>38</v>
      </c>
      <c r="D5" s="5" t="s">
        <v>28</v>
      </c>
      <c r="E5" s="6">
        <v>3</v>
      </c>
      <c r="F5" s="7">
        <v>0.13600000000000001</v>
      </c>
      <c r="G5" s="7">
        <f t="shared" si="0"/>
        <v>0.40800000000000003</v>
      </c>
    </row>
    <row r="6" spans="1:7" x14ac:dyDescent="0.25">
      <c r="A6" s="3">
        <v>5</v>
      </c>
      <c r="B6" s="4" t="str">
        <f>HYPERLINK("https://www.digikey.com/en/products/detail/vishay-sprague/TMCMB0J227MTRF/10107352","TMCMB0J227MTRF")</f>
        <v>TMCMB0J227MTRF</v>
      </c>
      <c r="C6" s="10" t="s">
        <v>45</v>
      </c>
      <c r="D6" s="5" t="s">
        <v>4</v>
      </c>
      <c r="E6" s="6">
        <v>1</v>
      </c>
      <c r="F6" s="7">
        <v>0.61199999999999999</v>
      </c>
      <c r="G6" s="7">
        <f t="shared" si="0"/>
        <v>0.61199999999999999</v>
      </c>
    </row>
    <row r="7" spans="1:7" x14ac:dyDescent="0.25">
      <c r="A7" s="3">
        <v>6</v>
      </c>
      <c r="B7" s="4" t="str">
        <f>HYPERLINK("https://www.digikey.com/en/products/detail/yageo/CC0603CRNPO9BN9R0/5883464","CC0603CRNPO9BN9R0")</f>
        <v>CC0603CRNPO9BN9R0</v>
      </c>
      <c r="C7" s="10" t="s">
        <v>46</v>
      </c>
      <c r="D7" s="5" t="s">
        <v>29</v>
      </c>
      <c r="E7" s="6">
        <v>2</v>
      </c>
      <c r="F7" s="7">
        <v>0.122</v>
      </c>
      <c r="G7" s="7">
        <f t="shared" si="0"/>
        <v>0.24399999999999999</v>
      </c>
    </row>
    <row r="8" spans="1:7" x14ac:dyDescent="0.25">
      <c r="A8" s="3">
        <v>7</v>
      </c>
      <c r="B8" s="4" t="str">
        <f>HYPERLINK("https://www.digikey.com/en/products/detail/yageo/AC0603JR-071KL/5896388","AC0603JR-071KL")</f>
        <v>AC0603JR-071KL</v>
      </c>
      <c r="C8" s="10" t="s">
        <v>47</v>
      </c>
      <c r="D8" s="5" t="s">
        <v>30</v>
      </c>
      <c r="E8" s="6">
        <v>5</v>
      </c>
      <c r="F8" s="7">
        <v>2.4E-2</v>
      </c>
      <c r="G8" s="7">
        <f t="shared" si="0"/>
        <v>0.12</v>
      </c>
    </row>
    <row r="9" spans="1:7" x14ac:dyDescent="0.25">
      <c r="A9" s="3">
        <v>8</v>
      </c>
      <c r="B9" s="4" t="str">
        <f>HYPERLINK("https://www.digikey.com/en/products/detail/yageo/RT0603FRE0710KL/1075040","RT0603FRE0710KL")</f>
        <v>RT0603FRE0710KL</v>
      </c>
      <c r="C9" s="10" t="s">
        <v>49</v>
      </c>
      <c r="D9" s="5" t="s">
        <v>31</v>
      </c>
      <c r="E9" s="6">
        <v>6</v>
      </c>
      <c r="F9" s="7">
        <v>5.6000000000000001E-2</v>
      </c>
      <c r="G9" s="7">
        <f t="shared" si="0"/>
        <v>0.33600000000000002</v>
      </c>
    </row>
    <row r="10" spans="1:7" x14ac:dyDescent="0.25">
      <c r="A10" s="3">
        <v>9</v>
      </c>
      <c r="B10" s="4" t="str">
        <f>HYPERLINK("https://www.digikey.com/en/products/detail/yageo/RC0603FR-0775KL/727378","RC0603FR-0775KL")</f>
        <v>RC0603FR-0775KL</v>
      </c>
      <c r="C10" s="10" t="s">
        <v>50</v>
      </c>
      <c r="D10" s="5" t="s">
        <v>5</v>
      </c>
      <c r="E10" s="6">
        <v>1</v>
      </c>
      <c r="F10" s="7">
        <v>2.4E-2</v>
      </c>
      <c r="G10" s="7">
        <f t="shared" si="0"/>
        <v>2.4E-2</v>
      </c>
    </row>
    <row r="11" spans="1:7" x14ac:dyDescent="0.25">
      <c r="A11" s="3">
        <v>10</v>
      </c>
      <c r="B11" s="4" t="str">
        <f>HYPERLINK("https://www.digikey.com/en/products/detail/yageo/RC0603FR-0753K6L/727294","RC0603FR-0753K6L")</f>
        <v>RC0603FR-0753K6L</v>
      </c>
      <c r="C11" s="10" t="s">
        <v>51</v>
      </c>
      <c r="D11" s="5" t="s">
        <v>48</v>
      </c>
      <c r="E11" s="6">
        <v>2</v>
      </c>
      <c r="F11" s="7">
        <v>2.4E-2</v>
      </c>
      <c r="G11" s="7">
        <f t="shared" si="0"/>
        <v>4.8000000000000001E-2</v>
      </c>
    </row>
    <row r="12" spans="1:7" x14ac:dyDescent="0.25">
      <c r="A12" s="3">
        <v>11</v>
      </c>
      <c r="B12" s="4" t="str">
        <f>HYPERLINK("https://www.digikey.com/en/products/detail/yageo/RC0603JR-074K7L/726785","RC0603JR-074K7L")</f>
        <v>RC0603JR-074K7L</v>
      </c>
      <c r="C12" s="10" t="s">
        <v>52</v>
      </c>
      <c r="D12" s="5" t="s">
        <v>6</v>
      </c>
      <c r="E12" s="6">
        <v>1</v>
      </c>
      <c r="F12" s="7">
        <v>0.02</v>
      </c>
      <c r="G12" s="7">
        <f t="shared" si="0"/>
        <v>0.02</v>
      </c>
    </row>
    <row r="13" spans="1:7" x14ac:dyDescent="0.25">
      <c r="A13" s="3">
        <v>12</v>
      </c>
      <c r="B13" s="4" t="str">
        <f>HYPERLINK("https://www.digikey.com/en/products/detail/yageo/RC0603JR-072K2L/726729","RC0603JR-072K2L")</f>
        <v>RC0603JR-072K2L</v>
      </c>
      <c r="C13" s="10" t="s">
        <v>53</v>
      </c>
      <c r="D13" s="5" t="s">
        <v>7</v>
      </c>
      <c r="E13" s="6">
        <v>1</v>
      </c>
      <c r="F13" s="7">
        <v>0.02</v>
      </c>
      <c r="G13" s="7">
        <f t="shared" si="0"/>
        <v>0.02</v>
      </c>
    </row>
    <row r="14" spans="1:7" x14ac:dyDescent="0.25">
      <c r="A14" s="3">
        <v>13</v>
      </c>
      <c r="B14" s="4" t="str">
        <f>HYPERLINK("https://www.digikey.com/en/products/detail/microchip-technology/MIC5504-3-3YM5-TR/4864018","MIC5504-3.3YM5-TR")</f>
        <v>MIC5504-3.3YM5-TR</v>
      </c>
      <c r="C14" s="10" t="s">
        <v>54</v>
      </c>
      <c r="D14" s="5" t="s">
        <v>32</v>
      </c>
      <c r="E14" s="6">
        <v>2</v>
      </c>
      <c r="F14" s="7">
        <v>0.13</v>
      </c>
      <c r="G14" s="7">
        <f t="shared" si="0"/>
        <v>0.26</v>
      </c>
    </row>
    <row r="15" spans="1:7" x14ac:dyDescent="0.25">
      <c r="A15" s="3">
        <v>14</v>
      </c>
      <c r="B15" s="4" t="str">
        <f>HYPERLINK("https://www.digikey.com/en/products/detail/microchip-technology/PIC32MM0064GPM028-I-M6/8037777","PIC32MM0064GPM028-I/M6")</f>
        <v>PIC32MM0064GPM028-I/M6</v>
      </c>
      <c r="C15" s="10" t="s">
        <v>55</v>
      </c>
      <c r="D15" s="5" t="s">
        <v>8</v>
      </c>
      <c r="E15" s="6">
        <v>1</v>
      </c>
      <c r="F15" s="7">
        <v>2.13</v>
      </c>
      <c r="G15" s="7">
        <f t="shared" si="0"/>
        <v>2.13</v>
      </c>
    </row>
    <row r="16" spans="1:7" x14ac:dyDescent="0.25">
      <c r="A16" s="3">
        <v>15</v>
      </c>
      <c r="B16" s="4" t="str">
        <f>HYPERLINK("https://www.digikey.com/en/products/detail/microchip-technology/PIC32MM0256GPM064-I-PT/7354722","PIC32MM0256GPM064-I/PT")</f>
        <v>PIC32MM0256GPM064-I/PT</v>
      </c>
      <c r="C16" s="10" t="s">
        <v>56</v>
      </c>
      <c r="D16" s="5" t="s">
        <v>9</v>
      </c>
      <c r="E16" s="6">
        <v>1</v>
      </c>
      <c r="F16" s="7">
        <v>2.74</v>
      </c>
      <c r="G16" s="7">
        <f t="shared" si="0"/>
        <v>2.74</v>
      </c>
    </row>
    <row r="17" spans="1:7" x14ac:dyDescent="0.25">
      <c r="A17" s="3">
        <v>16</v>
      </c>
      <c r="B17" s="4" t="str">
        <f>HYPERLINK("https://www.digikey.com/en/products/detail/monolithic-power-systems-inc/MP1470GJ-Z/9555284","MP1470GJ-Z")</f>
        <v>MP1470GJ-Z</v>
      </c>
      <c r="C17" s="10" t="s">
        <v>57</v>
      </c>
      <c r="D17" s="5" t="s">
        <v>10</v>
      </c>
      <c r="E17" s="6">
        <v>1</v>
      </c>
      <c r="F17" s="7">
        <v>1.532</v>
      </c>
      <c r="G17" s="7">
        <f t="shared" si="0"/>
        <v>1.532</v>
      </c>
    </row>
    <row r="18" spans="1:7" x14ac:dyDescent="0.25">
      <c r="A18" s="3">
        <v>17</v>
      </c>
      <c r="B18" s="4" t="str">
        <f>HYPERLINK("https://www.digikey.com/en/products/detail/nexperia-usa-inc/74AVC2T45DC-125/1692558","74AVC2T45DC,125")</f>
        <v>74AVC2T45DC,125</v>
      </c>
      <c r="C18" s="10" t="s">
        <v>58</v>
      </c>
      <c r="D18" s="5" t="s">
        <v>11</v>
      </c>
      <c r="E18" s="6">
        <v>1</v>
      </c>
      <c r="F18" s="7">
        <v>0.45900000000000002</v>
      </c>
      <c r="G18" s="7">
        <f t="shared" si="0"/>
        <v>0.45900000000000002</v>
      </c>
    </row>
    <row r="19" spans="1:7" x14ac:dyDescent="0.25">
      <c r="A19" s="3">
        <v>18</v>
      </c>
      <c r="B19" s="4" t="str">
        <f>HYPERLINK("https://www.digikey.com/en/products/detail/würth-elektronik/150060BS75000/4489895","150060BS75000 ")</f>
        <v xml:space="preserve">150060BS75000 </v>
      </c>
      <c r="C19" s="10" t="s">
        <v>59</v>
      </c>
      <c r="D19" s="5" t="s">
        <v>12</v>
      </c>
      <c r="E19" s="6">
        <v>1</v>
      </c>
      <c r="F19" s="7">
        <v>0.16</v>
      </c>
      <c r="G19" s="7">
        <f t="shared" si="0"/>
        <v>0.16</v>
      </c>
    </row>
    <row r="20" spans="1:7" x14ac:dyDescent="0.25">
      <c r="A20" s="3">
        <v>19</v>
      </c>
      <c r="B20" s="4" t="str">
        <f>HYPERLINK("https://www.digikey.com/en/products/detail/comchip-technology/SS24-HF/10443640","SS24-HF")</f>
        <v>SS24-HF</v>
      </c>
      <c r="C20" s="10" t="s">
        <v>60</v>
      </c>
      <c r="D20" s="5" t="s">
        <v>33</v>
      </c>
      <c r="E20" s="6">
        <v>3</v>
      </c>
      <c r="F20" s="7">
        <v>0.27300000000000002</v>
      </c>
      <c r="G20" s="7">
        <f t="shared" si="0"/>
        <v>0.81900000000000006</v>
      </c>
    </row>
    <row r="21" spans="1:7" x14ac:dyDescent="0.25">
      <c r="A21" s="3">
        <v>20</v>
      </c>
      <c r="B21" s="4" t="str">
        <f>HYPERLINK("https://www.digikey.com/en/products/detail/würth-elektronik/150060VS75000/4489906","150060VS75000")</f>
        <v>150060VS75000</v>
      </c>
      <c r="C21" s="10" t="s">
        <v>61</v>
      </c>
      <c r="D21" s="5" t="s">
        <v>13</v>
      </c>
      <c r="E21" s="6">
        <v>1</v>
      </c>
      <c r="F21" s="7">
        <v>0.14000000000000001</v>
      </c>
      <c r="G21" s="7">
        <f t="shared" si="0"/>
        <v>0.14000000000000001</v>
      </c>
    </row>
    <row r="22" spans="1:7" x14ac:dyDescent="0.25">
      <c r="A22" s="3">
        <v>21</v>
      </c>
      <c r="B22" s="4" t="str">
        <f>HYPERLINK("https://www.digikey.com/en/products/detail/würth-elektronik/150060SS75000/4489903","150060SS75000")</f>
        <v>150060SS75000</v>
      </c>
      <c r="C22" s="10" t="s">
        <v>62</v>
      </c>
      <c r="D22" s="5" t="s">
        <v>14</v>
      </c>
      <c r="E22" s="6">
        <v>1</v>
      </c>
      <c r="F22" s="7">
        <v>0.14000000000000001</v>
      </c>
      <c r="G22" s="7">
        <f t="shared" si="0"/>
        <v>0.14000000000000001</v>
      </c>
    </row>
    <row r="23" spans="1:7" x14ac:dyDescent="0.25">
      <c r="A23" s="3">
        <v>22</v>
      </c>
      <c r="B23" s="4" t="str">
        <f>HYPERLINK("https://www.digikey.com/en/products/detail/kingbright/APTB1612SURKCGKC-F01/1786089","APTB1612SURKCGKC-F01")</f>
        <v>APTB1612SURKCGKC-F01</v>
      </c>
      <c r="C23" s="10" t="s">
        <v>63</v>
      </c>
      <c r="D23" s="5" t="s">
        <v>15</v>
      </c>
      <c r="E23" s="6">
        <v>1</v>
      </c>
      <c r="F23" s="7">
        <v>0.30499999999999999</v>
      </c>
      <c r="G23" s="7">
        <f t="shared" si="0"/>
        <v>0.30499999999999999</v>
      </c>
    </row>
    <row r="24" spans="1:7" x14ac:dyDescent="0.25">
      <c r="A24" s="3">
        <v>23</v>
      </c>
      <c r="B24" s="4" t="str">
        <f>HYPERLINK("https://www.digikey.com/en/products/detail/c-k/PTS810-SJG-250-SMTR-LFS/4176612","PTS810 SJG 250 SMTR LFS")</f>
        <v>PTS810 SJG 250 SMTR LFS</v>
      </c>
      <c r="C24" s="10" t="s">
        <v>64</v>
      </c>
      <c r="D24" s="5" t="s">
        <v>25</v>
      </c>
      <c r="E24" s="6">
        <v>2</v>
      </c>
      <c r="F24" s="7">
        <v>0.35399999999999998</v>
      </c>
      <c r="G24" s="7">
        <f t="shared" si="0"/>
        <v>0.70799999999999996</v>
      </c>
    </row>
    <row r="25" spans="1:7" x14ac:dyDescent="0.25">
      <c r="A25" s="3">
        <v>24</v>
      </c>
      <c r="B25" s="4" t="str">
        <f>HYPERLINK("https://www.digikey.com/en/products/detail/bel-fuse-inc/0ZCG0050AF2C/4156100","0ZCG0050AF2C")</f>
        <v>0ZCG0050AF2C</v>
      </c>
      <c r="C25" s="10" t="s">
        <v>65</v>
      </c>
      <c r="D25" s="5" t="s">
        <v>34</v>
      </c>
      <c r="E25" s="6">
        <v>2</v>
      </c>
      <c r="F25" s="7">
        <v>0.107</v>
      </c>
      <c r="G25" s="7">
        <f t="shared" si="0"/>
        <v>0.214</v>
      </c>
    </row>
    <row r="26" spans="1:7" x14ac:dyDescent="0.25">
      <c r="A26" s="3">
        <v>25</v>
      </c>
      <c r="B26" s="4" t="str">
        <f>HYPERLINK("https://www.digikey.com/en/products/detail/amphenol-icc-fci/10118192-0002LF/6817756","10118192-0002LF")</f>
        <v>10118192-0002LF</v>
      </c>
      <c r="C26" s="10" t="s">
        <v>66</v>
      </c>
      <c r="D26" s="5" t="s">
        <v>127</v>
      </c>
      <c r="E26" s="6">
        <v>2</v>
      </c>
      <c r="F26" s="7">
        <v>0.44</v>
      </c>
      <c r="G26" s="7">
        <f t="shared" si="0"/>
        <v>0.88</v>
      </c>
    </row>
    <row r="27" spans="1:7" x14ac:dyDescent="0.25">
      <c r="A27" s="3">
        <v>26</v>
      </c>
      <c r="B27" s="4" t="str">
        <f>HYPERLINK("https://www.digikey.com/en/products/detail/adam-tech/RS1-10-G/9832059","RS1-10-G")</f>
        <v>RS1-10-G</v>
      </c>
      <c r="C27" s="10" t="s">
        <v>67</v>
      </c>
      <c r="D27" s="5" t="s">
        <v>35</v>
      </c>
      <c r="E27" s="6">
        <v>2</v>
      </c>
      <c r="F27" s="7">
        <v>0.58299999999999996</v>
      </c>
      <c r="G27" s="7">
        <f t="shared" si="0"/>
        <v>1.1659999999999999</v>
      </c>
    </row>
    <row r="28" spans="1:7" x14ac:dyDescent="0.25">
      <c r="A28" s="3">
        <v>27</v>
      </c>
      <c r="B28" s="4" t="str">
        <f>HYPERLINK("https://www.digikey.com/en/products/detail/adam-tech/RS1-07-G/9832045","RS1-07-G")</f>
        <v>RS1-07-G</v>
      </c>
      <c r="C28" s="10" t="s">
        <v>68</v>
      </c>
      <c r="D28" s="5" t="s">
        <v>16</v>
      </c>
      <c r="E28" s="6">
        <v>1</v>
      </c>
      <c r="F28" s="7">
        <v>0.43099999999999999</v>
      </c>
      <c r="G28" s="7">
        <f t="shared" si="0"/>
        <v>0.43099999999999999</v>
      </c>
    </row>
    <row r="29" spans="1:7" x14ac:dyDescent="0.25">
      <c r="A29" s="3">
        <v>28</v>
      </c>
      <c r="B29" s="4" t="str">
        <f>HYPERLINK("https://www.digikey.com/en/products/detail/adam-tech/RS1-08-G/9832056","RS1-08-G")</f>
        <v>RS1-08-G</v>
      </c>
      <c r="C29" s="10" t="s">
        <v>69</v>
      </c>
      <c r="D29" s="5" t="s">
        <v>17</v>
      </c>
      <c r="E29" s="6">
        <v>1</v>
      </c>
      <c r="F29" s="7">
        <v>0.45100000000000001</v>
      </c>
      <c r="G29" s="7">
        <f t="shared" si="0"/>
        <v>0.45100000000000001</v>
      </c>
    </row>
    <row r="30" spans="1:7" x14ac:dyDescent="0.25">
      <c r="A30" s="3">
        <v>29</v>
      </c>
      <c r="B30" s="4" t="str">
        <f>HYPERLINK("https://www.digikey.com/en/products/detail/adam-tech/HRS-2B-08-GA/9832959","HHRS-2B-08-GA")</f>
        <v>HHRS-2B-08-GA</v>
      </c>
      <c r="C30" s="10" t="s">
        <v>124</v>
      </c>
      <c r="D30" s="5" t="s">
        <v>18</v>
      </c>
      <c r="E30" s="6">
        <v>1</v>
      </c>
      <c r="F30" s="7">
        <v>0.39500000000000002</v>
      </c>
      <c r="G30" s="7">
        <f t="shared" si="0"/>
        <v>0.39500000000000002</v>
      </c>
    </row>
    <row r="31" spans="1:7" x14ac:dyDescent="0.25">
      <c r="A31" s="3">
        <v>30</v>
      </c>
      <c r="B31" s="4" t="str">
        <f>HYPERLINK("https://www.digikey.com/en/products/detail/molex/1051620001/4555282","1051620001")</f>
        <v>1051620001</v>
      </c>
      <c r="C31" s="10" t="s">
        <v>71</v>
      </c>
      <c r="D31" s="5" t="s">
        <v>19</v>
      </c>
      <c r="E31" s="6">
        <v>1</v>
      </c>
      <c r="F31" s="7">
        <v>0.69499999999999995</v>
      </c>
      <c r="G31" s="7">
        <f t="shared" si="0"/>
        <v>0.69499999999999995</v>
      </c>
    </row>
    <row r="32" spans="1:7" x14ac:dyDescent="0.25">
      <c r="A32" s="3">
        <v>31</v>
      </c>
      <c r="B32" s="4" t="str">
        <f>HYPERLINK("https://www.digikey.com/en/products/detail/bourns-inc/SDE0604A-6R8M/5030882","SDE0604A-6R8M")</f>
        <v>SDE0604A-6R8M</v>
      </c>
      <c r="C32" s="10" t="s">
        <v>72</v>
      </c>
      <c r="D32" s="5" t="s">
        <v>20</v>
      </c>
      <c r="E32" s="6">
        <v>1</v>
      </c>
      <c r="F32" s="7">
        <v>0.59299999999999997</v>
      </c>
      <c r="G32" s="7">
        <f t="shared" si="0"/>
        <v>0.59299999999999997</v>
      </c>
    </row>
    <row r="33" spans="1:7" x14ac:dyDescent="0.25">
      <c r="A33" s="3">
        <v>32</v>
      </c>
      <c r="B33" s="4" t="str">
        <f>HYPERLINK("https://www.digikey.com/en/products/detail/epson/MC-146-32-768KA-AC3-ROHS/1022178","MC-146 32.768KA-AC3:ROHS")</f>
        <v>MC-146 32.768KA-AC3:ROHS</v>
      </c>
      <c r="C33" s="10" t="s">
        <v>73</v>
      </c>
      <c r="D33" s="5" t="s">
        <v>21</v>
      </c>
      <c r="E33" s="6">
        <v>1</v>
      </c>
      <c r="F33" s="7">
        <v>0.75900000000000001</v>
      </c>
      <c r="G33" s="7">
        <f t="shared" si="0"/>
        <v>0.75900000000000001</v>
      </c>
    </row>
    <row r="34" spans="1:7" x14ac:dyDescent="0.25">
      <c r="A34" s="3">
        <v>33</v>
      </c>
      <c r="B34" s="8" t="s">
        <v>36</v>
      </c>
      <c r="C34" s="11" t="s">
        <v>74</v>
      </c>
      <c r="D34" s="5" t="s">
        <v>37</v>
      </c>
      <c r="E34" s="6">
        <v>1</v>
      </c>
      <c r="F34" s="7">
        <v>1</v>
      </c>
      <c r="G34" s="7">
        <f t="shared" si="0"/>
        <v>1</v>
      </c>
    </row>
    <row r="35" spans="1:7" x14ac:dyDescent="0.25">
      <c r="A35" s="9"/>
      <c r="B35" s="9"/>
      <c r="C35" s="12"/>
      <c r="D35" s="9"/>
      <c r="E35" s="9"/>
      <c r="F35" s="13" t="s">
        <v>75</v>
      </c>
      <c r="G35" s="14">
        <f>SUM(G2:G33)</f>
        <v>19.077000000000002</v>
      </c>
    </row>
    <row r="36" spans="1:7" x14ac:dyDescent="0.25">
      <c r="A36" s="9"/>
      <c r="B36" s="9"/>
      <c r="C36" s="9"/>
      <c r="D36" s="9"/>
      <c r="E36" s="9"/>
      <c r="F36" s="16" t="s">
        <v>76</v>
      </c>
      <c r="G36" s="17">
        <f>1.1*G35</f>
        <v>20.984700000000004</v>
      </c>
    </row>
  </sheetData>
  <phoneticPr fontId="3" type="noConversion"/>
  <hyperlinks>
    <hyperlink ref="B34" r:id="rId1" xr:uid="{674C04F1-3EB6-402C-B2EF-82248C70FB0A}"/>
    <hyperlink ref="B3" r:id="rId2" display="https://www.digikey.com/en/products/detail/samsung-electro-mechanics/CL10B105KO8NFNC/3887601" xr:uid="{A813A7F2-8916-425D-A31E-2603DFD6D70D}"/>
    <hyperlink ref="B2" r:id="rId3" display="https://www.digikey.com/en/products/detail/samsung-electro-mechanics/CL21A226MOCLRNC/5961264" xr:uid="{A0D0BC2E-1DB7-4FA4-94F6-63395CE0A804}"/>
    <hyperlink ref="B4" r:id="rId4" display="https://www.digikey.com/en/products/detail/yageo/CC0603MRY5V9BB104/2103104" xr:uid="{57DED889-B793-4C18-9380-9EB35141DBA5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0C0E-CF09-4135-A7F7-52B89DCB055C}">
  <dimension ref="A1:I35"/>
  <sheetViews>
    <sheetView tabSelected="1" topLeftCell="A11" workbookViewId="0">
      <selection activeCell="C38" sqref="C38"/>
    </sheetView>
  </sheetViews>
  <sheetFormatPr defaultRowHeight="15" x14ac:dyDescent="0.25"/>
  <cols>
    <col min="1" max="1" width="3.5703125" style="1" bestFit="1" customWidth="1"/>
    <col min="2" max="2" width="26.140625" style="1" bestFit="1" customWidth="1"/>
    <col min="3" max="3" width="58.7109375" style="1" bestFit="1" customWidth="1"/>
    <col min="4" max="4" width="94.85546875" style="1" bestFit="1" customWidth="1"/>
    <col min="5" max="5" width="35" style="1" bestFit="1" customWidth="1"/>
    <col min="6" max="6" width="58.85546875" style="1" bestFit="1" customWidth="1"/>
    <col min="7" max="7" width="8.7109375" style="1" bestFit="1" customWidth="1"/>
    <col min="8" max="8" width="11" style="1" bestFit="1" customWidth="1"/>
    <col min="9" max="9" width="12" style="1" bestFit="1" customWidth="1"/>
    <col min="10" max="16384" width="9.140625" style="1"/>
  </cols>
  <sheetData>
    <row r="1" spans="1:9" x14ac:dyDescent="0.25">
      <c r="A1" s="2" t="s">
        <v>22</v>
      </c>
      <c r="B1" s="2" t="s">
        <v>23</v>
      </c>
      <c r="C1" s="19" t="s">
        <v>77</v>
      </c>
      <c r="D1" s="20"/>
      <c r="E1" s="2" t="s">
        <v>24</v>
      </c>
      <c r="F1" s="2" t="s">
        <v>1</v>
      </c>
      <c r="G1" s="2" t="s">
        <v>0</v>
      </c>
      <c r="H1" s="2" t="s">
        <v>2</v>
      </c>
      <c r="I1" s="2" t="s">
        <v>2</v>
      </c>
    </row>
    <row r="2" spans="1:9" x14ac:dyDescent="0.25">
      <c r="A2" s="3">
        <v>1</v>
      </c>
      <c r="B2" s="15" t="s">
        <v>41</v>
      </c>
      <c r="C2" s="21" t="s">
        <v>79</v>
      </c>
      <c r="D2" s="15" t="s">
        <v>78</v>
      </c>
      <c r="E2" s="10" t="s">
        <v>42</v>
      </c>
      <c r="F2" s="5" t="s">
        <v>26</v>
      </c>
      <c r="G2" s="6">
        <v>6</v>
      </c>
      <c r="H2" s="18">
        <v>1120</v>
      </c>
      <c r="I2" s="18">
        <f>G2*H2</f>
        <v>6720</v>
      </c>
    </row>
    <row r="3" spans="1:9" x14ac:dyDescent="0.25">
      <c r="A3" s="3">
        <v>2</v>
      </c>
      <c r="B3" s="15" t="s">
        <v>40</v>
      </c>
      <c r="C3" s="21" t="s">
        <v>81</v>
      </c>
      <c r="D3" s="15" t="s">
        <v>80</v>
      </c>
      <c r="E3" s="10" t="s">
        <v>39</v>
      </c>
      <c r="F3" s="5" t="s">
        <v>3</v>
      </c>
      <c r="G3" s="6">
        <v>1</v>
      </c>
      <c r="H3" s="18">
        <v>280</v>
      </c>
      <c r="I3" s="18">
        <f t="shared" ref="I3:I34" si="0">G3*H3</f>
        <v>280</v>
      </c>
    </row>
    <row r="4" spans="1:9" x14ac:dyDescent="0.25">
      <c r="A4" s="3">
        <v>3</v>
      </c>
      <c r="B4" s="15" t="s">
        <v>43</v>
      </c>
      <c r="C4" s="21" t="s">
        <v>82</v>
      </c>
      <c r="D4" s="15" t="s">
        <v>83</v>
      </c>
      <c r="E4" s="10" t="s">
        <v>44</v>
      </c>
      <c r="F4" s="5" t="s">
        <v>27</v>
      </c>
      <c r="G4" s="6">
        <v>15</v>
      </c>
      <c r="H4" s="18">
        <v>207</v>
      </c>
      <c r="I4" s="18">
        <f t="shared" si="0"/>
        <v>3105</v>
      </c>
    </row>
    <row r="5" spans="1:9" x14ac:dyDescent="0.25">
      <c r="A5" s="3">
        <v>4</v>
      </c>
      <c r="B5" s="4" t="str">
        <f>HYPERLINK("https://www.digikey.com/en/products/detail/yageo/CC0603KRX5R5BB106/5195190","CC0603KRX5R5BB106")</f>
        <v>CC0603KRX5R5BB106</v>
      </c>
      <c r="C5" s="10" t="s">
        <v>84</v>
      </c>
      <c r="D5" s="4" t="s">
        <v>85</v>
      </c>
      <c r="E5" s="10" t="s">
        <v>38</v>
      </c>
      <c r="F5" s="5" t="s">
        <v>28</v>
      </c>
      <c r="G5" s="6">
        <v>3</v>
      </c>
      <c r="H5" s="18">
        <v>880</v>
      </c>
      <c r="I5" s="18">
        <f t="shared" si="0"/>
        <v>2640</v>
      </c>
    </row>
    <row r="6" spans="1:9" x14ac:dyDescent="0.25">
      <c r="A6" s="3">
        <v>5</v>
      </c>
      <c r="B6" s="4" t="str">
        <f>HYPERLINK("https://www.digikey.com/en/products/detail/vishay-sprague/TMCMB0J227MTRF/10107352","TMCMB0J227MTRF")</f>
        <v>TMCMB0J227MTRF</v>
      </c>
      <c r="C6" s="10" t="s">
        <v>87</v>
      </c>
      <c r="D6" s="4" t="s">
        <v>86</v>
      </c>
      <c r="E6" s="10" t="s">
        <v>45</v>
      </c>
      <c r="F6" s="5" t="s">
        <v>4</v>
      </c>
      <c r="G6" s="6">
        <v>1</v>
      </c>
      <c r="H6" s="18">
        <v>3400</v>
      </c>
      <c r="I6" s="18">
        <f t="shared" si="0"/>
        <v>3400</v>
      </c>
    </row>
    <row r="7" spans="1:9" x14ac:dyDescent="0.25">
      <c r="A7" s="3">
        <v>6</v>
      </c>
      <c r="B7" s="4" t="str">
        <f>HYPERLINK("https://www.digikey.com/en/products/detail/yageo/CC0603CRNPO9BN9R0/5883464","CC0603CRNPO9BN9R0")</f>
        <v>CC0603CRNPO9BN9R0</v>
      </c>
      <c r="C7" s="10" t="s">
        <v>89</v>
      </c>
      <c r="D7" s="4" t="s">
        <v>88</v>
      </c>
      <c r="E7" s="10" t="s">
        <v>46</v>
      </c>
      <c r="F7" s="5" t="s">
        <v>29</v>
      </c>
      <c r="G7" s="6">
        <v>2</v>
      </c>
      <c r="H7" s="18">
        <v>207</v>
      </c>
      <c r="I7" s="18">
        <f t="shared" si="0"/>
        <v>414</v>
      </c>
    </row>
    <row r="8" spans="1:9" x14ac:dyDescent="0.25">
      <c r="A8" s="3">
        <v>7</v>
      </c>
      <c r="B8" s="4" t="str">
        <f>HYPERLINK("https://www.digikey.com/en/products/detail/yageo/AC0603JR-071KL/5896388","AC0603JR-071KL")</f>
        <v>AC0603JR-071KL</v>
      </c>
      <c r="C8" s="10" t="s">
        <v>91</v>
      </c>
      <c r="D8" s="4" t="s">
        <v>90</v>
      </c>
      <c r="E8" s="10" t="s">
        <v>47</v>
      </c>
      <c r="F8" s="5" t="s">
        <v>30</v>
      </c>
      <c r="G8" s="6">
        <v>5</v>
      </c>
      <c r="H8" s="18">
        <v>140</v>
      </c>
      <c r="I8" s="18">
        <f t="shared" si="0"/>
        <v>700</v>
      </c>
    </row>
    <row r="9" spans="1:9" x14ac:dyDescent="0.25">
      <c r="A9" s="3">
        <v>8</v>
      </c>
      <c r="B9" s="4" t="str">
        <f>HYPERLINK("https://www.digikey.com/en/products/detail/yageo/RT0603FRE0710KL/1075040","RT0603FRE0710KL")</f>
        <v>RT0603FRE0710KL</v>
      </c>
      <c r="C9" s="10" t="s">
        <v>93</v>
      </c>
      <c r="D9" s="4" t="s">
        <v>92</v>
      </c>
      <c r="E9" s="10" t="s">
        <v>49</v>
      </c>
      <c r="F9" s="5" t="s">
        <v>31</v>
      </c>
      <c r="G9" s="6">
        <v>6</v>
      </c>
      <c r="H9" s="18">
        <v>230</v>
      </c>
      <c r="I9" s="18">
        <f t="shared" si="0"/>
        <v>1380</v>
      </c>
    </row>
    <row r="10" spans="1:9" x14ac:dyDescent="0.25">
      <c r="A10" s="3">
        <v>9</v>
      </c>
      <c r="B10" s="4" t="str">
        <f>HYPERLINK("https://www.digikey.com/en/products/detail/yageo/RC0603FR-0775KL/727378","RC0603FR-0775KL")</f>
        <v>RC0603FR-0775KL</v>
      </c>
      <c r="C10" s="10" t="s">
        <v>95</v>
      </c>
      <c r="D10" s="4" t="s">
        <v>94</v>
      </c>
      <c r="E10" s="10" t="s">
        <v>50</v>
      </c>
      <c r="F10" s="5" t="s">
        <v>5</v>
      </c>
      <c r="G10" s="6">
        <v>1</v>
      </c>
      <c r="H10" s="18">
        <v>230</v>
      </c>
      <c r="I10" s="18">
        <f t="shared" si="0"/>
        <v>230</v>
      </c>
    </row>
    <row r="11" spans="1:9" x14ac:dyDescent="0.25">
      <c r="A11" s="3">
        <v>10</v>
      </c>
      <c r="B11" s="4" t="str">
        <f>HYPERLINK("https://www.digikey.com/en/products/detail/yageo/RC0603FR-0753K6L/727294","RC0603FR-0753K6L")</f>
        <v>RC0603FR-0753K6L</v>
      </c>
      <c r="C11" s="10" t="s">
        <v>97</v>
      </c>
      <c r="D11" s="4" t="s">
        <v>96</v>
      </c>
      <c r="E11" s="10" t="s">
        <v>51</v>
      </c>
      <c r="F11" s="5" t="s">
        <v>48</v>
      </c>
      <c r="G11" s="6">
        <v>2</v>
      </c>
      <c r="H11" s="18">
        <v>230</v>
      </c>
      <c r="I11" s="18">
        <f t="shared" si="0"/>
        <v>460</v>
      </c>
    </row>
    <row r="12" spans="1:9" x14ac:dyDescent="0.25">
      <c r="A12" s="3">
        <v>11</v>
      </c>
      <c r="B12" s="4" t="str">
        <f>HYPERLINK("https://www.digikey.com/en/products/detail/yageo/RC0603JR-074K7L/726785","RC0603JR-074K7L")</f>
        <v>RC0603JR-074K7L</v>
      </c>
      <c r="C12" s="10" t="s">
        <v>100</v>
      </c>
      <c r="D12" s="4" t="s">
        <v>98</v>
      </c>
      <c r="E12" s="10" t="s">
        <v>52</v>
      </c>
      <c r="F12" s="5" t="s">
        <v>6</v>
      </c>
      <c r="G12" s="6">
        <v>1</v>
      </c>
      <c r="H12" s="18">
        <v>160</v>
      </c>
      <c r="I12" s="18">
        <f t="shared" si="0"/>
        <v>160</v>
      </c>
    </row>
    <row r="13" spans="1:9" x14ac:dyDescent="0.25">
      <c r="A13" s="3">
        <v>12</v>
      </c>
      <c r="B13" s="4" t="str">
        <f>HYPERLINK("https://www.digikey.com/en/products/detail/yageo/RC0603JR-072K2L/726729","RC0603JR-072K2L")</f>
        <v>RC0603JR-072K2L</v>
      </c>
      <c r="C13" s="10" t="s">
        <v>101</v>
      </c>
      <c r="D13" s="4" t="s">
        <v>99</v>
      </c>
      <c r="E13" s="10" t="s">
        <v>53</v>
      </c>
      <c r="F13" s="5" t="s">
        <v>7</v>
      </c>
      <c r="G13" s="6">
        <v>1</v>
      </c>
      <c r="H13" s="18">
        <v>160</v>
      </c>
      <c r="I13" s="18">
        <f t="shared" si="0"/>
        <v>160</v>
      </c>
    </row>
    <row r="14" spans="1:9" x14ac:dyDescent="0.25">
      <c r="A14" s="3">
        <v>13</v>
      </c>
      <c r="B14" s="4" t="str">
        <f>HYPERLINK("https://www.digikey.com/en/products/detail/microchip-technology/MIC5504-3-3YM5-TR/4864018","MIC5504-3.3YM5-TR")</f>
        <v>MIC5504-3.3YM5-TR</v>
      </c>
      <c r="C14" s="10" t="s">
        <v>103</v>
      </c>
      <c r="D14" s="4" t="s">
        <v>102</v>
      </c>
      <c r="E14" s="10" t="s">
        <v>54</v>
      </c>
      <c r="F14" s="5" t="s">
        <v>32</v>
      </c>
      <c r="G14" s="6">
        <v>2</v>
      </c>
      <c r="H14" s="18">
        <v>5000</v>
      </c>
      <c r="I14" s="18">
        <f t="shared" si="0"/>
        <v>10000</v>
      </c>
    </row>
    <row r="15" spans="1:9" x14ac:dyDescent="0.25">
      <c r="A15" s="3">
        <v>14</v>
      </c>
      <c r="B15" s="4" t="str">
        <f>HYPERLINK("https://www.digikey.com/en/products/detail/microchip-technology/PIC32MM0064GPM028-I-M6/8037777","PIC32MM0064GPM028-I/M6")</f>
        <v>PIC32MM0064GPM028-I/M6</v>
      </c>
      <c r="C15" s="10"/>
      <c r="D15" s="4"/>
      <c r="E15" s="10" t="s">
        <v>55</v>
      </c>
      <c r="F15" s="5" t="s">
        <v>8</v>
      </c>
      <c r="G15" s="6">
        <v>1</v>
      </c>
      <c r="H15" s="18">
        <v>54000</v>
      </c>
      <c r="I15" s="18">
        <f t="shared" si="0"/>
        <v>54000</v>
      </c>
    </row>
    <row r="16" spans="1:9" x14ac:dyDescent="0.25">
      <c r="A16" s="3">
        <v>15</v>
      </c>
      <c r="B16" s="4" t="str">
        <f>HYPERLINK("https://www.digikey.com/en/products/detail/microchip-technology/PIC32MM0256GPM064-I-PT/7354722","PIC32MM0256GPM064-I/PT")</f>
        <v>PIC32MM0256GPM064-I/PT</v>
      </c>
      <c r="C16" s="10"/>
      <c r="D16" s="4"/>
      <c r="E16" s="10" t="s">
        <v>56</v>
      </c>
      <c r="F16" s="5" t="s">
        <v>9</v>
      </c>
      <c r="G16" s="6">
        <v>1</v>
      </c>
      <c r="H16" s="18">
        <v>69000</v>
      </c>
      <c r="I16" s="18">
        <f t="shared" si="0"/>
        <v>69000</v>
      </c>
    </row>
    <row r="17" spans="1:9" x14ac:dyDescent="0.25">
      <c r="A17" s="3">
        <v>16</v>
      </c>
      <c r="B17" s="4" t="str">
        <f>HYPERLINK("https://www.digikey.com/en/products/detail/monolithic-power-systems-inc/MP1470GJ-Z/9555284","MP1470GJ-Z")</f>
        <v>MP1470GJ-Z</v>
      </c>
      <c r="C17" s="10" t="s">
        <v>105</v>
      </c>
      <c r="D17" s="4" t="s">
        <v>104</v>
      </c>
      <c r="E17" s="10" t="s">
        <v>57</v>
      </c>
      <c r="F17" s="5" t="s">
        <v>10</v>
      </c>
      <c r="G17" s="6">
        <v>1</v>
      </c>
      <c r="H17" s="18">
        <v>3000</v>
      </c>
      <c r="I17" s="18">
        <f t="shared" si="0"/>
        <v>3000</v>
      </c>
    </row>
    <row r="18" spans="1:9" x14ac:dyDescent="0.25">
      <c r="A18" s="3">
        <v>17</v>
      </c>
      <c r="B18" s="4" t="str">
        <f>HYPERLINK("https://www.digikey.com/en/products/detail/nexperia-usa-inc/74AVC2T45DC-125/1692558","74AVC2T45DC,125")</f>
        <v>74AVC2T45DC,125</v>
      </c>
      <c r="C18" s="10"/>
      <c r="D18" s="4"/>
      <c r="E18" s="10" t="s">
        <v>58</v>
      </c>
      <c r="F18" s="5" t="s">
        <v>11</v>
      </c>
      <c r="G18" s="6">
        <v>1</v>
      </c>
      <c r="H18" s="18">
        <v>14000</v>
      </c>
      <c r="I18" s="18">
        <f t="shared" si="0"/>
        <v>14000</v>
      </c>
    </row>
    <row r="19" spans="1:9" x14ac:dyDescent="0.25">
      <c r="A19" s="3">
        <v>18</v>
      </c>
      <c r="B19" s="4" t="str">
        <f>HYPERLINK("https://www.digikey.com/en/products/detail/würth-elektronik/150060BS75000/4489895","150060BS75000 ")</f>
        <v xml:space="preserve">150060BS75000 </v>
      </c>
      <c r="C19" s="10" t="s">
        <v>107</v>
      </c>
      <c r="D19" s="4" t="s">
        <v>106</v>
      </c>
      <c r="E19" s="10" t="s">
        <v>59</v>
      </c>
      <c r="F19" s="5" t="s">
        <v>12</v>
      </c>
      <c r="G19" s="6">
        <v>1</v>
      </c>
      <c r="H19" s="18">
        <v>290</v>
      </c>
      <c r="I19" s="18">
        <f t="shared" si="0"/>
        <v>290</v>
      </c>
    </row>
    <row r="20" spans="1:9" x14ac:dyDescent="0.25">
      <c r="A20" s="3">
        <v>19</v>
      </c>
      <c r="B20" s="4" t="str">
        <f>HYPERLINK("https://www.digikey.com/en/products/detail/comchip-technology/SS24-HF/10443640","SS24-HF")</f>
        <v>SS24-HF</v>
      </c>
      <c r="C20" s="10" t="s">
        <v>108</v>
      </c>
      <c r="D20" s="4" t="s">
        <v>109</v>
      </c>
      <c r="E20" s="10" t="s">
        <v>60</v>
      </c>
      <c r="F20" s="5" t="s">
        <v>33</v>
      </c>
      <c r="G20" s="6">
        <v>3</v>
      </c>
      <c r="H20" s="18">
        <v>960</v>
      </c>
      <c r="I20" s="18">
        <f t="shared" si="0"/>
        <v>2880</v>
      </c>
    </row>
    <row r="21" spans="1:9" x14ac:dyDescent="0.25">
      <c r="A21" s="3">
        <v>20</v>
      </c>
      <c r="B21" s="4" t="str">
        <f>HYPERLINK("https://www.digikey.com/en/products/detail/würth-elektronik/150060VS75000/4489906","150060VS75000")</f>
        <v>150060VS75000</v>
      </c>
      <c r="C21" s="10" t="s">
        <v>110</v>
      </c>
      <c r="D21" s="4" t="s">
        <v>111</v>
      </c>
      <c r="E21" s="10" t="s">
        <v>61</v>
      </c>
      <c r="F21" s="5" t="s">
        <v>13</v>
      </c>
      <c r="G21" s="6">
        <v>1</v>
      </c>
      <c r="H21" s="18">
        <v>290</v>
      </c>
      <c r="I21" s="18">
        <f t="shared" si="0"/>
        <v>290</v>
      </c>
    </row>
    <row r="22" spans="1:9" x14ac:dyDescent="0.25">
      <c r="A22" s="3">
        <v>21</v>
      </c>
      <c r="B22" s="4" t="str">
        <f>HYPERLINK("https://www.digikey.com/en/products/detail/würth-elektronik/150060SS75000/4489903","150060SS75000")</f>
        <v>150060SS75000</v>
      </c>
      <c r="C22" s="10" t="s">
        <v>112</v>
      </c>
      <c r="D22" s="4" t="s">
        <v>113</v>
      </c>
      <c r="E22" s="10" t="s">
        <v>62</v>
      </c>
      <c r="F22" s="5" t="s">
        <v>14</v>
      </c>
      <c r="G22" s="6">
        <v>1</v>
      </c>
      <c r="H22" s="18">
        <v>180</v>
      </c>
      <c r="I22" s="18">
        <f t="shared" si="0"/>
        <v>180</v>
      </c>
    </row>
    <row r="23" spans="1:9" x14ac:dyDescent="0.25">
      <c r="A23" s="3">
        <v>22</v>
      </c>
      <c r="B23" s="4" t="str">
        <f>HYPERLINK("https://www.digikey.com/en/products/detail/kingbright/APTB1612SURKCGKC-F01/1786089","APTB1612SURKCGKC-F01")</f>
        <v>APTB1612SURKCGKC-F01</v>
      </c>
      <c r="C23" s="10" t="s">
        <v>115</v>
      </c>
      <c r="D23" s="4" t="s">
        <v>114</v>
      </c>
      <c r="E23" s="10" t="s">
        <v>63</v>
      </c>
      <c r="F23" s="5" t="s">
        <v>15</v>
      </c>
      <c r="G23" s="6">
        <v>1</v>
      </c>
      <c r="H23" s="18">
        <v>510</v>
      </c>
      <c r="I23" s="18">
        <f t="shared" si="0"/>
        <v>510</v>
      </c>
    </row>
    <row r="24" spans="1:9" x14ac:dyDescent="0.25">
      <c r="A24" s="3">
        <v>23</v>
      </c>
      <c r="B24" s="4" t="str">
        <f>HYPERLINK("https://www.digikey.com/en/products/detail/c-k/PTS810-SJG-250-SMTR-LFS/4176612","PTS810 SJG 250 SMTR LFS")</f>
        <v>PTS810 SJG 250 SMTR LFS</v>
      </c>
      <c r="C24" s="10" t="s">
        <v>117</v>
      </c>
      <c r="D24" s="4" t="s">
        <v>116</v>
      </c>
      <c r="E24" s="10" t="s">
        <v>64</v>
      </c>
      <c r="F24" s="5" t="s">
        <v>25</v>
      </c>
      <c r="G24" s="6">
        <v>2</v>
      </c>
      <c r="H24" s="18">
        <v>800</v>
      </c>
      <c r="I24" s="18">
        <f t="shared" si="0"/>
        <v>1600</v>
      </c>
    </row>
    <row r="25" spans="1:9" x14ac:dyDescent="0.25">
      <c r="A25" s="3">
        <v>24</v>
      </c>
      <c r="B25" s="4" t="str">
        <f>HYPERLINK("https://www.digikey.com/en/products/detail/bel-fuse-inc/0ZCG0050AF2C/4156100","0ZCG0050AF2C")</f>
        <v>0ZCG0050AF2C</v>
      </c>
      <c r="C25" s="10" t="s">
        <v>119</v>
      </c>
      <c r="D25" s="4" t="s">
        <v>118</v>
      </c>
      <c r="E25" s="10" t="s">
        <v>65</v>
      </c>
      <c r="F25" s="5" t="s">
        <v>34</v>
      </c>
      <c r="G25" s="6">
        <v>2</v>
      </c>
      <c r="H25" s="18">
        <v>1710</v>
      </c>
      <c r="I25" s="18">
        <f t="shared" si="0"/>
        <v>3420</v>
      </c>
    </row>
    <row r="26" spans="1:9" x14ac:dyDescent="0.25">
      <c r="A26" s="3">
        <v>25</v>
      </c>
      <c r="B26" s="4" t="str">
        <f>HYPERLINK("https://www.digikey.com/en/products/detail/amphenol-icc-fci/10118192-0002LF/6817756","10118192-0002LF")</f>
        <v>10118192-0002LF</v>
      </c>
      <c r="C26" s="10" t="s">
        <v>121</v>
      </c>
      <c r="D26" s="4" t="s">
        <v>120</v>
      </c>
      <c r="E26" s="10" t="s">
        <v>66</v>
      </c>
      <c r="F26" s="5" t="s">
        <v>127</v>
      </c>
      <c r="G26" s="6">
        <v>2</v>
      </c>
      <c r="H26" s="18">
        <v>800</v>
      </c>
      <c r="I26" s="18">
        <f t="shared" si="0"/>
        <v>1600</v>
      </c>
    </row>
    <row r="27" spans="1:9" x14ac:dyDescent="0.25">
      <c r="A27" s="3">
        <v>26</v>
      </c>
      <c r="B27" s="4" t="str">
        <f>HYPERLINK("https://www.digikey.com/en/products/detail/adam-tech/RS1-10-G/9832059","RS1-10-G")</f>
        <v>RS1-10-G</v>
      </c>
      <c r="C27" s="23" t="s">
        <v>123</v>
      </c>
      <c r="D27" s="26" t="s">
        <v>122</v>
      </c>
      <c r="E27" s="10" t="s">
        <v>67</v>
      </c>
      <c r="F27" s="5" t="s">
        <v>35</v>
      </c>
      <c r="G27" s="6">
        <v>2</v>
      </c>
      <c r="H27" s="18">
        <v>2000</v>
      </c>
      <c r="I27" s="18">
        <f t="shared" si="0"/>
        <v>4000</v>
      </c>
    </row>
    <row r="28" spans="1:9" x14ac:dyDescent="0.25">
      <c r="A28" s="3">
        <v>27</v>
      </c>
      <c r="B28" s="4" t="str">
        <f>HYPERLINK("https://www.digikey.com/en/products/detail/adam-tech/RS1-07-G/9832045","RS1-07-G")</f>
        <v>RS1-07-G</v>
      </c>
      <c r="C28" s="24"/>
      <c r="D28" s="27"/>
      <c r="E28" s="10" t="s">
        <v>68</v>
      </c>
      <c r="F28" s="5" t="s">
        <v>16</v>
      </c>
      <c r="G28" s="6">
        <v>1</v>
      </c>
      <c r="H28" s="18">
        <v>0</v>
      </c>
      <c r="I28" s="18">
        <f t="shared" si="0"/>
        <v>0</v>
      </c>
    </row>
    <row r="29" spans="1:9" x14ac:dyDescent="0.25">
      <c r="A29" s="3">
        <v>28</v>
      </c>
      <c r="B29" s="4" t="str">
        <f>HYPERLINK("https://www.digikey.com/en/products/detail/adam-tech/RS1-08-G/9832056","RS1-08-G")</f>
        <v>RS1-08-G</v>
      </c>
      <c r="C29" s="25"/>
      <c r="D29" s="28"/>
      <c r="E29" s="10" t="s">
        <v>69</v>
      </c>
      <c r="F29" s="5" t="s">
        <v>17</v>
      </c>
      <c r="G29" s="6">
        <v>1</v>
      </c>
      <c r="H29" s="18">
        <v>0</v>
      </c>
      <c r="I29" s="18">
        <f t="shared" si="0"/>
        <v>0</v>
      </c>
    </row>
    <row r="30" spans="1:9" x14ac:dyDescent="0.25">
      <c r="A30" s="3">
        <v>29</v>
      </c>
      <c r="B30" s="4" t="str">
        <f>HYPERLINK("https://www.digikey.com/en/products/detail/adam-tech/HRS-2B-08-GA/9832959","HHRS-2B-08-GA")</f>
        <v>HHRS-2B-08-GA</v>
      </c>
      <c r="C30" s="10" t="s">
        <v>126</v>
      </c>
      <c r="D30" s="4" t="s">
        <v>125</v>
      </c>
      <c r="E30" s="10" t="s">
        <v>70</v>
      </c>
      <c r="F30" s="5" t="s">
        <v>18</v>
      </c>
      <c r="G30" s="6">
        <v>1</v>
      </c>
      <c r="H30" s="18">
        <v>2433</v>
      </c>
      <c r="I30" s="18">
        <f t="shared" si="0"/>
        <v>2433</v>
      </c>
    </row>
    <row r="31" spans="1:9" x14ac:dyDescent="0.25">
      <c r="A31" s="3">
        <v>30</v>
      </c>
      <c r="B31" s="4" t="str">
        <f>HYPERLINK("https://www.digikey.com/en/products/detail/molex/1051620001/4555282","1051620001")</f>
        <v>1051620001</v>
      </c>
      <c r="C31" s="10"/>
      <c r="D31" s="4"/>
      <c r="E31" s="10" t="s">
        <v>71</v>
      </c>
      <c r="F31" s="5" t="s">
        <v>19</v>
      </c>
      <c r="G31" s="6">
        <v>1</v>
      </c>
      <c r="H31" s="18">
        <v>21000</v>
      </c>
      <c r="I31" s="18">
        <f t="shared" si="0"/>
        <v>21000</v>
      </c>
    </row>
    <row r="32" spans="1:9" x14ac:dyDescent="0.25">
      <c r="A32" s="3">
        <v>31</v>
      </c>
      <c r="B32" s="4" t="str">
        <f>HYPERLINK("https://www.digikey.com/en/products/detail/bourns-inc/SDE0604A-6R8M/5030882","SDE0604A-6R8M")</f>
        <v>SDE0604A-6R8M</v>
      </c>
      <c r="C32" s="10" t="s">
        <v>129</v>
      </c>
      <c r="D32" s="4" t="s">
        <v>128</v>
      </c>
      <c r="E32" s="10" t="s">
        <v>72</v>
      </c>
      <c r="F32" s="5" t="s">
        <v>20</v>
      </c>
      <c r="G32" s="6">
        <v>1</v>
      </c>
      <c r="H32" s="18">
        <v>2400</v>
      </c>
      <c r="I32" s="18">
        <f t="shared" si="0"/>
        <v>2400</v>
      </c>
    </row>
    <row r="33" spans="1:9" x14ac:dyDescent="0.25">
      <c r="A33" s="3">
        <v>32</v>
      </c>
      <c r="B33" s="4" t="str">
        <f>HYPERLINK("https://www.digikey.com/en/products/detail/epson/MC-146-32-768KA-AC3-ROHS/1022178","MC-146 32.768KA-AC3:ROHS")</f>
        <v>MC-146 32.768KA-AC3:ROHS</v>
      </c>
      <c r="C33" s="10" t="s">
        <v>130</v>
      </c>
      <c r="D33" s="4" t="s">
        <v>131</v>
      </c>
      <c r="E33" s="10" t="s">
        <v>73</v>
      </c>
      <c r="F33" s="5" t="s">
        <v>21</v>
      </c>
      <c r="G33" s="6">
        <v>1</v>
      </c>
      <c r="H33" s="18">
        <v>3000</v>
      </c>
      <c r="I33" s="18">
        <f t="shared" si="0"/>
        <v>3000</v>
      </c>
    </row>
    <row r="34" spans="1:9" x14ac:dyDescent="0.25">
      <c r="A34" s="3">
        <v>33</v>
      </c>
      <c r="B34" s="8" t="s">
        <v>36</v>
      </c>
      <c r="C34" s="22"/>
      <c r="D34" s="8"/>
      <c r="E34" s="11" t="s">
        <v>74</v>
      </c>
      <c r="F34" s="5" t="s">
        <v>37</v>
      </c>
      <c r="G34" s="6">
        <v>1</v>
      </c>
      <c r="H34" s="18">
        <v>23000</v>
      </c>
      <c r="I34" s="18">
        <f t="shared" si="0"/>
        <v>23000</v>
      </c>
    </row>
    <row r="35" spans="1:9" x14ac:dyDescent="0.25">
      <c r="A35" s="9"/>
      <c r="B35" s="9"/>
      <c r="C35" s="12"/>
      <c r="D35" s="9"/>
      <c r="E35" s="12"/>
      <c r="F35" s="9"/>
      <c r="G35" s="9"/>
      <c r="H35" s="13" t="s">
        <v>75</v>
      </c>
      <c r="I35" s="29">
        <f>SUM(I2:I33)</f>
        <v>213252</v>
      </c>
    </row>
  </sheetData>
  <mergeCells count="3">
    <mergeCell ref="C1:D1"/>
    <mergeCell ref="C27:C29"/>
    <mergeCell ref="D27:D29"/>
  </mergeCells>
  <hyperlinks>
    <hyperlink ref="B34" r:id="rId1" xr:uid="{E527B927-E763-426B-BAA5-EECB434DE6DC}"/>
    <hyperlink ref="B3" r:id="rId2" display="https://www.digikey.com/en/products/detail/samsung-electro-mechanics/CL10B105KO8NFNC/3887601" xr:uid="{02D14376-A567-4B06-B127-14872D1FC8E0}"/>
    <hyperlink ref="B2" r:id="rId3" display="https://www.digikey.com/en/products/detail/samsung-electro-mechanics/CL21A226MOCLRNC/5961264" xr:uid="{0149046A-F568-49DE-BE3C-FB35D4A0C084}"/>
    <hyperlink ref="B4" r:id="rId4" display="https://www.digikey.com/en/products/detail/yageo/CC0603MRY5V9BB104/2103104" xr:uid="{D6A13A4E-5822-456E-884F-B03A88336470}"/>
    <hyperlink ref="D2" r:id="rId5" xr:uid="{94CC7AEC-A64A-4036-9410-EF5E8B8B2611}"/>
    <hyperlink ref="D3" r:id="rId6" xr:uid="{DFC77A9A-D340-4CA7-859D-1B124FD8B4C4}"/>
    <hyperlink ref="D4" r:id="rId7" xr:uid="{FEE8400A-228A-4A85-807A-AE5A8C7A177E}"/>
    <hyperlink ref="D5" r:id="rId8" xr:uid="{43FBF18B-F9E0-4532-B83C-D794ADA3CD84}"/>
    <hyperlink ref="D6" r:id="rId9" xr:uid="{97E1EC5E-3968-40AD-AEAA-E1AC07D12ACB}"/>
    <hyperlink ref="D7" r:id="rId10" xr:uid="{CFEFEDCA-6328-4AD1-A92A-31549E07E9D6}"/>
    <hyperlink ref="D8" r:id="rId11" xr:uid="{C4072893-BB32-4C74-A465-D3F05143BC95}"/>
    <hyperlink ref="D9" r:id="rId12" xr:uid="{C6D00C7B-796F-47B3-9AF0-BB6A5C91A414}"/>
    <hyperlink ref="D10" r:id="rId13" xr:uid="{23738D26-2076-4933-9FD9-D3146DF07669}"/>
    <hyperlink ref="D11" r:id="rId14" xr:uid="{B42B3297-7DB0-4AB0-AC42-79A0F13DA336}"/>
    <hyperlink ref="D12" r:id="rId15" xr:uid="{C329ABA0-B792-49A4-B011-57DEE9B19453}"/>
    <hyperlink ref="D13" r:id="rId16" xr:uid="{99007BE8-119C-4CAB-8A1A-62384AAB5A24}"/>
    <hyperlink ref="D14" r:id="rId17" xr:uid="{5455D28A-E238-4062-A6F2-036F2BF06F77}"/>
    <hyperlink ref="D17" r:id="rId18" xr:uid="{99596E75-0285-447B-90F5-7E778524135F}"/>
    <hyperlink ref="D19" r:id="rId19" xr:uid="{7D5C66A5-C7BF-4672-AD5F-3896ACD17434}"/>
    <hyperlink ref="D20" r:id="rId20" xr:uid="{E2204731-E2CF-46FF-AD19-81C1D92A5ADC}"/>
    <hyperlink ref="D21" r:id="rId21" xr:uid="{34229EB3-6FED-48BB-895E-663E053A4B5B}"/>
    <hyperlink ref="D22" r:id="rId22" xr:uid="{D3EE1173-7B54-4C66-8AA0-732B564CDFE8}"/>
    <hyperlink ref="D23" r:id="rId23" xr:uid="{48EF358E-EE72-40F0-94B6-C2CCCDE38975}"/>
    <hyperlink ref="D24" r:id="rId24" xr:uid="{8033FD7D-9D4F-4634-BCE3-9BC9B291C33E}"/>
    <hyperlink ref="D25" r:id="rId25" xr:uid="{7E633C6C-5876-419D-8B0C-B1DE97365DAD}"/>
    <hyperlink ref="D26" r:id="rId26" xr:uid="{BB6AD319-EE7A-45DC-AF6B-6F6FF547088C}"/>
    <hyperlink ref="D27" r:id="rId27" xr:uid="{7CED2A0E-C95A-493F-A1AD-B707D5140BAD}"/>
    <hyperlink ref="D30" r:id="rId28" xr:uid="{D0B74A51-702A-4E9F-8321-E1F8F1DDB2F4}"/>
    <hyperlink ref="D32" r:id="rId29" xr:uid="{502EEF22-D50D-4C5F-81A8-66F9244BFAA6}"/>
    <hyperlink ref="D33" r:id="rId30" xr:uid="{60CE60AB-4C66-4E4C-92EF-239E2117AA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Digikey</vt:lpstr>
      <vt:lpstr>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2021-08-06T15:47:26Z</dcterms:created>
  <dcterms:modified xsi:type="dcterms:W3CDTF">2021-08-10T16:17:59Z</dcterms:modified>
</cp:coreProperties>
</file>