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rewati/Downloads/"/>
    </mc:Choice>
  </mc:AlternateContent>
  <xr:revisionPtr revIDLastSave="0" documentId="13_ncr:1_{7D6BA397-3750-2243-ABB2-3F9533409D51}" xr6:coauthVersionLast="47" xr6:coauthVersionMax="47" xr10:uidLastSave="{00000000-0000-0000-0000-000000000000}"/>
  <bookViews>
    <workbookView xWindow="0" yWindow="760" windowWidth="23260" windowHeight="12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C43" i="1"/>
  <c r="F42" i="1"/>
  <c r="C42" i="1"/>
  <c r="F41" i="1"/>
  <c r="C41" i="1"/>
  <c r="F40" i="1"/>
  <c r="C40" i="1"/>
  <c r="F39" i="1"/>
  <c r="C39" i="1"/>
  <c r="F38" i="1"/>
  <c r="C38" i="1"/>
  <c r="F37" i="1"/>
  <c r="C37" i="1"/>
  <c r="F36" i="1"/>
  <c r="C36" i="1"/>
  <c r="F35" i="1"/>
  <c r="C35" i="1"/>
  <c r="F34" i="1"/>
  <c r="C34" i="1"/>
  <c r="F33" i="1"/>
  <c r="C33" i="1"/>
  <c r="F32" i="1"/>
  <c r="C32" i="1"/>
  <c r="F31" i="1"/>
  <c r="C31" i="1"/>
  <c r="F30" i="1"/>
  <c r="C30" i="1"/>
  <c r="F29" i="1"/>
  <c r="C29" i="1"/>
  <c r="F28" i="1"/>
  <c r="C28" i="1"/>
  <c r="F27" i="1"/>
  <c r="C27" i="1"/>
  <c r="F26" i="1"/>
  <c r="C26" i="1"/>
  <c r="F25" i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/>
  <c r="F8" i="1"/>
  <c r="C8" i="1"/>
  <c r="F7" i="1"/>
  <c r="C7" i="1"/>
</calcChain>
</file>

<file path=xl/sharedStrings.xml><?xml version="1.0" encoding="utf-8"?>
<sst xmlns="http://schemas.openxmlformats.org/spreadsheetml/2006/main" count="161" uniqueCount="129">
  <si>
    <t>Skills Audit(CleckFax Traders Hub)</t>
  </si>
  <si>
    <t>Skill Level: 1 (No Knowledge) - 5 (Competent)</t>
  </si>
  <si>
    <t>Date Reviewed: 19/03/2025</t>
  </si>
  <si>
    <t>Completed By: CleckFax Traders Hub Team</t>
  </si>
  <si>
    <t>Version 1.0</t>
  </si>
  <si>
    <t>NO#</t>
  </si>
  <si>
    <t>Skill Required</t>
  </si>
  <si>
    <t>Skill Level ( 1- 5)</t>
  </si>
  <si>
    <t>Traning Action</t>
  </si>
  <si>
    <t>Training Objective</t>
  </si>
  <si>
    <t>Time (hrs)</t>
  </si>
  <si>
    <t>Training Completion Deadline</t>
  </si>
  <si>
    <t>Traning for?</t>
  </si>
  <si>
    <t>PHP Programming</t>
  </si>
  <si>
    <t>Learn via the official documentaion and the websites dedicated for PHP.</t>
  </si>
  <si>
    <t>Create dynamic web pages by interacting with databases,</t>
  </si>
  <si>
    <t>Swostik Nepal, Suyash Rijal, Supriya Dhakal,  Sampurna Simkhada, Sampurna Gautam, Roshan Kumar Adhikari</t>
  </si>
  <si>
    <t>HTML</t>
  </si>
  <si>
    <t>Revise the syntax and codes from mdn web docs.</t>
  </si>
  <si>
    <t>To create a structure for the website.</t>
  </si>
  <si>
    <t>Suyash Rijal, Supriya Dhakal,  Sampurna Simkhada, Sampurna Gautam, Roshan Kumar Adhikari</t>
  </si>
  <si>
    <t>CSS</t>
  </si>
  <si>
    <t>Learning from freeCodeCamp to improve the syntax.</t>
  </si>
  <si>
    <t>To create visually appealing websites.</t>
  </si>
  <si>
    <t>Javascript</t>
  </si>
  <si>
    <t>Learning from Youtube and also from a web doc named Javascript.info.</t>
  </si>
  <si>
    <t xml:space="preserve">Making web pages dynamic, interactive, and user-friendly </t>
  </si>
  <si>
    <t xml:space="preserve">Oracle </t>
  </si>
  <si>
    <t>Revise the syntax and codes from the resources taught in previous year and also from YouTube.</t>
  </si>
  <si>
    <t>To create a database system.</t>
  </si>
  <si>
    <t>Photoshop</t>
  </si>
  <si>
    <t>Check YouTube to gain more hands on experience to create banners.</t>
  </si>
  <si>
    <t>To design and edit images, graphics, and UI elements for website.</t>
  </si>
  <si>
    <t xml:space="preserve"> Suyash Rijal, Supriya Dhakal,  Sampurna Simkhada, Sampurna Gautam, Roshan Kumar Adhikari</t>
  </si>
  <si>
    <t>Illustrator</t>
  </si>
  <si>
    <t>Find resources on YouTube to learn different tools.</t>
  </si>
  <si>
    <t>To create vector-based graphics (e.g., logos, icons)</t>
  </si>
  <si>
    <t>Moqups</t>
  </si>
  <si>
    <t>Learn from resources via online and also creating.</t>
  </si>
  <si>
    <t xml:space="preserve">Quickly design prototypes, helping teams visualize and plan website features and layouts </t>
  </si>
  <si>
    <t>Figma</t>
  </si>
  <si>
    <t>Learning Figma crash cource from freecodecamp.</t>
  </si>
  <si>
    <t>Create interactive UI/UX designs</t>
  </si>
  <si>
    <t>Ms-word</t>
  </si>
  <si>
    <t>Revise from the online resources provided.</t>
  </si>
  <si>
    <t>Creating technical documents, project reports, and meeting notes,</t>
  </si>
  <si>
    <t>Sampurna Gautam, Roshan Kumar Adhikari</t>
  </si>
  <si>
    <t>Powerpoint</t>
  </si>
  <si>
    <t xml:space="preserve">To present design concepts, progress reports, and final project results </t>
  </si>
  <si>
    <t>Vscode</t>
  </si>
  <si>
    <t>Learn from resources via online and also using it.</t>
  </si>
  <si>
    <t>To create a smooth environment for coding purpose.</t>
  </si>
  <si>
    <t>Ms-excel</t>
  </si>
  <si>
    <t>Learn from a dedicated website for excel.</t>
  </si>
  <si>
    <t>For data management, project tracking, creating schedules</t>
  </si>
  <si>
    <t>Jquery</t>
  </si>
  <si>
    <t>Learnig from jQuery official documentation and also W3Schools</t>
  </si>
  <si>
    <t>To improve productivity and reducing coding complexity for JavaScript.</t>
  </si>
  <si>
    <t>Sandbox</t>
  </si>
  <si>
    <t>Learning from Paypal Developer Docs ,PayPal API documentaion and also practising by creating an account.</t>
  </si>
  <si>
    <t>To test APIs, payment gateways,</t>
  </si>
  <si>
    <t>JIRA</t>
  </si>
  <si>
    <t>Watching tutorials from YouTube</t>
  </si>
  <si>
    <t>To organize sprints, assign tasks, and track project progress</t>
  </si>
  <si>
    <t>XAMPP</t>
  </si>
  <si>
    <t>To quickly set up a local server for testing web applications</t>
  </si>
  <si>
    <t>Github</t>
  </si>
  <si>
    <t>Exploring different features by watching YouTube.</t>
  </si>
  <si>
    <t>To collaborate on code, manage different versions of a project, and resolve conflicts</t>
  </si>
  <si>
    <t>Bootstrap</t>
  </si>
  <si>
    <t>Learning from freecodeCamp,W3Schools and its official documentation.</t>
  </si>
  <si>
    <t>For fast and efficient front-end development,</t>
  </si>
  <si>
    <t>Discord</t>
  </si>
  <si>
    <t>Revising by watching crash course on discord</t>
  </si>
  <si>
    <t>For team discussions, meetings, and live chat during a project</t>
  </si>
  <si>
    <t>QSEE</t>
  </si>
  <si>
    <t>Watching tutorials from YouTube.</t>
  </si>
  <si>
    <t>For creating an EERD of the database.</t>
  </si>
  <si>
    <t>Raspberry Pi</t>
  </si>
  <si>
    <t>Learning from resources provided online</t>
  </si>
  <si>
    <t xml:space="preserve">To develop and test barcode reader. </t>
  </si>
  <si>
    <t>Laravel</t>
  </si>
  <si>
    <t xml:space="preserve">Learning from official documentation,Laracasts and also the resources on YouTube. </t>
  </si>
  <si>
    <t>For handling common web development tasks</t>
  </si>
  <si>
    <t>UI/UX</t>
  </si>
  <si>
    <t>Learning the design principals from YouTube.</t>
  </si>
  <si>
    <t>To create user-friendly and intuitive websites</t>
  </si>
  <si>
    <t>Lucidchart</t>
  </si>
  <si>
    <t>Lucidchart Help Center provides step by step tutorial and beginners guide.</t>
  </si>
  <si>
    <t>To create flowcharts, diagrams, and technical schematics for project planning</t>
  </si>
  <si>
    <t>Communication</t>
  </si>
  <si>
    <t>Learning Communication skills from resources on Youtube.</t>
  </si>
  <si>
    <t>To ensure that everyone understands the project goals, timelines, and expectations, reducing misunderstandings and errors.</t>
  </si>
  <si>
    <t>Swostik Nepal, Suyash Rijal, Supriya Dhakal,   Sampurna Gautam, Roshan Kumar Adhikari</t>
  </si>
  <si>
    <t>Quality Assurance</t>
  </si>
  <si>
    <t>Learning QA /testing from courses provided on Udemy.</t>
  </si>
  <si>
    <t>To ensure software meets functional and performance standards</t>
  </si>
  <si>
    <t>SDLC Methodology</t>
  </si>
  <si>
    <t>Learning documentations and watching resources online.</t>
  </si>
  <si>
    <t>To structure and manage the development process effectively.</t>
  </si>
  <si>
    <t>Prompting</t>
  </si>
  <si>
    <t>Watching courses from Udemy. (AI For Everyone)</t>
  </si>
  <si>
    <t>To create effective prompts for AI-driven systems to get accurate results.</t>
  </si>
  <si>
    <t>Technical Documentation</t>
  </si>
  <si>
    <t>Learning documentation skills from the resouces proided in the web.</t>
  </si>
  <si>
    <t>To write clear and comprehensive technical documentation for software projects.</t>
  </si>
  <si>
    <t>RestFul API</t>
  </si>
  <si>
    <t>To exchange data between the front-end and back-end</t>
  </si>
  <si>
    <t>Agile/Scrum Methodology</t>
  </si>
  <si>
    <t>Learning from the resources that are available online.</t>
  </si>
  <si>
    <t>To manage projects iteratively and incrementally.</t>
  </si>
  <si>
    <t>Python for IoT</t>
  </si>
  <si>
    <t>Watching tutorials from YouTube and also from the documentations.</t>
  </si>
  <si>
    <t>To use Python for developing barcode reader</t>
  </si>
  <si>
    <t>OCI8</t>
  </si>
  <si>
    <t>Learning from the official documentaion and watching resources online.</t>
  </si>
  <si>
    <t>To interact with Oracle databases using the OCI8 extension for PHP.</t>
  </si>
  <si>
    <t>Leadership</t>
  </si>
  <si>
    <t>Learning Leadership skills from resources on Youtube.</t>
  </si>
  <si>
    <t>To guide, motivate, and manage a team during project development.</t>
  </si>
  <si>
    <t>Paypal Integration</t>
  </si>
  <si>
    <t>To integrate PayPal as a payment gateway into websites for handling online transactions</t>
  </si>
  <si>
    <t>Linux</t>
  </si>
  <si>
    <t>Reviewing the commands from the resources taught in previous year.</t>
  </si>
  <si>
    <t>To work with the Linux operating system</t>
  </si>
  <si>
    <t xml:space="preserve"> Suyash Rijal, Sampurna Gautam, Roshan Kumar Adhikari</t>
  </si>
  <si>
    <t>Suyash Rijal, Supriya Dhakal, Sampurna Gautam, Roshan Kumar Adhikari</t>
  </si>
  <si>
    <t>Swostik Nepal,  Supriya Dhakal,  Sampurna Gautam, Roshan Kumar Adhikari</t>
  </si>
  <si>
    <t>Supriya Dhakal, Sampurna Gautam, Roshan Kumar Adhikari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</si>
</sst>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20"/>
      <color rgb="FF3F3F3F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3" borderId="7" xfId="0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3" fillId="0" borderId="7" xfId="0" applyFont="1" applyBorder="1" applyAlignment="1">
      <alignment horizontal="left" wrapText="1"/>
    </xf>
    <xf numFmtId="14" fontId="3" fillId="0" borderId="7" xfId="0" applyNumberFormat="1" applyFont="1" applyBorder="1" applyAlignment="1">
      <alignment wrapText="1"/>
    </xf>
    <xf numFmtId="0" fontId="6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5" fillId="3" borderId="1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1" xfId="0" applyFont="1" applyBorder="1"/>
    <xf numFmtId="0" fontId="5" fillId="3" borderId="8" xfId="0" applyFont="1" applyFill="1" applyBorder="1" applyAlignment="1">
      <alignment wrapText="1"/>
    </xf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0"/>
  <sheetViews>
    <sheetView tabSelected="1" topLeftCell="A25" workbookViewId="0">
      <selection activeCell="H27" sqref="H27"/>
    </sheetView>
  </sheetViews>
  <sheetFormatPr baseColWidth="10" defaultColWidth="11.1640625" defaultRowHeight="15" customHeight="1" x14ac:dyDescent="0.2"/>
  <cols>
    <col min="1" max="1" width="8.6640625" customWidth="1"/>
    <col min="2" max="2" width="17.6640625" customWidth="1"/>
    <col min="3" max="3" width="15.6640625" customWidth="1"/>
    <col min="4" max="4" width="32.1640625" customWidth="1"/>
    <col min="5" max="5" width="32.33203125" customWidth="1"/>
    <col min="6" max="6" width="13.1640625" customWidth="1"/>
    <col min="7" max="7" width="27.1640625" customWidth="1"/>
    <col min="8" max="8" width="21.83203125" customWidth="1"/>
    <col min="9" max="26" width="11" customWidth="1"/>
  </cols>
  <sheetData>
    <row r="1" spans="1:8" ht="15" customHeight="1" x14ac:dyDescent="0.2">
      <c r="A1" s="9" t="s">
        <v>0</v>
      </c>
      <c r="B1" s="10"/>
      <c r="C1" s="10"/>
      <c r="D1" s="10"/>
      <c r="E1" s="10"/>
      <c r="F1" s="10"/>
      <c r="G1" s="10"/>
      <c r="H1" s="11"/>
    </row>
    <row r="2" spans="1:8" ht="15" customHeight="1" x14ac:dyDescent="0.2">
      <c r="A2" s="12"/>
      <c r="B2" s="13"/>
      <c r="C2" s="13"/>
      <c r="D2" s="13"/>
      <c r="E2" s="13"/>
      <c r="F2" s="13"/>
      <c r="G2" s="13"/>
      <c r="H2" s="14"/>
    </row>
    <row r="3" spans="1:8" ht="20" customHeight="1" x14ac:dyDescent="0.2">
      <c r="A3" s="1"/>
      <c r="B3" s="2"/>
      <c r="C3" s="2"/>
      <c r="D3" s="2"/>
      <c r="E3" s="2"/>
      <c r="F3" s="2"/>
      <c r="G3" s="15" t="s">
        <v>1</v>
      </c>
      <c r="H3" s="11"/>
    </row>
    <row r="4" spans="1:8" ht="33" customHeight="1" x14ac:dyDescent="0.2">
      <c r="A4" s="1"/>
      <c r="B4" s="18" t="s">
        <v>2</v>
      </c>
      <c r="C4" s="19"/>
      <c r="D4" s="3" t="s">
        <v>3</v>
      </c>
      <c r="E4" s="3" t="s">
        <v>4</v>
      </c>
      <c r="F4" s="3"/>
      <c r="G4" s="16"/>
      <c r="H4" s="17"/>
    </row>
    <row r="5" spans="1:8" ht="15" customHeight="1" x14ac:dyDescent="0.2">
      <c r="A5" s="1"/>
      <c r="B5" s="2"/>
      <c r="C5" s="2"/>
      <c r="D5" s="2"/>
      <c r="E5" s="2"/>
      <c r="F5" s="2"/>
      <c r="G5" s="12"/>
      <c r="H5" s="14"/>
    </row>
    <row r="6" spans="1:8" ht="15.75" customHeight="1" x14ac:dyDescent="0.2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</row>
    <row r="7" spans="1:8" ht="84.5" customHeight="1" x14ac:dyDescent="0.2">
      <c r="A7" s="5">
        <v>1</v>
      </c>
      <c r="B7" s="5" t="s">
        <v>13</v>
      </c>
      <c r="C7" s="5">
        <f>(2+1+1+2+1.5+2)/6</f>
        <v>1.5833333333333333</v>
      </c>
      <c r="D7" s="6" t="s">
        <v>14</v>
      </c>
      <c r="E7" s="5" t="s">
        <v>15</v>
      </c>
      <c r="F7" s="5">
        <f>(40 + 25 + 17 + 20 + 20 + 24) / 6</f>
        <v>24.333333333333332</v>
      </c>
      <c r="G7" s="7">
        <v>45790</v>
      </c>
      <c r="H7" s="5" t="s">
        <v>16</v>
      </c>
    </row>
    <row r="8" spans="1:8" ht="84" customHeight="1" x14ac:dyDescent="0.2">
      <c r="A8" s="5">
        <v>2</v>
      </c>
      <c r="B8" s="5" t="s">
        <v>17</v>
      </c>
      <c r="C8" s="5">
        <f>(4 + 3 + 3 + 2 + 2 + 2)/ 6</f>
        <v>2.6666666666666665</v>
      </c>
      <c r="D8" s="5" t="s">
        <v>18</v>
      </c>
      <c r="E8" s="5" t="s">
        <v>19</v>
      </c>
      <c r="F8" s="5">
        <f>(4 + 6 + 6 + 15 + 8 + 3.5) / 6</f>
        <v>7.083333333333333</v>
      </c>
      <c r="G8" s="7">
        <v>45723</v>
      </c>
      <c r="H8" s="5" t="s">
        <v>20</v>
      </c>
    </row>
    <row r="9" spans="1:8" ht="83.5" customHeight="1" x14ac:dyDescent="0.2">
      <c r="A9" s="5">
        <v>3</v>
      </c>
      <c r="B9" s="5" t="s">
        <v>21</v>
      </c>
      <c r="C9" s="5">
        <f>(3 + 2 + 2 + 2 + 2 + 2)/6</f>
        <v>2.1666666666666665</v>
      </c>
      <c r="D9" s="5" t="s">
        <v>22</v>
      </c>
      <c r="E9" s="5" t="s">
        <v>23</v>
      </c>
      <c r="F9" s="5">
        <f>(10 + 8 + 7 + 10 + 8 + 7) / 6</f>
        <v>8.3333333333333339</v>
      </c>
      <c r="G9" s="7">
        <v>45743</v>
      </c>
      <c r="H9" s="5" t="s">
        <v>16</v>
      </c>
    </row>
    <row r="10" spans="1:8" ht="85.75" customHeight="1" x14ac:dyDescent="0.2">
      <c r="A10" s="5">
        <v>4</v>
      </c>
      <c r="B10" s="5" t="s">
        <v>24</v>
      </c>
      <c r="C10" s="5">
        <f>(2 + 2 + 1.5 + 1.5 + 2 + 2)/6</f>
        <v>1.8333333333333333</v>
      </c>
      <c r="D10" s="5" t="s">
        <v>25</v>
      </c>
      <c r="E10" s="5" t="s">
        <v>26</v>
      </c>
      <c r="F10" s="5">
        <f>(20 + 15 + 6 + 10 + 8 + 9) / 6</f>
        <v>11.333333333333334</v>
      </c>
      <c r="G10" s="7">
        <v>45754</v>
      </c>
      <c r="H10" s="5" t="s">
        <v>16</v>
      </c>
    </row>
    <row r="11" spans="1:8" ht="87.5" customHeight="1" x14ac:dyDescent="0.2">
      <c r="A11" s="5">
        <v>5</v>
      </c>
      <c r="B11" s="5" t="s">
        <v>27</v>
      </c>
      <c r="C11" s="5">
        <f>(3.5 + 1.5 + 2 + 2 + 3 + 2)/6</f>
        <v>2.3333333333333335</v>
      </c>
      <c r="D11" s="5" t="s">
        <v>28</v>
      </c>
      <c r="E11" s="5" t="s">
        <v>29</v>
      </c>
      <c r="F11" s="5">
        <f>(10 + 10 + 4 + 8 + 10 + 10) / 6</f>
        <v>8.6666666666666661</v>
      </c>
      <c r="G11" s="7">
        <v>45759</v>
      </c>
      <c r="H11" s="5" t="s">
        <v>16</v>
      </c>
    </row>
    <row r="12" spans="1:8" ht="88.75" customHeight="1" x14ac:dyDescent="0.2">
      <c r="A12" s="5">
        <v>6</v>
      </c>
      <c r="B12" s="5" t="s">
        <v>30</v>
      </c>
      <c r="C12" s="5">
        <f>(4 + 2 + 2.5 + 3 + 3 + 3)/6</f>
        <v>2.9166666666666665</v>
      </c>
      <c r="D12" s="5" t="s">
        <v>31</v>
      </c>
      <c r="E12" s="5" t="s">
        <v>32</v>
      </c>
      <c r="F12" s="5">
        <f>(5 + 8 + 2 + 5 + 4 + 2) / 6</f>
        <v>4.333333333333333</v>
      </c>
      <c r="G12" s="7">
        <v>45754</v>
      </c>
      <c r="H12" s="5" t="s">
        <v>33</v>
      </c>
    </row>
    <row r="13" spans="1:8" ht="91.75" customHeight="1" x14ac:dyDescent="0.2">
      <c r="A13" s="5">
        <v>7</v>
      </c>
      <c r="B13" s="5" t="s">
        <v>34</v>
      </c>
      <c r="C13" s="5">
        <f>(3 + 2 + 2 + 2 + 3 + 3)/6</f>
        <v>2.5</v>
      </c>
      <c r="D13" s="5" t="s">
        <v>35</v>
      </c>
      <c r="E13" s="5" t="s">
        <v>36</v>
      </c>
      <c r="F13" s="5">
        <f>(7 + 8 + 1.5 + 5 + 2 + 3) / 6</f>
        <v>4.416666666666667</v>
      </c>
      <c r="G13" s="7">
        <v>45764</v>
      </c>
      <c r="H13" s="5" t="s">
        <v>16</v>
      </c>
    </row>
    <row r="14" spans="1:8" ht="90" customHeight="1" x14ac:dyDescent="0.2">
      <c r="A14" s="5">
        <v>8</v>
      </c>
      <c r="B14" s="5" t="s">
        <v>37</v>
      </c>
      <c r="C14" s="5">
        <f>(3 + 2 + 1 + 1 + 2 + 1.5)/6</f>
        <v>1.75</v>
      </c>
      <c r="D14" s="5" t="s">
        <v>38</v>
      </c>
      <c r="E14" s="5" t="s">
        <v>39</v>
      </c>
      <c r="F14" s="5">
        <f>(5 + 4 + 4 + 9 + 5 + 5) / 6</f>
        <v>5.333333333333333</v>
      </c>
      <c r="G14" s="7">
        <v>45740</v>
      </c>
      <c r="H14" s="5" t="s">
        <v>16</v>
      </c>
    </row>
    <row r="15" spans="1:8" ht="75.75" customHeight="1" x14ac:dyDescent="0.2">
      <c r="A15" s="5">
        <v>9</v>
      </c>
      <c r="B15" s="5" t="s">
        <v>40</v>
      </c>
      <c r="C15" s="5">
        <f>(3.5 + 2 + 2 + 2 + 2 + 2)/6</f>
        <v>2.25</v>
      </c>
      <c r="D15" s="5" t="s">
        <v>41</v>
      </c>
      <c r="E15" s="5" t="s">
        <v>42</v>
      </c>
      <c r="F15" s="5">
        <f>(8 + 8 + 1.5 + 7 + 10 + 7) / 6</f>
        <v>6.916666666666667</v>
      </c>
      <c r="G15" s="7">
        <v>45764</v>
      </c>
      <c r="H15" s="5" t="s">
        <v>16</v>
      </c>
    </row>
    <row r="16" spans="1:8" ht="75" customHeight="1" x14ac:dyDescent="0.2">
      <c r="A16" s="5">
        <v>10</v>
      </c>
      <c r="B16" s="5" t="s">
        <v>43</v>
      </c>
      <c r="C16" s="5">
        <f>(4 + 4 + 3 + 3 + 4 + 4)/6</f>
        <v>3.6666666666666665</v>
      </c>
      <c r="D16" s="5" t="s">
        <v>44</v>
      </c>
      <c r="E16" s="5" t="s">
        <v>45</v>
      </c>
      <c r="F16" s="5">
        <f>(2 + 1 + 1 + 3 + 2 + 2) / 6</f>
        <v>1.8333333333333333</v>
      </c>
      <c r="G16" s="7">
        <v>45741</v>
      </c>
      <c r="H16" s="5" t="s">
        <v>46</v>
      </c>
    </row>
    <row r="17" spans="1:8" ht="58.75" customHeight="1" x14ac:dyDescent="0.2">
      <c r="A17" s="5">
        <v>11</v>
      </c>
      <c r="B17" s="5" t="s">
        <v>47</v>
      </c>
      <c r="C17" s="5">
        <f>(4 + 4 + 3 + 3 + 3 + 4)/6</f>
        <v>3.5</v>
      </c>
      <c r="D17" s="5" t="s">
        <v>44</v>
      </c>
      <c r="E17" s="5" t="s">
        <v>48</v>
      </c>
      <c r="F17" s="5">
        <f>(2 + 1 + 2 + 3 + 2 + 3) / 6</f>
        <v>2.1666666666666665</v>
      </c>
      <c r="G17" s="7">
        <v>45740</v>
      </c>
      <c r="H17" s="5" t="s">
        <v>125</v>
      </c>
    </row>
    <row r="18" spans="1:8" ht="94.75" customHeight="1" x14ac:dyDescent="0.2">
      <c r="A18" s="5">
        <v>12</v>
      </c>
      <c r="B18" s="5" t="s">
        <v>49</v>
      </c>
      <c r="C18" s="5">
        <f>(4 + 4 + 3 + 3 + 2 + 3)/6</f>
        <v>3.1666666666666665</v>
      </c>
      <c r="D18" s="5" t="s">
        <v>50</v>
      </c>
      <c r="E18" s="5" t="s">
        <v>51</v>
      </c>
      <c r="F18" s="5">
        <f>(1.5 + 1 + 5 + 6 + 4 + 2) / 6</f>
        <v>3.25</v>
      </c>
      <c r="G18" s="7">
        <v>45740</v>
      </c>
      <c r="H18" s="5" t="s">
        <v>126</v>
      </c>
    </row>
    <row r="19" spans="1:8" ht="84.5" customHeight="1" x14ac:dyDescent="0.2">
      <c r="A19" s="5">
        <v>13</v>
      </c>
      <c r="B19" s="5" t="s">
        <v>52</v>
      </c>
      <c r="C19" s="5">
        <f>(3.5 + 3 + 2.5 + 3 + 3 + 3)/6</f>
        <v>3</v>
      </c>
      <c r="D19" s="5" t="s">
        <v>53</v>
      </c>
      <c r="E19" s="5" t="s">
        <v>54</v>
      </c>
      <c r="F19" s="5">
        <f>(3 + 3 + 2 + 6 + 2 + 2) / 6</f>
        <v>3</v>
      </c>
      <c r="G19" s="7">
        <v>45740</v>
      </c>
      <c r="H19" s="5" t="s">
        <v>33</v>
      </c>
    </row>
    <row r="20" spans="1:8" ht="84" customHeight="1" x14ac:dyDescent="0.2">
      <c r="A20" s="5">
        <v>14</v>
      </c>
      <c r="B20" s="5" t="s">
        <v>55</v>
      </c>
      <c r="C20" s="5">
        <f>(3 + 2 + 1 + 1 + 2 + 1.5)/6</f>
        <v>1.75</v>
      </c>
      <c r="D20" s="5" t="s">
        <v>56</v>
      </c>
      <c r="E20" s="5" t="s">
        <v>57</v>
      </c>
      <c r="F20" s="5">
        <f>(5 + 7 + 4 + 8 + 8 + 5) / 6</f>
        <v>6.166666666666667</v>
      </c>
      <c r="G20" s="7">
        <v>45765</v>
      </c>
      <c r="H20" s="5" t="s">
        <v>16</v>
      </c>
    </row>
    <row r="21" spans="1:8" ht="99.5" customHeight="1" x14ac:dyDescent="0.2">
      <c r="A21" s="5">
        <v>15</v>
      </c>
      <c r="B21" s="5" t="s">
        <v>58</v>
      </c>
      <c r="C21" s="5">
        <f>(1 + 1 + 1 + 1 + 2 + 1.5)/6</f>
        <v>1.25</v>
      </c>
      <c r="D21" s="5" t="s">
        <v>59</v>
      </c>
      <c r="E21" s="5" t="s">
        <v>60</v>
      </c>
      <c r="F21" s="5">
        <f>(11 + 5 + 4 + 10 + 5 + 4) / 6</f>
        <v>6.5</v>
      </c>
      <c r="G21" s="7">
        <v>45772</v>
      </c>
      <c r="H21" s="5" t="s">
        <v>16</v>
      </c>
    </row>
    <row r="22" spans="1:8" ht="91.25" customHeight="1" x14ac:dyDescent="0.2">
      <c r="A22" s="5">
        <v>16</v>
      </c>
      <c r="B22" s="5" t="s">
        <v>61</v>
      </c>
      <c r="C22" s="5">
        <f>(2 + 1.5 + 2 + 2 + 3 + 1.5)/6</f>
        <v>2</v>
      </c>
      <c r="D22" s="5" t="s">
        <v>62</v>
      </c>
      <c r="E22" s="5" t="s">
        <v>63</v>
      </c>
      <c r="F22" s="5">
        <f>(2 + 4 + 4 + 10 + 5 + 4) / 6</f>
        <v>4.833333333333333</v>
      </c>
      <c r="G22" s="7">
        <v>45744</v>
      </c>
      <c r="H22" s="5" t="s">
        <v>16</v>
      </c>
    </row>
    <row r="23" spans="1:8" ht="97.75" customHeight="1" x14ac:dyDescent="0.2">
      <c r="A23" s="5">
        <v>17</v>
      </c>
      <c r="B23" s="5" t="s">
        <v>64</v>
      </c>
      <c r="C23" s="5">
        <f>(1 + 2 + 1.5 + 1 + 2.5 + 1.5)/6</f>
        <v>1.5833333333333333</v>
      </c>
      <c r="D23" s="5" t="s">
        <v>62</v>
      </c>
      <c r="E23" s="5" t="s">
        <v>65</v>
      </c>
      <c r="F23" s="5">
        <f>(2 + 5 + 5 + 10 + 4 + 3) / 6</f>
        <v>4.833333333333333</v>
      </c>
      <c r="G23" s="7">
        <v>45760</v>
      </c>
      <c r="H23" s="5" t="s">
        <v>16</v>
      </c>
    </row>
    <row r="24" spans="1:8" ht="97.25" customHeight="1" x14ac:dyDescent="0.2">
      <c r="A24" s="5">
        <v>18</v>
      </c>
      <c r="B24" s="5" t="s">
        <v>66</v>
      </c>
      <c r="C24" s="5">
        <f>(3 + 4 + 3 + 4 + 3 + 3)/6</f>
        <v>3.3333333333333335</v>
      </c>
      <c r="D24" s="5" t="s">
        <v>67</v>
      </c>
      <c r="E24" s="5" t="s">
        <v>68</v>
      </c>
      <c r="F24" s="5">
        <f>(3.5 + 2 + 1 + 8 + 1 + 1.5) / 6</f>
        <v>2.8333333333333335</v>
      </c>
      <c r="G24" s="7">
        <v>45739</v>
      </c>
      <c r="H24" s="5" t="s">
        <v>127</v>
      </c>
    </row>
    <row r="25" spans="1:8" ht="105" customHeight="1" x14ac:dyDescent="0.2">
      <c r="A25" s="5">
        <v>19</v>
      </c>
      <c r="B25" s="5" t="s">
        <v>69</v>
      </c>
      <c r="C25" s="5">
        <f>(2 + 2 + 1 + 1 + 3 + 1.5)/6</f>
        <v>1.75</v>
      </c>
      <c r="D25" s="5" t="s">
        <v>70</v>
      </c>
      <c r="E25" s="5" t="s">
        <v>71</v>
      </c>
      <c r="F25" s="5">
        <f>(4 + 3 + 2 + 10 + 4 + 4) / 6</f>
        <v>4.5</v>
      </c>
      <c r="G25" s="7">
        <v>45749</v>
      </c>
      <c r="H25" s="5" t="s">
        <v>16</v>
      </c>
    </row>
    <row r="26" spans="1:8" ht="93" customHeight="1" x14ac:dyDescent="0.2">
      <c r="A26" s="5">
        <v>20</v>
      </c>
      <c r="B26" s="5" t="s">
        <v>72</v>
      </c>
      <c r="C26" s="5">
        <f>(4 + 4 + 3.5 + 3 + 4 + 3)/6</f>
        <v>3.5833333333333335</v>
      </c>
      <c r="D26" s="5" t="s">
        <v>73</v>
      </c>
      <c r="E26" s="5" t="s">
        <v>74</v>
      </c>
      <c r="F26" s="5">
        <f>(2 + 1 + 1 + 5 + 1 + 2) / 6</f>
        <v>2</v>
      </c>
      <c r="G26" s="7">
        <v>45738</v>
      </c>
      <c r="H26" s="5" t="s">
        <v>128</v>
      </c>
    </row>
    <row r="27" spans="1:8" ht="126.5" customHeight="1" x14ac:dyDescent="0.2">
      <c r="A27" s="5">
        <v>21</v>
      </c>
      <c r="B27" s="5" t="s">
        <v>75</v>
      </c>
      <c r="C27" s="5">
        <f>(4 + 3 + 1 + 2 + 3 + 3)/6</f>
        <v>2.6666666666666665</v>
      </c>
      <c r="D27" s="5" t="s">
        <v>76</v>
      </c>
      <c r="E27" s="5" t="s">
        <v>77</v>
      </c>
      <c r="F27" s="5">
        <f>(4 + 5 + 3 + 5 + 3 + 3) / 6</f>
        <v>3.8333333333333335</v>
      </c>
      <c r="G27" s="7">
        <v>45745</v>
      </c>
      <c r="H27" s="5" t="s">
        <v>33</v>
      </c>
    </row>
    <row r="28" spans="1:8" ht="81.5" customHeight="1" x14ac:dyDescent="0.2">
      <c r="A28" s="5">
        <v>22</v>
      </c>
      <c r="B28" s="5" t="s">
        <v>78</v>
      </c>
      <c r="C28" s="5">
        <f>(1 + 1 + 1 + 1 + 2 + 2)/6</f>
        <v>1.3333333333333333</v>
      </c>
      <c r="D28" s="5" t="s">
        <v>79</v>
      </c>
      <c r="E28" s="5" t="s">
        <v>80</v>
      </c>
      <c r="F28" s="5">
        <f>(10 + 10 + 5 + 9 + 10 + 9) / 6</f>
        <v>8.8333333333333339</v>
      </c>
      <c r="G28" s="7">
        <v>45797</v>
      </c>
      <c r="H28" s="5" t="s">
        <v>16</v>
      </c>
    </row>
    <row r="29" spans="1:8" ht="108.5" customHeight="1" x14ac:dyDescent="0.2">
      <c r="A29" s="5">
        <v>23</v>
      </c>
      <c r="B29" s="5" t="s">
        <v>81</v>
      </c>
      <c r="C29" s="5">
        <f>(1 + 1 + 1 + 1 + 2 + 1.5)/6</f>
        <v>1.25</v>
      </c>
      <c r="D29" s="5" t="s">
        <v>82</v>
      </c>
      <c r="E29" s="5" t="s">
        <v>83</v>
      </c>
      <c r="F29" s="5">
        <f>(15 + 10 + 17 + 12 + 10 + 10) / 6</f>
        <v>12.333333333333334</v>
      </c>
      <c r="G29" s="7">
        <v>45750</v>
      </c>
      <c r="H29" s="5" t="s">
        <v>16</v>
      </c>
    </row>
    <row r="30" spans="1:8" ht="91.25" customHeight="1" x14ac:dyDescent="0.2">
      <c r="A30" s="5">
        <v>24</v>
      </c>
      <c r="B30" s="5" t="s">
        <v>84</v>
      </c>
      <c r="C30" s="5">
        <f>(3 + 3 + 2.5 + 3 + 3 + 1.5)/6</f>
        <v>2.6666666666666665</v>
      </c>
      <c r="D30" s="5" t="s">
        <v>85</v>
      </c>
      <c r="E30" s="5" t="s">
        <v>86</v>
      </c>
      <c r="F30" s="5">
        <f>(3 + 8 + 5 + 10 + 7 + 5) / 6</f>
        <v>6.333333333333333</v>
      </c>
      <c r="G30" s="7">
        <v>45741</v>
      </c>
      <c r="H30" s="5" t="s">
        <v>16</v>
      </c>
    </row>
    <row r="31" spans="1:8" ht="76.75" customHeight="1" x14ac:dyDescent="0.2">
      <c r="A31" s="5">
        <v>25</v>
      </c>
      <c r="B31" s="5" t="s">
        <v>87</v>
      </c>
      <c r="C31" s="5">
        <f>(2 + 3 + 1 + 1 + 2 + 2)/6</f>
        <v>1.8333333333333333</v>
      </c>
      <c r="D31" s="5" t="s">
        <v>88</v>
      </c>
      <c r="E31" s="5" t="s">
        <v>89</v>
      </c>
      <c r="F31" s="5">
        <f>(2 + 5 + 3 + 6 + 5 + 3) / 6</f>
        <v>4</v>
      </c>
      <c r="G31" s="7">
        <v>45748</v>
      </c>
      <c r="H31" s="5" t="s">
        <v>16</v>
      </c>
    </row>
    <row r="32" spans="1:8" ht="84" customHeight="1" x14ac:dyDescent="0.2">
      <c r="A32" s="5">
        <v>26</v>
      </c>
      <c r="B32" s="5" t="s">
        <v>90</v>
      </c>
      <c r="C32" s="5">
        <f>(3 + 4 + 3 + 3 + 3 + 3)/6</f>
        <v>3.1666666666666665</v>
      </c>
      <c r="D32" s="5" t="s">
        <v>91</v>
      </c>
      <c r="E32" s="5" t="s">
        <v>92</v>
      </c>
      <c r="F32" s="5">
        <f>(5 + 5 + 2 + 6 + 5 + 2) / 6</f>
        <v>4.166666666666667</v>
      </c>
      <c r="G32" s="7">
        <v>45749</v>
      </c>
      <c r="H32" s="5" t="s">
        <v>93</v>
      </c>
    </row>
    <row r="33" spans="1:8" ht="81" customHeight="1" x14ac:dyDescent="0.2">
      <c r="A33" s="5">
        <v>27</v>
      </c>
      <c r="B33" s="5" t="s">
        <v>94</v>
      </c>
      <c r="C33" s="5">
        <f>(2 + 2 + 2 + 2 + 3 + 2)/6</f>
        <v>2.1666666666666665</v>
      </c>
      <c r="D33" s="5" t="s">
        <v>95</v>
      </c>
      <c r="E33" s="5" t="s">
        <v>96</v>
      </c>
      <c r="F33" s="5">
        <f>(7 + 5 + 2 + 8 + 6 + 3) / 6</f>
        <v>5.166666666666667</v>
      </c>
      <c r="G33" s="7">
        <v>45771</v>
      </c>
      <c r="H33" s="5" t="s">
        <v>16</v>
      </c>
    </row>
    <row r="34" spans="1:8" ht="102" customHeight="1" x14ac:dyDescent="0.2">
      <c r="A34" s="5">
        <v>28</v>
      </c>
      <c r="B34" s="5" t="s">
        <v>97</v>
      </c>
      <c r="C34" s="5">
        <f>(3 + 1.5 + 1 + 1 + 2 + 2)/6</f>
        <v>1.75</v>
      </c>
      <c r="D34" s="5" t="s">
        <v>98</v>
      </c>
      <c r="E34" s="5" t="s">
        <v>99</v>
      </c>
      <c r="F34" s="5">
        <f>(4 + 5 + 2 + 6 + 4 + 3) / 6</f>
        <v>4</v>
      </c>
      <c r="G34" s="7">
        <v>45770</v>
      </c>
      <c r="H34" s="5" t="s">
        <v>16</v>
      </c>
    </row>
    <row r="35" spans="1:8" ht="101.5" customHeight="1" x14ac:dyDescent="0.2">
      <c r="A35" s="5">
        <v>29</v>
      </c>
      <c r="B35" s="5" t="s">
        <v>100</v>
      </c>
      <c r="C35" s="5">
        <f>(1.5+3+2+3.5+2+3)/6</f>
        <v>2.5</v>
      </c>
      <c r="D35" s="5" t="s">
        <v>101</v>
      </c>
      <c r="E35" s="5" t="s">
        <v>102</v>
      </c>
      <c r="F35" s="5">
        <f>(3 + 5 + 2 + 8 + 3 + 3) / 6</f>
        <v>4</v>
      </c>
      <c r="G35" s="7">
        <v>45768</v>
      </c>
      <c r="H35" s="5" t="s">
        <v>16</v>
      </c>
    </row>
    <row r="36" spans="1:8" ht="95.5" customHeight="1" x14ac:dyDescent="0.2">
      <c r="A36" s="5">
        <v>30</v>
      </c>
      <c r="B36" s="5" t="s">
        <v>103</v>
      </c>
      <c r="C36" s="5">
        <f>(2+3+3+2+2+3.5)/6</f>
        <v>2.5833333333333335</v>
      </c>
      <c r="D36" s="5" t="s">
        <v>104</v>
      </c>
      <c r="E36" s="5" t="s">
        <v>105</v>
      </c>
      <c r="F36" s="5">
        <f>(2 + 5 + 2 + 5 + 3 + 7) / 6</f>
        <v>4</v>
      </c>
      <c r="G36" s="7">
        <v>45748</v>
      </c>
      <c r="H36" s="5" t="s">
        <v>16</v>
      </c>
    </row>
    <row r="37" spans="1:8" ht="78.5" customHeight="1" x14ac:dyDescent="0.2">
      <c r="A37" s="5">
        <v>31</v>
      </c>
      <c r="B37" s="5" t="s">
        <v>106</v>
      </c>
      <c r="C37" s="5">
        <f>(1.5+2+2+1.5+1+3)/6</f>
        <v>1.8333333333333333</v>
      </c>
      <c r="D37" s="5" t="s">
        <v>70</v>
      </c>
      <c r="E37" s="5" t="s">
        <v>107</v>
      </c>
      <c r="F37" s="5">
        <f>(5 + 8 + 6 + 8 + 5 + 6) / 6</f>
        <v>6.333333333333333</v>
      </c>
      <c r="G37" s="7">
        <v>45763</v>
      </c>
      <c r="H37" s="5" t="s">
        <v>16</v>
      </c>
    </row>
    <row r="38" spans="1:8" ht="114.5" customHeight="1" x14ac:dyDescent="0.2">
      <c r="A38" s="5">
        <v>32</v>
      </c>
      <c r="B38" s="5" t="s">
        <v>108</v>
      </c>
      <c r="C38" s="5">
        <f>(1.5+2+2+1+1+2)/6</f>
        <v>1.5833333333333333</v>
      </c>
      <c r="D38" s="5" t="s">
        <v>109</v>
      </c>
      <c r="E38" s="5" t="s">
        <v>110</v>
      </c>
      <c r="F38" s="5">
        <f>(4 + 6 + 4 + 8 + 4 + 6) / 6</f>
        <v>5.333333333333333</v>
      </c>
      <c r="G38" s="7">
        <v>45763</v>
      </c>
      <c r="H38" s="5" t="s">
        <v>16</v>
      </c>
    </row>
    <row r="39" spans="1:8" ht="103.25" customHeight="1" x14ac:dyDescent="0.2">
      <c r="A39" s="5">
        <v>33</v>
      </c>
      <c r="B39" s="5" t="s">
        <v>111</v>
      </c>
      <c r="C39" s="5">
        <f>(2+1+1+1.5+1+1)/6</f>
        <v>1.25</v>
      </c>
      <c r="D39" s="5" t="s">
        <v>112</v>
      </c>
      <c r="E39" s="5" t="s">
        <v>113</v>
      </c>
      <c r="F39" s="5">
        <f>(15 + 10 + 10 + 10 + 10 + 3) / 6</f>
        <v>9.6666666666666661</v>
      </c>
      <c r="G39" s="7">
        <v>45793</v>
      </c>
      <c r="H39" s="5" t="s">
        <v>16</v>
      </c>
    </row>
    <row r="40" spans="1:8" ht="94.25" customHeight="1" x14ac:dyDescent="0.2">
      <c r="A40" s="5">
        <v>34</v>
      </c>
      <c r="B40" s="5" t="s">
        <v>114</v>
      </c>
      <c r="C40" s="5">
        <f>(1+2+1+1+1+1)/6</f>
        <v>1.1666666666666667</v>
      </c>
      <c r="D40" s="5" t="s">
        <v>115</v>
      </c>
      <c r="E40" s="5" t="s">
        <v>116</v>
      </c>
      <c r="F40" s="5">
        <f>(10 + 10 + 6 + 8 + 8 + 4) / 6</f>
        <v>7.666666666666667</v>
      </c>
      <c r="G40" s="7">
        <v>45772</v>
      </c>
      <c r="H40" s="5" t="s">
        <v>16</v>
      </c>
    </row>
    <row r="41" spans="1:8" ht="118.75" customHeight="1" x14ac:dyDescent="0.2">
      <c r="A41" s="5">
        <v>35</v>
      </c>
      <c r="B41" s="5" t="s">
        <v>117</v>
      </c>
      <c r="C41" s="5">
        <f>(2.5+3+3+3+3+3)/6</f>
        <v>2.9166666666666665</v>
      </c>
      <c r="D41" s="5" t="s">
        <v>118</v>
      </c>
      <c r="E41" s="5" t="s">
        <v>119</v>
      </c>
      <c r="F41" s="5">
        <f>(5 + 3 + 2 + 5 + 2 + 3) / 6</f>
        <v>3.3333333333333335</v>
      </c>
      <c r="G41" s="7">
        <v>45741</v>
      </c>
      <c r="H41" s="5" t="s">
        <v>16</v>
      </c>
    </row>
    <row r="42" spans="1:8" ht="97.75" customHeight="1" x14ac:dyDescent="0.2">
      <c r="A42" s="5">
        <v>36</v>
      </c>
      <c r="B42" s="5" t="s">
        <v>120</v>
      </c>
      <c r="C42" s="5">
        <f>(2+1+1+1+1+2)/6</f>
        <v>1.3333333333333333</v>
      </c>
      <c r="D42" s="5" t="s">
        <v>70</v>
      </c>
      <c r="E42" s="5" t="s">
        <v>121</v>
      </c>
      <c r="F42" s="5">
        <f>(8 + 10 + 3 + 8 + 8 + 6) / 6</f>
        <v>7.166666666666667</v>
      </c>
      <c r="G42" s="7">
        <v>45771</v>
      </c>
      <c r="H42" s="5" t="s">
        <v>16</v>
      </c>
    </row>
    <row r="43" spans="1:8" ht="115.25" customHeight="1" x14ac:dyDescent="0.2">
      <c r="A43" s="5">
        <v>37</v>
      </c>
      <c r="B43" s="5" t="s">
        <v>122</v>
      </c>
      <c r="C43" s="5">
        <f>(2+3+3+2.5+2+3)/6</f>
        <v>2.5833333333333335</v>
      </c>
      <c r="D43" s="5" t="s">
        <v>123</v>
      </c>
      <c r="E43" s="5" t="s">
        <v>124</v>
      </c>
      <c r="F43" s="5">
        <f>(3 + 5 + 5 + 8 + 5 + 5) / 6</f>
        <v>5.166666666666667</v>
      </c>
      <c r="G43" s="7">
        <v>45791</v>
      </c>
      <c r="H43" s="5" t="s">
        <v>16</v>
      </c>
    </row>
    <row r="44" spans="1:8" ht="15.75" customHeight="1" x14ac:dyDescent="0.2"/>
    <row r="45" spans="1:8" ht="15.75" customHeight="1" x14ac:dyDescent="0.2"/>
    <row r="46" spans="1:8" ht="15.75" customHeight="1" x14ac:dyDescent="0.2"/>
    <row r="47" spans="1:8" ht="15.75" customHeight="1" x14ac:dyDescent="0.2">
      <c r="E47" s="8"/>
    </row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H2"/>
    <mergeCell ref="G3:H5"/>
    <mergeCell ref="B4:C4"/>
  </mergeCells>
  <pageMargins left="0.75" right="0.75" top="1" bottom="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2025-03-20T17:44:19Z</dcterms:modified>
</cp:coreProperties>
</file>