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<sst xmlns="http://schemas.openxmlformats.org/spreadsheetml/2006/main" count="18" uniqueCount="17">
  <si>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Timer Module</t>
  </si>
  <si>
    <t xml:space="preserve">desired Tloop (ms)</t>
  </si>
  <si>
    <t xml:space="preserve">fclk (MHz)</t>
  </si>
  <si>
    <t xml:space="preserve">prescale sel</t>
  </si>
  <si>
    <t xml:space="preserve">cmp</t>
  </si>
  <si>
    <t xml:space="preserve">actual Tloop (ms)</t>
  </si>
  <si>
    <t xml:space="preserve">% error</t>
  </si>
  <si>
    <t xml:space="preserve">fclk (Hz)</t>
  </si>
  <si>
    <t xml:space="preserve">Tloop (s)</t>
  </si>
  <si>
    <t xml:space="preserve">prescale setting</t>
  </si>
  <si>
    <t xml:space="preserve">prescale value</t>
  </si>
  <si>
    <t xml:space="preserve">cmp setting</t>
  </si>
  <si>
    <t xml:space="preserve">valid setting</t>
  </si>
  <si>
    <t xml:space="preserve">error</t>
  </si>
  <si>
    <t xml:space="preserve">lowest working prescale (highest accuracy)</t>
  </si>
  <si>
    <t xml:space="preserve">actual cmp setting</t>
  </si>
  <si>
    <t xml:space="preserve">in range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</si>
</sst>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6875" defaultRowHeight="14.4" zeroHeight="false" outlineLevelRow="0" outlineLevelCol="0"/>
  <cols>
    <col collapsed="false" customWidth="true" hidden="false" outlineLevel="0" max="9" min="3" style="0" width="16.21"/>
    <col collapsed="false" customWidth="true" hidden="false" outlineLevel="0" max="10" min="10" style="0" width="9.68"/>
  </cols>
  <sheetData>
    <row r="6" customFormat="false" ht="14.4" hidden="false" customHeight="false" outlineLevel="0" collapsed="false">
      <c r="C6" s="1" t="s">
        <v>0</v>
      </c>
      <c r="D6" s="1"/>
      <c r="E6" s="1"/>
      <c r="F6" s="1"/>
      <c r="G6" s="1"/>
      <c r="H6" s="1"/>
      <c r="I6" s="1"/>
    </row>
    <row r="8" customFormat="false" ht="14.4" hidden="false" customHeight="false" outlineLevel="0" collapsed="false">
      <c r="C8" s="0" t="s">
        <v>1</v>
      </c>
      <c r="D8" s="0" t="s">
        <v>2</v>
      </c>
      <c r="F8" s="0" t="s">
        <v>3</v>
      </c>
      <c r="G8" s="0" t="s">
        <v>4</v>
      </c>
      <c r="H8" s="0" t="s">
        <v>5</v>
      </c>
      <c r="I8" s="0" t="s">
        <v>6</v>
      </c>
    </row>
    <row r="9" customFormat="false" ht="13.8" hidden="false" customHeight="false" outlineLevel="0" collapsed="false">
      <c r="C9" s="0" t="n">
        <v>22</v>
      </c>
      <c r="D9" s="0" t="n">
        <v>10</v>
      </c>
      <c r="F9" s="2" t="n">
        <f aca="false">Sheet2!$I$7</f>
        <v>10</v>
      </c>
      <c r="G9" s="2" t="n">
        <f aca="false">Sheet2!$I$13</f>
        <v>215</v>
      </c>
      <c r="H9" s="0" t="n">
        <f aca="false">1000*POWER(2,F9)*G9/(D9*1000000)</f>
        <v>22.016</v>
      </c>
      <c r="I9" s="3" t="n">
        <f aca="false">(ABS(C9-H9)/C9)</f>
        <v>0.000727272727272647</v>
      </c>
    </row>
    <row r="12" customFormat="false" ht="13.8" hidden="false" customHeight="false" outlineLevel="0" collapsed="false">
      <c r="C12" s="1"/>
      <c r="D12" s="1"/>
      <c r="E12" s="1"/>
      <c r="F12" s="1"/>
      <c r="G12" s="1"/>
      <c r="H12" s="1"/>
      <c r="I12" s="1"/>
    </row>
    <row r="19" customFormat="false" ht="14.4" hidden="false" customHeight="false" outlineLevel="0" collapsed="false">
      <c r="F19" s="4"/>
      <c r="G19" s="4"/>
      <c r="H19" s="4"/>
      <c r="I19" s="4"/>
    </row>
    <row r="20" customFormat="false" ht="14.4" hidden="false" customHeight="false" outlineLevel="0" collapsed="false">
      <c r="F20" s="4"/>
      <c r="G20" s="4"/>
      <c r="H20" s="4"/>
      <c r="I20" s="4"/>
    </row>
  </sheetData>
  <mergeCells count="2">
    <mergeCell ref="C6:I6"/>
    <mergeCell ref="C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6875" defaultRowHeight="14.4" zeroHeight="false" outlineLevelRow="0" outlineLevelCol="0"/>
  <cols>
    <col collapsed="false" customWidth="true" hidden="false" outlineLevel="0" max="7" min="3" style="0" width="14.31"/>
  </cols>
  <sheetData>
    <row r="3" customFormat="false" ht="14.4" hidden="false" customHeight="false" outlineLevel="0" collapsed="false">
      <c r="C3" s="0" t="s">
        <v>7</v>
      </c>
      <c r="D3" s="0" t="s">
        <v>8</v>
      </c>
    </row>
    <row r="4" customFormat="false" ht="14.4" hidden="false" customHeight="false" outlineLevel="0" collapsed="false">
      <c r="C4" s="0" t="n">
        <f aca="false">Sheet1!$D$9*1000000</f>
        <v>10000000</v>
      </c>
      <c r="D4" s="0" t="n">
        <f aca="false">Sheet1!$C$9/1000</f>
        <v>0.022</v>
      </c>
    </row>
    <row r="6" customFormat="false" ht="14.4" hidden="false" customHeight="false" outlineLevel="0" collapsed="false"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I6" s="0" t="s">
        <v>14</v>
      </c>
    </row>
    <row r="7" customFormat="false" ht="13.8" hidden="false" customHeight="false" outlineLevel="0" collapsed="false">
      <c r="C7" s="0" t="n">
        <v>0</v>
      </c>
      <c r="D7" s="0" t="n">
        <f aca="false">POWER(2,C7)</f>
        <v>1</v>
      </c>
      <c r="E7" s="0" t="n">
        <f aca="false">$D$4*$C$4/D7</f>
        <v>220000</v>
      </c>
      <c r="F7" s="0" t="n">
        <f aca="false">IF(AND(FLOOR(E7,1)&lt;256,CEILING(E7,1)&gt;0),C7,10000)</f>
        <v>10000</v>
      </c>
      <c r="G7" s="5" t="n">
        <f aca="false">ABS(ROUND(E7,0)-E7)/E7</f>
        <v>0</v>
      </c>
      <c r="I7" s="0" t="n">
        <f aca="false">IF(F22=0,C22,MIN(F7:F22))</f>
        <v>10</v>
      </c>
    </row>
    <row r="8" customFormat="false" ht="14.4" hidden="false" customHeight="false" outlineLevel="0" collapsed="false">
      <c r="C8" s="0" t="n">
        <f aca="false">C7+1</f>
        <v>1</v>
      </c>
      <c r="D8" s="0" t="n">
        <f aca="false">POWER(2,C8)</f>
        <v>2</v>
      </c>
      <c r="E8" s="0" t="n">
        <f aca="false">$D$4*$C$4/D8</f>
        <v>110000</v>
      </c>
      <c r="F8" s="0" t="n">
        <f aca="false">IF(AND(FLOOR(E8,1)&lt;256,CEILING(E8,1)&gt;0),C8,10000)</f>
        <v>10000</v>
      </c>
      <c r="G8" s="5" t="n">
        <f aca="false">ABS(ROUND(E8,0)-E8)/E8</f>
        <v>0</v>
      </c>
    </row>
    <row r="9" customFormat="false" ht="13.8" hidden="false" customHeight="false" outlineLevel="0" collapsed="false">
      <c r="C9" s="0" t="n">
        <f aca="false">C8+1</f>
        <v>2</v>
      </c>
      <c r="D9" s="0" t="n">
        <f aca="false">POWER(2,C9)</f>
        <v>4</v>
      </c>
      <c r="E9" s="0" t="n">
        <f aca="false">$D$4*$C$4/D9</f>
        <v>55000</v>
      </c>
      <c r="F9" s="0" t="n">
        <f aca="false">IF(AND(FLOOR(E9,1)&lt;256,CEILING(E9,1)&gt;0),C9,10000)</f>
        <v>10000</v>
      </c>
      <c r="G9" s="5" t="n">
        <f aca="false">ABS(ROUND(E9,0)-E9)/E9</f>
        <v>0</v>
      </c>
      <c r="I9" s="0" t="s">
        <v>11</v>
      </c>
    </row>
    <row r="10" customFormat="false" ht="13.8" hidden="false" customHeight="false" outlineLevel="0" collapsed="false">
      <c r="C10" s="0" t="n">
        <f aca="false">C9+1</f>
        <v>3</v>
      </c>
      <c r="D10" s="0" t="n">
        <f aca="false">POWER(2,C10)</f>
        <v>8</v>
      </c>
      <c r="E10" s="0" t="n">
        <f aca="false">$D$4*$C$4/D10</f>
        <v>27500</v>
      </c>
      <c r="F10" s="0" t="n">
        <f aca="false">IF(AND(FLOOR(E10,1)&lt;256,CEILING(E10,1)&gt;0),C10,10000)</f>
        <v>10000</v>
      </c>
      <c r="G10" s="5" t="n">
        <f aca="false">ABS(ROUND(E10,0)-E10)/E10</f>
        <v>0</v>
      </c>
      <c r="I10" s="0" t="n">
        <f aca="true">ROUND(INDIRECT(ADDRESS(I7+7,5)),0)</f>
        <v>215</v>
      </c>
    </row>
    <row r="11" customFormat="false" ht="13.8" hidden="false" customHeight="false" outlineLevel="0" collapsed="false">
      <c r="C11" s="0" t="n">
        <f aca="false">C10+1</f>
        <v>4</v>
      </c>
      <c r="D11" s="0" t="n">
        <f aca="false">POWER(2,C11)</f>
        <v>16</v>
      </c>
      <c r="E11" s="0" t="n">
        <f aca="false">$D$4*$C$4/D11</f>
        <v>13750</v>
      </c>
      <c r="F11" s="0" t="n">
        <f aca="false">IF(AND(FLOOR(E11,1)&lt;256,CEILING(E11,1)&gt;0),C11,10000)</f>
        <v>10000</v>
      </c>
      <c r="G11" s="5" t="n">
        <f aca="false">ABS(ROUND(E11,0)-E11)/E11</f>
        <v>0</v>
      </c>
    </row>
    <row r="12" customFormat="false" ht="13.8" hidden="false" customHeight="false" outlineLevel="0" collapsed="false">
      <c r="C12" s="0" t="n">
        <f aca="false">C11+1</f>
        <v>5</v>
      </c>
      <c r="D12" s="0" t="n">
        <f aca="false">POWER(2,C12)</f>
        <v>32</v>
      </c>
      <c r="E12" s="0" t="n">
        <f aca="false">$D$4*$C$4/D12</f>
        <v>6875</v>
      </c>
      <c r="F12" s="0" t="n">
        <f aca="false">IF(AND(FLOOR(E12,1)&lt;256,CEILING(E12,1)&gt;0),C12,10000)</f>
        <v>10000</v>
      </c>
      <c r="G12" s="5" t="n">
        <f aca="false">ABS(ROUND(E12,0)-E12)/E12</f>
        <v>0</v>
      </c>
      <c r="I12" s="0" t="s">
        <v>15</v>
      </c>
    </row>
    <row r="13" customFormat="false" ht="13.8" hidden="false" customHeight="false" outlineLevel="0" collapsed="false">
      <c r="C13" s="0" t="n">
        <f aca="false">C12+1</f>
        <v>6</v>
      </c>
      <c r="D13" s="0" t="n">
        <f aca="false">POWER(2,C13)</f>
        <v>64</v>
      </c>
      <c r="E13" s="0" t="n">
        <f aca="false">$D$4*$C$4/D13</f>
        <v>3437.5</v>
      </c>
      <c r="F13" s="0" t="n">
        <f aca="false">IF(AND(FLOOR(E13,1)&lt;256,CEILING(E13,1)&gt;0),C13,10000)</f>
        <v>10000</v>
      </c>
      <c r="G13" s="5" t="n">
        <f aca="false">ABS(ROUND(E13,0)-E13)/E13</f>
        <v>0.000145454545454545</v>
      </c>
      <c r="I13" s="0" t="n">
        <f aca="false">IF(I10&gt;255,255,IF(I10&lt;1,1,I10))</f>
        <v>215</v>
      </c>
    </row>
    <row r="14" customFormat="false" ht="13.8" hidden="false" customHeight="false" outlineLevel="0" collapsed="false">
      <c r="C14" s="0" t="n">
        <f aca="false">C13+1</f>
        <v>7</v>
      </c>
      <c r="D14" s="0" t="n">
        <f aca="false">POWER(2,C14)</f>
        <v>128</v>
      </c>
      <c r="E14" s="0" t="n">
        <f aca="false">$D$4*$C$4/D14</f>
        <v>1718.75</v>
      </c>
      <c r="F14" s="0" t="n">
        <f aca="false">IF(AND(FLOOR(E14,1)&lt;256,CEILING(E14,1)&gt;0),C14,10000)</f>
        <v>10000</v>
      </c>
      <c r="G14" s="5" t="n">
        <f aca="false">ABS(ROUND(E14,0)-E14)/E14</f>
        <v>0.000145454545454545</v>
      </c>
    </row>
    <row r="15" customFormat="false" ht="13.8" hidden="false" customHeight="false" outlineLevel="0" collapsed="false">
      <c r="C15" s="0" t="n">
        <f aca="false">C14+1</f>
        <v>8</v>
      </c>
      <c r="D15" s="0" t="n">
        <f aca="false">POWER(2,C15)</f>
        <v>256</v>
      </c>
      <c r="E15" s="0" t="n">
        <f aca="false">$D$4*$C$4/D15</f>
        <v>859.375</v>
      </c>
      <c r="F15" s="0" t="n">
        <f aca="false">IF(AND(FLOOR(E15,1)&lt;256,CEILING(E15,1)&gt;0),C15,10000)</f>
        <v>10000</v>
      </c>
      <c r="G15" s="5" t="n">
        <f aca="false">ABS(ROUND(E15,0)-E15)/E15</f>
        <v>0.000436363636363636</v>
      </c>
      <c r="I15" s="0" t="s">
        <v>16</v>
      </c>
    </row>
    <row r="16" customFormat="false" ht="13.8" hidden="false" customHeight="false" outlineLevel="0" collapsed="false">
      <c r="C16" s="0" t="n">
        <f aca="false">C15+1</f>
        <v>9</v>
      </c>
      <c r="D16" s="0" t="n">
        <f aca="false">POWER(2,C16)</f>
        <v>512</v>
      </c>
      <c r="E16" s="0" t="n">
        <f aca="false">$D$4*$C$4/D16</f>
        <v>429.6875</v>
      </c>
      <c r="F16" s="0" t="n">
        <f aca="false">IF(AND(FLOOR(E16,1)&lt;256,CEILING(E16,1)&gt;0),C16,10000)</f>
        <v>10000</v>
      </c>
      <c r="G16" s="5" t="n">
        <f aca="false">ABS(ROUND(E16,0)-E16)/E16</f>
        <v>0.000727272727272727</v>
      </c>
      <c r="I16" s="0" t="n">
        <f aca="false">IF(OR(I10&lt;1,I10&gt;255),0,1)</f>
        <v>1</v>
      </c>
    </row>
    <row r="17" customFormat="false" ht="13.8" hidden="false" customHeight="false" outlineLevel="0" collapsed="false">
      <c r="C17" s="0" t="n">
        <f aca="false">C16+1</f>
        <v>10</v>
      </c>
      <c r="D17" s="0" t="n">
        <f aca="false">POWER(2,C17)</f>
        <v>1024</v>
      </c>
      <c r="E17" s="0" t="n">
        <f aca="false">$D$4*$C$4/D17</f>
        <v>214.84375</v>
      </c>
      <c r="F17" s="0" t="n">
        <f aca="false">IF(AND(FLOOR(E17,1)&lt;256,CEILING(E17,1)&gt;0),C17,10000)</f>
        <v>10</v>
      </c>
      <c r="G17" s="5" t="n">
        <f aca="false">ABS(ROUND(E17,0)-E17)/E17</f>
        <v>0.000727272727272727</v>
      </c>
    </row>
    <row r="18" customFormat="false" ht="13.8" hidden="false" customHeight="false" outlineLevel="0" collapsed="false">
      <c r="C18" s="0" t="n">
        <f aca="false">C17+1</f>
        <v>11</v>
      </c>
      <c r="D18" s="0" t="n">
        <f aca="false">POWER(2,C18)</f>
        <v>2048</v>
      </c>
      <c r="E18" s="0" t="n">
        <f aca="false">$D$4*$C$4/D18</f>
        <v>107.421875</v>
      </c>
      <c r="F18" s="0" t="n">
        <f aca="false">IF(AND(FLOOR(E18,1)&lt;256,CEILING(E18,1)&gt;0),C18,10000)</f>
        <v>11</v>
      </c>
      <c r="G18" s="5" t="n">
        <f aca="false">ABS(ROUND(E18,0)-E18)/E18</f>
        <v>0.00392727272727273</v>
      </c>
    </row>
    <row r="19" customFormat="false" ht="13.8" hidden="false" customHeight="false" outlineLevel="0" collapsed="false">
      <c r="C19" s="0" t="n">
        <f aca="false">C18+1</f>
        <v>12</v>
      </c>
      <c r="D19" s="0" t="n">
        <f aca="false">POWER(2,C19)</f>
        <v>4096</v>
      </c>
      <c r="E19" s="0" t="n">
        <f aca="false">$D$4*$C$4/D19</f>
        <v>53.7109375</v>
      </c>
      <c r="F19" s="0" t="n">
        <f aca="false">IF(AND(FLOOR(E19,1)&lt;256,CEILING(E19,1)&gt;0),C19,10000)</f>
        <v>12</v>
      </c>
      <c r="G19" s="5" t="n">
        <f aca="false">ABS(ROUND(E19,0)-E19)/E19</f>
        <v>0.00538181818181818</v>
      </c>
    </row>
    <row r="20" customFormat="false" ht="13.8" hidden="false" customHeight="false" outlineLevel="0" collapsed="false">
      <c r="C20" s="0" t="n">
        <f aca="false">C19+1</f>
        <v>13</v>
      </c>
      <c r="D20" s="0" t="n">
        <f aca="false">POWER(2,C20)</f>
        <v>8192</v>
      </c>
      <c r="E20" s="0" t="n">
        <f aca="false">$D$4*$C$4/D20</f>
        <v>26.85546875</v>
      </c>
      <c r="F20" s="0" t="n">
        <f aca="false">IF(AND(FLOOR(E20,1)&lt;256,CEILING(E20,1)&gt;0),C20,10000)</f>
        <v>13</v>
      </c>
      <c r="G20" s="5" t="n">
        <f aca="false">ABS(ROUND(E20,0)-E20)/E20</f>
        <v>0.00538181818181818</v>
      </c>
    </row>
    <row r="21" customFormat="false" ht="13.8" hidden="false" customHeight="false" outlineLevel="0" collapsed="false">
      <c r="C21" s="0" t="n">
        <f aca="false">C20+1</f>
        <v>14</v>
      </c>
      <c r="D21" s="0" t="n">
        <f aca="false">POWER(2,C21)</f>
        <v>16384</v>
      </c>
      <c r="E21" s="0" t="n">
        <f aca="false">$D$4*$C$4/D21</f>
        <v>13.427734375</v>
      </c>
      <c r="F21" s="0" t="n">
        <f aca="false">IF(AND(FLOOR(E21,1)&lt;256,CEILING(E21,1)&gt;0),C21,10000)</f>
        <v>14</v>
      </c>
      <c r="G21" s="5" t="n">
        <f aca="false">ABS(ROUND(E21,0)-E21)/E21</f>
        <v>0.0318545454545455</v>
      </c>
    </row>
    <row r="22" customFormat="false" ht="13.8" hidden="false" customHeight="false" outlineLevel="0" collapsed="false">
      <c r="C22" s="0" t="n">
        <f aca="false">C21+1</f>
        <v>15</v>
      </c>
      <c r="D22" s="0" t="n">
        <f aca="false">POWER(2,C22)</f>
        <v>32768</v>
      </c>
      <c r="E22" s="0" t="n">
        <f aca="false">$D$4*$C$4/D22</f>
        <v>6.7138671875</v>
      </c>
      <c r="F22" s="0" t="n">
        <f aca="false">IF(AND(FLOOR(E22,1)&lt;256,CEILING(E22,1)&gt;0),C22,10000)</f>
        <v>15</v>
      </c>
      <c r="G22" s="5" t="n">
        <f aca="false">ABS(ROUND(E22,0)-E22)/E22</f>
        <v>0.0426181818181818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2020-06-22T20:52:42Z</dcterms:created>
  <dc:creator>Sam Rosenfield</dc:creator>
  <dc:description/>
  <dc:language>en-US</dc:language>
  <cp:lastModifiedBy/>
  <dcterms:modified xsi:type="dcterms:W3CDTF">2020-06-24T22:07:17Z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b7549b6-56ac-4642-9bd7-ecd2be48438a_Application">
    <vt:lpwstr>Microsoft Azure Information Protection</vt:lpwstr>
  </property>
  <property fmtid="{D5CDD505-2E9C-101B-9397-08002B2CF9AE}" pid="7" name="MSIP_Label_eb7549b6-56ac-4642-9bd7-ecd2be48438a_Enabled">
    <vt:lpwstr>True</vt:lpwstr>
  </property>
  <property fmtid="{D5CDD505-2E9C-101B-9397-08002B2CF9AE}" pid="8" name="MSIP_Label_eb7549b6-56ac-4642-9bd7-ecd2be48438a_Extended_MSFT_Method">
    <vt:lpwstr>Automatic</vt:lpwstr>
  </property>
  <property fmtid="{D5CDD505-2E9C-101B-9397-08002B2CF9AE}" pid="9" name="MSIP_Label_eb7549b6-56ac-4642-9bd7-ecd2be48438a_Name">
    <vt:lpwstr>General</vt:lpwstr>
  </property>
  <property fmtid="{D5CDD505-2E9C-101B-9397-08002B2CF9AE}" pid="10" name="MSIP_Label_eb7549b6-56ac-4642-9bd7-ecd2be48438a_Owner">
    <vt:lpwstr>sam.rosenfield@engeniusmicro.com</vt:lpwstr>
  </property>
  <property fmtid="{D5CDD505-2E9C-101B-9397-08002B2CF9AE}" pid="11" name="MSIP_Label_eb7549b6-56ac-4642-9bd7-ecd2be48438a_SetDate">
    <vt:lpwstr>2020-06-22T21:11:12.1339513Z</vt:lpwstr>
  </property>
  <property fmtid="{D5CDD505-2E9C-101B-9397-08002B2CF9AE}" pid="12" name="MSIP_Label_eb7549b6-56ac-4642-9bd7-ecd2be48438a_SiteId">
    <vt:lpwstr>eb2d1538-396c-4c2a-97b3-e6270ebbb7f3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