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a98f55eb55150b/Desktop/"/>
    </mc:Choice>
  </mc:AlternateContent>
  <xr:revisionPtr revIDLastSave="35" documentId="13_ncr:1_{5C211DB8-DDAA-4F0D-835B-517146F84273}" xr6:coauthVersionLast="47" xr6:coauthVersionMax="47" xr10:uidLastSave="{FCB867CE-305D-4907-8193-7376215667F0}"/>
  <bookViews>
    <workbookView xWindow="-108" yWindow="-108" windowWidth="23256" windowHeight="12456" activeTab="3" xr2:uid="{00000000-000D-0000-FFFF-FFFF00000000}"/>
  </bookViews>
  <sheets>
    <sheet name="Income statement" sheetId="2" r:id="rId1"/>
    <sheet name="Balance sheet" sheetId="3" r:id="rId2"/>
    <sheet name="Cash flow" sheetId="4" r:id="rId3"/>
    <sheet name="Rati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6" l="1"/>
  <c r="C47" i="6"/>
  <c r="D47" i="6"/>
  <c r="E47" i="6"/>
  <c r="F47" i="6"/>
  <c r="G47" i="6"/>
  <c r="H47" i="6"/>
  <c r="I47" i="6"/>
  <c r="J47" i="6"/>
  <c r="K47" i="6"/>
  <c r="O13" i="2"/>
  <c r="O11" i="2"/>
  <c r="D29" i="6" l="1"/>
  <c r="O21" i="2"/>
  <c r="C21" i="2"/>
  <c r="K11" i="2"/>
  <c r="O47" i="3"/>
  <c r="O42" i="3"/>
  <c r="B45" i="6" l="1"/>
  <c r="B17" i="6"/>
  <c r="B33" i="6"/>
  <c r="B14" i="6"/>
  <c r="B21" i="6"/>
  <c r="B29" i="6"/>
  <c r="B24" i="6"/>
  <c r="B27" i="6" s="1"/>
  <c r="O5" i="3"/>
  <c r="O6" i="3"/>
  <c r="O3" i="3"/>
  <c r="B28" i="2" l="1"/>
  <c r="P21" i="2"/>
  <c r="Q21" i="2"/>
  <c r="R21" i="2"/>
  <c r="S21" i="2"/>
  <c r="T21" i="2"/>
  <c r="U21" i="2"/>
  <c r="V21" i="2"/>
  <c r="W21" i="2"/>
  <c r="X21" i="2"/>
  <c r="P19" i="2"/>
  <c r="Q19" i="2"/>
  <c r="R19" i="2"/>
  <c r="S19" i="2"/>
  <c r="T19" i="2"/>
  <c r="U19" i="2"/>
  <c r="V19" i="2"/>
  <c r="W19" i="2"/>
  <c r="X19" i="2"/>
  <c r="O19" i="2"/>
  <c r="P17" i="2"/>
  <c r="Q17" i="2"/>
  <c r="R17" i="2"/>
  <c r="S17" i="2"/>
  <c r="T17" i="2"/>
  <c r="U17" i="2"/>
  <c r="V17" i="2"/>
  <c r="W17" i="2"/>
  <c r="X17" i="2"/>
  <c r="O17" i="2"/>
  <c r="P15" i="2"/>
  <c r="Q15" i="2"/>
  <c r="R15" i="2"/>
  <c r="S15" i="2"/>
  <c r="T15" i="2"/>
  <c r="U15" i="2"/>
  <c r="V15" i="2"/>
  <c r="W15" i="2"/>
  <c r="X15" i="2"/>
  <c r="O15" i="2"/>
  <c r="P13" i="2"/>
  <c r="Q13" i="2"/>
  <c r="R13" i="2"/>
  <c r="S13" i="2"/>
  <c r="T13" i="2"/>
  <c r="U13" i="2"/>
  <c r="V13" i="2"/>
  <c r="W13" i="2"/>
  <c r="X13" i="2"/>
  <c r="P11" i="2"/>
  <c r="Q11" i="2"/>
  <c r="R11" i="2"/>
  <c r="S11" i="2"/>
  <c r="T11" i="2"/>
  <c r="U11" i="2"/>
  <c r="V11" i="2"/>
  <c r="W11" i="2"/>
  <c r="X11" i="2"/>
  <c r="K22" i="6"/>
  <c r="I22" i="6"/>
  <c r="E15" i="6"/>
  <c r="K12" i="6"/>
  <c r="J12" i="6"/>
  <c r="I12" i="6"/>
  <c r="H12" i="6"/>
  <c r="G12" i="6"/>
  <c r="F12" i="6"/>
  <c r="E12" i="6"/>
  <c r="D12" i="6"/>
  <c r="C12" i="6"/>
  <c r="D10" i="6"/>
  <c r="E10" i="6"/>
  <c r="F10" i="6"/>
  <c r="G10" i="6"/>
  <c r="H10" i="6"/>
  <c r="I10" i="6"/>
  <c r="J10" i="6"/>
  <c r="K10" i="6"/>
  <c r="C10" i="6"/>
  <c r="K35" i="2"/>
  <c r="J35" i="2"/>
  <c r="I35" i="2"/>
  <c r="H35" i="2"/>
  <c r="G35" i="2"/>
  <c r="F35" i="2"/>
  <c r="E35" i="2"/>
  <c r="D35" i="2"/>
  <c r="C35" i="2"/>
  <c r="K21" i="2"/>
  <c r="J21" i="2"/>
  <c r="I21" i="2"/>
  <c r="H21" i="2"/>
  <c r="G21" i="2"/>
  <c r="F21" i="2"/>
  <c r="E21" i="2"/>
  <c r="D21" i="2"/>
  <c r="K19" i="2"/>
  <c r="J19" i="2"/>
  <c r="I19" i="2"/>
  <c r="H19" i="2"/>
  <c r="G19" i="2"/>
  <c r="F19" i="2"/>
  <c r="E19" i="2"/>
  <c r="D19" i="2"/>
  <c r="C19" i="2"/>
  <c r="K17" i="2"/>
  <c r="J17" i="2"/>
  <c r="I17" i="2"/>
  <c r="H17" i="2"/>
  <c r="G17" i="2"/>
  <c r="F17" i="2"/>
  <c r="E17" i="2"/>
  <c r="D17" i="2"/>
  <c r="C17" i="2"/>
  <c r="K15" i="2"/>
  <c r="J15" i="2"/>
  <c r="I15" i="2"/>
  <c r="H15" i="2"/>
  <c r="G15" i="2"/>
  <c r="F15" i="2"/>
  <c r="E15" i="2"/>
  <c r="D15" i="2"/>
  <c r="C15" i="2"/>
  <c r="K13" i="2"/>
  <c r="J13" i="2"/>
  <c r="I13" i="2"/>
  <c r="H13" i="2"/>
  <c r="G13" i="2"/>
  <c r="F13" i="2"/>
  <c r="E13" i="2"/>
  <c r="D13" i="2"/>
  <c r="C13" i="2"/>
  <c r="J11" i="2"/>
  <c r="I11" i="2"/>
  <c r="H11" i="2"/>
  <c r="G11" i="2"/>
  <c r="F11" i="2"/>
  <c r="E11" i="2"/>
  <c r="D11" i="2"/>
  <c r="C11" i="2"/>
  <c r="D5" i="2"/>
  <c r="E5" i="2"/>
  <c r="F5" i="2"/>
  <c r="G5" i="2"/>
  <c r="H5" i="2"/>
  <c r="I5" i="2"/>
  <c r="J5" i="2"/>
  <c r="K5" i="2"/>
  <c r="C5" i="2"/>
  <c r="C19" i="6"/>
  <c r="D19" i="6"/>
  <c r="D21" i="6" s="1"/>
  <c r="D14" i="6" s="1"/>
  <c r="D17" i="6" s="1"/>
  <c r="E19" i="6"/>
  <c r="E21" i="6" s="1"/>
  <c r="E14" i="6" s="1"/>
  <c r="E17" i="6" s="1"/>
  <c r="F19" i="6"/>
  <c r="F21" i="6" s="1"/>
  <c r="G19" i="6"/>
  <c r="G21" i="6" s="1"/>
  <c r="H19" i="6"/>
  <c r="H21" i="6" s="1"/>
  <c r="H14" i="6" s="1"/>
  <c r="H17" i="6" s="1"/>
  <c r="I19" i="6"/>
  <c r="I21" i="6" s="1"/>
  <c r="I14" i="6" s="1"/>
  <c r="J19" i="6"/>
  <c r="J21" i="6" s="1"/>
  <c r="J14" i="6" s="1"/>
  <c r="J17" i="6" s="1"/>
  <c r="K19" i="6"/>
  <c r="K21" i="6" s="1"/>
  <c r="K14" i="6" s="1"/>
  <c r="K17" i="6" s="1"/>
  <c r="B19" i="6"/>
  <c r="C20" i="6"/>
  <c r="B20" i="6"/>
  <c r="D28" i="2"/>
  <c r="D29" i="2" s="1"/>
  <c r="E28" i="2"/>
  <c r="E29" i="2" s="1"/>
  <c r="F28" i="2"/>
  <c r="F29" i="2" s="1"/>
  <c r="G28" i="2"/>
  <c r="G29" i="2" s="1"/>
  <c r="H28" i="2"/>
  <c r="H29" i="2" s="1"/>
  <c r="I28" i="2"/>
  <c r="I29" i="2" s="1"/>
  <c r="J28" i="2"/>
  <c r="J29" i="2" s="1"/>
  <c r="K28" i="2"/>
  <c r="K29" i="2" s="1"/>
  <c r="I17" i="6" l="1"/>
  <c r="I15" i="6"/>
  <c r="G14" i="6"/>
  <c r="G22" i="6"/>
  <c r="J15" i="6"/>
  <c r="F14" i="6"/>
  <c r="F22" i="6"/>
  <c r="H15" i="6"/>
  <c r="H22" i="6"/>
  <c r="K15" i="6"/>
  <c r="J22" i="6"/>
  <c r="E22" i="6"/>
  <c r="C21" i="6"/>
  <c r="C24" i="6"/>
  <c r="D24" i="6"/>
  <c r="E24" i="6"/>
  <c r="F24" i="6"/>
  <c r="G24" i="6"/>
  <c r="H24" i="6"/>
  <c r="I24" i="6"/>
  <c r="J24" i="6"/>
  <c r="K24" i="6"/>
  <c r="C40" i="6"/>
  <c r="D40" i="6"/>
  <c r="E40" i="6"/>
  <c r="F40" i="6"/>
  <c r="G40" i="6"/>
  <c r="H40" i="6"/>
  <c r="I40" i="6"/>
  <c r="J40" i="6"/>
  <c r="K40" i="6"/>
  <c r="B40" i="6"/>
  <c r="C32" i="6"/>
  <c r="D32" i="6"/>
  <c r="E32" i="6"/>
  <c r="F32" i="6"/>
  <c r="G32" i="6"/>
  <c r="H32" i="6"/>
  <c r="I32" i="6"/>
  <c r="J32" i="6"/>
  <c r="K32" i="6"/>
  <c r="B32" i="6"/>
  <c r="J116" i="4"/>
  <c r="J111" i="4"/>
  <c r="J104" i="4"/>
  <c r="J86" i="4"/>
  <c r="J57" i="4"/>
  <c r="J38" i="4"/>
  <c r="J39" i="4" s="1"/>
  <c r="I116" i="4"/>
  <c r="I111" i="4"/>
  <c r="I104" i="4"/>
  <c r="I118" i="4" s="1"/>
  <c r="I86" i="4"/>
  <c r="I57" i="4"/>
  <c r="I38" i="4"/>
  <c r="I39" i="4" s="1"/>
  <c r="H116" i="4"/>
  <c r="H111" i="4"/>
  <c r="H104" i="4"/>
  <c r="H86" i="4"/>
  <c r="H118" i="4" s="1"/>
  <c r="H57" i="4"/>
  <c r="H38" i="4"/>
  <c r="H39" i="4" s="1"/>
  <c r="G116" i="4"/>
  <c r="G111" i="4"/>
  <c r="G104" i="4"/>
  <c r="G86" i="4"/>
  <c r="G57" i="4"/>
  <c r="G38" i="4"/>
  <c r="G39" i="4" s="1"/>
  <c r="F116" i="4"/>
  <c r="F111" i="4"/>
  <c r="F104" i="4"/>
  <c r="F86" i="4"/>
  <c r="F57" i="4"/>
  <c r="F38" i="4"/>
  <c r="F39" i="4" s="1"/>
  <c r="E116" i="4"/>
  <c r="E111" i="4"/>
  <c r="E104" i="4"/>
  <c r="E86" i="4"/>
  <c r="E57" i="4"/>
  <c r="E38" i="4"/>
  <c r="E39" i="4" s="1"/>
  <c r="D116" i="4"/>
  <c r="D111" i="4"/>
  <c r="D104" i="4"/>
  <c r="D86" i="4"/>
  <c r="D57" i="4"/>
  <c r="D118" i="4" s="1"/>
  <c r="D38" i="4"/>
  <c r="D39" i="4" s="1"/>
  <c r="C116" i="4"/>
  <c r="C111" i="4"/>
  <c r="C104" i="4"/>
  <c r="C86" i="4"/>
  <c r="C56" i="4"/>
  <c r="C57" i="4" s="1"/>
  <c r="C38" i="4"/>
  <c r="C39" i="4" s="1"/>
  <c r="B116" i="4"/>
  <c r="B111" i="4"/>
  <c r="B104" i="4"/>
  <c r="B86" i="4"/>
  <c r="B57" i="4"/>
  <c r="B38" i="4"/>
  <c r="B39" i="4" s="1"/>
  <c r="K116" i="4"/>
  <c r="K111" i="4"/>
  <c r="K104" i="4"/>
  <c r="K86" i="4"/>
  <c r="K57" i="4"/>
  <c r="K38" i="4"/>
  <c r="K39" i="4" s="1"/>
  <c r="C14" i="6" l="1"/>
  <c r="C22" i="6"/>
  <c r="D22" i="6"/>
  <c r="F17" i="6"/>
  <c r="F15" i="6"/>
  <c r="G17" i="6"/>
  <c r="G15" i="6"/>
  <c r="J118" i="4"/>
  <c r="K118" i="4"/>
  <c r="E118" i="4"/>
  <c r="B118" i="4"/>
  <c r="F118" i="4"/>
  <c r="C118" i="4"/>
  <c r="G118" i="4"/>
  <c r="B22" i="3"/>
  <c r="B75" i="3"/>
  <c r="B59" i="3"/>
  <c r="B47" i="3"/>
  <c r="B37" i="3"/>
  <c r="C75" i="3"/>
  <c r="C59" i="3"/>
  <c r="C47" i="3"/>
  <c r="C37" i="3"/>
  <c r="C22" i="3"/>
  <c r="D37" i="3"/>
  <c r="D75" i="3"/>
  <c r="D59" i="3"/>
  <c r="D47" i="3"/>
  <c r="D22" i="3"/>
  <c r="E75" i="3"/>
  <c r="E59" i="3"/>
  <c r="E47" i="3"/>
  <c r="E37" i="3"/>
  <c r="E22" i="3"/>
  <c r="F75" i="3"/>
  <c r="F59" i="3"/>
  <c r="F47" i="3"/>
  <c r="F37" i="3"/>
  <c r="F22" i="3"/>
  <c r="G75" i="3"/>
  <c r="G59" i="3"/>
  <c r="G47" i="3"/>
  <c r="G37" i="3"/>
  <c r="G22" i="3"/>
  <c r="H75" i="3"/>
  <c r="H59" i="3"/>
  <c r="H47" i="3"/>
  <c r="H37" i="3"/>
  <c r="H22" i="3"/>
  <c r="K75" i="3"/>
  <c r="K59" i="3"/>
  <c r="K47" i="3"/>
  <c r="K37" i="3"/>
  <c r="K22" i="3"/>
  <c r="J75" i="3"/>
  <c r="J59" i="3"/>
  <c r="J47" i="3"/>
  <c r="J37" i="3"/>
  <c r="J22" i="3"/>
  <c r="I75" i="3"/>
  <c r="I59" i="3"/>
  <c r="I47" i="3"/>
  <c r="I37" i="3"/>
  <c r="I22" i="3"/>
  <c r="J60" i="3" l="1"/>
  <c r="G76" i="3"/>
  <c r="K23" i="3"/>
  <c r="X22" i="3"/>
  <c r="U47" i="3"/>
  <c r="U75" i="3"/>
  <c r="P59" i="3"/>
  <c r="R47" i="3"/>
  <c r="X37" i="3"/>
  <c r="S75" i="3"/>
  <c r="P22" i="3"/>
  <c r="E60" i="3"/>
  <c r="W22" i="3"/>
  <c r="T37" i="3"/>
  <c r="W37" i="3"/>
  <c r="G48" i="3"/>
  <c r="E23" i="3"/>
  <c r="Q75" i="3"/>
  <c r="P37" i="3"/>
  <c r="I76" i="3"/>
  <c r="R37" i="3"/>
  <c r="Q37" i="3"/>
  <c r="C17" i="6"/>
  <c r="C15" i="6"/>
  <c r="D15" i="6"/>
  <c r="E48" i="3"/>
  <c r="E76" i="3"/>
  <c r="J76" i="3"/>
  <c r="V3" i="3"/>
  <c r="D76" i="3"/>
  <c r="H38" i="3"/>
  <c r="U3" i="3"/>
  <c r="U22" i="3" s="1"/>
  <c r="C23" i="3"/>
  <c r="I48" i="3"/>
  <c r="I60" i="3"/>
  <c r="X3" i="3"/>
  <c r="H76" i="3"/>
  <c r="S3" i="3"/>
  <c r="S37" i="3" s="1"/>
  <c r="F60" i="3"/>
  <c r="D48" i="3"/>
  <c r="C76" i="3"/>
  <c r="G23" i="3"/>
  <c r="T3" i="3"/>
  <c r="T47" i="3" s="1"/>
  <c r="F76" i="3"/>
  <c r="K76" i="3"/>
  <c r="C38" i="3"/>
  <c r="P3" i="3"/>
  <c r="P47" i="3" s="1"/>
  <c r="J38" i="3"/>
  <c r="W3" i="3"/>
  <c r="J48" i="3"/>
  <c r="H23" i="3"/>
  <c r="G60" i="3"/>
  <c r="E38" i="3"/>
  <c r="R3" i="3"/>
  <c r="R75" i="3" s="1"/>
  <c r="D38" i="3"/>
  <c r="Q3" i="3"/>
  <c r="Q59" i="3" s="1"/>
  <c r="I38" i="3"/>
  <c r="H48" i="3"/>
  <c r="F23" i="3"/>
  <c r="H60" i="3"/>
  <c r="F38" i="3"/>
  <c r="C48" i="3"/>
  <c r="I23" i="3"/>
  <c r="K38" i="3"/>
  <c r="F48" i="3"/>
  <c r="D23" i="3"/>
  <c r="C60" i="3"/>
  <c r="K48" i="3"/>
  <c r="J23" i="3"/>
  <c r="K60" i="3"/>
  <c r="G38" i="3"/>
  <c r="D60" i="3"/>
  <c r="B77" i="3"/>
  <c r="B78" i="3" s="1"/>
  <c r="H77" i="3"/>
  <c r="H78" i="3" s="1"/>
  <c r="I77" i="3"/>
  <c r="I78" i="3" s="1"/>
  <c r="J46" i="6"/>
  <c r="E46" i="6"/>
  <c r="C39" i="3"/>
  <c r="C44" i="6"/>
  <c r="I46" i="6"/>
  <c r="H46" i="6"/>
  <c r="F39" i="3"/>
  <c r="F44" i="6"/>
  <c r="E77" i="3"/>
  <c r="E78" i="3" s="1"/>
  <c r="H39" i="3"/>
  <c r="H44" i="6"/>
  <c r="C46" i="6"/>
  <c r="F46" i="6"/>
  <c r="K46" i="6"/>
  <c r="G39" i="3"/>
  <c r="G44" i="6"/>
  <c r="F77" i="3"/>
  <c r="F78" i="3" s="1"/>
  <c r="F79" i="3" s="1"/>
  <c r="D46" i="6"/>
  <c r="B44" i="6"/>
  <c r="I39" i="3"/>
  <c r="I44" i="6"/>
  <c r="C77" i="3"/>
  <c r="C78" i="3" s="1"/>
  <c r="C79" i="3" s="1"/>
  <c r="J39" i="3"/>
  <c r="J44" i="6"/>
  <c r="K39" i="3"/>
  <c r="K44" i="6"/>
  <c r="G46" i="6"/>
  <c r="E44" i="6"/>
  <c r="D39" i="3"/>
  <c r="D44" i="6"/>
  <c r="B46" i="6"/>
  <c r="K77" i="3"/>
  <c r="K78" i="3" s="1"/>
  <c r="D77" i="3"/>
  <c r="D78" i="3" s="1"/>
  <c r="J77" i="3"/>
  <c r="J78" i="3" s="1"/>
  <c r="G77" i="3"/>
  <c r="G78" i="3" s="1"/>
  <c r="B39" i="3"/>
  <c r="B41" i="6" s="1"/>
  <c r="E39" i="3"/>
  <c r="B27" i="2"/>
  <c r="B29" i="2" s="1"/>
  <c r="C27" i="2"/>
  <c r="C28" i="2" s="1"/>
  <c r="C29" i="2" s="1"/>
  <c r="C7" i="2"/>
  <c r="C8" i="2" s="1"/>
  <c r="D7" i="2"/>
  <c r="D8" i="2" s="1"/>
  <c r="E7" i="2"/>
  <c r="F7" i="2"/>
  <c r="G7" i="2"/>
  <c r="G8" i="2" s="1"/>
  <c r="B7" i="2"/>
  <c r="H7" i="2"/>
  <c r="H8" i="2" s="1"/>
  <c r="I7" i="2"/>
  <c r="J7" i="2"/>
  <c r="J8" i="2" s="1"/>
  <c r="K7" i="2"/>
  <c r="K8" i="2" s="1"/>
  <c r="C51" i="6"/>
  <c r="C52" i="6" s="1"/>
  <c r="D51" i="6"/>
  <c r="D52" i="6" s="1"/>
  <c r="E51" i="6"/>
  <c r="E52" i="6" s="1"/>
  <c r="F51" i="6"/>
  <c r="F52" i="6" s="1"/>
  <c r="G51" i="6"/>
  <c r="G52" i="6" s="1"/>
  <c r="H51" i="6"/>
  <c r="H52" i="6" s="1"/>
  <c r="I51" i="6"/>
  <c r="I52" i="6" s="1"/>
  <c r="J51" i="6"/>
  <c r="J52" i="6" s="1"/>
  <c r="K51" i="6"/>
  <c r="K52" i="6" s="1"/>
  <c r="B51" i="6"/>
  <c r="B52" i="6" s="1"/>
  <c r="F27" i="6"/>
  <c r="C27" i="6"/>
  <c r="D27" i="6"/>
  <c r="E27" i="6"/>
  <c r="G27" i="6"/>
  <c r="H27" i="6"/>
  <c r="I27" i="6"/>
  <c r="J27" i="6"/>
  <c r="K27" i="6"/>
  <c r="C6" i="6"/>
  <c r="D6" i="6"/>
  <c r="E6" i="6"/>
  <c r="F6" i="6"/>
  <c r="G6" i="6"/>
  <c r="H6" i="6"/>
  <c r="I6" i="6"/>
  <c r="J6" i="6"/>
  <c r="K6" i="6"/>
  <c r="L6" i="6"/>
  <c r="B6" i="6"/>
  <c r="D33" i="6"/>
  <c r="G33" i="6"/>
  <c r="C33" i="6"/>
  <c r="F29" i="6"/>
  <c r="F37" i="6"/>
  <c r="F33" i="6"/>
  <c r="J29" i="6"/>
  <c r="J37" i="6"/>
  <c r="C37" i="6"/>
  <c r="C29" i="6"/>
  <c r="K35" i="6"/>
  <c r="K29" i="6"/>
  <c r="K37" i="6"/>
  <c r="H33" i="6"/>
  <c r="G29" i="6"/>
  <c r="G37" i="6"/>
  <c r="K33" i="6"/>
  <c r="I29" i="6"/>
  <c r="I37" i="6"/>
  <c r="E37" i="6"/>
  <c r="E29" i="6"/>
  <c r="D37" i="6"/>
  <c r="B37" i="6"/>
  <c r="J33" i="6"/>
  <c r="E33" i="6"/>
  <c r="I33" i="6"/>
  <c r="H29" i="6"/>
  <c r="H37" i="6"/>
  <c r="V42" i="3" l="1"/>
  <c r="V53" i="3"/>
  <c r="V64" i="3"/>
  <c r="V72" i="3"/>
  <c r="V8" i="3"/>
  <c r="V16" i="3"/>
  <c r="V26" i="3"/>
  <c r="V34" i="3"/>
  <c r="V45" i="3"/>
  <c r="V56" i="3"/>
  <c r="V67" i="3"/>
  <c r="V11" i="3"/>
  <c r="V19" i="3"/>
  <c r="V29" i="3"/>
  <c r="V46" i="3"/>
  <c r="V57" i="3"/>
  <c r="V58" i="3"/>
  <c r="V69" i="3"/>
  <c r="V13" i="3"/>
  <c r="V21" i="3"/>
  <c r="V31" i="3"/>
  <c r="V43" i="3"/>
  <c r="V65" i="3"/>
  <c r="V51" i="3"/>
  <c r="V70" i="3"/>
  <c r="V6" i="3"/>
  <c r="V14" i="3"/>
  <c r="V32" i="3"/>
  <c r="V54" i="3"/>
  <c r="V52" i="3"/>
  <c r="V63" i="3"/>
  <c r="V71" i="3"/>
  <c r="V7" i="3"/>
  <c r="V15" i="3"/>
  <c r="V25" i="3"/>
  <c r="V33" i="3"/>
  <c r="V73" i="3"/>
  <c r="V55" i="3"/>
  <c r="V18" i="3"/>
  <c r="V66" i="3"/>
  <c r="V20" i="3"/>
  <c r="V68" i="3"/>
  <c r="V27" i="3"/>
  <c r="V36" i="3"/>
  <c r="V74" i="3"/>
  <c r="V28" i="3"/>
  <c r="V35" i="3"/>
  <c r="V9" i="3"/>
  <c r="V30" i="3"/>
  <c r="V12" i="3"/>
  <c r="V44" i="3"/>
  <c r="V17" i="3"/>
  <c r="V5" i="3"/>
  <c r="V10" i="3"/>
  <c r="O37" i="3"/>
  <c r="W46" i="3"/>
  <c r="W57" i="3"/>
  <c r="W68" i="3"/>
  <c r="W7" i="3"/>
  <c r="W15" i="3"/>
  <c r="W25" i="3"/>
  <c r="W33" i="3"/>
  <c r="W52" i="3"/>
  <c r="W63" i="3"/>
  <c r="W71" i="3"/>
  <c r="W10" i="3"/>
  <c r="W18" i="3"/>
  <c r="W28" i="3"/>
  <c r="W36" i="3"/>
  <c r="W42" i="3"/>
  <c r="W53" i="3"/>
  <c r="W64" i="3"/>
  <c r="W72" i="3"/>
  <c r="W43" i="3"/>
  <c r="W54" i="3"/>
  <c r="W65" i="3"/>
  <c r="W73" i="3"/>
  <c r="W12" i="3"/>
  <c r="W20" i="3"/>
  <c r="W30" i="3"/>
  <c r="W5" i="3"/>
  <c r="W58" i="3"/>
  <c r="W44" i="3"/>
  <c r="W55" i="3"/>
  <c r="W66" i="3"/>
  <c r="W74" i="3"/>
  <c r="W13" i="3"/>
  <c r="W21" i="3"/>
  <c r="W31" i="3"/>
  <c r="W69" i="3"/>
  <c r="W45" i="3"/>
  <c r="W56" i="3"/>
  <c r="W67" i="3"/>
  <c r="W6" i="3"/>
  <c r="W14" i="3"/>
  <c r="W32" i="3"/>
  <c r="W8" i="3"/>
  <c r="W29" i="3"/>
  <c r="W35" i="3"/>
  <c r="W26" i="3"/>
  <c r="W9" i="3"/>
  <c r="W34" i="3"/>
  <c r="W11" i="3"/>
  <c r="W16" i="3"/>
  <c r="W51" i="3"/>
  <c r="W17" i="3"/>
  <c r="W19" i="3"/>
  <c r="W27" i="3"/>
  <c r="W70" i="3"/>
  <c r="R22" i="3"/>
  <c r="Q47" i="3"/>
  <c r="V22" i="3"/>
  <c r="O75" i="3"/>
  <c r="W75" i="3"/>
  <c r="V37" i="3"/>
  <c r="Q46" i="3"/>
  <c r="Q57" i="3"/>
  <c r="Q68" i="3"/>
  <c r="Q13" i="3"/>
  <c r="Q21" i="3"/>
  <c r="Q31" i="3"/>
  <c r="Q52" i="3"/>
  <c r="Q63" i="3"/>
  <c r="Q71" i="3"/>
  <c r="Q8" i="3"/>
  <c r="Q16" i="3"/>
  <c r="Q26" i="3"/>
  <c r="Q34" i="3"/>
  <c r="Q43" i="3"/>
  <c r="Q54" i="3"/>
  <c r="Q65" i="3"/>
  <c r="Q73" i="3"/>
  <c r="Q10" i="3"/>
  <c r="Q18" i="3"/>
  <c r="Q28" i="3"/>
  <c r="Q36" i="3"/>
  <c r="Q44" i="3"/>
  <c r="Q55" i="3"/>
  <c r="Q66" i="3"/>
  <c r="Q74" i="3"/>
  <c r="Q11" i="3"/>
  <c r="Q19" i="3"/>
  <c r="Q29" i="3"/>
  <c r="Q45" i="3"/>
  <c r="Q56" i="3"/>
  <c r="Q67" i="3"/>
  <c r="Q12" i="3"/>
  <c r="Q20" i="3"/>
  <c r="Q30" i="3"/>
  <c r="Q5" i="3"/>
  <c r="Q53" i="3"/>
  <c r="Q14" i="3"/>
  <c r="Q35" i="3"/>
  <c r="Q17" i="3"/>
  <c r="Q27" i="3"/>
  <c r="Q72" i="3"/>
  <c r="Q32" i="3"/>
  <c r="Q58" i="3"/>
  <c r="Q15" i="3"/>
  <c r="Q7" i="3"/>
  <c r="Q64" i="3"/>
  <c r="Q70" i="3"/>
  <c r="Q69" i="3"/>
  <c r="Q25" i="3"/>
  <c r="Q42" i="3"/>
  <c r="Q6" i="3"/>
  <c r="Q51" i="3"/>
  <c r="Q9" i="3"/>
  <c r="Q33" i="3"/>
  <c r="W47" i="3"/>
  <c r="T22" i="3"/>
  <c r="P75" i="3"/>
  <c r="T75" i="3"/>
  <c r="O46" i="3"/>
  <c r="O57" i="3"/>
  <c r="O68" i="3"/>
  <c r="O7" i="3"/>
  <c r="O15" i="3"/>
  <c r="O25" i="3"/>
  <c r="O33" i="3"/>
  <c r="O52" i="3"/>
  <c r="O63" i="3"/>
  <c r="O71" i="3"/>
  <c r="O10" i="3"/>
  <c r="O18" i="3"/>
  <c r="O28" i="3"/>
  <c r="O36" i="3"/>
  <c r="O43" i="3"/>
  <c r="O54" i="3"/>
  <c r="O65" i="3"/>
  <c r="O73" i="3"/>
  <c r="O12" i="3"/>
  <c r="O20" i="3"/>
  <c r="O30" i="3"/>
  <c r="O44" i="3"/>
  <c r="O55" i="3"/>
  <c r="O66" i="3"/>
  <c r="O74" i="3"/>
  <c r="O13" i="3"/>
  <c r="O21" i="3"/>
  <c r="O31" i="3"/>
  <c r="O45" i="3"/>
  <c r="O56" i="3"/>
  <c r="O67" i="3"/>
  <c r="O14" i="3"/>
  <c r="O32" i="3"/>
  <c r="O64" i="3"/>
  <c r="O16" i="3"/>
  <c r="O70" i="3"/>
  <c r="O19" i="3"/>
  <c r="O69" i="3"/>
  <c r="O17" i="3"/>
  <c r="O29" i="3"/>
  <c r="O58" i="3"/>
  <c r="O34" i="3"/>
  <c r="O72" i="3"/>
  <c r="O26" i="3"/>
  <c r="O8" i="3"/>
  <c r="O51" i="3"/>
  <c r="O27" i="3"/>
  <c r="O53" i="3"/>
  <c r="O11" i="3"/>
  <c r="O35" i="3"/>
  <c r="O9" i="3"/>
  <c r="X42" i="3"/>
  <c r="X53" i="3"/>
  <c r="X64" i="3"/>
  <c r="X72" i="3"/>
  <c r="X6" i="3"/>
  <c r="X14" i="3"/>
  <c r="X32" i="3"/>
  <c r="X65" i="3"/>
  <c r="X45" i="3"/>
  <c r="X56" i="3"/>
  <c r="X67" i="3"/>
  <c r="X9" i="3"/>
  <c r="X17" i="3"/>
  <c r="X27" i="3"/>
  <c r="X35" i="3"/>
  <c r="X46" i="3"/>
  <c r="X57" i="3"/>
  <c r="X68" i="3"/>
  <c r="X58" i="3"/>
  <c r="X69" i="3"/>
  <c r="X11" i="3"/>
  <c r="X19" i="3"/>
  <c r="X29" i="3"/>
  <c r="X54" i="3"/>
  <c r="X51" i="3"/>
  <c r="X70" i="3"/>
  <c r="X12" i="3"/>
  <c r="X20" i="3"/>
  <c r="X30" i="3"/>
  <c r="X5" i="3"/>
  <c r="X43" i="3"/>
  <c r="X52" i="3"/>
  <c r="X63" i="3"/>
  <c r="X71" i="3"/>
  <c r="X13" i="3"/>
  <c r="X21" i="3"/>
  <c r="X31" i="3"/>
  <c r="X73" i="3"/>
  <c r="X44" i="3"/>
  <c r="X16" i="3"/>
  <c r="X66" i="3"/>
  <c r="X25" i="3"/>
  <c r="X55" i="3"/>
  <c r="X18" i="3"/>
  <c r="X33" i="3"/>
  <c r="X34" i="3"/>
  <c r="X74" i="3"/>
  <c r="X26" i="3"/>
  <c r="X8" i="3"/>
  <c r="X7" i="3"/>
  <c r="X28" i="3"/>
  <c r="X15" i="3"/>
  <c r="X36" i="3"/>
  <c r="X10" i="3"/>
  <c r="O22" i="3"/>
  <c r="P42" i="3"/>
  <c r="P53" i="3"/>
  <c r="P64" i="3"/>
  <c r="P72" i="3"/>
  <c r="P6" i="3"/>
  <c r="P14" i="3"/>
  <c r="P32" i="3"/>
  <c r="P45" i="3"/>
  <c r="P56" i="3"/>
  <c r="P67" i="3"/>
  <c r="P9" i="3"/>
  <c r="P17" i="3"/>
  <c r="P27" i="3"/>
  <c r="P35" i="3"/>
  <c r="P58" i="3"/>
  <c r="P69" i="3"/>
  <c r="P11" i="3"/>
  <c r="P19" i="3"/>
  <c r="P29" i="3"/>
  <c r="P51" i="3"/>
  <c r="P70" i="3"/>
  <c r="P12" i="3"/>
  <c r="P20" i="3"/>
  <c r="P30" i="3"/>
  <c r="P5" i="3"/>
  <c r="P52" i="3"/>
  <c r="P63" i="3"/>
  <c r="P71" i="3"/>
  <c r="P13" i="3"/>
  <c r="P21" i="3"/>
  <c r="P31" i="3"/>
  <c r="P44" i="3"/>
  <c r="P73" i="3"/>
  <c r="P26" i="3"/>
  <c r="P54" i="3"/>
  <c r="P46" i="3"/>
  <c r="P74" i="3"/>
  <c r="P7" i="3"/>
  <c r="P28" i="3"/>
  <c r="P8" i="3"/>
  <c r="P33" i="3"/>
  <c r="P55" i="3"/>
  <c r="P10" i="3"/>
  <c r="P34" i="3"/>
  <c r="P57" i="3"/>
  <c r="P15" i="3"/>
  <c r="P36" i="3"/>
  <c r="P65" i="3"/>
  <c r="P66" i="3"/>
  <c r="P18" i="3"/>
  <c r="P43" i="3"/>
  <c r="P68" i="3"/>
  <c r="P25" i="3"/>
  <c r="P16" i="3"/>
  <c r="U46" i="3"/>
  <c r="U57" i="3"/>
  <c r="U68" i="3"/>
  <c r="U9" i="3"/>
  <c r="U17" i="3"/>
  <c r="U27" i="3"/>
  <c r="U35" i="3"/>
  <c r="U52" i="3"/>
  <c r="U63" i="3"/>
  <c r="U71" i="3"/>
  <c r="U12" i="3"/>
  <c r="U20" i="3"/>
  <c r="U30" i="3"/>
  <c r="U5" i="3"/>
  <c r="U43" i="3"/>
  <c r="U54" i="3"/>
  <c r="U65" i="3"/>
  <c r="U73" i="3"/>
  <c r="U6" i="3"/>
  <c r="U14" i="3"/>
  <c r="U32" i="3"/>
  <c r="U69" i="3"/>
  <c r="U44" i="3"/>
  <c r="U55" i="3"/>
  <c r="U66" i="3"/>
  <c r="U74" i="3"/>
  <c r="U7" i="3"/>
  <c r="U15" i="3"/>
  <c r="U25" i="3"/>
  <c r="U33" i="3"/>
  <c r="U58" i="3"/>
  <c r="U45" i="3"/>
  <c r="U56" i="3"/>
  <c r="U67" i="3"/>
  <c r="U8" i="3"/>
  <c r="U16" i="3"/>
  <c r="U26" i="3"/>
  <c r="U34" i="3"/>
  <c r="U64" i="3"/>
  <c r="U10" i="3"/>
  <c r="U31" i="3"/>
  <c r="U72" i="3"/>
  <c r="U13" i="3"/>
  <c r="U70" i="3"/>
  <c r="U11" i="3"/>
  <c r="U36" i="3"/>
  <c r="U18" i="3"/>
  <c r="U42" i="3"/>
  <c r="U19" i="3"/>
  <c r="U51" i="3"/>
  <c r="U21" i="3"/>
  <c r="U53" i="3"/>
  <c r="U29" i="3"/>
  <c r="U28" i="3"/>
  <c r="V75" i="3"/>
  <c r="Q22" i="3"/>
  <c r="X59" i="3"/>
  <c r="V59" i="3"/>
  <c r="T42" i="3"/>
  <c r="T53" i="3"/>
  <c r="T64" i="3"/>
  <c r="T72" i="3"/>
  <c r="T10" i="3"/>
  <c r="T18" i="3"/>
  <c r="T28" i="3"/>
  <c r="T36" i="3"/>
  <c r="T73" i="3"/>
  <c r="T45" i="3"/>
  <c r="T56" i="3"/>
  <c r="T67" i="3"/>
  <c r="T13" i="3"/>
  <c r="T21" i="3"/>
  <c r="T31" i="3"/>
  <c r="T58" i="3"/>
  <c r="T69" i="3"/>
  <c r="T7" i="3"/>
  <c r="T15" i="3"/>
  <c r="T25" i="3"/>
  <c r="T33" i="3"/>
  <c r="T54" i="3"/>
  <c r="T51" i="3"/>
  <c r="T70" i="3"/>
  <c r="T8" i="3"/>
  <c r="T16" i="3"/>
  <c r="T26" i="3"/>
  <c r="T34" i="3"/>
  <c r="T43" i="3"/>
  <c r="T52" i="3"/>
  <c r="T63" i="3"/>
  <c r="T71" i="3"/>
  <c r="T9" i="3"/>
  <c r="T17" i="3"/>
  <c r="T27" i="3"/>
  <c r="T35" i="3"/>
  <c r="T65" i="3"/>
  <c r="T68" i="3"/>
  <c r="T20" i="3"/>
  <c r="T14" i="3"/>
  <c r="T74" i="3"/>
  <c r="T29" i="3"/>
  <c r="T57" i="3"/>
  <c r="T44" i="3"/>
  <c r="T6" i="3"/>
  <c r="T30" i="3"/>
  <c r="T12" i="3"/>
  <c r="T46" i="3"/>
  <c r="T11" i="3"/>
  <c r="T32" i="3"/>
  <c r="T55" i="3"/>
  <c r="T5" i="3"/>
  <c r="T66" i="3"/>
  <c r="T19" i="3"/>
  <c r="V47" i="3"/>
  <c r="G79" i="3"/>
  <c r="R42" i="3"/>
  <c r="R53" i="3"/>
  <c r="R64" i="3"/>
  <c r="R72" i="3"/>
  <c r="R12" i="3"/>
  <c r="R20" i="3"/>
  <c r="R30" i="3"/>
  <c r="R5" i="3"/>
  <c r="R45" i="3"/>
  <c r="R56" i="3"/>
  <c r="R67" i="3"/>
  <c r="R7" i="3"/>
  <c r="R15" i="3"/>
  <c r="R25" i="3"/>
  <c r="R33" i="3"/>
  <c r="R58" i="3"/>
  <c r="R69" i="3"/>
  <c r="R9" i="3"/>
  <c r="R17" i="3"/>
  <c r="R27" i="3"/>
  <c r="R35" i="3"/>
  <c r="R51" i="3"/>
  <c r="R70" i="3"/>
  <c r="R10" i="3"/>
  <c r="R18" i="3"/>
  <c r="R28" i="3"/>
  <c r="R36" i="3"/>
  <c r="R52" i="3"/>
  <c r="R63" i="3"/>
  <c r="R71" i="3"/>
  <c r="R11" i="3"/>
  <c r="R19" i="3"/>
  <c r="R29" i="3"/>
  <c r="R65" i="3"/>
  <c r="R43" i="3"/>
  <c r="R68" i="3"/>
  <c r="R31" i="3"/>
  <c r="R66" i="3"/>
  <c r="R26" i="3"/>
  <c r="R6" i="3"/>
  <c r="R55" i="3"/>
  <c r="R44" i="3"/>
  <c r="R73" i="3"/>
  <c r="R8" i="3"/>
  <c r="R32" i="3"/>
  <c r="R54" i="3"/>
  <c r="R14" i="3"/>
  <c r="R16" i="3"/>
  <c r="R46" i="3"/>
  <c r="R74" i="3"/>
  <c r="R13" i="3"/>
  <c r="R34" i="3"/>
  <c r="R57" i="3"/>
  <c r="R21" i="3"/>
  <c r="R59" i="3"/>
  <c r="S59" i="3"/>
  <c r="S22" i="3"/>
  <c r="W59" i="3"/>
  <c r="T59" i="3"/>
  <c r="J79" i="3"/>
  <c r="S46" i="3"/>
  <c r="S57" i="3"/>
  <c r="S68" i="3"/>
  <c r="S11" i="3"/>
  <c r="S19" i="3"/>
  <c r="S29" i="3"/>
  <c r="S52" i="3"/>
  <c r="S63" i="3"/>
  <c r="S71" i="3"/>
  <c r="S6" i="3"/>
  <c r="S14" i="3"/>
  <c r="S32" i="3"/>
  <c r="S43" i="3"/>
  <c r="S54" i="3"/>
  <c r="S65" i="3"/>
  <c r="S73" i="3"/>
  <c r="S8" i="3"/>
  <c r="S16" i="3"/>
  <c r="S26" i="3"/>
  <c r="S34" i="3"/>
  <c r="S58" i="3"/>
  <c r="S44" i="3"/>
  <c r="S55" i="3"/>
  <c r="S66" i="3"/>
  <c r="S74" i="3"/>
  <c r="S9" i="3"/>
  <c r="S17" i="3"/>
  <c r="S27" i="3"/>
  <c r="S35" i="3"/>
  <c r="S45" i="3"/>
  <c r="S56" i="3"/>
  <c r="S67" i="3"/>
  <c r="S10" i="3"/>
  <c r="S18" i="3"/>
  <c r="S28" i="3"/>
  <c r="S36" i="3"/>
  <c r="S70" i="3"/>
  <c r="S12" i="3"/>
  <c r="S33" i="3"/>
  <c r="S42" i="3"/>
  <c r="S15" i="3"/>
  <c r="S64" i="3"/>
  <c r="S72" i="3"/>
  <c r="S13" i="3"/>
  <c r="S5" i="3"/>
  <c r="S30" i="3"/>
  <c r="S51" i="3"/>
  <c r="S20" i="3"/>
  <c r="S53" i="3"/>
  <c r="S21" i="3"/>
  <c r="S25" i="3"/>
  <c r="S69" i="3"/>
  <c r="S7" i="3"/>
  <c r="S31" i="3"/>
  <c r="O59" i="3"/>
  <c r="S47" i="3"/>
  <c r="X75" i="3"/>
  <c r="X47" i="3"/>
  <c r="U37" i="3"/>
  <c r="U59" i="3"/>
  <c r="H79" i="3"/>
  <c r="D41" i="6"/>
  <c r="D40" i="3"/>
  <c r="C41" i="6"/>
  <c r="C40" i="3"/>
  <c r="H41" i="6"/>
  <c r="H40" i="3"/>
  <c r="D79" i="3"/>
  <c r="K41" i="6"/>
  <c r="K40" i="3"/>
  <c r="E79" i="3"/>
  <c r="E41" i="6"/>
  <c r="E40" i="3"/>
  <c r="I41" i="6"/>
  <c r="I40" i="3"/>
  <c r="K79" i="3"/>
  <c r="I79" i="3"/>
  <c r="J41" i="6"/>
  <c r="J40" i="3"/>
  <c r="G41" i="6"/>
  <c r="G40" i="3"/>
  <c r="F41" i="6"/>
  <c r="F40" i="3"/>
  <c r="F35" i="6"/>
  <c r="I45" i="6"/>
  <c r="E35" i="6"/>
  <c r="J35" i="6"/>
  <c r="K45" i="6"/>
  <c r="F45" i="6"/>
  <c r="D35" i="6"/>
  <c r="G45" i="6"/>
  <c r="E45" i="6"/>
  <c r="C35" i="6"/>
  <c r="I35" i="6"/>
  <c r="D45" i="6"/>
  <c r="J45" i="6"/>
  <c r="G35" i="6"/>
  <c r="H35" i="6"/>
  <c r="B35" i="6"/>
  <c r="C45" i="6"/>
  <c r="H45" i="6"/>
  <c r="I8" i="2"/>
  <c r="F8" i="2"/>
  <c r="E8" i="2"/>
</calcChain>
</file>

<file path=xl/sharedStrings.xml><?xml version="1.0" encoding="utf-8"?>
<sst xmlns="http://schemas.openxmlformats.org/spreadsheetml/2006/main" count="414" uniqueCount="258">
  <si>
    <t>ASSETS</t>
  </si>
  <si>
    <t>Non-current assets</t>
  </si>
  <si>
    <t>Property, plant and equipment 4</t>
  </si>
  <si>
    <t>Right of use assets 5</t>
  </si>
  <si>
    <t>Goodwill on consolidation (Net) 6</t>
  </si>
  <si>
    <t>Other intangible assets 6</t>
  </si>
  <si>
    <t>Intangible assets under development 7</t>
  </si>
  <si>
    <t>Financial assets</t>
  </si>
  <si>
    <t>Deferred tax assets (net) 12</t>
  </si>
  <si>
    <t>Income tax assets (net) 14</t>
  </si>
  <si>
    <t>Other non-current assets 15</t>
  </si>
  <si>
    <t>Other current assets 18</t>
  </si>
  <si>
    <t>Assets classified as held for sale 48</t>
  </si>
  <si>
    <t>EQUITY AND LIABILITIES EQUITY</t>
  </si>
  <si>
    <t>Equity share capital 19</t>
  </si>
  <si>
    <t>Other equity</t>
  </si>
  <si>
    <t>Non-current liabilities</t>
  </si>
  <si>
    <t>Financial liabilities</t>
  </si>
  <si>
    <t>Deferred tax liabilities (net) 13</t>
  </si>
  <si>
    <t>Employee defined benefit liabilities 21</t>
  </si>
  <si>
    <t>Other non-current liabilities 22</t>
  </si>
  <si>
    <t>Liabilities associated with assets classified as held for sale 48</t>
  </si>
  <si>
    <t>Total equity and liabilities</t>
  </si>
  <si>
    <t>Summary of significant accounting policies 3</t>
  </si>
  <si>
    <t>for the year ended 31 March 2022</t>
  </si>
  <si>
    <t>Income</t>
  </si>
  <si>
    <t>Total expenses</t>
  </si>
  <si>
    <t>Profit before share of profit/ (loss) from associate/ joint venture, exceptional items and tax</t>
  </si>
  <si>
    <t>Share of loss from associate and joint venture</t>
  </si>
  <si>
    <t>Profit before exceptional items and tax</t>
  </si>
  <si>
    <t>Profit before tax</t>
  </si>
  <si>
    <t>Adjustments to reconcile profit before tax to net cash flows:</t>
  </si>
  <si>
    <t>Depreciation and amortization</t>
  </si>
  <si>
    <t>Finance costs</t>
  </si>
  <si>
    <t>Interest income</t>
  </si>
  <si>
    <t>Fair value adjustments (net)</t>
  </si>
  <si>
    <t>Liabilities/provisions no longer required written back</t>
  </si>
  <si>
    <t>Bad debts written off (net)</t>
  </si>
  <si>
    <t>Provision for expected credit loss/(reversal)</t>
  </si>
  <si>
    <t>Provision for doubtful advances</t>
  </si>
  <si>
    <t>Share-based payment expenses (net)</t>
  </si>
  <si>
    <t>Sundry balances written off</t>
  </si>
  <si>
    <t>Gain on sale of current investments (net)</t>
  </si>
  <si>
    <t>Fair value gains on current investments (net)</t>
  </si>
  <si>
    <t>Fair value gain on assets held for sale (net)</t>
  </si>
  <si>
    <t>Exceptional items (net)</t>
  </si>
  <si>
    <t>Working capital adjustments</t>
  </si>
  <si>
    <t>(Increase) / decrease in trade receivables</t>
  </si>
  <si>
    <t>(Increase) / decrease in other assets</t>
  </si>
  <si>
    <t>(Increase) / decrease in unbilled revenue and other financial assets</t>
  </si>
  <si>
    <t>Increase/(decrease) in other liabilities (including for PF Trust)</t>
  </si>
  <si>
    <t>Increase / (decrease) in net employee defined benefit liabilities</t>
  </si>
  <si>
    <t>Income tax (payments)/refunds</t>
  </si>
  <si>
    <t>Investing activities</t>
  </si>
  <si>
    <t>Purchase of property, plant and equipment</t>
  </si>
  <si>
    <t>Purchase of intangible assets (including intangibles under development)</t>
  </si>
  <si>
    <t>Proceeds from sale of property, plant and equipment</t>
  </si>
  <si>
    <t>Acquisition of business (net of cash and cash equivalents acquired)</t>
  </si>
  <si>
    <t>Sale / (purchase) of current investments</t>
  </si>
  <si>
    <t>Loans and advances repaid by/(given to) related parties</t>
  </si>
  <si>
    <t>Non-current investments</t>
  </si>
  <si>
    <t>(Investments in)/Maturity of fixed deposits (net)</t>
  </si>
  <si>
    <t>Interest received</t>
  </si>
  <si>
    <t>Sale of investments in Subsidiary</t>
  </si>
  <si>
    <t>Financing activities</t>
  </si>
  <si>
    <t>Proceeds from issue of shares by subsidiary</t>
  </si>
  <si>
    <t>Repayment of principal portion of lease liabilities Finance costs</t>
  </si>
  <si>
    <t>Net (decrease)/increase in cash and cash equivalents</t>
  </si>
  <si>
    <t>Cash and cash equivalents at the beginning of the year</t>
  </si>
  <si>
    <t>CONSOLIDATED STATEMENT OF CASH FLOWS</t>
  </si>
  <si>
    <t>Particulars</t>
  </si>
  <si>
    <t>2012-13</t>
  </si>
  <si>
    <t>2013-14</t>
  </si>
  <si>
    <t>2014-15</t>
  </si>
  <si>
    <t>Total income</t>
  </si>
  <si>
    <t>Expenses</t>
  </si>
  <si>
    <t>Employee benefits expense</t>
  </si>
  <si>
    <t>Depreciation and amortization expense</t>
  </si>
  <si>
    <t>Other expenses</t>
  </si>
  <si>
    <t>Exceptional items</t>
  </si>
  <si>
    <t>Tax expense:</t>
  </si>
  <si>
    <t>Net Profit for the year</t>
  </si>
  <si>
    <t>Earnings per equity share:</t>
  </si>
  <si>
    <t>Basic and diluted (amount in RS)</t>
  </si>
  <si>
    <t>Revenue from operations</t>
  </si>
  <si>
    <t>Other income</t>
  </si>
  <si>
    <t>2015-16</t>
  </si>
  <si>
    <t>2016-17</t>
  </si>
  <si>
    <t>2017-18</t>
  </si>
  <si>
    <t>2018-19</t>
  </si>
  <si>
    <t>2019-20</t>
  </si>
  <si>
    <t>2020-2021</t>
  </si>
  <si>
    <t>2021-22</t>
  </si>
  <si>
    <t>2022-2023</t>
  </si>
  <si>
    <t>(i)    Investments 8</t>
  </si>
  <si>
    <t>(ii)   Others 11</t>
  </si>
  <si>
    <t>(i)    Investments 9</t>
  </si>
  <si>
    <t>(ii)   (a)  Trade receivables 16</t>
  </si>
  <si>
    <t>(ii)   (b)  Unbilled revenue 10</t>
  </si>
  <si>
    <t>(iii)  Cash and cash equivalents 17</t>
  </si>
  <si>
    <t>(iv)  Bank balances other than cash and cash equivalents 17</t>
  </si>
  <si>
    <t>(v)  Others 11</t>
  </si>
  <si>
    <t>(i)    Owners of the parent company 20</t>
  </si>
  <si>
    <t>(ii)   Non-controlling interest 20</t>
  </si>
  <si>
    <t>(i)    Lease liabilities 25</t>
  </si>
  <si>
    <t>(ii)   Other financial liabilities 26</t>
  </si>
  <si>
    <t>(i)    Borrowings 23</t>
  </si>
  <si>
    <t>(ii)   Lease liabilities 25</t>
  </si>
  <si>
    <t>(iii)   Trade payables 24</t>
  </si>
  <si>
    <t>(a)   Total outstanding dues of micro enterprises and small enterprises</t>
  </si>
  <si>
    <t>(b)   Total outstanding dues other than micro enterprises and small enterprises</t>
  </si>
  <si>
    <t>(iv)  Other financial liabilities 26</t>
  </si>
  <si>
    <r>
      <t xml:space="preserve">Cash and cash equivalents at the end of the year </t>
    </r>
    <r>
      <rPr>
        <sz val="11"/>
        <color theme="1"/>
        <rFont val="Calibri"/>
        <family val="2"/>
        <scheme val="minor"/>
      </rPr>
      <t>17</t>
    </r>
  </si>
  <si>
    <t>Income Statement</t>
  </si>
  <si>
    <t>Current assets</t>
  </si>
  <si>
    <t xml:space="preserve">Total non-current assets </t>
  </si>
  <si>
    <t>Total assets</t>
  </si>
  <si>
    <t>LIABILITIES</t>
  </si>
  <si>
    <t>Total equity</t>
  </si>
  <si>
    <t>Current liabilities</t>
  </si>
  <si>
    <t xml:space="preserve">Total non-current liabilities </t>
  </si>
  <si>
    <t>Total liabilities</t>
  </si>
  <si>
    <t xml:space="preserve">Total current liabilities </t>
  </si>
  <si>
    <t xml:space="preserve">CONSOLIDATED BALANCE SHEET
as at 31 March 2022
(All amounts in Rs Crore, unless otherwise stated)
</t>
  </si>
  <si>
    <t>Loans</t>
  </si>
  <si>
    <t xml:space="preserve">Dividend income on mutual fund investments </t>
  </si>
  <si>
    <t>Intangible asset written off</t>
  </si>
  <si>
    <t>GST and Service tax written off</t>
  </si>
  <si>
    <t xml:space="preserve">Increase / decrease in Loans </t>
  </si>
  <si>
    <t>Dividend income on mutual fund investments</t>
  </si>
  <si>
    <t>Current tax liabilities (net)</t>
  </si>
  <si>
    <t>Loss or gain on disposal of property, plant and equipment (net)</t>
  </si>
  <si>
    <t>Provision for service tax input credit</t>
  </si>
  <si>
    <t>Profit on sale of subsidiary</t>
  </si>
  <si>
    <t>Proceeds from sale of Non -current investments</t>
  </si>
  <si>
    <t>Interest received on Fixed Deposits</t>
  </si>
  <si>
    <t>Share issue expense</t>
  </si>
  <si>
    <t xml:space="preserve">Matching </t>
  </si>
  <si>
    <t>(Increase)/decrease in Inventories</t>
  </si>
  <si>
    <t>PERFORMACE RATIOS</t>
  </si>
  <si>
    <t>EBITDA</t>
  </si>
  <si>
    <t>Less Depriciation and Ammortisation Expense</t>
  </si>
  <si>
    <t>EBIT</t>
  </si>
  <si>
    <t>Less Interest ( Finance Cost)</t>
  </si>
  <si>
    <t>PBT</t>
  </si>
  <si>
    <t>Less Tax</t>
  </si>
  <si>
    <t>PAT</t>
  </si>
  <si>
    <t>Gross Profit=revenue from op.-employee cost</t>
  </si>
  <si>
    <t>Gross Profit</t>
  </si>
  <si>
    <t>1. PROFITABILITY RATIOS</t>
  </si>
  <si>
    <t>Gross Profit Ratio</t>
  </si>
  <si>
    <t>Net Profit Ratio</t>
  </si>
  <si>
    <t>Capital employeed = Total assets-current liabilities</t>
  </si>
  <si>
    <t>Return on Capital Employeed (ROCE)/(ROI)</t>
  </si>
  <si>
    <t>Return on Asset (ROA)</t>
  </si>
  <si>
    <t>Return on Equiy (ROE)</t>
  </si>
  <si>
    <t>2. EFFCIENCY RATIOS</t>
  </si>
  <si>
    <t>Recievable Turnover Ratio</t>
  </si>
  <si>
    <t>Asset Turnover Ratio</t>
  </si>
  <si>
    <t>SOLVENCY RATIOS</t>
  </si>
  <si>
    <t>Current Ratio</t>
  </si>
  <si>
    <t>Debt to Asset Ratio</t>
  </si>
  <si>
    <t>Debt to Equity Ratio</t>
  </si>
  <si>
    <t>Interest Coverage Ratio</t>
  </si>
  <si>
    <t>INVESTORS RATIOS</t>
  </si>
  <si>
    <t>Earnings Per Share (EPS)</t>
  </si>
  <si>
    <t>Price to Earning Ratio (PE)</t>
  </si>
  <si>
    <t>Dividend Payout Ratio</t>
  </si>
  <si>
    <t>Capital work in progress</t>
  </si>
  <si>
    <t xml:space="preserve">   (a) Investments in Joint Venture</t>
  </si>
  <si>
    <t xml:space="preserve">    (b) Other Investments</t>
  </si>
  <si>
    <t>Non-current tax assets (Net)</t>
  </si>
  <si>
    <r>
      <t xml:space="preserve">    </t>
    </r>
    <r>
      <rPr>
        <sz val="11"/>
        <rFont val="Calibri"/>
        <family val="2"/>
        <scheme val="minor"/>
      </rPr>
      <t>Inventories</t>
    </r>
  </si>
  <si>
    <t>Reserves and surplus</t>
  </si>
  <si>
    <t>Borrowings</t>
  </si>
  <si>
    <t>(a)   Financial liabilities</t>
  </si>
  <si>
    <t xml:space="preserve"> Provisions</t>
  </si>
  <si>
    <t>Provisions</t>
  </si>
  <si>
    <t xml:space="preserve">Total current assets </t>
  </si>
  <si>
    <t xml:space="preserve">Other current liabilities </t>
  </si>
  <si>
    <t>Non Current Investments</t>
  </si>
  <si>
    <t>Other long term liabilities</t>
  </si>
  <si>
    <t>Interest Expenses</t>
  </si>
  <si>
    <t>Loss arising from Financial Assets designated as FVTPL</t>
  </si>
  <si>
    <t>Unrealised exchange (gain)/loss</t>
  </si>
  <si>
    <t>Provision for Gratuity/Leave</t>
  </si>
  <si>
    <t>Stores and spares written off</t>
  </si>
  <si>
    <t xml:space="preserve">                                Sub Total</t>
  </si>
  <si>
    <t>Operating Profit Before Working Capital Changes</t>
  </si>
  <si>
    <t>Increase / (decrease) in trade payables and other current liabilities</t>
  </si>
  <si>
    <t>Increase/decrease in other financial liabilities</t>
  </si>
  <si>
    <t>Increase/decrease in other financial assets</t>
  </si>
  <si>
    <t>Increase/decrease in Provisions</t>
  </si>
  <si>
    <t>Cash Generated from Operations Before Tax</t>
  </si>
  <si>
    <t>Direct Taxs Paid</t>
  </si>
  <si>
    <t>Dividend Received</t>
  </si>
  <si>
    <t>Proceeds/Payment for Deposit</t>
  </si>
  <si>
    <t>Interest and finance charges paid</t>
  </si>
  <si>
    <t>Dividend Paid</t>
  </si>
  <si>
    <t>Unpaid  Dividend</t>
  </si>
  <si>
    <t>Proceeds from Non-Current Borrowings</t>
  </si>
  <si>
    <t>Proceeds from / (repayment of) Current borrowings (net)</t>
  </si>
  <si>
    <t>Repayment of lease liabilities</t>
  </si>
  <si>
    <t>Repayment of Lease Liabilities - Interest</t>
  </si>
  <si>
    <t xml:space="preserve"> Cash and Cheques on Hand</t>
  </si>
  <si>
    <t xml:space="preserve"> Balances with Banks</t>
  </si>
  <si>
    <t xml:space="preserve"> Net cash and cash equivalents at the beginning of the year</t>
  </si>
  <si>
    <t xml:space="preserve"> Balances with Financial Institution</t>
  </si>
  <si>
    <t xml:space="preserve"> Cash and cheques on hand</t>
  </si>
  <si>
    <t xml:space="preserve"> Balances with Banks </t>
  </si>
  <si>
    <t xml:space="preserve"> Balances with financial institution</t>
  </si>
  <si>
    <t xml:space="preserve"> Net cash and cash equivalents at the end of the year</t>
  </si>
  <si>
    <t>Net cash flows (used in)/ from operating activities (A)</t>
  </si>
  <si>
    <t>Net cash flows (used in)/from investing activities (B)</t>
  </si>
  <si>
    <t>Effect of unrealised exchange differences on translation of foreign currency cash and cash equivalents  (D)</t>
  </si>
  <si>
    <t>Total Cash flow during the year (A+B+C+D)</t>
  </si>
  <si>
    <t>Net cash flows (used in)/from financial activities ( C )</t>
  </si>
  <si>
    <t>Interest and finance charges charged to profit and loss account</t>
  </si>
  <si>
    <t>Profit on sale of assets</t>
  </si>
  <si>
    <t>Loss on sale of assets</t>
  </si>
  <si>
    <t>Diminution in value of Investment</t>
  </si>
  <si>
    <t xml:space="preserve"> Cash flow before Extraordinary items</t>
  </si>
  <si>
    <t xml:space="preserve"> Other capital expenditure </t>
  </si>
  <si>
    <t>Bank balances not considered as cash equivalants</t>
  </si>
  <si>
    <r>
      <t xml:space="preserve">        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Placed during the year</t>
    </r>
  </si>
  <si>
    <r>
      <t xml:space="preserve">         </t>
    </r>
    <r>
      <rPr>
        <sz val="11"/>
        <rFont val="Calibri"/>
        <family val="2"/>
        <scheme val="minor"/>
      </rPr>
      <t>- Matured during the year</t>
    </r>
  </si>
  <si>
    <t>Proceeds from short term borrowings</t>
  </si>
  <si>
    <t>Proceeds for Long term borrowings</t>
  </si>
  <si>
    <t>Proceeds for Short term borrowings</t>
  </si>
  <si>
    <t>Repayment of long term Borrowings</t>
  </si>
  <si>
    <t>Loss on Impairment of fixed assets</t>
  </si>
  <si>
    <t xml:space="preserve"> capital work in progress</t>
  </si>
  <si>
    <t xml:space="preserve"> investment in joint venture</t>
  </si>
  <si>
    <t>Net short term Deposits</t>
  </si>
  <si>
    <t xml:space="preserve">         -  Payment for Deposits placed during the year</t>
  </si>
  <si>
    <t xml:space="preserve">        -  Payment for short term Deposits</t>
  </si>
  <si>
    <t xml:space="preserve">            Unpaid Dividend</t>
  </si>
  <si>
    <t>Payment of Lease Rent</t>
  </si>
  <si>
    <t>Proceeds for sale of Investments</t>
  </si>
  <si>
    <t>Repayment of Non Current Borrowings</t>
  </si>
  <si>
    <t>Total Assets</t>
  </si>
  <si>
    <t>Current Liabilities</t>
  </si>
  <si>
    <t>total expenses</t>
  </si>
  <si>
    <t>cost of materials consumed</t>
  </si>
  <si>
    <t>Growth %</t>
  </si>
  <si>
    <t>commonsize statement</t>
  </si>
  <si>
    <t>(ROCE)/(ROI)</t>
  </si>
  <si>
    <t>Benchmarking (Ideal ratios)</t>
  </si>
  <si>
    <t>50 - 70 %</t>
  </si>
  <si>
    <t>8 - 10 %</t>
  </si>
  <si>
    <t>4 - 8 %</t>
  </si>
  <si>
    <t xml:space="preserve">5 - 7 % </t>
  </si>
  <si>
    <t>7 - 9 %</t>
  </si>
  <si>
    <t>above 1</t>
  </si>
  <si>
    <t>1.2 - 2 %</t>
  </si>
  <si>
    <t>below 1</t>
  </si>
  <si>
    <t>2 or higher</t>
  </si>
  <si>
    <t xml:space="preserve">60 - 70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</si>
</sst>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#,##0.000"/>
  </numFmts>
  <fonts count="2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5BA8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5BA8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u/>
      <sz val="12"/>
      <color theme="1"/>
      <name val="Calibri"/>
      <family val="2"/>
    </font>
    <font>
      <sz val="10"/>
      <color rgb="FF232A31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55">
    <xf numFmtId="0" fontId="0" fillId="0" borderId="0" xfId="0"/>
    <xf numFmtId="0" fontId="10" fillId="0" borderId="0" xfId="0" applyFont="1"/>
    <xf numFmtId="0" fontId="9" fillId="0" borderId="1" xfId="0" applyFont="1" applyBorder="1"/>
    <xf numFmtId="0" fontId="10" fillId="0" borderId="1" xfId="0" applyFont="1" applyBorder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" fontId="0" fillId="0" borderId="1" xfId="0" applyNumberFormat="1" applyBorder="1"/>
    <xf numFmtId="164" fontId="10" fillId="0" borderId="1" xfId="1" applyFont="1" applyBorder="1"/>
    <xf numFmtId="164" fontId="0" fillId="0" borderId="1" xfId="1" applyFont="1" applyBorder="1"/>
    <xf numFmtId="164" fontId="8" fillId="0" borderId="1" xfId="1" applyFont="1" applyBorder="1"/>
    <xf numFmtId="4" fontId="0" fillId="0" borderId="0" xfId="0" applyNumberFormat="1"/>
    <xf numFmtId="0" fontId="10" fillId="0" borderId="3" xfId="0" applyFont="1" applyBorder="1"/>
    <xf numFmtId="0" fontId="8" fillId="0" borderId="1" xfId="0" applyFont="1" applyBorder="1" applyAlignment="1">
      <alignment vertical="top" wrapText="1"/>
    </xf>
    <xf numFmtId="164" fontId="8" fillId="0" borderId="1" xfId="1" applyFont="1" applyFill="1" applyBorder="1"/>
    <xf numFmtId="164" fontId="14" fillId="0" borderId="1" xfId="1" applyFont="1" applyBorder="1"/>
    <xf numFmtId="164" fontId="9" fillId="0" borderId="1" xfId="0" applyNumberFormat="1" applyFont="1" applyBorder="1"/>
    <xf numFmtId="164" fontId="14" fillId="0" borderId="1" xfId="0" applyNumberFormat="1" applyFont="1" applyBorder="1"/>
    <xf numFmtId="39" fontId="7" fillId="0" borderId="1" xfId="2" applyNumberFormat="1" applyFont="1" applyBorder="1"/>
    <xf numFmtId="39" fontId="9" fillId="0" borderId="1" xfId="2" applyNumberFormat="1" applyFont="1" applyBorder="1"/>
    <xf numFmtId="39" fontId="9" fillId="2" borderId="1" xfId="2" applyNumberFormat="1" applyFont="1" applyFill="1" applyBorder="1"/>
    <xf numFmtId="43" fontId="6" fillId="0" borderId="1" xfId="2" applyFont="1" applyBorder="1"/>
    <xf numFmtId="164" fontId="11" fillId="0" borderId="1" xfId="0" applyNumberFormat="1" applyFont="1" applyBorder="1"/>
    <xf numFmtId="164" fontId="11" fillId="0" borderId="1" xfId="1" applyFont="1" applyBorder="1"/>
    <xf numFmtId="164" fontId="15" fillId="0" borderId="1" xfId="0" applyNumberFormat="1" applyFont="1" applyBorder="1"/>
    <xf numFmtId="0" fontId="6" fillId="0" borderId="2" xfId="0" applyFont="1" applyBorder="1" applyAlignment="1">
      <alignment vertical="top" wrapText="1"/>
    </xf>
    <xf numFmtId="39" fontId="6" fillId="0" borderId="1" xfId="2" applyNumberFormat="1" applyFont="1" applyBorder="1"/>
    <xf numFmtId="164" fontId="9" fillId="0" borderId="1" xfId="1" applyFont="1" applyBorder="1"/>
    <xf numFmtId="39" fontId="6" fillId="0" borderId="0" xfId="2" applyNumberFormat="1" applyFont="1"/>
    <xf numFmtId="39" fontId="10" fillId="0" borderId="1" xfId="0" applyNumberFormat="1" applyFont="1" applyBorder="1"/>
    <xf numFmtId="39" fontId="9" fillId="0" borderId="1" xfId="0" applyNumberFormat="1" applyFont="1" applyBorder="1"/>
    <xf numFmtId="164" fontId="8" fillId="0" borderId="0" xfId="1" applyFont="1" applyFill="1" applyBorder="1"/>
    <xf numFmtId="39" fontId="11" fillId="0" borderId="0" xfId="0" applyNumberFormat="1" applyFont="1"/>
    <xf numFmtId="0" fontId="0" fillId="0" borderId="5" xfId="0" applyBorder="1"/>
    <xf numFmtId="0" fontId="10" fillId="0" borderId="1" xfId="0" applyFont="1" applyBorder="1" applyAlignment="1">
      <alignment horizontal="right"/>
    </xf>
    <xf numFmtId="0" fontId="0" fillId="0" borderId="1" xfId="0" applyBorder="1"/>
    <xf numFmtId="164" fontId="10" fillId="0" borderId="1" xfId="0" applyNumberFormat="1" applyFont="1" applyBorder="1"/>
    <xf numFmtId="164" fontId="17" fillId="0" borderId="4" xfId="1" applyFont="1" applyBorder="1" applyAlignment="1">
      <alignment vertical="center"/>
    </xf>
    <xf numFmtId="0" fontId="18" fillId="0" borderId="0" xfId="0" applyFont="1"/>
    <xf numFmtId="0" fontId="19" fillId="0" borderId="0" xfId="0" applyFont="1"/>
    <xf numFmtId="0" fontId="20" fillId="3" borderId="0" xfId="0" applyFont="1" applyFill="1"/>
    <xf numFmtId="0" fontId="19" fillId="4" borderId="1" xfId="0" applyFont="1" applyFill="1" applyBorder="1"/>
    <xf numFmtId="0" fontId="0" fillId="2" borderId="1" xfId="0" applyFill="1" applyBorder="1"/>
    <xf numFmtId="164" fontId="0" fillId="0" borderId="0" xfId="0" applyNumberFormat="1"/>
    <xf numFmtId="39" fontId="0" fillId="0" borderId="0" xfId="0" applyNumberFormat="1"/>
    <xf numFmtId="9" fontId="0" fillId="0" borderId="0" xfId="3" applyFont="1"/>
    <xf numFmtId="164" fontId="0" fillId="0" borderId="0" xfId="1" applyFont="1"/>
    <xf numFmtId="4" fontId="21" fillId="0" borderId="0" xfId="0" applyNumberFormat="1" applyFont="1"/>
    <xf numFmtId="9" fontId="0" fillId="0" borderId="0" xfId="0" applyNumberFormat="1"/>
    <xf numFmtId="43" fontId="6" fillId="0" borderId="3" xfId="2" applyFont="1" applyBorder="1"/>
    <xf numFmtId="164" fontId="10" fillId="0" borderId="3" xfId="1" applyFont="1" applyBorder="1"/>
    <xf numFmtId="0" fontId="0" fillId="0" borderId="3" xfId="0" applyBorder="1"/>
    <xf numFmtId="0" fontId="10" fillId="0" borderId="2" xfId="0" applyFont="1" applyBorder="1"/>
    <xf numFmtId="164" fontId="10" fillId="0" borderId="2" xfId="1" applyFont="1" applyBorder="1"/>
    <xf numFmtId="164" fontId="0" fillId="0" borderId="2" xfId="1" applyFont="1" applyBorder="1"/>
    <xf numFmtId="164" fontId="11" fillId="0" borderId="7" xfId="1" applyFont="1" applyBorder="1"/>
    <xf numFmtId="164" fontId="11" fillId="0" borderId="8" xfId="1" applyFont="1" applyBorder="1"/>
    <xf numFmtId="165" fontId="0" fillId="0" borderId="1" xfId="0" applyNumberFormat="1" applyBorder="1"/>
    <xf numFmtId="39" fontId="6" fillId="2" borderId="1" xfId="2" applyNumberFormat="1" applyFont="1" applyFill="1" applyBorder="1"/>
    <xf numFmtId="0" fontId="10" fillId="2" borderId="1" xfId="0" applyFont="1" applyFill="1" applyBorder="1" applyAlignment="1">
      <alignment vertical="center" wrapText="1"/>
    </xf>
    <xf numFmtId="164" fontId="9" fillId="2" borderId="1" xfId="1" applyFont="1" applyFill="1" applyBorder="1"/>
    <xf numFmtId="164" fontId="9" fillId="2" borderId="1" xfId="0" applyNumberFormat="1" applyFont="1" applyFill="1" applyBorder="1" applyAlignment="1">
      <alignment vertical="center" wrapText="1"/>
    </xf>
    <xf numFmtId="39" fontId="9" fillId="2" borderId="1" xfId="0" applyNumberFormat="1" applyFont="1" applyFill="1" applyBorder="1" applyAlignment="1">
      <alignment vertical="center" wrapText="1"/>
    </xf>
    <xf numFmtId="39" fontId="4" fillId="2" borderId="1" xfId="2" applyNumberFormat="1" applyFont="1" applyFill="1" applyBorder="1"/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16" fillId="0" borderId="1" xfId="0" applyFont="1" applyBorder="1"/>
    <xf numFmtId="4" fontId="0" fillId="0" borderId="1" xfId="0" applyNumberFormat="1" applyBorder="1" applyAlignment="1">
      <alignment horizontal="right"/>
    </xf>
    <xf numFmtId="0" fontId="25" fillId="0" borderId="1" xfId="0" applyFont="1" applyBorder="1" applyAlignment="1">
      <alignment vertical="center" wrapText="1"/>
    </xf>
    <xf numFmtId="0" fontId="9" fillId="6" borderId="1" xfId="0" applyFont="1" applyFill="1" applyBorder="1"/>
    <xf numFmtId="0" fontId="10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39" fontId="6" fillId="6" borderId="1" xfId="2" applyNumberFormat="1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vertical="center" wrapText="1"/>
    </xf>
    <xf numFmtId="39" fontId="25" fillId="6" borderId="1" xfId="0" applyNumberFormat="1" applyFont="1" applyFill="1" applyBorder="1"/>
    <xf numFmtId="0" fontId="11" fillId="6" borderId="1" xfId="0" applyFont="1" applyFill="1" applyBorder="1" applyAlignment="1">
      <alignment vertical="center" wrapText="1"/>
    </xf>
    <xf numFmtId="0" fontId="2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23" fillId="6" borderId="1" xfId="0" applyFont="1" applyFill="1" applyBorder="1" applyAlignment="1">
      <alignment vertical="center" wrapText="1"/>
    </xf>
    <xf numFmtId="39" fontId="24" fillId="6" borderId="1" xfId="0" applyNumberFormat="1" applyFont="1" applyFill="1" applyBorder="1"/>
    <xf numFmtId="0" fontId="24" fillId="6" borderId="1" xfId="0" applyFont="1" applyFill="1" applyBorder="1"/>
    <xf numFmtId="0" fontId="12" fillId="7" borderId="0" xfId="0" applyFont="1" applyFill="1" applyAlignment="1">
      <alignment horizontal="left" vertical="center" indent="7"/>
    </xf>
    <xf numFmtId="0" fontId="10" fillId="7" borderId="0" xfId="0" applyFont="1" applyFill="1" applyAlignment="1">
      <alignment horizontal="left" vertical="center" indent="7"/>
    </xf>
    <xf numFmtId="0" fontId="8" fillId="7" borderId="1" xfId="0" applyFont="1" applyFill="1" applyBorder="1" applyAlignment="1">
      <alignment wrapText="1"/>
    </xf>
    <xf numFmtId="0" fontId="9" fillId="5" borderId="1" xfId="0" applyFont="1" applyFill="1" applyBorder="1"/>
    <xf numFmtId="0" fontId="10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wrapText="1" indent="1"/>
    </xf>
    <xf numFmtId="0" fontId="10" fillId="5" borderId="1" xfId="0" applyFont="1" applyFill="1" applyBorder="1" applyAlignment="1">
      <alignment horizontal="left" vertical="center" wrapText="1" indent="3"/>
    </xf>
    <xf numFmtId="0" fontId="5" fillId="5" borderId="1" xfId="0" applyFont="1" applyFill="1" applyBorder="1" applyAlignment="1">
      <alignment horizontal="left" vertical="center" wrapText="1" indent="3"/>
    </xf>
    <xf numFmtId="0" fontId="8" fillId="5" borderId="1" xfId="0" applyFont="1" applyFill="1" applyBorder="1" applyAlignment="1">
      <alignment horizontal="left" vertical="center" wrapText="1" indent="3"/>
    </xf>
    <xf numFmtId="0" fontId="5" fillId="5" borderId="3" xfId="0" applyFont="1" applyFill="1" applyBorder="1" applyAlignment="1">
      <alignment horizontal="left" vertical="center" wrapText="1" indent="1"/>
    </xf>
    <xf numFmtId="0" fontId="10" fillId="5" borderId="3" xfId="0" applyFont="1" applyFill="1" applyBorder="1" applyAlignment="1">
      <alignment horizontal="left" vertical="center" wrapText="1" indent="1"/>
    </xf>
    <xf numFmtId="0" fontId="12" fillId="5" borderId="2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 wrapText="1" indent="6"/>
    </xf>
    <xf numFmtId="0" fontId="25" fillId="7" borderId="6" xfId="0" applyFont="1" applyFill="1" applyBorder="1" applyAlignment="1">
      <alignment vertical="center" wrapText="1"/>
    </xf>
    <xf numFmtId="0" fontId="25" fillId="7" borderId="2" xfId="0" applyFont="1" applyFill="1" applyBorder="1" applyAlignment="1">
      <alignment vertical="center" wrapText="1"/>
    </xf>
    <xf numFmtId="0" fontId="25" fillId="7" borderId="1" xfId="0" applyFont="1" applyFill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6" fillId="0" borderId="1" xfId="0" applyFont="1" applyBorder="1"/>
    <xf numFmtId="0" fontId="9" fillId="8" borderId="1" xfId="0" applyFont="1" applyFill="1" applyBorder="1"/>
    <xf numFmtId="0" fontId="10" fillId="7" borderId="0" xfId="0" applyFont="1" applyFill="1" applyAlignment="1">
      <alignment wrapText="1"/>
    </xf>
    <xf numFmtId="0" fontId="25" fillId="6" borderId="1" xfId="0" applyFont="1" applyFill="1" applyBorder="1"/>
    <xf numFmtId="0" fontId="25" fillId="0" borderId="1" xfId="0" applyFont="1" applyBorder="1" applyAlignment="1">
      <alignment wrapText="1"/>
    </xf>
    <xf numFmtId="0" fontId="24" fillId="6" borderId="1" xfId="0" applyFont="1" applyFill="1" applyBorder="1" applyAlignment="1">
      <alignment wrapText="1"/>
    </xf>
    <xf numFmtId="0" fontId="25" fillId="6" borderId="1" xfId="0" applyFont="1" applyFill="1" applyBorder="1" applyAlignment="1">
      <alignment wrapText="1"/>
    </xf>
    <xf numFmtId="0" fontId="24" fillId="6" borderId="1" xfId="0" applyFont="1" applyFill="1" applyBorder="1" applyAlignment="1">
      <alignment vertical="center" wrapText="1"/>
    </xf>
    <xf numFmtId="0" fontId="27" fillId="0" borderId="0" xfId="0" applyFont="1"/>
    <xf numFmtId="4" fontId="27" fillId="0" borderId="0" xfId="0" applyNumberFormat="1" applyFont="1"/>
    <xf numFmtId="0" fontId="27" fillId="0" borderId="0" xfId="0" applyFont="1" applyAlignment="1">
      <alignment horizontal="left" vertical="top"/>
    </xf>
    <xf numFmtId="0" fontId="0" fillId="3" borderId="1" xfId="0" applyFill="1" applyBorder="1"/>
    <xf numFmtId="0" fontId="19" fillId="3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/>
    <xf numFmtId="4" fontId="0" fillId="5" borderId="1" xfId="0" applyNumberFormat="1" applyFill="1" applyBorder="1"/>
    <xf numFmtId="164" fontId="2" fillId="5" borderId="1" xfId="1" applyFont="1" applyFill="1" applyBorder="1"/>
    <xf numFmtId="9" fontId="0" fillId="8" borderId="1" xfId="3" applyFont="1" applyFill="1" applyBorder="1"/>
    <xf numFmtId="0" fontId="27" fillId="3" borderId="10" xfId="0" applyFont="1" applyFill="1" applyBorder="1" applyAlignment="1">
      <alignment wrapText="1"/>
    </xf>
    <xf numFmtId="0" fontId="27" fillId="3" borderId="10" xfId="0" applyFont="1" applyFill="1" applyBorder="1"/>
    <xf numFmtId="0" fontId="19" fillId="3" borderId="10" xfId="0" applyFont="1" applyFill="1" applyBorder="1" applyAlignment="1">
      <alignment horizontal="center"/>
    </xf>
    <xf numFmtId="0" fontId="0" fillId="3" borderId="10" xfId="0" applyFill="1" applyBorder="1"/>
    <xf numFmtId="0" fontId="19" fillId="4" borderId="10" xfId="0" applyFont="1" applyFill="1" applyBorder="1"/>
    <xf numFmtId="0" fontId="27" fillId="0" borderId="1" xfId="0" applyFont="1" applyBorder="1"/>
    <xf numFmtId="4" fontId="27" fillId="0" borderId="1" xfId="0" applyNumberFormat="1" applyFont="1" applyBorder="1"/>
    <xf numFmtId="9" fontId="0" fillId="0" borderId="1" xfId="3" applyFont="1" applyBorder="1"/>
    <xf numFmtId="164" fontId="0" fillId="0" borderId="1" xfId="0" applyNumberFormat="1" applyBorder="1"/>
    <xf numFmtId="39" fontId="0" fillId="0" borderId="1" xfId="0" applyNumberFormat="1" applyBorder="1"/>
    <xf numFmtId="10" fontId="7" fillId="4" borderId="1" xfId="3" applyNumberFormat="1" applyFont="1" applyFill="1" applyBorder="1"/>
    <xf numFmtId="39" fontId="7" fillId="4" borderId="1" xfId="2" applyNumberFormat="1" applyFont="1" applyFill="1" applyBorder="1"/>
    <xf numFmtId="0" fontId="24" fillId="4" borderId="1" xfId="0" applyFont="1" applyFill="1" applyBorder="1" applyAlignment="1">
      <alignment wrapText="1"/>
    </xf>
    <xf numFmtId="0" fontId="0" fillId="0" borderId="2" xfId="0" applyBorder="1"/>
    <xf numFmtId="164" fontId="11" fillId="0" borderId="4" xfId="1" applyFont="1" applyBorder="1"/>
    <xf numFmtId="10" fontId="0" fillId="4" borderId="2" xfId="3" applyNumberFormat="1" applyFont="1" applyFill="1" applyBorder="1"/>
    <xf numFmtId="0" fontId="0" fillId="4" borderId="2" xfId="0" applyFill="1" applyBorder="1"/>
    <xf numFmtId="0" fontId="26" fillId="4" borderId="2" xfId="0" applyFont="1" applyFill="1" applyBorder="1"/>
    <xf numFmtId="0" fontId="27" fillId="9" borderId="10" xfId="0" applyFont="1" applyFill="1" applyBorder="1" applyAlignment="1">
      <alignment wrapText="1"/>
    </xf>
    <xf numFmtId="4" fontId="0" fillId="9" borderId="1" xfId="0" applyNumberFormat="1" applyFill="1" applyBorder="1"/>
    <xf numFmtId="10" fontId="0" fillId="9" borderId="1" xfId="3" applyNumberFormat="1" applyFont="1" applyFill="1" applyBorder="1"/>
    <xf numFmtId="0" fontId="9" fillId="10" borderId="4" xfId="0" applyFont="1" applyFill="1" applyBorder="1"/>
    <xf numFmtId="10" fontId="10" fillId="4" borderId="1" xfId="3" applyNumberFormat="1" applyFont="1" applyFill="1" applyBorder="1"/>
    <xf numFmtId="0" fontId="25" fillId="7" borderId="0" xfId="0" applyFont="1" applyFill="1" applyAlignment="1">
      <alignment vertical="center" wrapText="1"/>
    </xf>
    <xf numFmtId="164" fontId="15" fillId="0" borderId="0" xfId="0" applyNumberFormat="1" applyFont="1"/>
    <xf numFmtId="0" fontId="12" fillId="5" borderId="1" xfId="0" applyFont="1" applyFill="1" applyBorder="1" applyAlignment="1">
      <alignment vertical="center" wrapText="1"/>
    </xf>
    <xf numFmtId="0" fontId="25" fillId="7" borderId="10" xfId="0" applyFont="1" applyFill="1" applyBorder="1" applyAlignment="1">
      <alignment vertical="center" wrapText="1"/>
    </xf>
    <xf numFmtId="0" fontId="10" fillId="5" borderId="10" xfId="0" applyFont="1" applyFill="1" applyBorder="1" applyAlignment="1">
      <alignment horizontal="left" vertical="center" wrapText="1" indent="1"/>
    </xf>
    <xf numFmtId="0" fontId="5" fillId="5" borderId="10" xfId="0" applyFont="1" applyFill="1" applyBorder="1" applyAlignment="1">
      <alignment horizontal="left" vertical="center" wrapText="1" indent="1"/>
    </xf>
    <xf numFmtId="0" fontId="10" fillId="5" borderId="10" xfId="0" applyFont="1" applyFill="1" applyBorder="1" applyAlignment="1">
      <alignment horizontal="left" vertical="center" wrapText="1" indent="3"/>
    </xf>
    <xf numFmtId="0" fontId="5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 wrapText="1" indent="6"/>
    </xf>
    <xf numFmtId="0" fontId="0" fillId="10" borderId="0" xfId="0" applyFill="1"/>
  </cellXfs>
  <cellStyles count="4">
    <cellStyle name="Comma" xfId="1" builtinId="3"/>
    <cellStyle name="Comma 2" xfId="2" xr:uid="{00000000-0005-0000-0000-000001000000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4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zoomScale="77" zoomScaleNormal="58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O14" sqref="O14"/>
    </sheetView>
  </sheetViews>
  <sheetFormatPr defaultColWidth="20.44140625" defaultRowHeight="14.4" x14ac:dyDescent="0.3"/>
  <cols>
    <col min="1" max="1" width="39.44140625" style="4" customWidth="1"/>
    <col min="2" max="12" width="18.33203125" style="1" customWidth="1"/>
    <col min="13" max="13" width="11.33203125" style="1" customWidth="1"/>
    <col min="14" max="14" width="37.21875" style="1" customWidth="1"/>
    <col min="15" max="16384" width="20.44140625" style="1"/>
  </cols>
  <sheetData>
    <row r="1" spans="1:24" x14ac:dyDescent="0.3">
      <c r="A1" s="106" t="s">
        <v>113</v>
      </c>
    </row>
    <row r="2" spans="1:24" x14ac:dyDescent="0.3">
      <c r="A2" s="107" t="s">
        <v>70</v>
      </c>
      <c r="B2" s="105" t="s">
        <v>71</v>
      </c>
      <c r="C2" s="105" t="s">
        <v>72</v>
      </c>
      <c r="D2" s="105" t="s">
        <v>73</v>
      </c>
      <c r="E2" s="105" t="s">
        <v>86</v>
      </c>
      <c r="F2" s="105" t="s">
        <v>87</v>
      </c>
      <c r="G2" s="105" t="s">
        <v>88</v>
      </c>
      <c r="H2" s="105" t="s">
        <v>89</v>
      </c>
      <c r="I2" s="105" t="s">
        <v>90</v>
      </c>
      <c r="J2" s="105" t="s">
        <v>91</v>
      </c>
      <c r="K2" s="105" t="s">
        <v>92</v>
      </c>
      <c r="L2" s="105" t="s">
        <v>93</v>
      </c>
      <c r="N2" s="142" t="s">
        <v>245</v>
      </c>
      <c r="O2" s="105" t="s">
        <v>71</v>
      </c>
      <c r="P2" s="105" t="s">
        <v>72</v>
      </c>
      <c r="Q2" s="105" t="s">
        <v>73</v>
      </c>
      <c r="R2" s="105" t="s">
        <v>86</v>
      </c>
      <c r="S2" s="105" t="s">
        <v>87</v>
      </c>
      <c r="T2" s="105" t="s">
        <v>88</v>
      </c>
      <c r="U2" s="105" t="s">
        <v>89</v>
      </c>
      <c r="V2" s="105" t="s">
        <v>90</v>
      </c>
      <c r="W2" s="105" t="s">
        <v>91</v>
      </c>
      <c r="X2" s="105" t="s">
        <v>92</v>
      </c>
    </row>
    <row r="3" spans="1:24" x14ac:dyDescent="0.3">
      <c r="A3" s="108" t="s">
        <v>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4" x14ac:dyDescent="0.3">
      <c r="A4" s="109" t="s">
        <v>84</v>
      </c>
      <c r="B4" s="19">
        <v>1814.6</v>
      </c>
      <c r="C4" s="19">
        <v>1896.06</v>
      </c>
      <c r="D4" s="19">
        <v>2173.48</v>
      </c>
      <c r="E4" s="19">
        <v>2188.7399999999998</v>
      </c>
      <c r="F4" s="19">
        <v>2302.5100000000002</v>
      </c>
      <c r="G4" s="19">
        <v>2513.89</v>
      </c>
      <c r="H4" s="9">
        <v>3161.37</v>
      </c>
      <c r="I4" s="9">
        <v>2724.59</v>
      </c>
      <c r="J4" s="9">
        <v>2429.48</v>
      </c>
      <c r="K4" s="58">
        <v>3758.73</v>
      </c>
      <c r="L4" s="3"/>
      <c r="N4" s="109" t="s">
        <v>84</v>
      </c>
      <c r="O4" s="19">
        <v>1814.6</v>
      </c>
      <c r="P4" s="19">
        <v>1896.06</v>
      </c>
      <c r="Q4" s="19">
        <v>2173.48</v>
      </c>
      <c r="R4" s="19">
        <v>2188.7399999999998</v>
      </c>
      <c r="S4" s="19">
        <v>2302.5100000000002</v>
      </c>
      <c r="T4" s="19">
        <v>2513.89</v>
      </c>
      <c r="U4" s="9">
        <v>3161.37</v>
      </c>
      <c r="V4" s="9">
        <v>2724.59</v>
      </c>
      <c r="W4" s="9">
        <v>2429.48</v>
      </c>
      <c r="X4" s="58">
        <v>3758.73</v>
      </c>
    </row>
    <row r="5" spans="1:24" x14ac:dyDescent="0.3">
      <c r="A5" s="133" t="s">
        <v>244</v>
      </c>
      <c r="B5" s="132"/>
      <c r="C5" s="131">
        <f>(C4-B4)/B4</f>
        <v>4.4891436129174497E-2</v>
      </c>
      <c r="D5" s="131">
        <f t="shared" ref="D5:K5" si="0">(D4-C4)/C4</f>
        <v>0.14631393521302072</v>
      </c>
      <c r="E5" s="131">
        <f t="shared" si="0"/>
        <v>7.0209985829176079E-3</v>
      </c>
      <c r="F5" s="131">
        <f t="shared" si="0"/>
        <v>5.1979677805495603E-2</v>
      </c>
      <c r="G5" s="131">
        <f t="shared" si="0"/>
        <v>9.1804161545443727E-2</v>
      </c>
      <c r="H5" s="131">
        <f t="shared" si="0"/>
        <v>0.25756099113326358</v>
      </c>
      <c r="I5" s="131">
        <f t="shared" si="0"/>
        <v>-0.13816161980407221</v>
      </c>
      <c r="J5" s="131">
        <f t="shared" si="0"/>
        <v>-0.10831354442319766</v>
      </c>
      <c r="K5" s="131">
        <f t="shared" si="0"/>
        <v>0.54713354298039085</v>
      </c>
      <c r="L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">
      <c r="A6" s="109" t="s">
        <v>85</v>
      </c>
      <c r="B6" s="19">
        <v>30.27</v>
      </c>
      <c r="C6" s="19">
        <v>18.7</v>
      </c>
      <c r="D6" s="19">
        <v>225.36</v>
      </c>
      <c r="E6" s="19">
        <v>222.64</v>
      </c>
      <c r="F6" s="19">
        <v>55.92</v>
      </c>
      <c r="G6" s="19">
        <v>105.74</v>
      </c>
      <c r="H6" s="9">
        <v>60.76</v>
      </c>
      <c r="I6" s="9">
        <v>89.78</v>
      </c>
      <c r="J6" s="9">
        <v>67.45</v>
      </c>
      <c r="K6" s="8">
        <v>46.38</v>
      </c>
      <c r="L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">
      <c r="A7" s="110" t="s">
        <v>74</v>
      </c>
      <c r="B7" s="16">
        <f>B4+B6</f>
        <v>1844.87</v>
      </c>
      <c r="C7" s="16">
        <f t="shared" ref="C7:G7" si="1">C4+C6</f>
        <v>1914.76</v>
      </c>
      <c r="D7" s="16">
        <f t="shared" si="1"/>
        <v>2398.84</v>
      </c>
      <c r="E7" s="16">
        <f t="shared" si="1"/>
        <v>2411.3799999999997</v>
      </c>
      <c r="F7" s="16">
        <f t="shared" si="1"/>
        <v>2358.4300000000003</v>
      </c>
      <c r="G7" s="16">
        <f t="shared" si="1"/>
        <v>2619.6299999999997</v>
      </c>
      <c r="H7" s="16">
        <f>H4+H6</f>
        <v>3222.13</v>
      </c>
      <c r="I7" s="16">
        <f>I4+I6</f>
        <v>2814.3700000000003</v>
      </c>
      <c r="J7" s="16">
        <f>J4+J6</f>
        <v>2496.9299999999998</v>
      </c>
      <c r="K7" s="16">
        <f>K4+K6</f>
        <v>3805.11</v>
      </c>
      <c r="L7" s="16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">
      <c r="A8" s="133" t="s">
        <v>244</v>
      </c>
      <c r="B8" s="132"/>
      <c r="C8" s="131">
        <f>(C7-B7)/B7</f>
        <v>3.7883428100625033E-2</v>
      </c>
      <c r="D8" s="131">
        <f t="shared" ref="D8" si="2">(D7-C7)/C7</f>
        <v>0.25281497420042209</v>
      </c>
      <c r="E8" s="131">
        <f t="shared" ref="E8" si="3">(E7-D7)/D7</f>
        <v>5.2275266378747675E-3</v>
      </c>
      <c r="F8" s="131">
        <f t="shared" ref="F8" si="4">(F7-E7)/E7</f>
        <v>-2.1958380678283543E-2</v>
      </c>
      <c r="G8" s="131">
        <f t="shared" ref="G8" si="5">(G7-F7)/F7</f>
        <v>0.11075164410222026</v>
      </c>
      <c r="H8" s="131">
        <f t="shared" ref="H8" si="6">(H7-G7)/G7</f>
        <v>0.22999431217385682</v>
      </c>
      <c r="I8" s="131">
        <f t="shared" ref="I8" si="7">(I7-H7)/H7</f>
        <v>-0.1265498288399288</v>
      </c>
      <c r="J8" s="131">
        <f t="shared" ref="J8" si="8">(J7-I7)/I7</f>
        <v>-0.11279256103497425</v>
      </c>
      <c r="K8" s="131">
        <f t="shared" ref="K8" si="9">(K7-J7)/J7</f>
        <v>0.52391536807199257</v>
      </c>
      <c r="L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customFormat="1" x14ac:dyDescent="0.3">
      <c r="A9" s="108" t="s">
        <v>75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1:24" x14ac:dyDescent="0.3">
      <c r="A10" s="109" t="s">
        <v>76</v>
      </c>
      <c r="B10" s="19">
        <v>118.89</v>
      </c>
      <c r="C10" s="19">
        <v>151.44</v>
      </c>
      <c r="D10" s="19">
        <v>169.99</v>
      </c>
      <c r="E10" s="19">
        <v>162.34</v>
      </c>
      <c r="F10" s="19">
        <v>169.76</v>
      </c>
      <c r="G10" s="9">
        <v>201.38</v>
      </c>
      <c r="H10" s="9">
        <v>206.95</v>
      </c>
      <c r="I10" s="9">
        <v>243.89</v>
      </c>
      <c r="J10" s="9">
        <v>233.19</v>
      </c>
      <c r="K10" s="8">
        <v>271.93</v>
      </c>
      <c r="L10" s="3"/>
      <c r="N10" s="109" t="s">
        <v>76</v>
      </c>
      <c r="O10" s="19">
        <v>118.89</v>
      </c>
      <c r="P10" s="19">
        <v>151.44</v>
      </c>
      <c r="Q10" s="19">
        <v>169.99</v>
      </c>
      <c r="R10" s="19">
        <v>162.34</v>
      </c>
      <c r="S10" s="19">
        <v>169.76</v>
      </c>
      <c r="T10" s="9">
        <v>201.38</v>
      </c>
      <c r="U10" s="9">
        <v>206.95</v>
      </c>
      <c r="V10" s="9">
        <v>243.89</v>
      </c>
      <c r="W10" s="9">
        <v>233.19</v>
      </c>
      <c r="X10" s="8">
        <v>271.93</v>
      </c>
    </row>
    <row r="11" spans="1:24" x14ac:dyDescent="0.3">
      <c r="A11" s="133" t="s">
        <v>244</v>
      </c>
      <c r="B11" s="132"/>
      <c r="C11" s="131">
        <f>(C10-B10)/B10</f>
        <v>0.27378248801413069</v>
      </c>
      <c r="D11" s="131">
        <f t="shared" ref="D11" si="10">(D10-C10)/C10</f>
        <v>0.12249075541468576</v>
      </c>
      <c r="E11" s="131">
        <f t="shared" ref="E11" si="11">(E10-D10)/D10</f>
        <v>-4.5002647214542064E-2</v>
      </c>
      <c r="F11" s="131">
        <f t="shared" ref="F11" si="12">(F10-E10)/E10</f>
        <v>4.5706541825797628E-2</v>
      </c>
      <c r="G11" s="131">
        <f t="shared" ref="G11" si="13">(G10-F10)/F10</f>
        <v>0.18626295947219607</v>
      </c>
      <c r="H11" s="131">
        <f t="shared" ref="H11" si="14">(H10-G10)/G10</f>
        <v>2.7659151852219652E-2</v>
      </c>
      <c r="I11" s="131">
        <f t="shared" ref="I11" si="15">(I10-H10)/H10</f>
        <v>0.17849722155109929</v>
      </c>
      <c r="J11" s="131">
        <f t="shared" ref="J11" si="16">(J10-I10)/I10</f>
        <v>-4.3872237484111648E-2</v>
      </c>
      <c r="K11" s="131">
        <f>(K10-J10)/J10</f>
        <v>0.16613062309704538</v>
      </c>
      <c r="L11" s="3"/>
      <c r="N11" s="3"/>
      <c r="O11" s="143">
        <f>O10/O4</f>
        <v>6.5518571586024477E-2</v>
      </c>
      <c r="P11" s="143">
        <f t="shared" ref="P11:X11" si="17">P10/P4</f>
        <v>7.9870890161703748E-2</v>
      </c>
      <c r="Q11" s="143">
        <f t="shared" si="17"/>
        <v>7.8210979627141727E-2</v>
      </c>
      <c r="R11" s="143">
        <f t="shared" si="17"/>
        <v>7.4170527335361905E-2</v>
      </c>
      <c r="S11" s="143">
        <f t="shared" si="17"/>
        <v>7.3728235707988227E-2</v>
      </c>
      <c r="T11" s="143">
        <f t="shared" si="17"/>
        <v>8.010692591959076E-2</v>
      </c>
      <c r="U11" s="143">
        <f t="shared" si="17"/>
        <v>6.5462125597446671E-2</v>
      </c>
      <c r="V11" s="143">
        <f t="shared" si="17"/>
        <v>8.9514385650685049E-2</v>
      </c>
      <c r="W11" s="143">
        <f t="shared" si="17"/>
        <v>9.5983502642540783E-2</v>
      </c>
      <c r="X11" s="143">
        <f t="shared" si="17"/>
        <v>7.2346244609216417E-2</v>
      </c>
    </row>
    <row r="12" spans="1:24" x14ac:dyDescent="0.3">
      <c r="A12" s="111" t="s">
        <v>243</v>
      </c>
      <c r="B12" s="127">
        <v>720.6</v>
      </c>
      <c r="C12" s="127">
        <v>714.01</v>
      </c>
      <c r="D12" s="127">
        <v>717.45</v>
      </c>
      <c r="E12" s="127">
        <v>675.62</v>
      </c>
      <c r="F12" s="127">
        <v>668.42</v>
      </c>
      <c r="G12" s="127">
        <v>647.91</v>
      </c>
      <c r="H12" s="127">
        <v>655.43</v>
      </c>
      <c r="I12" s="127">
        <v>860</v>
      </c>
      <c r="J12" s="127">
        <v>912.35</v>
      </c>
      <c r="K12" s="127">
        <v>926.03</v>
      </c>
      <c r="L12" s="127"/>
      <c r="M12" s="113"/>
      <c r="N12" s="111" t="s">
        <v>243</v>
      </c>
      <c r="O12" s="127">
        <v>720.6</v>
      </c>
      <c r="P12" s="127">
        <v>714.01</v>
      </c>
      <c r="Q12" s="127">
        <v>717.45</v>
      </c>
      <c r="R12" s="127">
        <v>675.62</v>
      </c>
      <c r="S12" s="127">
        <v>668.42</v>
      </c>
      <c r="T12" s="127">
        <v>647.91</v>
      </c>
      <c r="U12" s="127">
        <v>655.43</v>
      </c>
      <c r="V12" s="127">
        <v>860</v>
      </c>
      <c r="W12" s="127">
        <v>912.35</v>
      </c>
      <c r="X12" s="127">
        <v>926.03</v>
      </c>
    </row>
    <row r="13" spans="1:24" x14ac:dyDescent="0.3">
      <c r="A13" s="133" t="s">
        <v>244</v>
      </c>
      <c r="B13" s="132"/>
      <c r="C13" s="131">
        <f>(C12-B12)/B12</f>
        <v>-9.1451568137663492E-3</v>
      </c>
      <c r="D13" s="131">
        <f t="shared" ref="D13" si="18">(D12-C12)/C12</f>
        <v>4.8178596938418996E-3</v>
      </c>
      <c r="E13" s="131">
        <f t="shared" ref="E13" si="19">(E12-D12)/D12</f>
        <v>-5.830371454456762E-2</v>
      </c>
      <c r="F13" s="131">
        <f t="shared" ref="F13" si="20">(F12-E12)/E12</f>
        <v>-1.0656878126757712E-2</v>
      </c>
      <c r="G13" s="131">
        <f t="shared" ref="G13" si="21">(G12-F12)/F12</f>
        <v>-3.0684300290236666E-2</v>
      </c>
      <c r="H13" s="131">
        <f t="shared" ref="H13" si="22">(H12-G12)/G12</f>
        <v>1.1606550292478866E-2</v>
      </c>
      <c r="I13" s="131">
        <f t="shared" ref="I13" si="23">(I12-H12)/H12</f>
        <v>0.31211571029705698</v>
      </c>
      <c r="J13" s="131">
        <f t="shared" ref="J13" si="24">(J12-I12)/I12</f>
        <v>6.0872093023255844E-2</v>
      </c>
      <c r="K13" s="131">
        <f t="shared" ref="K13" si="25">(K12-J12)/J12</f>
        <v>1.4994245629418479E-2</v>
      </c>
      <c r="L13" s="127"/>
      <c r="M13" s="113"/>
      <c r="N13" s="3"/>
      <c r="O13" s="143">
        <f>O12/O4</f>
        <v>0.39711231125316876</v>
      </c>
      <c r="P13" s="143">
        <f t="shared" ref="P13:X13" si="26">P12/P4</f>
        <v>0.37657563579211628</v>
      </c>
      <c r="Q13" s="143">
        <f t="shared" si="26"/>
        <v>0.33009275447669179</v>
      </c>
      <c r="R13" s="143">
        <f t="shared" si="26"/>
        <v>0.30867987974816563</v>
      </c>
      <c r="S13" s="143">
        <f t="shared" si="26"/>
        <v>0.29030058501374584</v>
      </c>
      <c r="T13" s="143">
        <f t="shared" si="26"/>
        <v>0.25773204078141843</v>
      </c>
      <c r="U13" s="143">
        <f t="shared" si="26"/>
        <v>0.20732467253121273</v>
      </c>
      <c r="V13" s="143">
        <f t="shared" si="26"/>
        <v>0.31564382163921911</v>
      </c>
      <c r="W13" s="143">
        <f t="shared" si="26"/>
        <v>0.37553303587598991</v>
      </c>
      <c r="X13" s="143">
        <f t="shared" si="26"/>
        <v>0.24636778912026136</v>
      </c>
    </row>
    <row r="14" spans="1:24" x14ac:dyDescent="0.3">
      <c r="A14" s="109" t="s">
        <v>33</v>
      </c>
      <c r="B14" s="19">
        <v>8.33</v>
      </c>
      <c r="C14" s="19">
        <v>6.35</v>
      </c>
      <c r="D14" s="19">
        <v>8.08</v>
      </c>
      <c r="E14" s="19">
        <v>9.33</v>
      </c>
      <c r="F14" s="9">
        <v>12.83</v>
      </c>
      <c r="G14" s="9">
        <v>14.89</v>
      </c>
      <c r="H14" s="9">
        <v>20.94</v>
      </c>
      <c r="I14" s="9">
        <v>14.04</v>
      </c>
      <c r="J14" s="9">
        <v>15.46</v>
      </c>
      <c r="K14" s="36">
        <v>6.14</v>
      </c>
      <c r="L14" s="3"/>
      <c r="N14" s="109" t="s">
        <v>33</v>
      </c>
      <c r="O14" s="19">
        <v>8.33</v>
      </c>
      <c r="P14" s="19">
        <v>6.35</v>
      </c>
      <c r="Q14" s="19">
        <v>8.08</v>
      </c>
      <c r="R14" s="19">
        <v>9.33</v>
      </c>
      <c r="S14" s="9">
        <v>12.83</v>
      </c>
      <c r="T14" s="9">
        <v>14.89</v>
      </c>
      <c r="U14" s="9">
        <v>20.94</v>
      </c>
      <c r="V14" s="9">
        <v>14.04</v>
      </c>
      <c r="W14" s="9">
        <v>15.46</v>
      </c>
      <c r="X14" s="36">
        <v>6.14</v>
      </c>
    </row>
    <row r="15" spans="1:24" x14ac:dyDescent="0.3">
      <c r="A15" s="133" t="s">
        <v>244</v>
      </c>
      <c r="B15" s="132"/>
      <c r="C15" s="131">
        <f>(C14-B14)/B14</f>
        <v>-0.23769507803121254</v>
      </c>
      <c r="D15" s="131">
        <f t="shared" ref="D15" si="27">(D14-C14)/C14</f>
        <v>0.27244094488188986</v>
      </c>
      <c r="E15" s="131">
        <f t="shared" ref="E15" si="28">(E14-D14)/D14</f>
        <v>0.1547029702970297</v>
      </c>
      <c r="F15" s="131">
        <f t="shared" ref="F15" si="29">(F14-E14)/E14</f>
        <v>0.37513397642015006</v>
      </c>
      <c r="G15" s="131">
        <f t="shared" ref="G15" si="30">(G14-F14)/F14</f>
        <v>0.1605611847233048</v>
      </c>
      <c r="H15" s="131">
        <f t="shared" ref="H15" si="31">(H14-G14)/G14</f>
        <v>0.40631296171927472</v>
      </c>
      <c r="I15" s="131">
        <f t="shared" ref="I15" si="32">(I14-H14)/H14</f>
        <v>-0.32951289398280809</v>
      </c>
      <c r="J15" s="131">
        <f t="shared" ref="J15" si="33">(J14-I14)/I14</f>
        <v>0.10113960113960127</v>
      </c>
      <c r="K15" s="131">
        <f t="shared" ref="K15" si="34">(K14-J14)/J14</f>
        <v>-0.60284605433376459</v>
      </c>
      <c r="L15" s="3"/>
      <c r="N15" s="3"/>
      <c r="O15" s="143">
        <f>O14/O4</f>
        <v>4.5905433704397664E-3</v>
      </c>
      <c r="P15" s="143">
        <f t="shared" ref="P15:X15" si="35">P14/P4</f>
        <v>3.3490501355442339E-3</v>
      </c>
      <c r="Q15" s="143">
        <f t="shared" si="35"/>
        <v>3.7175405340743877E-3</v>
      </c>
      <c r="R15" s="143">
        <f t="shared" si="35"/>
        <v>4.262726500178185E-3</v>
      </c>
      <c r="S15" s="143">
        <f t="shared" si="35"/>
        <v>5.5721799253857741E-3</v>
      </c>
      <c r="T15" s="143">
        <f t="shared" si="35"/>
        <v>5.9230913047110265E-3</v>
      </c>
      <c r="U15" s="143">
        <f t="shared" si="35"/>
        <v>6.6237106064775718E-3</v>
      </c>
      <c r="V15" s="143">
        <f t="shared" si="35"/>
        <v>5.1530689021100414E-3</v>
      </c>
      <c r="W15" s="143">
        <f t="shared" si="35"/>
        <v>6.3635016546750751E-3</v>
      </c>
      <c r="X15" s="143">
        <f t="shared" si="35"/>
        <v>1.6335304743889556E-3</v>
      </c>
    </row>
    <row r="16" spans="1:24" x14ac:dyDescent="0.3">
      <c r="A16" s="109" t="s">
        <v>77</v>
      </c>
      <c r="B16" s="19">
        <v>151.52000000000001</v>
      </c>
      <c r="C16" s="19">
        <v>150.63999999999999</v>
      </c>
      <c r="D16" s="19">
        <v>98.06</v>
      </c>
      <c r="E16" s="19">
        <v>107.1</v>
      </c>
      <c r="F16" s="9">
        <v>110.92</v>
      </c>
      <c r="G16" s="9">
        <v>127.31</v>
      </c>
      <c r="H16" s="9">
        <v>139.96</v>
      </c>
      <c r="I16" s="9">
        <v>161.83000000000001</v>
      </c>
      <c r="J16" s="9">
        <v>174.36</v>
      </c>
      <c r="K16" s="8">
        <v>197.78</v>
      </c>
      <c r="L16" s="3"/>
      <c r="N16" s="109" t="s">
        <v>77</v>
      </c>
      <c r="O16" s="19">
        <v>151.52000000000001</v>
      </c>
      <c r="P16" s="19">
        <v>150.63999999999999</v>
      </c>
      <c r="Q16" s="19">
        <v>98.06</v>
      </c>
      <c r="R16" s="19">
        <v>107.1</v>
      </c>
      <c r="S16" s="9">
        <v>110.92</v>
      </c>
      <c r="T16" s="9">
        <v>127.31</v>
      </c>
      <c r="U16" s="9">
        <v>139.96</v>
      </c>
      <c r="V16" s="9">
        <v>161.83000000000001</v>
      </c>
      <c r="W16" s="9">
        <v>174.36</v>
      </c>
      <c r="X16" s="8">
        <v>197.78</v>
      </c>
    </row>
    <row r="17" spans="1:24" x14ac:dyDescent="0.3">
      <c r="A17" s="133" t="s">
        <v>244</v>
      </c>
      <c r="B17" s="132"/>
      <c r="C17" s="131">
        <f>(C16-B16)/B16</f>
        <v>-5.8078141499473589E-3</v>
      </c>
      <c r="D17" s="131">
        <f t="shared" ref="D17" si="36">(D16-C16)/C16</f>
        <v>-0.34904407859798187</v>
      </c>
      <c r="E17" s="131">
        <f t="shared" ref="E17" si="37">(E16-D16)/D16</f>
        <v>9.2188456047317888E-2</v>
      </c>
      <c r="F17" s="131">
        <f t="shared" ref="F17" si="38">(F16-E16)/E16</f>
        <v>3.5667600373482794E-2</v>
      </c>
      <c r="G17" s="131">
        <f t="shared" ref="G17" si="39">(G16-F16)/F16</f>
        <v>0.14776415434547421</v>
      </c>
      <c r="H17" s="131">
        <f t="shared" ref="H17" si="40">(H16-G16)/G16</f>
        <v>9.9363757756657026E-2</v>
      </c>
      <c r="I17" s="131">
        <f t="shared" ref="I17" si="41">(I16-H16)/H16</f>
        <v>0.15625893112317807</v>
      </c>
      <c r="J17" s="131">
        <f t="shared" ref="J17" si="42">(J16-I16)/I16</f>
        <v>7.742692949391336E-2</v>
      </c>
      <c r="K17" s="131">
        <f t="shared" ref="K17" si="43">(K16-J16)/J16</f>
        <v>0.13431979811883452</v>
      </c>
      <c r="L17" s="3"/>
      <c r="N17" s="3"/>
      <c r="O17" s="143">
        <f>O16/O4</f>
        <v>8.3500495977074846E-2</v>
      </c>
      <c r="P17" s="143">
        <f t="shared" ref="P17:X17" si="44">P16/P4</f>
        <v>7.9448962585572186E-2</v>
      </c>
      <c r="Q17" s="143">
        <f t="shared" si="44"/>
        <v>4.5116587224175053E-2</v>
      </c>
      <c r="R17" s="143">
        <f t="shared" si="44"/>
        <v>4.8932262397543794E-2</v>
      </c>
      <c r="S17" s="143">
        <f t="shared" si="44"/>
        <v>4.8173514990162904E-2</v>
      </c>
      <c r="T17" s="143">
        <f t="shared" si="44"/>
        <v>5.064262955021899E-2</v>
      </c>
      <c r="U17" s="143">
        <f t="shared" si="44"/>
        <v>4.4271945390764136E-2</v>
      </c>
      <c r="V17" s="143">
        <f t="shared" si="44"/>
        <v>5.9396092623110269E-2</v>
      </c>
      <c r="W17" s="143">
        <f t="shared" si="44"/>
        <v>7.1768444276141402E-2</v>
      </c>
      <c r="X17" s="143">
        <f t="shared" si="44"/>
        <v>5.261883668153871E-2</v>
      </c>
    </row>
    <row r="18" spans="1:24" x14ac:dyDescent="0.3">
      <c r="A18" s="109" t="s">
        <v>78</v>
      </c>
      <c r="B18" s="19">
        <v>481.93</v>
      </c>
      <c r="C18" s="19">
        <v>658.39</v>
      </c>
      <c r="D18" s="19">
        <v>789.76</v>
      </c>
      <c r="E18" s="19">
        <v>800.45</v>
      </c>
      <c r="F18" s="9">
        <v>308.67</v>
      </c>
      <c r="G18" s="9">
        <v>285.77</v>
      </c>
      <c r="H18" s="9">
        <v>358.79</v>
      </c>
      <c r="I18" s="9">
        <v>387.37</v>
      </c>
      <c r="J18" s="9">
        <v>407.62</v>
      </c>
      <c r="K18" s="8">
        <v>480.97</v>
      </c>
      <c r="L18" s="3"/>
      <c r="N18" s="109" t="s">
        <v>78</v>
      </c>
      <c r="O18" s="19">
        <v>481.93</v>
      </c>
      <c r="P18" s="19">
        <v>658.39</v>
      </c>
      <c r="Q18" s="19">
        <v>789.76</v>
      </c>
      <c r="R18" s="19">
        <v>800.45</v>
      </c>
      <c r="S18" s="9">
        <v>308.67</v>
      </c>
      <c r="T18" s="9">
        <v>285.77</v>
      </c>
      <c r="U18" s="9">
        <v>358.79</v>
      </c>
      <c r="V18" s="9">
        <v>387.37</v>
      </c>
      <c r="W18" s="9">
        <v>407.62</v>
      </c>
      <c r="X18" s="8">
        <v>480.97</v>
      </c>
    </row>
    <row r="19" spans="1:24" x14ac:dyDescent="0.3">
      <c r="A19" s="133" t="s">
        <v>244</v>
      </c>
      <c r="B19" s="132"/>
      <c r="C19" s="131">
        <f>(C18-B18)/B18</f>
        <v>0.3661527607743863</v>
      </c>
      <c r="D19" s="131">
        <f t="shared" ref="D19" si="45">(D18-C18)/C18</f>
        <v>0.19953219216573764</v>
      </c>
      <c r="E19" s="131">
        <f t="shared" ref="E19" si="46">(E18-D18)/D18</f>
        <v>1.3535757698541399E-2</v>
      </c>
      <c r="F19" s="131">
        <f t="shared" ref="F19" si="47">(F18-E18)/E18</f>
        <v>-0.61437941158098575</v>
      </c>
      <c r="G19" s="131">
        <f t="shared" ref="G19" si="48">(G18-F18)/F18</f>
        <v>-7.4189263614863873E-2</v>
      </c>
      <c r="H19" s="131">
        <f t="shared" ref="H19" si="49">(H18-G18)/G18</f>
        <v>0.25552017356615475</v>
      </c>
      <c r="I19" s="131">
        <f t="shared" ref="I19" si="50">(I18-H18)/H18</f>
        <v>7.9656623651718231E-2</v>
      </c>
      <c r="J19" s="131">
        <f t="shared" ref="J19" si="51">(J18-I18)/I18</f>
        <v>5.2275602137491287E-2</v>
      </c>
      <c r="K19" s="131">
        <f t="shared" ref="K19" si="52">(K18-J18)/J18</f>
        <v>0.1799470094696041</v>
      </c>
      <c r="L19" s="3"/>
      <c r="N19" s="3"/>
      <c r="O19" s="143">
        <f>O18/O4</f>
        <v>0.26558470186266947</v>
      </c>
      <c r="P19" s="143">
        <f t="shared" ref="P19:X19" si="53">P18/P4</f>
        <v>0.34724112106156979</v>
      </c>
      <c r="Q19" s="143">
        <f t="shared" si="53"/>
        <v>0.36336198170675599</v>
      </c>
      <c r="R19" s="143">
        <f t="shared" si="53"/>
        <v>0.36571269314765581</v>
      </c>
      <c r="S19" s="143">
        <f t="shared" si="53"/>
        <v>0.13405804969359525</v>
      </c>
      <c r="T19" s="143">
        <f t="shared" si="53"/>
        <v>0.11367641384467896</v>
      </c>
      <c r="U19" s="143">
        <f t="shared" si="53"/>
        <v>0.11349193545836142</v>
      </c>
      <c r="V19" s="143">
        <f t="shared" si="53"/>
        <v>0.14217551998649339</v>
      </c>
      <c r="W19" s="143">
        <f t="shared" si="53"/>
        <v>0.16778075966873571</v>
      </c>
      <c r="X19" s="143">
        <f t="shared" si="53"/>
        <v>0.12796077398483</v>
      </c>
    </row>
    <row r="20" spans="1:24" x14ac:dyDescent="0.3">
      <c r="A20" s="110" t="s">
        <v>26</v>
      </c>
      <c r="B20" s="16">
        <v>1479.14</v>
      </c>
      <c r="C20" s="16">
        <v>1679.6</v>
      </c>
      <c r="D20" s="16">
        <v>1747.23</v>
      </c>
      <c r="E20" s="16">
        <v>1781.59</v>
      </c>
      <c r="F20" s="16">
        <v>1976.65</v>
      </c>
      <c r="G20" s="16">
        <v>1869.41</v>
      </c>
      <c r="H20" s="16">
        <v>2207.12</v>
      </c>
      <c r="I20" s="16">
        <v>2322.7399999999998</v>
      </c>
      <c r="J20" s="16">
        <v>2261.13</v>
      </c>
      <c r="K20" s="16">
        <v>2976.49</v>
      </c>
      <c r="L20" s="16"/>
      <c r="N20" s="110" t="s">
        <v>26</v>
      </c>
      <c r="O20" s="16">
        <v>1479.14</v>
      </c>
      <c r="P20" s="16">
        <v>1679.6</v>
      </c>
      <c r="Q20" s="16">
        <v>1747.23</v>
      </c>
      <c r="R20" s="16">
        <v>1781.59</v>
      </c>
      <c r="S20" s="16">
        <v>1976.65</v>
      </c>
      <c r="T20" s="16">
        <v>1869.41</v>
      </c>
      <c r="U20" s="16">
        <v>2207.12</v>
      </c>
      <c r="V20" s="16">
        <v>2322.7399999999998</v>
      </c>
      <c r="W20" s="16">
        <v>2261.13</v>
      </c>
      <c r="X20" s="16">
        <v>2976.49</v>
      </c>
    </row>
    <row r="21" spans="1:24" x14ac:dyDescent="0.3">
      <c r="A21" s="133" t="s">
        <v>244</v>
      </c>
      <c r="B21" s="132"/>
      <c r="C21" s="131">
        <f>(C20-B20)/B20</f>
        <v>0.13552469678326581</v>
      </c>
      <c r="D21" s="131">
        <f t="shared" ref="D21" si="54">(D20-C20)/C20</f>
        <v>4.026553941414629E-2</v>
      </c>
      <c r="E21" s="131">
        <f t="shared" ref="E21" si="55">(E20-D20)/D20</f>
        <v>1.9665413254122181E-2</v>
      </c>
      <c r="F21" s="131">
        <f t="shared" ref="F21" si="56">(F20-E20)/E20</f>
        <v>0.10948646995099894</v>
      </c>
      <c r="G21" s="131">
        <f t="shared" ref="G21" si="57">(G20-F20)/F20</f>
        <v>-5.4253408544760073E-2</v>
      </c>
      <c r="H21" s="131">
        <f t="shared" ref="H21" si="58">(H20-G20)/G20</f>
        <v>0.18065057959463135</v>
      </c>
      <c r="I21" s="131">
        <f t="shared" ref="I21" si="59">(I20-H20)/H20</f>
        <v>5.2385008517887514E-2</v>
      </c>
      <c r="J21" s="131">
        <f t="shared" ref="J21" si="60">(J20-I20)/I20</f>
        <v>-2.6524707888097538E-2</v>
      </c>
      <c r="K21" s="131">
        <f t="shared" ref="K21" si="61">(K20-J20)/J20</f>
        <v>0.31637278705779837</v>
      </c>
      <c r="L21" s="16"/>
      <c r="N21" s="3"/>
      <c r="O21" s="143">
        <f>O20/O4</f>
        <v>0.81513281163892881</v>
      </c>
      <c r="P21" s="143">
        <f t="shared" ref="P21:X21" si="62">P20/P4</f>
        <v>0.88583694608820396</v>
      </c>
      <c r="Q21" s="143">
        <f t="shared" si="62"/>
        <v>0.8038859340780683</v>
      </c>
      <c r="R21" s="143">
        <f t="shared" si="62"/>
        <v>0.81397973263155976</v>
      </c>
      <c r="S21" s="143">
        <f t="shared" si="62"/>
        <v>0.85847618468540854</v>
      </c>
      <c r="T21" s="143">
        <f t="shared" si="62"/>
        <v>0.74363237850502617</v>
      </c>
      <c r="U21" s="143">
        <f t="shared" si="62"/>
        <v>0.69815301593929213</v>
      </c>
      <c r="V21" s="143">
        <f t="shared" si="62"/>
        <v>0.85250991892358108</v>
      </c>
      <c r="W21" s="143">
        <f t="shared" si="62"/>
        <v>0.9307053361213099</v>
      </c>
      <c r="X21" s="143">
        <f t="shared" si="62"/>
        <v>0.79188715337361282</v>
      </c>
    </row>
    <row r="22" spans="1:24" ht="43.2" x14ac:dyDescent="0.3">
      <c r="A22" s="108" t="s">
        <v>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24" x14ac:dyDescent="0.3">
      <c r="A23" s="109" t="s">
        <v>28</v>
      </c>
      <c r="B23" s="19"/>
      <c r="C23" s="19"/>
      <c r="D23" s="19"/>
      <c r="E23" s="19"/>
      <c r="F23" s="19">
        <v>-1.21</v>
      </c>
      <c r="G23" s="19">
        <v>-0.8</v>
      </c>
      <c r="H23" s="19">
        <v>1.2</v>
      </c>
      <c r="I23" s="19">
        <v>-0.74</v>
      </c>
      <c r="J23" s="19">
        <v>-1.1100000000000001</v>
      </c>
      <c r="K23" s="19">
        <v>-2.21</v>
      </c>
      <c r="L23" s="3"/>
    </row>
    <row r="24" spans="1:24" x14ac:dyDescent="0.3">
      <c r="A24" s="108" t="s">
        <v>29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3"/>
    </row>
    <row r="25" spans="1:24" x14ac:dyDescent="0.3">
      <c r="A25" s="109" t="s">
        <v>79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35"/>
    </row>
    <row r="26" spans="1:24" x14ac:dyDescent="0.3">
      <c r="A26" s="108" t="s">
        <v>30</v>
      </c>
      <c r="B26" s="18">
        <v>336.82</v>
      </c>
      <c r="C26" s="18">
        <v>246.55</v>
      </c>
      <c r="D26" s="18">
        <v>215.47</v>
      </c>
      <c r="E26" s="18">
        <v>265.08999999999997</v>
      </c>
      <c r="F26" s="18">
        <v>380.57</v>
      </c>
      <c r="G26" s="18">
        <v>749.41</v>
      </c>
      <c r="H26" s="18">
        <v>1016.25</v>
      </c>
      <c r="I26" s="18">
        <v>490.87</v>
      </c>
      <c r="J26" s="18">
        <v>234.69</v>
      </c>
      <c r="K26" s="18">
        <v>826.41</v>
      </c>
      <c r="L26" s="18"/>
    </row>
    <row r="27" spans="1:24" x14ac:dyDescent="0.3">
      <c r="A27" s="108" t="s">
        <v>80</v>
      </c>
      <c r="B27" s="3">
        <f>102.37+8.82-9.71</f>
        <v>101.47999999999999</v>
      </c>
      <c r="C27" s="3">
        <f>67.29+13.58-19.34</f>
        <v>61.53</v>
      </c>
      <c r="D27" s="3">
        <v>43.42</v>
      </c>
      <c r="E27" s="3">
        <v>36.25</v>
      </c>
      <c r="F27" s="9">
        <v>73.27</v>
      </c>
      <c r="G27" s="9">
        <v>214.92</v>
      </c>
      <c r="H27" s="9">
        <v>326.06</v>
      </c>
      <c r="I27" s="9">
        <v>158.78</v>
      </c>
      <c r="J27" s="9">
        <v>68.95</v>
      </c>
      <c r="K27" s="9">
        <v>266.64</v>
      </c>
      <c r="L27" s="3"/>
    </row>
    <row r="28" spans="1:24" x14ac:dyDescent="0.3">
      <c r="A28" s="109" t="s">
        <v>140</v>
      </c>
      <c r="B28" s="19">
        <f>B34+B14+B27+B16</f>
        <v>496.67999999999995</v>
      </c>
      <c r="C28" s="19">
        <f t="shared" ref="C28:K28" si="63">C34+C14+C27+C16</f>
        <v>403.53999999999996</v>
      </c>
      <c r="D28" s="19">
        <f t="shared" si="63"/>
        <v>377.41</v>
      </c>
      <c r="E28" s="19">
        <f t="shared" si="63"/>
        <v>374.34000000000003</v>
      </c>
      <c r="F28" s="19">
        <f t="shared" si="63"/>
        <v>664.67</v>
      </c>
      <c r="G28" s="19">
        <f t="shared" si="63"/>
        <v>866.62999999999988</v>
      </c>
      <c r="H28" s="19">
        <f t="shared" si="63"/>
        <v>1019.0600000000002</v>
      </c>
      <c r="I28" s="19">
        <f t="shared" si="63"/>
        <v>705.53000000000009</v>
      </c>
      <c r="J28" s="19">
        <f t="shared" si="63"/>
        <v>1096.4900000000002</v>
      </c>
      <c r="K28" s="19">
        <f t="shared" si="63"/>
        <v>1053.95</v>
      </c>
      <c r="L28" s="3"/>
    </row>
    <row r="29" spans="1:24" x14ac:dyDescent="0.3">
      <c r="A29" s="109" t="s">
        <v>142</v>
      </c>
      <c r="B29" s="19">
        <f>B28-B16</f>
        <v>345.15999999999997</v>
      </c>
      <c r="C29" s="19">
        <f t="shared" ref="C29:K29" si="64">C28-C16</f>
        <v>252.89999999999998</v>
      </c>
      <c r="D29" s="19">
        <f t="shared" si="64"/>
        <v>279.35000000000002</v>
      </c>
      <c r="E29" s="19">
        <f t="shared" si="64"/>
        <v>267.24</v>
      </c>
      <c r="F29" s="19">
        <f t="shared" si="64"/>
        <v>553.75</v>
      </c>
      <c r="G29" s="19">
        <f t="shared" si="64"/>
        <v>739.31999999999994</v>
      </c>
      <c r="H29" s="19">
        <f t="shared" si="64"/>
        <v>879.10000000000014</v>
      </c>
      <c r="I29" s="19">
        <f t="shared" si="64"/>
        <v>543.70000000000005</v>
      </c>
      <c r="J29" s="19">
        <f t="shared" si="64"/>
        <v>922.13000000000022</v>
      </c>
      <c r="K29" s="19">
        <f t="shared" si="64"/>
        <v>856.17000000000007</v>
      </c>
      <c r="L29" s="3"/>
    </row>
    <row r="30" spans="1:24" x14ac:dyDescent="0.3">
      <c r="A30" s="108"/>
      <c r="B30" s="3"/>
      <c r="C30" s="3"/>
      <c r="D30" s="3"/>
      <c r="E30" s="3"/>
      <c r="F30" s="9"/>
      <c r="G30" s="9"/>
      <c r="H30" s="9"/>
      <c r="I30" s="9"/>
      <c r="J30" s="9"/>
      <c r="K30" s="10"/>
      <c r="L30" s="3"/>
    </row>
    <row r="31" spans="1:24" x14ac:dyDescent="0.3">
      <c r="A31" s="109"/>
      <c r="B31" s="19"/>
      <c r="C31" s="19"/>
      <c r="D31" s="19"/>
      <c r="E31" s="19"/>
      <c r="F31" s="19"/>
      <c r="G31" s="9"/>
      <c r="H31" s="9"/>
      <c r="I31" s="9"/>
      <c r="J31" s="9"/>
      <c r="K31" s="9"/>
      <c r="L31" s="3"/>
    </row>
    <row r="32" spans="1:24" x14ac:dyDescent="0.3">
      <c r="A32" s="109"/>
      <c r="B32" s="19"/>
      <c r="C32" s="19"/>
      <c r="D32" s="19"/>
      <c r="E32" s="19"/>
      <c r="F32" s="19"/>
      <c r="G32" s="9"/>
      <c r="H32" s="9"/>
      <c r="I32" s="9"/>
      <c r="J32" s="9"/>
      <c r="K32" s="9"/>
      <c r="L32" s="35"/>
    </row>
    <row r="33" spans="1:12" x14ac:dyDescent="0.3">
      <c r="A33" s="10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 ht="15" customHeight="1" x14ac:dyDescent="0.3">
      <c r="A34" s="108" t="s">
        <v>81</v>
      </c>
      <c r="B34" s="18">
        <v>235.35</v>
      </c>
      <c r="C34" s="18">
        <v>185.02</v>
      </c>
      <c r="D34" s="18">
        <v>227.85</v>
      </c>
      <c r="E34" s="18">
        <v>221.66</v>
      </c>
      <c r="F34" s="18">
        <v>467.65</v>
      </c>
      <c r="G34" s="18">
        <v>509.51</v>
      </c>
      <c r="H34" s="18">
        <v>532.1</v>
      </c>
      <c r="I34" s="18">
        <v>370.88</v>
      </c>
      <c r="J34" s="18">
        <v>837.72</v>
      </c>
      <c r="K34" s="18">
        <v>583.39</v>
      </c>
      <c r="L34" s="18"/>
    </row>
    <row r="35" spans="1:12" ht="15" customHeight="1" x14ac:dyDescent="0.3">
      <c r="A35" s="133" t="s">
        <v>244</v>
      </c>
      <c r="B35" s="132"/>
      <c r="C35" s="131">
        <f>(C34-B34)/B34</f>
        <v>-0.21385171021882296</v>
      </c>
      <c r="D35" s="131">
        <f t="shared" ref="D35" si="65">(D34-C34)/C34</f>
        <v>0.23148848773105601</v>
      </c>
      <c r="E35" s="131">
        <f t="shared" ref="E35" si="66">(E34-D34)/D34</f>
        <v>-2.716699583059029E-2</v>
      </c>
      <c r="F35" s="131">
        <f t="shared" ref="F35" si="67">(F34-E34)/E34</f>
        <v>1.109762699630064</v>
      </c>
      <c r="G35" s="131">
        <f t="shared" ref="G35" si="68">(G34-F34)/F34</f>
        <v>8.9511386720838262E-2</v>
      </c>
      <c r="H35" s="131">
        <f t="shared" ref="H35" si="69">(H34-G34)/G34</f>
        <v>4.4336715667994804E-2</v>
      </c>
      <c r="I35" s="131">
        <f t="shared" ref="I35" si="70">(I34-H34)/H34</f>
        <v>-0.30298816012027818</v>
      </c>
      <c r="J35" s="131">
        <f t="shared" ref="J35" si="71">(J34-I34)/I34</f>
        <v>1.2587359792924937</v>
      </c>
      <c r="K35" s="131">
        <f t="shared" ref="K35" si="72">(K34-J34)/J34</f>
        <v>-0.30359786086043072</v>
      </c>
      <c r="L35" s="18"/>
    </row>
    <row r="36" spans="1:12" x14ac:dyDescent="0.3">
      <c r="A36" s="108" t="s">
        <v>82</v>
      </c>
      <c r="B36" s="3"/>
      <c r="C36" s="3"/>
      <c r="D36" s="3"/>
      <c r="E36" s="3"/>
      <c r="F36" s="9"/>
      <c r="G36" s="9"/>
      <c r="H36" s="9"/>
      <c r="I36" s="9"/>
      <c r="J36" s="9"/>
      <c r="K36" s="9"/>
      <c r="L36" s="3"/>
    </row>
    <row r="37" spans="1:12" x14ac:dyDescent="0.3">
      <c r="A37" s="109" t="s">
        <v>83</v>
      </c>
      <c r="B37" s="20">
        <v>21.26</v>
      </c>
      <c r="C37" s="20">
        <v>25.2</v>
      </c>
      <c r="D37" s="20">
        <v>31.03</v>
      </c>
      <c r="E37" s="20">
        <v>29.94</v>
      </c>
      <c r="F37" s="20">
        <v>41.95</v>
      </c>
      <c r="G37" s="20">
        <v>72.849999999999994</v>
      </c>
      <c r="H37" s="20">
        <v>93.91</v>
      </c>
      <c r="I37" s="20">
        <v>45.32</v>
      </c>
      <c r="J37" s="20">
        <v>22.72</v>
      </c>
      <c r="K37" s="21">
        <v>76.53</v>
      </c>
      <c r="L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4"/>
  <sheetViews>
    <sheetView topLeftCell="H1" zoomScale="77" zoomScaleNormal="100" workbookViewId="0">
      <pane ySplit="2" topLeftCell="A3" activePane="bottomLeft" state="frozen"/>
      <selection pane="bottomLeft" activeCell="Q5" sqref="Q5"/>
    </sheetView>
  </sheetViews>
  <sheetFormatPr defaultColWidth="8.77734375" defaultRowHeight="14.4" x14ac:dyDescent="0.3"/>
  <cols>
    <col min="1" max="1" width="35.6640625" style="1" customWidth="1"/>
    <col min="2" max="12" width="19.5546875" style="1" customWidth="1"/>
    <col min="13" max="13" width="8.77734375" style="1"/>
    <col min="14" max="14" width="37.88671875" style="1" customWidth="1"/>
    <col min="15" max="24" width="14.21875" style="1" customWidth="1"/>
    <col min="25" max="16384" width="8.77734375" style="1"/>
  </cols>
  <sheetData>
    <row r="1" spans="1:24" ht="72" x14ac:dyDescent="0.3">
      <c r="A1" s="87" t="s">
        <v>123</v>
      </c>
    </row>
    <row r="2" spans="1:24" x14ac:dyDescent="0.3">
      <c r="A2" s="69" t="s">
        <v>0</v>
      </c>
      <c r="B2" s="88" t="s">
        <v>71</v>
      </c>
      <c r="C2" s="88" t="s">
        <v>72</v>
      </c>
      <c r="D2" s="88" t="s">
        <v>73</v>
      </c>
      <c r="E2" s="88" t="s">
        <v>86</v>
      </c>
      <c r="F2" s="88" t="s">
        <v>87</v>
      </c>
      <c r="G2" s="88" t="s">
        <v>88</v>
      </c>
      <c r="H2" s="88" t="s">
        <v>89</v>
      </c>
      <c r="I2" s="88" t="s">
        <v>90</v>
      </c>
      <c r="J2" s="88" t="s">
        <v>91</v>
      </c>
      <c r="K2" s="88" t="s">
        <v>92</v>
      </c>
      <c r="L2" s="88" t="s">
        <v>93</v>
      </c>
      <c r="N2" s="142" t="s">
        <v>245</v>
      </c>
      <c r="O2" s="88" t="s">
        <v>71</v>
      </c>
      <c r="P2" s="88" t="s">
        <v>72</v>
      </c>
      <c r="Q2" s="88" t="s">
        <v>73</v>
      </c>
      <c r="R2" s="88" t="s">
        <v>86</v>
      </c>
      <c r="S2" s="88" t="s">
        <v>87</v>
      </c>
      <c r="T2" s="88" t="s">
        <v>88</v>
      </c>
      <c r="U2" s="88" t="s">
        <v>89</v>
      </c>
      <c r="V2" s="88" t="s">
        <v>90</v>
      </c>
      <c r="W2" s="88" t="s">
        <v>91</v>
      </c>
      <c r="X2" s="88" t="s">
        <v>92</v>
      </c>
    </row>
    <row r="3" spans="1:24" x14ac:dyDescent="0.3">
      <c r="A3" s="102" t="s">
        <v>1</v>
      </c>
      <c r="B3" s="3"/>
      <c r="C3" s="3"/>
      <c r="D3" s="3"/>
      <c r="E3" s="3"/>
      <c r="F3" s="3"/>
      <c r="G3" s="3"/>
      <c r="H3" s="13"/>
      <c r="I3" s="12"/>
      <c r="J3" s="9"/>
      <c r="K3" s="9"/>
      <c r="L3" s="3"/>
      <c r="N3" s="102" t="s">
        <v>116</v>
      </c>
      <c r="O3" s="25">
        <f>B37+B22</f>
        <v>2894.57</v>
      </c>
      <c r="P3" s="25">
        <f t="shared" ref="P3:X3" si="0">C37+C22</f>
        <v>3038.2200000000003</v>
      </c>
      <c r="Q3" s="25">
        <f t="shared" si="0"/>
        <v>2991.1099999999997</v>
      </c>
      <c r="R3" s="25">
        <f t="shared" si="0"/>
        <v>3331.8099999999995</v>
      </c>
      <c r="S3" s="25">
        <f t="shared" si="0"/>
        <v>4435.369999999999</v>
      </c>
      <c r="T3" s="25">
        <f t="shared" si="0"/>
        <v>4970.29</v>
      </c>
      <c r="U3" s="25">
        <f t="shared" si="0"/>
        <v>5530.98</v>
      </c>
      <c r="V3" s="25">
        <f t="shared" si="0"/>
        <v>5890.9000000000005</v>
      </c>
      <c r="W3" s="25">
        <f t="shared" si="0"/>
        <v>7154.4699999999993</v>
      </c>
      <c r="X3" s="25">
        <f t="shared" si="0"/>
        <v>7977.4199999999992</v>
      </c>
    </row>
    <row r="4" spans="1:24" x14ac:dyDescent="0.3">
      <c r="A4" s="102"/>
      <c r="B4" s="3"/>
      <c r="C4" s="3"/>
      <c r="D4" s="3"/>
      <c r="E4" s="3"/>
      <c r="F4" s="3"/>
      <c r="G4" s="3"/>
      <c r="H4" s="13"/>
      <c r="I4" s="12"/>
      <c r="J4" s="9"/>
      <c r="K4" s="9"/>
      <c r="L4" s="3"/>
      <c r="N4" s="144"/>
      <c r="O4" s="145"/>
      <c r="P4" s="145"/>
      <c r="Q4" s="145"/>
      <c r="R4" s="145"/>
      <c r="S4" s="145"/>
      <c r="T4" s="145"/>
      <c r="U4" s="145"/>
      <c r="V4" s="145"/>
      <c r="W4" s="145"/>
      <c r="X4" s="145"/>
    </row>
    <row r="5" spans="1:24" x14ac:dyDescent="0.3">
      <c r="A5" s="89" t="s">
        <v>2</v>
      </c>
      <c r="B5" s="3">
        <v>1505.29</v>
      </c>
      <c r="C5" s="3">
        <v>1615.24</v>
      </c>
      <c r="D5" s="3">
        <v>1656.39</v>
      </c>
      <c r="E5" s="9">
        <v>1813.5</v>
      </c>
      <c r="F5" s="9">
        <v>2073.19</v>
      </c>
      <c r="G5" s="9">
        <v>2100.7399999999998</v>
      </c>
      <c r="H5" s="9">
        <v>2293.41</v>
      </c>
      <c r="I5" s="9">
        <v>2521.13</v>
      </c>
      <c r="J5" s="9">
        <v>2501.21</v>
      </c>
      <c r="K5" s="9">
        <v>2602.27</v>
      </c>
      <c r="L5" s="36"/>
      <c r="N5" s="89" t="s">
        <v>2</v>
      </c>
      <c r="O5" s="143">
        <f>B5/$O$3</f>
        <v>0.52003924589835449</v>
      </c>
      <c r="P5" s="143">
        <f>C5/$P$3</f>
        <v>0.53164023671755167</v>
      </c>
      <c r="Q5" s="143">
        <f>D5/$Q$3</f>
        <v>0.55377100808729884</v>
      </c>
      <c r="R5" s="143">
        <f>E5/$R$3</f>
        <v>0.5442987445262486</v>
      </c>
      <c r="S5" s="143">
        <f>F5/$S$3</f>
        <v>0.46742210909123716</v>
      </c>
      <c r="T5" s="143">
        <f>G5/$T$3</f>
        <v>0.42265944240678105</v>
      </c>
      <c r="U5" s="143">
        <f>H5/$U$3</f>
        <v>0.41464803705672415</v>
      </c>
      <c r="V5" s="143">
        <f>I5/$V$3</f>
        <v>0.42797025921336296</v>
      </c>
      <c r="W5" s="143">
        <f>J5/$W$3</f>
        <v>0.34960101866385634</v>
      </c>
      <c r="X5" s="143">
        <f>K5/$X$3</f>
        <v>0.32620446209426107</v>
      </c>
    </row>
    <row r="6" spans="1:24" x14ac:dyDescent="0.3">
      <c r="A6" s="89" t="s">
        <v>3</v>
      </c>
      <c r="B6" s="3"/>
      <c r="C6" s="3"/>
      <c r="D6" s="3"/>
      <c r="E6" s="9"/>
      <c r="F6" s="9"/>
      <c r="G6" s="9"/>
      <c r="H6" s="9"/>
      <c r="I6" s="9">
        <v>82.9</v>
      </c>
      <c r="J6" s="9">
        <v>80.319999999999993</v>
      </c>
      <c r="K6" s="9">
        <v>94.93</v>
      </c>
      <c r="L6" s="36"/>
      <c r="N6" s="89" t="s">
        <v>3</v>
      </c>
      <c r="O6" s="143">
        <f>B6/$O$3</f>
        <v>0</v>
      </c>
      <c r="P6" s="143">
        <f t="shared" ref="P6:P69" si="1">C6/$P$3</f>
        <v>0</v>
      </c>
      <c r="Q6" s="143">
        <f t="shared" ref="Q6:Q69" si="2">D6/$Q$3</f>
        <v>0</v>
      </c>
      <c r="R6" s="143">
        <f t="shared" ref="R6:R69" si="3">E6/$R$3</f>
        <v>0</v>
      </c>
      <c r="S6" s="143">
        <f t="shared" ref="S6:S69" si="4">F6/$S$3</f>
        <v>0</v>
      </c>
      <c r="T6" s="143">
        <f t="shared" ref="T6:T69" si="5">G6/$T$3</f>
        <v>0</v>
      </c>
      <c r="U6" s="143">
        <f t="shared" ref="U6:U69" si="6">H6/$U$3</f>
        <v>0</v>
      </c>
      <c r="V6" s="143">
        <f t="shared" ref="V6:V69" si="7">I6/$V$3</f>
        <v>1.4072552581099662E-2</v>
      </c>
      <c r="W6" s="143">
        <f t="shared" ref="W6:W69" si="8">J6/$W$3</f>
        <v>1.1226547878459201E-2</v>
      </c>
      <c r="X6" s="143">
        <f t="shared" ref="X6:X69" si="9">K6/$X$3</f>
        <v>1.1899837290753152E-2</v>
      </c>
    </row>
    <row r="7" spans="1:24" x14ac:dyDescent="0.3">
      <c r="A7" s="90" t="s">
        <v>168</v>
      </c>
      <c r="B7" s="3">
        <v>185.73</v>
      </c>
      <c r="C7" s="3">
        <v>100.51</v>
      </c>
      <c r="D7" s="3">
        <v>66.790000000000006</v>
      </c>
      <c r="E7" s="9">
        <v>83.08</v>
      </c>
      <c r="F7" s="9">
        <v>143.37</v>
      </c>
      <c r="G7" s="9">
        <v>247.9</v>
      </c>
      <c r="H7" s="9">
        <v>307.45999999999998</v>
      </c>
      <c r="I7" s="9">
        <v>445.16</v>
      </c>
      <c r="J7" s="9">
        <v>1109.42</v>
      </c>
      <c r="K7" s="9">
        <v>1787.35</v>
      </c>
      <c r="L7" s="36"/>
      <c r="N7" s="90" t="s">
        <v>168</v>
      </c>
      <c r="O7" s="143">
        <f t="shared" ref="O7:O69" si="10">B7/$O$3</f>
        <v>6.4164970962871853E-2</v>
      </c>
      <c r="P7" s="143">
        <f t="shared" si="1"/>
        <v>3.3081870305639485E-2</v>
      </c>
      <c r="Q7" s="143">
        <f t="shared" si="2"/>
        <v>2.2329503094169059E-2</v>
      </c>
      <c r="R7" s="143">
        <f t="shared" si="3"/>
        <v>2.4935395475732414E-2</v>
      </c>
      <c r="S7" s="143">
        <f t="shared" si="4"/>
        <v>3.2324248033422251E-2</v>
      </c>
      <c r="T7" s="143">
        <f t="shared" si="5"/>
        <v>4.9876365362986869E-2</v>
      </c>
      <c r="U7" s="143">
        <f t="shared" si="6"/>
        <v>5.5588702182976617E-2</v>
      </c>
      <c r="V7" s="143">
        <f t="shared" si="7"/>
        <v>7.5567400566976181E-2</v>
      </c>
      <c r="W7" s="143">
        <f t="shared" si="8"/>
        <v>0.15506669257121775</v>
      </c>
      <c r="X7" s="143">
        <f t="shared" si="9"/>
        <v>0.22405113432663695</v>
      </c>
    </row>
    <row r="8" spans="1:24" x14ac:dyDescent="0.3">
      <c r="A8" s="89" t="s">
        <v>4</v>
      </c>
      <c r="B8" s="3"/>
      <c r="C8" s="3"/>
      <c r="D8" s="3"/>
      <c r="E8" s="9"/>
      <c r="F8" s="9"/>
      <c r="G8" s="9"/>
      <c r="H8" s="9"/>
      <c r="I8" s="9"/>
      <c r="J8" s="9"/>
      <c r="K8" s="9"/>
      <c r="L8" s="36"/>
      <c r="N8" s="89" t="s">
        <v>4</v>
      </c>
      <c r="O8" s="143">
        <f t="shared" si="10"/>
        <v>0</v>
      </c>
      <c r="P8" s="143">
        <f t="shared" si="1"/>
        <v>0</v>
      </c>
      <c r="Q8" s="143">
        <f t="shared" si="2"/>
        <v>0</v>
      </c>
      <c r="R8" s="143">
        <f t="shared" si="3"/>
        <v>0</v>
      </c>
      <c r="S8" s="143">
        <f t="shared" si="4"/>
        <v>0</v>
      </c>
      <c r="T8" s="143">
        <f t="shared" si="5"/>
        <v>0</v>
      </c>
      <c r="U8" s="143">
        <f t="shared" si="6"/>
        <v>0</v>
      </c>
      <c r="V8" s="143">
        <f t="shared" si="7"/>
        <v>0</v>
      </c>
      <c r="W8" s="143">
        <f t="shared" si="8"/>
        <v>0</v>
      </c>
      <c r="X8" s="143">
        <f t="shared" si="9"/>
        <v>0</v>
      </c>
    </row>
    <row r="9" spans="1:24" x14ac:dyDescent="0.3">
      <c r="A9" s="89" t="s">
        <v>5</v>
      </c>
      <c r="B9" s="3"/>
      <c r="C9" s="3"/>
      <c r="D9" s="3"/>
      <c r="E9" s="9">
        <v>0.3</v>
      </c>
      <c r="F9" s="9">
        <v>0.27</v>
      </c>
      <c r="G9" s="9">
        <v>3.61</v>
      </c>
      <c r="H9" s="9">
        <v>6.83</v>
      </c>
      <c r="I9" s="9">
        <v>5.8</v>
      </c>
      <c r="J9" s="9">
        <v>5.33</v>
      </c>
      <c r="K9" s="9">
        <v>4.45</v>
      </c>
      <c r="L9" s="36"/>
      <c r="N9" s="89" t="s">
        <v>5</v>
      </c>
      <c r="O9" s="143">
        <f t="shared" si="10"/>
        <v>0</v>
      </c>
      <c r="P9" s="143">
        <f t="shared" si="1"/>
        <v>0</v>
      </c>
      <c r="Q9" s="143">
        <f t="shared" si="2"/>
        <v>0</v>
      </c>
      <c r="R9" s="143">
        <f t="shared" si="3"/>
        <v>9.0041148805003896E-5</v>
      </c>
      <c r="S9" s="143">
        <f t="shared" si="4"/>
        <v>6.0874290081774479E-5</v>
      </c>
      <c r="T9" s="143">
        <f t="shared" si="5"/>
        <v>7.2631576829521017E-4</v>
      </c>
      <c r="U9" s="143">
        <f t="shared" si="6"/>
        <v>1.2348625379227551E-3</v>
      </c>
      <c r="V9" s="143">
        <f t="shared" si="7"/>
        <v>9.8456942063182193E-4</v>
      </c>
      <c r="W9" s="143">
        <f t="shared" si="8"/>
        <v>7.4498879721349035E-4</v>
      </c>
      <c r="X9" s="143">
        <f t="shared" si="9"/>
        <v>5.5782445953704335E-4</v>
      </c>
    </row>
    <row r="10" spans="1:24" x14ac:dyDescent="0.3">
      <c r="A10" s="89" t="s">
        <v>6</v>
      </c>
      <c r="B10" s="3"/>
      <c r="C10" s="3"/>
      <c r="D10" s="3"/>
      <c r="E10" s="9"/>
      <c r="F10" s="9">
        <v>7.37</v>
      </c>
      <c r="G10" s="9">
        <v>3.89</v>
      </c>
      <c r="H10" s="9"/>
      <c r="I10" s="9"/>
      <c r="J10" s="9"/>
      <c r="K10" s="9"/>
      <c r="L10" s="36"/>
      <c r="N10" s="89" t="s">
        <v>6</v>
      </c>
      <c r="O10" s="143">
        <f t="shared" si="10"/>
        <v>0</v>
      </c>
      <c r="P10" s="143">
        <f t="shared" si="1"/>
        <v>0</v>
      </c>
      <c r="Q10" s="143">
        <f t="shared" si="2"/>
        <v>0</v>
      </c>
      <c r="R10" s="143">
        <f t="shared" si="3"/>
        <v>0</v>
      </c>
      <c r="S10" s="143">
        <f t="shared" si="4"/>
        <v>1.6616426588988071E-3</v>
      </c>
      <c r="T10" s="143">
        <f t="shared" si="5"/>
        <v>7.826505093264176E-4</v>
      </c>
      <c r="U10" s="143">
        <f t="shared" si="6"/>
        <v>0</v>
      </c>
      <c r="V10" s="143">
        <f t="shared" si="7"/>
        <v>0</v>
      </c>
      <c r="W10" s="143">
        <f t="shared" si="8"/>
        <v>0</v>
      </c>
      <c r="X10" s="143">
        <f t="shared" si="9"/>
        <v>0</v>
      </c>
    </row>
    <row r="11" spans="1:24" x14ac:dyDescent="0.3">
      <c r="A11" s="90" t="s">
        <v>180</v>
      </c>
      <c r="B11" s="3">
        <v>169.74</v>
      </c>
      <c r="C11" s="3">
        <v>179.72</v>
      </c>
      <c r="D11" s="3">
        <v>190.86</v>
      </c>
      <c r="E11" s="9">
        <v>199.76</v>
      </c>
      <c r="F11" s="9"/>
      <c r="G11" s="9"/>
      <c r="H11" s="9"/>
      <c r="I11" s="9"/>
      <c r="J11" s="9"/>
      <c r="K11" s="9"/>
      <c r="L11" s="36"/>
      <c r="N11" s="90" t="s">
        <v>180</v>
      </c>
      <c r="O11" s="143">
        <f t="shared" si="10"/>
        <v>5.8640834389909378E-2</v>
      </c>
      <c r="P11" s="143">
        <f t="shared" si="1"/>
        <v>5.9153056724002867E-2</v>
      </c>
      <c r="Q11" s="143">
        <f t="shared" si="2"/>
        <v>6.3809087596243541E-2</v>
      </c>
      <c r="R11" s="143">
        <f t="shared" si="3"/>
        <v>5.9955399617625263E-2</v>
      </c>
      <c r="S11" s="143">
        <f t="shared" si="4"/>
        <v>0</v>
      </c>
      <c r="T11" s="143">
        <f t="shared" si="5"/>
        <v>0</v>
      </c>
      <c r="U11" s="143">
        <f t="shared" si="6"/>
        <v>0</v>
      </c>
      <c r="V11" s="143">
        <f t="shared" si="7"/>
        <v>0</v>
      </c>
      <c r="W11" s="143">
        <f t="shared" si="8"/>
        <v>0</v>
      </c>
      <c r="X11" s="143">
        <f t="shared" si="9"/>
        <v>0</v>
      </c>
    </row>
    <row r="12" spans="1:24" x14ac:dyDescent="0.3">
      <c r="A12" s="89" t="s">
        <v>7</v>
      </c>
      <c r="B12" s="3"/>
      <c r="C12" s="3"/>
      <c r="D12" s="3"/>
      <c r="E12" s="9"/>
      <c r="F12" s="9"/>
      <c r="G12" s="9"/>
      <c r="H12" s="9"/>
      <c r="I12" s="9"/>
      <c r="J12" s="9"/>
      <c r="K12" s="9"/>
      <c r="L12" s="3"/>
      <c r="N12" s="89" t="s">
        <v>7</v>
      </c>
      <c r="O12" s="143">
        <f t="shared" si="10"/>
        <v>0</v>
      </c>
      <c r="P12" s="143">
        <f t="shared" si="1"/>
        <v>0</v>
      </c>
      <c r="Q12" s="143">
        <f t="shared" si="2"/>
        <v>0</v>
      </c>
      <c r="R12" s="143">
        <f t="shared" si="3"/>
        <v>0</v>
      </c>
      <c r="S12" s="143">
        <f t="shared" si="4"/>
        <v>0</v>
      </c>
      <c r="T12" s="143">
        <f t="shared" si="5"/>
        <v>0</v>
      </c>
      <c r="U12" s="143">
        <f t="shared" si="6"/>
        <v>0</v>
      </c>
      <c r="V12" s="143">
        <f t="shared" si="7"/>
        <v>0</v>
      </c>
      <c r="W12" s="143">
        <f t="shared" si="8"/>
        <v>0</v>
      </c>
      <c r="X12" s="143">
        <f t="shared" si="9"/>
        <v>0</v>
      </c>
    </row>
    <row r="13" spans="1:24" x14ac:dyDescent="0.3">
      <c r="A13" s="91" t="s">
        <v>94</v>
      </c>
      <c r="B13" s="3"/>
      <c r="C13" s="3"/>
      <c r="D13" s="3"/>
      <c r="E13" s="22"/>
      <c r="F13" s="22"/>
      <c r="G13" s="22"/>
      <c r="H13" s="9"/>
      <c r="I13" s="9"/>
      <c r="J13" s="9"/>
      <c r="K13" s="9"/>
      <c r="L13" s="8"/>
      <c r="N13" s="91" t="s">
        <v>94</v>
      </c>
      <c r="O13" s="143">
        <f t="shared" si="10"/>
        <v>0</v>
      </c>
      <c r="P13" s="143">
        <f t="shared" si="1"/>
        <v>0</v>
      </c>
      <c r="Q13" s="143">
        <f t="shared" si="2"/>
        <v>0</v>
      </c>
      <c r="R13" s="143">
        <f t="shared" si="3"/>
        <v>0</v>
      </c>
      <c r="S13" s="143">
        <f t="shared" si="4"/>
        <v>0</v>
      </c>
      <c r="T13" s="143">
        <f t="shared" si="5"/>
        <v>0</v>
      </c>
      <c r="U13" s="143">
        <f t="shared" si="6"/>
        <v>0</v>
      </c>
      <c r="V13" s="143">
        <f t="shared" si="7"/>
        <v>0</v>
      </c>
      <c r="W13" s="143">
        <f t="shared" si="8"/>
        <v>0</v>
      </c>
      <c r="X13" s="143">
        <f t="shared" si="9"/>
        <v>0</v>
      </c>
    </row>
    <row r="14" spans="1:24" x14ac:dyDescent="0.3">
      <c r="A14" s="92" t="s">
        <v>169</v>
      </c>
      <c r="B14" s="3"/>
      <c r="C14" s="3"/>
      <c r="D14" s="3"/>
      <c r="E14" s="22"/>
      <c r="F14" s="22">
        <v>1.5</v>
      </c>
      <c r="G14" s="22">
        <v>149.69</v>
      </c>
      <c r="H14" s="9">
        <v>238.22</v>
      </c>
      <c r="I14" s="9">
        <v>358.18</v>
      </c>
      <c r="J14" s="9">
        <v>411.06</v>
      </c>
      <c r="K14" s="9">
        <v>408.84</v>
      </c>
      <c r="L14" s="8"/>
      <c r="N14" s="92" t="s">
        <v>169</v>
      </c>
      <c r="O14" s="143">
        <f t="shared" si="10"/>
        <v>0</v>
      </c>
      <c r="P14" s="143">
        <f t="shared" si="1"/>
        <v>0</v>
      </c>
      <c r="Q14" s="143">
        <f t="shared" si="2"/>
        <v>0</v>
      </c>
      <c r="R14" s="143">
        <f t="shared" si="3"/>
        <v>0</v>
      </c>
      <c r="S14" s="143">
        <f t="shared" si="4"/>
        <v>3.3819050045430266E-4</v>
      </c>
      <c r="T14" s="143">
        <f t="shared" si="5"/>
        <v>3.011695494629086E-2</v>
      </c>
      <c r="U14" s="143">
        <f t="shared" si="6"/>
        <v>4.3070125004971996E-2</v>
      </c>
      <c r="V14" s="143">
        <f t="shared" si="7"/>
        <v>6.0802254324466544E-2</v>
      </c>
      <c r="W14" s="143">
        <f t="shared" si="8"/>
        <v>5.745498967778187E-2</v>
      </c>
      <c r="X14" s="143">
        <f t="shared" si="9"/>
        <v>5.1249652143174111E-2</v>
      </c>
    </row>
    <row r="15" spans="1:24" x14ac:dyDescent="0.3">
      <c r="A15" s="92" t="s">
        <v>170</v>
      </c>
      <c r="B15" s="3"/>
      <c r="C15" s="3"/>
      <c r="D15" s="3"/>
      <c r="E15" s="22"/>
      <c r="F15" s="22">
        <v>1002.95</v>
      </c>
      <c r="G15" s="22">
        <v>992.86</v>
      </c>
      <c r="H15" s="9">
        <v>825.55</v>
      </c>
      <c r="I15" s="9">
        <v>883.52</v>
      </c>
      <c r="J15" s="9">
        <v>1629.91</v>
      </c>
      <c r="K15" s="9">
        <v>1678.01</v>
      </c>
      <c r="L15" s="8"/>
      <c r="N15" s="92" t="s">
        <v>170</v>
      </c>
      <c r="O15" s="143">
        <f t="shared" si="10"/>
        <v>0</v>
      </c>
      <c r="P15" s="143">
        <f t="shared" si="1"/>
        <v>0</v>
      </c>
      <c r="Q15" s="143">
        <f t="shared" si="2"/>
        <v>0</v>
      </c>
      <c r="R15" s="143">
        <f t="shared" si="3"/>
        <v>0</v>
      </c>
      <c r="S15" s="143">
        <f t="shared" si="4"/>
        <v>0.22612544162042858</v>
      </c>
      <c r="T15" s="143">
        <f t="shared" si="5"/>
        <v>0.19975896778658792</v>
      </c>
      <c r="U15" s="143">
        <f t="shared" si="6"/>
        <v>0.14925926327703229</v>
      </c>
      <c r="V15" s="143">
        <f t="shared" si="7"/>
        <v>0.14998047836493572</v>
      </c>
      <c r="W15" s="143">
        <f t="shared" si="8"/>
        <v>0.22781701509685556</v>
      </c>
      <c r="X15" s="143">
        <f t="shared" si="9"/>
        <v>0.21034494861747283</v>
      </c>
    </row>
    <row r="16" spans="1:24" x14ac:dyDescent="0.3">
      <c r="A16" s="93" t="s">
        <v>124</v>
      </c>
      <c r="B16" s="3">
        <v>103.87</v>
      </c>
      <c r="C16" s="3">
        <v>41.02</v>
      </c>
      <c r="D16" s="3">
        <v>236.05</v>
      </c>
      <c r="E16" s="9">
        <v>335.51</v>
      </c>
      <c r="F16" s="9">
        <v>0.75</v>
      </c>
      <c r="G16" s="9">
        <v>0.56000000000000005</v>
      </c>
      <c r="H16" s="9">
        <v>1.56</v>
      </c>
      <c r="I16" s="9">
        <v>1.19</v>
      </c>
      <c r="J16" s="11">
        <v>0.94</v>
      </c>
      <c r="K16" s="11">
        <v>0.71</v>
      </c>
      <c r="L16" s="36"/>
      <c r="N16" s="93" t="s">
        <v>124</v>
      </c>
      <c r="O16" s="143">
        <f t="shared" si="10"/>
        <v>3.5884431884528618E-2</v>
      </c>
      <c r="P16" s="143">
        <f t="shared" si="1"/>
        <v>1.3501326434557075E-2</v>
      </c>
      <c r="Q16" s="143">
        <f t="shared" si="2"/>
        <v>7.8917191276816984E-2</v>
      </c>
      <c r="R16" s="143">
        <f t="shared" si="3"/>
        <v>0.10069901945188953</v>
      </c>
      <c r="S16" s="143">
        <f t="shared" si="4"/>
        <v>1.6909525022715133E-4</v>
      </c>
      <c r="T16" s="143">
        <f t="shared" si="5"/>
        <v>1.1266948206241488E-4</v>
      </c>
      <c r="U16" s="143">
        <f t="shared" si="6"/>
        <v>2.8204766605556341E-4</v>
      </c>
      <c r="V16" s="143">
        <f t="shared" si="7"/>
        <v>2.0200648457790828E-4</v>
      </c>
      <c r="W16" s="143">
        <f t="shared" si="8"/>
        <v>1.3138639200388009E-4</v>
      </c>
      <c r="X16" s="143">
        <f t="shared" si="9"/>
        <v>8.9001205903663095E-5</v>
      </c>
    </row>
    <row r="17" spans="1:24" x14ac:dyDescent="0.3">
      <c r="A17" s="91" t="s">
        <v>95</v>
      </c>
      <c r="B17" s="3"/>
      <c r="C17" s="3"/>
      <c r="D17" s="3"/>
      <c r="E17" s="9"/>
      <c r="F17" s="9">
        <v>19.739999999999998</v>
      </c>
      <c r="G17" s="9">
        <v>19.739999999999998</v>
      </c>
      <c r="H17" s="9">
        <v>21.08</v>
      </c>
      <c r="I17" s="9">
        <v>21.41</v>
      </c>
      <c r="J17" s="9">
        <v>23.62</v>
      </c>
      <c r="K17" s="9">
        <v>24.69</v>
      </c>
      <c r="L17" s="36"/>
      <c r="N17" s="91" t="s">
        <v>95</v>
      </c>
      <c r="O17" s="143">
        <f t="shared" si="10"/>
        <v>0</v>
      </c>
      <c r="P17" s="143">
        <f t="shared" si="1"/>
        <v>0</v>
      </c>
      <c r="Q17" s="143">
        <f t="shared" si="2"/>
        <v>0</v>
      </c>
      <c r="R17" s="143">
        <f t="shared" si="3"/>
        <v>0</v>
      </c>
      <c r="S17" s="143">
        <f t="shared" si="4"/>
        <v>4.4505869859786228E-3</v>
      </c>
      <c r="T17" s="143">
        <f t="shared" si="5"/>
        <v>3.971599242700124E-3</v>
      </c>
      <c r="U17" s="143">
        <f t="shared" si="6"/>
        <v>3.8112594874687667E-3</v>
      </c>
      <c r="V17" s="143">
        <f t="shared" si="7"/>
        <v>3.6344191889185009E-3</v>
      </c>
      <c r="W17" s="143">
        <f t="shared" si="8"/>
        <v>3.3014325309911152E-3</v>
      </c>
      <c r="X17" s="143">
        <f t="shared" si="9"/>
        <v>3.0949855968471014E-3</v>
      </c>
    </row>
    <row r="18" spans="1:24" x14ac:dyDescent="0.3">
      <c r="A18" s="89" t="s">
        <v>8</v>
      </c>
      <c r="B18" s="3"/>
      <c r="C18" s="3"/>
      <c r="D18" s="3"/>
      <c r="E18" s="22"/>
      <c r="F18" s="22"/>
      <c r="G18" s="22"/>
      <c r="H18" s="22"/>
      <c r="I18" s="9"/>
      <c r="J18" s="9"/>
      <c r="K18" s="9"/>
      <c r="L18" s="36"/>
      <c r="N18" s="89" t="s">
        <v>8</v>
      </c>
      <c r="O18" s="143">
        <f t="shared" si="10"/>
        <v>0</v>
      </c>
      <c r="P18" s="143">
        <f t="shared" si="1"/>
        <v>0</v>
      </c>
      <c r="Q18" s="143">
        <f t="shared" si="2"/>
        <v>0</v>
      </c>
      <c r="R18" s="143">
        <f t="shared" si="3"/>
        <v>0</v>
      </c>
      <c r="S18" s="143">
        <f t="shared" si="4"/>
        <v>0</v>
      </c>
      <c r="T18" s="143">
        <f t="shared" si="5"/>
        <v>0</v>
      </c>
      <c r="U18" s="143">
        <f t="shared" si="6"/>
        <v>0</v>
      </c>
      <c r="V18" s="143">
        <f t="shared" si="7"/>
        <v>0</v>
      </c>
      <c r="W18" s="143">
        <f t="shared" si="8"/>
        <v>0</v>
      </c>
      <c r="X18" s="143">
        <f t="shared" si="9"/>
        <v>0</v>
      </c>
    </row>
    <row r="19" spans="1:24" x14ac:dyDescent="0.3">
      <c r="A19" s="89" t="s">
        <v>9</v>
      </c>
      <c r="B19" s="3"/>
      <c r="C19" s="3"/>
      <c r="D19" s="3"/>
      <c r="E19" s="22"/>
      <c r="F19" s="22"/>
      <c r="G19" s="22"/>
      <c r="H19" s="22"/>
      <c r="I19" s="9"/>
      <c r="J19" s="9"/>
      <c r="K19" s="9"/>
      <c r="L19" s="36"/>
      <c r="N19" s="89" t="s">
        <v>9</v>
      </c>
      <c r="O19" s="143">
        <f t="shared" si="10"/>
        <v>0</v>
      </c>
      <c r="P19" s="143">
        <f t="shared" si="1"/>
        <v>0</v>
      </c>
      <c r="Q19" s="143">
        <f t="shared" si="2"/>
        <v>0</v>
      </c>
      <c r="R19" s="143">
        <f t="shared" si="3"/>
        <v>0</v>
      </c>
      <c r="S19" s="143">
        <f t="shared" si="4"/>
        <v>0</v>
      </c>
      <c r="T19" s="143">
        <f t="shared" si="5"/>
        <v>0</v>
      </c>
      <c r="U19" s="143">
        <f t="shared" si="6"/>
        <v>0</v>
      </c>
      <c r="V19" s="143">
        <f t="shared" si="7"/>
        <v>0</v>
      </c>
      <c r="W19" s="143">
        <f t="shared" si="8"/>
        <v>0</v>
      </c>
      <c r="X19" s="143">
        <f t="shared" si="9"/>
        <v>0</v>
      </c>
    </row>
    <row r="20" spans="1:24" x14ac:dyDescent="0.3">
      <c r="A20" s="94" t="s">
        <v>171</v>
      </c>
      <c r="B20" s="13"/>
      <c r="C20" s="13"/>
      <c r="D20" s="13"/>
      <c r="E20" s="50"/>
      <c r="F20" s="50">
        <v>92.99</v>
      </c>
      <c r="G20" s="50">
        <v>92.54</v>
      </c>
      <c r="H20" s="50">
        <v>100.33</v>
      </c>
      <c r="I20" s="51">
        <v>86.93</v>
      </c>
      <c r="J20" s="51">
        <v>108.24</v>
      </c>
      <c r="K20" s="51">
        <v>171.64</v>
      </c>
      <c r="L20" s="52"/>
      <c r="N20" s="90" t="s">
        <v>171</v>
      </c>
      <c r="O20" s="143">
        <f t="shared" si="10"/>
        <v>0</v>
      </c>
      <c r="P20" s="143">
        <f t="shared" si="1"/>
        <v>0</v>
      </c>
      <c r="Q20" s="143">
        <f t="shared" si="2"/>
        <v>0</v>
      </c>
      <c r="R20" s="143">
        <f t="shared" si="3"/>
        <v>0</v>
      </c>
      <c r="S20" s="143">
        <f t="shared" si="4"/>
        <v>2.09655564248304E-2</v>
      </c>
      <c r="T20" s="143">
        <f t="shared" si="5"/>
        <v>1.861863191081406E-2</v>
      </c>
      <c r="U20" s="143">
        <f t="shared" si="6"/>
        <v>1.8139642522663254E-2</v>
      </c>
      <c r="V20" s="143">
        <f t="shared" si="7"/>
        <v>1.4756658575090393E-2</v>
      </c>
      <c r="W20" s="143">
        <f t="shared" si="8"/>
        <v>1.5129003266489343E-2</v>
      </c>
      <c r="X20" s="143">
        <f t="shared" si="9"/>
        <v>2.1515728142682721E-2</v>
      </c>
    </row>
    <row r="21" spans="1:24" x14ac:dyDescent="0.3">
      <c r="A21" s="95" t="s">
        <v>10</v>
      </c>
      <c r="B21" s="13">
        <v>32.31</v>
      </c>
      <c r="C21" s="13">
        <v>50.18</v>
      </c>
      <c r="D21" s="13">
        <v>15.45</v>
      </c>
      <c r="E21" s="50"/>
      <c r="F21" s="50">
        <v>80.459999999999994</v>
      </c>
      <c r="G21" s="50">
        <v>83.77</v>
      </c>
      <c r="H21" s="50">
        <v>126.38</v>
      </c>
      <c r="I21" s="51">
        <v>112.64</v>
      </c>
      <c r="J21" s="51">
        <v>195.83</v>
      </c>
      <c r="K21" s="51">
        <v>110.49</v>
      </c>
      <c r="L21" s="52"/>
      <c r="N21" s="89" t="s">
        <v>10</v>
      </c>
      <c r="O21" s="143">
        <f t="shared" si="10"/>
        <v>1.1162279716849135E-2</v>
      </c>
      <c r="P21" s="143">
        <f t="shared" si="1"/>
        <v>1.6516249646174402E-2</v>
      </c>
      <c r="Q21" s="143">
        <f t="shared" si="2"/>
        <v>5.1653065250024241E-3</v>
      </c>
      <c r="R21" s="143">
        <f t="shared" si="3"/>
        <v>0</v>
      </c>
      <c r="S21" s="143">
        <f t="shared" si="4"/>
        <v>1.8140538444368793E-2</v>
      </c>
      <c r="T21" s="143">
        <f t="shared" si="5"/>
        <v>1.6854147343515168E-2</v>
      </c>
      <c r="U21" s="143">
        <f t="shared" si="6"/>
        <v>2.2849476946219298E-2</v>
      </c>
      <c r="V21" s="143">
        <f t="shared" si="7"/>
        <v>1.9121017162063519E-2</v>
      </c>
      <c r="W21" s="143">
        <f t="shared" si="8"/>
        <v>2.7371699091616852E-2</v>
      </c>
      <c r="X21" s="143">
        <f t="shared" si="9"/>
        <v>1.3850342591965825E-2</v>
      </c>
    </row>
    <row r="22" spans="1:24" x14ac:dyDescent="0.3">
      <c r="A22" s="104" t="s">
        <v>115</v>
      </c>
      <c r="B22" s="36">
        <f>SUM(B5:B21)</f>
        <v>1996.94</v>
      </c>
      <c r="C22" s="36">
        <f>SUM(C5:C21)</f>
        <v>1986.67</v>
      </c>
      <c r="D22" s="36">
        <f>SUM(D5:D21)</f>
        <v>2165.54</v>
      </c>
      <c r="E22" s="36">
        <f>SUM(E5:E16)</f>
        <v>2432.1499999999996</v>
      </c>
      <c r="F22" s="36">
        <f t="shared" ref="F22:K22" si="11">SUM(F5:F21)</f>
        <v>3422.5899999999992</v>
      </c>
      <c r="G22" s="36">
        <f t="shared" si="11"/>
        <v>3695.2999999999997</v>
      </c>
      <c r="H22" s="36">
        <f t="shared" si="11"/>
        <v>3920.8199999999993</v>
      </c>
      <c r="I22" s="36">
        <f t="shared" si="11"/>
        <v>4518.8600000000006</v>
      </c>
      <c r="J22" s="36">
        <f t="shared" si="11"/>
        <v>6065.8799999999992</v>
      </c>
      <c r="K22" s="36">
        <f t="shared" si="11"/>
        <v>6883.3799999999992</v>
      </c>
      <c r="L22" s="36"/>
      <c r="N22" s="104" t="s">
        <v>115</v>
      </c>
      <c r="O22" s="143">
        <f t="shared" si="10"/>
        <v>0.68989176285251352</v>
      </c>
      <c r="P22" s="143">
        <f t="shared" si="1"/>
        <v>0.65389273982792551</v>
      </c>
      <c r="Q22" s="143">
        <f t="shared" si="2"/>
        <v>0.72399209657953079</v>
      </c>
      <c r="R22" s="143">
        <f t="shared" si="3"/>
        <v>0.7299786002203007</v>
      </c>
      <c r="S22" s="143">
        <f t="shared" si="4"/>
        <v>0.77165828329992758</v>
      </c>
      <c r="T22" s="143">
        <f t="shared" si="5"/>
        <v>0.74347774475936002</v>
      </c>
      <c r="U22" s="143">
        <f t="shared" si="6"/>
        <v>0.70888341668203458</v>
      </c>
      <c r="V22" s="143">
        <f t="shared" si="7"/>
        <v>0.76709161588212327</v>
      </c>
      <c r="W22" s="143">
        <f t="shared" si="8"/>
        <v>0.84784477396648528</v>
      </c>
      <c r="X22" s="143">
        <f t="shared" si="9"/>
        <v>0.86285791646923438</v>
      </c>
    </row>
    <row r="23" spans="1:24" x14ac:dyDescent="0.3">
      <c r="A23" s="138" t="s">
        <v>244</v>
      </c>
      <c r="B23" s="137"/>
      <c r="C23" s="136">
        <f>(C22-B22)/B22</f>
        <v>-5.1428685889410705E-3</v>
      </c>
      <c r="D23" s="136">
        <f t="shared" ref="D23:K23" si="12">(D22-C22)/C22</f>
        <v>9.0035083833751903E-2</v>
      </c>
      <c r="E23" s="136">
        <f t="shared" si="12"/>
        <v>0.12311478892100801</v>
      </c>
      <c r="F23" s="136">
        <f t="shared" si="12"/>
        <v>0.40722817260448563</v>
      </c>
      <c r="G23" s="136">
        <f t="shared" si="12"/>
        <v>7.9679424061894807E-2</v>
      </c>
      <c r="H23" s="136">
        <f t="shared" si="12"/>
        <v>6.1028874516277309E-2</v>
      </c>
      <c r="I23" s="136">
        <f t="shared" si="12"/>
        <v>0.15252931784677731</v>
      </c>
      <c r="J23" s="136">
        <f t="shared" si="12"/>
        <v>0.34234740620421927</v>
      </c>
      <c r="K23" s="136">
        <f t="shared" si="12"/>
        <v>0.13477022295198721</v>
      </c>
      <c r="L23" s="134"/>
      <c r="N23" s="3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1:24" x14ac:dyDescent="0.3">
      <c r="A24" s="101" t="s">
        <v>114</v>
      </c>
      <c r="B24" s="53"/>
      <c r="C24" s="53"/>
      <c r="D24" s="53"/>
      <c r="E24" s="54"/>
      <c r="F24" s="54"/>
      <c r="G24" s="54"/>
      <c r="H24" s="54"/>
      <c r="I24" s="54"/>
      <c r="J24" s="55"/>
      <c r="K24" s="55"/>
      <c r="L24" s="53"/>
      <c r="N24" s="3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 x14ac:dyDescent="0.3">
      <c r="A25" s="96" t="s">
        <v>172</v>
      </c>
      <c r="B25" s="53">
        <v>152.13999999999999</v>
      </c>
      <c r="C25" s="53">
        <v>174.66</v>
      </c>
      <c r="D25" s="53">
        <v>186.31</v>
      </c>
      <c r="E25" s="54">
        <v>189.94</v>
      </c>
      <c r="F25" s="54">
        <v>169.9</v>
      </c>
      <c r="G25" s="54">
        <v>265.47000000000003</v>
      </c>
      <c r="H25" s="54">
        <v>231.47</v>
      </c>
      <c r="I25" s="54">
        <v>236.27</v>
      </c>
      <c r="J25" s="55">
        <v>225.72</v>
      </c>
      <c r="K25" s="55">
        <v>353.14</v>
      </c>
      <c r="L25" s="53"/>
      <c r="N25" s="146" t="s">
        <v>172</v>
      </c>
      <c r="O25" s="143">
        <f t="shared" si="10"/>
        <v>5.2560483940619844E-2</v>
      </c>
      <c r="P25" s="143">
        <f t="shared" si="1"/>
        <v>5.7487607875664037E-2</v>
      </c>
      <c r="Q25" s="143">
        <f t="shared" si="2"/>
        <v>6.2287913182731504E-2</v>
      </c>
      <c r="R25" s="143">
        <f t="shared" si="3"/>
        <v>5.7008052680074806E-2</v>
      </c>
      <c r="S25" s="143">
        <f t="shared" si="4"/>
        <v>3.8305710684790682E-2</v>
      </c>
      <c r="T25" s="143">
        <f t="shared" si="5"/>
        <v>5.3411370362695137E-2</v>
      </c>
      <c r="U25" s="143">
        <f t="shared" si="6"/>
        <v>4.1849726449923887E-2</v>
      </c>
      <c r="V25" s="143">
        <f t="shared" si="7"/>
        <v>4.0107623622875961E-2</v>
      </c>
      <c r="W25" s="143">
        <f t="shared" si="8"/>
        <v>3.1549506811825334E-2</v>
      </c>
      <c r="X25" s="143">
        <f t="shared" si="9"/>
        <v>4.4267444863126178E-2</v>
      </c>
    </row>
    <row r="26" spans="1:24" x14ac:dyDescent="0.3">
      <c r="A26" s="89" t="s">
        <v>7</v>
      </c>
      <c r="B26" s="3"/>
      <c r="C26" s="3"/>
      <c r="D26" s="3"/>
      <c r="E26" s="9"/>
      <c r="F26" s="9"/>
      <c r="G26" s="9"/>
      <c r="H26" s="9"/>
      <c r="I26" s="9"/>
      <c r="J26" s="9"/>
      <c r="K26" s="9"/>
      <c r="L26" s="3"/>
      <c r="N26" s="89" t="s">
        <v>7</v>
      </c>
      <c r="O26" s="143">
        <f t="shared" si="10"/>
        <v>0</v>
      </c>
      <c r="P26" s="143">
        <f t="shared" si="1"/>
        <v>0</v>
      </c>
      <c r="Q26" s="143">
        <f t="shared" si="2"/>
        <v>0</v>
      </c>
      <c r="R26" s="143">
        <f t="shared" si="3"/>
        <v>0</v>
      </c>
      <c r="S26" s="143">
        <f t="shared" si="4"/>
        <v>0</v>
      </c>
      <c r="T26" s="143">
        <f t="shared" si="5"/>
        <v>0</v>
      </c>
      <c r="U26" s="143">
        <f t="shared" si="6"/>
        <v>0</v>
      </c>
      <c r="V26" s="143">
        <f t="shared" si="7"/>
        <v>0</v>
      </c>
      <c r="W26" s="143">
        <f t="shared" si="8"/>
        <v>0</v>
      </c>
      <c r="X26" s="143">
        <f t="shared" si="9"/>
        <v>0</v>
      </c>
    </row>
    <row r="27" spans="1:24" x14ac:dyDescent="0.3">
      <c r="A27" s="91" t="s">
        <v>96</v>
      </c>
      <c r="B27" s="3">
        <v>2.59</v>
      </c>
      <c r="C27" s="3">
        <v>2.11</v>
      </c>
      <c r="D27" s="3">
        <v>2.2799999999999998</v>
      </c>
      <c r="E27" s="9">
        <v>2.23</v>
      </c>
      <c r="F27" s="9">
        <v>11.21</v>
      </c>
      <c r="G27" s="9">
        <v>2.2999999999999998</v>
      </c>
      <c r="H27" s="9">
        <v>1.49</v>
      </c>
      <c r="I27" s="9">
        <v>0.62</v>
      </c>
      <c r="J27" s="9">
        <v>51.43</v>
      </c>
      <c r="K27" s="9">
        <v>22.73</v>
      </c>
      <c r="L27" s="36"/>
      <c r="N27" s="91" t="s">
        <v>96</v>
      </c>
      <c r="O27" s="143">
        <f t="shared" si="10"/>
        <v>8.9477884452612985E-4</v>
      </c>
      <c r="P27" s="143">
        <f t="shared" si="1"/>
        <v>6.9448558695551989E-4</v>
      </c>
      <c r="Q27" s="143">
        <f t="shared" si="2"/>
        <v>7.6225882699064895E-4</v>
      </c>
      <c r="R27" s="143">
        <f t="shared" si="3"/>
        <v>6.6930587278386236E-4</v>
      </c>
      <c r="S27" s="143">
        <f t="shared" si="4"/>
        <v>2.5274103400618219E-3</v>
      </c>
      <c r="T27" s="143">
        <f t="shared" si="5"/>
        <v>4.6274965847063244E-4</v>
      </c>
      <c r="U27" s="143">
        <f t="shared" si="6"/>
        <v>2.6939168104024965E-4</v>
      </c>
      <c r="V27" s="143">
        <f t="shared" si="7"/>
        <v>1.0524707599857406E-4</v>
      </c>
      <c r="W27" s="143">
        <f t="shared" si="8"/>
        <v>7.1885129157016527E-3</v>
      </c>
      <c r="X27" s="143">
        <f t="shared" si="9"/>
        <v>2.8492921270285385E-3</v>
      </c>
    </row>
    <row r="28" spans="1:24" x14ac:dyDescent="0.3">
      <c r="A28" s="91" t="s">
        <v>97</v>
      </c>
      <c r="B28" s="3">
        <v>272.04000000000002</v>
      </c>
      <c r="C28" s="3">
        <v>298.83</v>
      </c>
      <c r="D28" s="3">
        <v>305.81</v>
      </c>
      <c r="E28" s="9">
        <v>332.68</v>
      </c>
      <c r="F28" s="9">
        <v>328.75</v>
      </c>
      <c r="G28" s="9">
        <v>403.28</v>
      </c>
      <c r="H28" s="9">
        <v>487.03</v>
      </c>
      <c r="I28" s="9">
        <v>374.24</v>
      </c>
      <c r="J28" s="9">
        <v>288.97000000000003</v>
      </c>
      <c r="K28" s="9">
        <v>302.64</v>
      </c>
      <c r="L28" s="36"/>
      <c r="N28" s="91" t="s">
        <v>97</v>
      </c>
      <c r="O28" s="143">
        <f t="shared" si="10"/>
        <v>9.3982871376404792E-2</v>
      </c>
      <c r="P28" s="143">
        <f t="shared" si="1"/>
        <v>9.8356932677686262E-2</v>
      </c>
      <c r="Q28" s="143">
        <f t="shared" si="2"/>
        <v>0.10223963679035543</v>
      </c>
      <c r="R28" s="143">
        <f t="shared" si="3"/>
        <v>9.9849631281495654E-2</v>
      </c>
      <c r="S28" s="143">
        <f t="shared" si="4"/>
        <v>7.4120084682901335E-2</v>
      </c>
      <c r="T28" s="143">
        <f t="shared" si="5"/>
        <v>8.1138122725233325E-2</v>
      </c>
      <c r="U28" s="143">
        <f t="shared" si="6"/>
        <v>8.8054919742975024E-2</v>
      </c>
      <c r="V28" s="143">
        <f t="shared" si="7"/>
        <v>6.3528493099526379E-2</v>
      </c>
      <c r="W28" s="143">
        <f t="shared" si="8"/>
        <v>4.0390133720597063E-2</v>
      </c>
      <c r="X28" s="143">
        <f t="shared" si="9"/>
        <v>3.7937077400964227E-2</v>
      </c>
    </row>
    <row r="29" spans="1:24" x14ac:dyDescent="0.3">
      <c r="A29" s="91" t="s">
        <v>98</v>
      </c>
      <c r="B29" s="3"/>
      <c r="C29" s="3"/>
      <c r="D29" s="3"/>
      <c r="E29" s="9"/>
      <c r="F29" s="9"/>
      <c r="G29" s="9"/>
      <c r="H29" s="9"/>
      <c r="I29" s="9"/>
      <c r="J29" s="9"/>
      <c r="K29" s="9"/>
      <c r="L29" s="36"/>
      <c r="N29" s="91" t="s">
        <v>98</v>
      </c>
      <c r="O29" s="143">
        <f t="shared" si="10"/>
        <v>0</v>
      </c>
      <c r="P29" s="143">
        <f t="shared" si="1"/>
        <v>0</v>
      </c>
      <c r="Q29" s="143">
        <f t="shared" si="2"/>
        <v>0</v>
      </c>
      <c r="R29" s="143">
        <f t="shared" si="3"/>
        <v>0</v>
      </c>
      <c r="S29" s="143">
        <f t="shared" si="4"/>
        <v>0</v>
      </c>
      <c r="T29" s="143">
        <f t="shared" si="5"/>
        <v>0</v>
      </c>
      <c r="U29" s="143">
        <f t="shared" si="6"/>
        <v>0</v>
      </c>
      <c r="V29" s="143">
        <f t="shared" si="7"/>
        <v>0</v>
      </c>
      <c r="W29" s="143">
        <f t="shared" si="8"/>
        <v>0</v>
      </c>
      <c r="X29" s="143">
        <f t="shared" si="9"/>
        <v>0</v>
      </c>
    </row>
    <row r="30" spans="1:24" x14ac:dyDescent="0.3">
      <c r="A30" s="91" t="s">
        <v>99</v>
      </c>
      <c r="B30" s="3">
        <v>151.94</v>
      </c>
      <c r="C30" s="3">
        <v>237.46</v>
      </c>
      <c r="D30" s="3">
        <v>187.01</v>
      </c>
      <c r="E30" s="9">
        <v>47.42</v>
      </c>
      <c r="F30" s="9">
        <v>67.88</v>
      </c>
      <c r="G30" s="9">
        <v>70.709999999999994</v>
      </c>
      <c r="H30" s="9">
        <v>192.21</v>
      </c>
      <c r="I30" s="9">
        <v>42.39</v>
      </c>
      <c r="J30" s="9">
        <v>355.21</v>
      </c>
      <c r="K30" s="9">
        <v>297.70999999999998</v>
      </c>
      <c r="L30" s="36"/>
      <c r="N30" s="91" t="s">
        <v>99</v>
      </c>
      <c r="O30" s="143">
        <f t="shared" si="10"/>
        <v>5.2491389049150648E-2</v>
      </c>
      <c r="P30" s="143">
        <f t="shared" si="1"/>
        <v>7.8157605440027381E-2</v>
      </c>
      <c r="Q30" s="143">
        <f t="shared" si="2"/>
        <v>6.2521940015579508E-2</v>
      </c>
      <c r="R30" s="143">
        <f t="shared" si="3"/>
        <v>1.4232504254444283E-2</v>
      </c>
      <c r="S30" s="143">
        <f t="shared" si="4"/>
        <v>1.5304247447225375E-2</v>
      </c>
      <c r="T30" s="143">
        <f t="shared" si="5"/>
        <v>1.4226534065416704E-2</v>
      </c>
      <c r="U30" s="143">
        <f t="shared" si="6"/>
        <v>3.4751526854192208E-2</v>
      </c>
      <c r="V30" s="143">
        <f t="shared" si="7"/>
        <v>7.1958444380315397E-3</v>
      </c>
      <c r="W30" s="143">
        <f t="shared" si="8"/>
        <v>4.9648681174147072E-2</v>
      </c>
      <c r="X30" s="143">
        <f t="shared" si="9"/>
        <v>3.7319083112083859E-2</v>
      </c>
    </row>
    <row r="31" spans="1:24" ht="28.8" x14ac:dyDescent="0.3">
      <c r="A31" s="91" t="s">
        <v>100</v>
      </c>
      <c r="B31" s="3"/>
      <c r="C31" s="3"/>
      <c r="D31" s="3"/>
      <c r="E31" s="9"/>
      <c r="F31" s="9">
        <v>63.2</v>
      </c>
      <c r="G31" s="9">
        <v>63.4</v>
      </c>
      <c r="H31" s="9">
        <v>78.8</v>
      </c>
      <c r="I31" s="9">
        <v>1.64</v>
      </c>
      <c r="J31" s="9">
        <v>1.77</v>
      </c>
      <c r="K31" s="9">
        <v>1.91</v>
      </c>
      <c r="L31" s="36"/>
      <c r="N31" s="91" t="s">
        <v>100</v>
      </c>
      <c r="O31" s="143">
        <f t="shared" si="10"/>
        <v>0</v>
      </c>
      <c r="P31" s="143">
        <f t="shared" si="1"/>
        <v>0</v>
      </c>
      <c r="Q31" s="143">
        <f t="shared" si="2"/>
        <v>0</v>
      </c>
      <c r="R31" s="143">
        <f t="shared" si="3"/>
        <v>0</v>
      </c>
      <c r="S31" s="143">
        <f t="shared" si="4"/>
        <v>1.4249093085807952E-2</v>
      </c>
      <c r="T31" s="143">
        <f t="shared" si="5"/>
        <v>1.2755794933494826E-2</v>
      </c>
      <c r="U31" s="143">
        <f t="shared" si="6"/>
        <v>1.4247023131524613E-2</v>
      </c>
      <c r="V31" s="143">
        <f t="shared" si="7"/>
        <v>2.7839549135106684E-4</v>
      </c>
      <c r="W31" s="143">
        <f t="shared" si="8"/>
        <v>2.4739778068815724E-4</v>
      </c>
      <c r="X31" s="143">
        <f t="shared" si="9"/>
        <v>2.3942577926196692E-4</v>
      </c>
    </row>
    <row r="32" spans="1:24" x14ac:dyDescent="0.3">
      <c r="A32" s="93" t="s">
        <v>124</v>
      </c>
      <c r="B32" s="3">
        <v>318.92</v>
      </c>
      <c r="C32" s="3">
        <v>338.49</v>
      </c>
      <c r="D32" s="3">
        <v>125.65</v>
      </c>
      <c r="E32" s="9">
        <v>311.47000000000003</v>
      </c>
      <c r="F32" s="9">
        <v>292.13</v>
      </c>
      <c r="G32" s="9">
        <v>376.29</v>
      </c>
      <c r="H32" s="9">
        <v>526</v>
      </c>
      <c r="I32" s="9">
        <v>611.94000000000005</v>
      </c>
      <c r="J32" s="11">
        <v>76.510000000000005</v>
      </c>
      <c r="K32" s="11">
        <v>51.22</v>
      </c>
      <c r="L32" s="36"/>
      <c r="N32" s="93" t="s">
        <v>124</v>
      </c>
      <c r="O32" s="143">
        <f t="shared" si="10"/>
        <v>0.11017871393678508</v>
      </c>
      <c r="P32" s="143">
        <f t="shared" si="1"/>
        <v>0.11141062859174121</v>
      </c>
      <c r="Q32" s="143">
        <f t="shared" si="2"/>
        <v>4.2007816496217133E-2</v>
      </c>
      <c r="R32" s="143">
        <f t="shared" si="3"/>
        <v>9.3483722060981891E-2</v>
      </c>
      <c r="S32" s="143">
        <f t="shared" si="4"/>
        <v>6.5863727265143626E-2</v>
      </c>
      <c r="T32" s="143">
        <f t="shared" si="5"/>
        <v>7.5707856080832317E-2</v>
      </c>
      <c r="U32" s="143">
        <f t="shared" si="6"/>
        <v>9.510068740078613E-2</v>
      </c>
      <c r="V32" s="143">
        <f t="shared" si="7"/>
        <v>0.10387886401059261</v>
      </c>
      <c r="W32" s="143">
        <f t="shared" si="8"/>
        <v>1.0694013672571135E-2</v>
      </c>
      <c r="X32" s="143">
        <f t="shared" si="9"/>
        <v>6.4206222061769349E-3</v>
      </c>
    </row>
    <row r="33" spans="1:24" x14ac:dyDescent="0.3">
      <c r="A33" s="91" t="s">
        <v>101</v>
      </c>
      <c r="B33" s="3"/>
      <c r="C33" s="3"/>
      <c r="D33" s="3"/>
      <c r="E33" s="9"/>
      <c r="F33" s="9">
        <v>26.11</v>
      </c>
      <c r="G33" s="9">
        <v>28.29</v>
      </c>
      <c r="H33" s="9">
        <v>32.549999999999997</v>
      </c>
      <c r="I33" s="9">
        <v>38.659999999999997</v>
      </c>
      <c r="J33" s="9">
        <v>23.09</v>
      </c>
      <c r="K33" s="9">
        <v>15.6</v>
      </c>
      <c r="L33" s="36"/>
      <c r="N33" s="91" t="s">
        <v>101</v>
      </c>
      <c r="O33" s="143">
        <f t="shared" si="10"/>
        <v>0</v>
      </c>
      <c r="P33" s="143">
        <f t="shared" si="1"/>
        <v>0</v>
      </c>
      <c r="Q33" s="143">
        <f t="shared" si="2"/>
        <v>0</v>
      </c>
      <c r="R33" s="143">
        <f t="shared" si="3"/>
        <v>0</v>
      </c>
      <c r="S33" s="143">
        <f t="shared" si="4"/>
        <v>5.8867693112412281E-3</v>
      </c>
      <c r="T33" s="143">
        <f t="shared" si="5"/>
        <v>5.6918207991887796E-3</v>
      </c>
      <c r="U33" s="143">
        <f t="shared" si="6"/>
        <v>5.8850330321208897E-3</v>
      </c>
      <c r="V33" s="143">
        <f t="shared" si="7"/>
        <v>6.562664448556247E-3</v>
      </c>
      <c r="W33" s="143">
        <f t="shared" si="8"/>
        <v>3.2273529695421186E-3</v>
      </c>
      <c r="X33" s="143">
        <f t="shared" si="9"/>
        <v>1.9555194536579499E-3</v>
      </c>
    </row>
    <row r="34" spans="1:24" x14ac:dyDescent="0.3">
      <c r="A34" s="89" t="s">
        <v>9</v>
      </c>
      <c r="B34" s="3"/>
      <c r="C34" s="3"/>
      <c r="D34" s="3"/>
      <c r="E34" s="9"/>
      <c r="F34" s="9"/>
      <c r="G34" s="9"/>
      <c r="H34" s="11"/>
      <c r="I34" s="11"/>
      <c r="J34" s="9"/>
      <c r="K34" s="9"/>
      <c r="L34" s="36"/>
      <c r="N34" s="89" t="s">
        <v>9</v>
      </c>
      <c r="O34" s="143">
        <f t="shared" si="10"/>
        <v>0</v>
      </c>
      <c r="P34" s="143">
        <f t="shared" si="1"/>
        <v>0</v>
      </c>
      <c r="Q34" s="143">
        <f t="shared" si="2"/>
        <v>0</v>
      </c>
      <c r="R34" s="143">
        <f t="shared" si="3"/>
        <v>0</v>
      </c>
      <c r="S34" s="143">
        <f t="shared" si="4"/>
        <v>0</v>
      </c>
      <c r="T34" s="143">
        <f t="shared" si="5"/>
        <v>0</v>
      </c>
      <c r="U34" s="143">
        <f t="shared" si="6"/>
        <v>0</v>
      </c>
      <c r="V34" s="143">
        <f t="shared" si="7"/>
        <v>0</v>
      </c>
      <c r="W34" s="143">
        <f t="shared" si="8"/>
        <v>0</v>
      </c>
      <c r="X34" s="143">
        <f t="shared" si="9"/>
        <v>0</v>
      </c>
    </row>
    <row r="35" spans="1:24" x14ac:dyDescent="0.3">
      <c r="A35" s="89" t="s">
        <v>11</v>
      </c>
      <c r="B35" s="3"/>
      <c r="C35" s="3"/>
      <c r="D35" s="3">
        <v>18.510000000000002</v>
      </c>
      <c r="E35" s="9">
        <v>15.92</v>
      </c>
      <c r="F35" s="9">
        <v>53.6</v>
      </c>
      <c r="G35" s="9">
        <v>65.25</v>
      </c>
      <c r="H35" s="9">
        <v>60.61</v>
      </c>
      <c r="I35" s="9">
        <v>66.28</v>
      </c>
      <c r="J35" s="9">
        <v>65.89</v>
      </c>
      <c r="K35" s="9">
        <v>49.09</v>
      </c>
      <c r="L35" s="36"/>
      <c r="N35" s="89" t="s">
        <v>11</v>
      </c>
      <c r="O35" s="143">
        <f t="shared" si="10"/>
        <v>0</v>
      </c>
      <c r="P35" s="143">
        <f t="shared" si="1"/>
        <v>0</v>
      </c>
      <c r="Q35" s="143">
        <f t="shared" si="2"/>
        <v>6.1883381085951379E-3</v>
      </c>
      <c r="R35" s="143">
        <f t="shared" si="3"/>
        <v>4.7781836299188732E-3</v>
      </c>
      <c r="S35" s="143">
        <f t="shared" si="4"/>
        <v>1.2084673882900415E-2</v>
      </c>
      <c r="T35" s="143">
        <f t="shared" si="5"/>
        <v>1.3128006615308161E-2</v>
      </c>
      <c r="U35" s="143">
        <f t="shared" si="6"/>
        <v>1.0958275025402371E-2</v>
      </c>
      <c r="V35" s="143">
        <f t="shared" si="7"/>
        <v>1.1251251930944338E-2</v>
      </c>
      <c r="W35" s="143">
        <f t="shared" si="8"/>
        <v>9.2096269884421912E-3</v>
      </c>
      <c r="X35" s="143">
        <f t="shared" si="9"/>
        <v>6.1536185884659466E-3</v>
      </c>
    </row>
    <row r="36" spans="1:24" ht="15" thickBot="1" x14ac:dyDescent="0.35">
      <c r="A36" s="89" t="s">
        <v>12</v>
      </c>
      <c r="B36" s="3"/>
      <c r="C36" s="3"/>
      <c r="D36" s="3"/>
      <c r="E36" s="9"/>
      <c r="F36" s="9"/>
      <c r="G36" s="9"/>
      <c r="H36" s="9"/>
      <c r="I36" s="9"/>
      <c r="J36" s="9"/>
      <c r="K36" s="9"/>
      <c r="L36" s="36"/>
      <c r="N36" s="89" t="s">
        <v>12</v>
      </c>
      <c r="O36" s="143">
        <f t="shared" si="10"/>
        <v>0</v>
      </c>
      <c r="P36" s="143">
        <f t="shared" si="1"/>
        <v>0</v>
      </c>
      <c r="Q36" s="143">
        <f t="shared" si="2"/>
        <v>0</v>
      </c>
      <c r="R36" s="143">
        <f t="shared" si="3"/>
        <v>0</v>
      </c>
      <c r="S36" s="143">
        <f t="shared" si="4"/>
        <v>0</v>
      </c>
      <c r="T36" s="143">
        <f t="shared" si="5"/>
        <v>0</v>
      </c>
      <c r="U36" s="143">
        <f t="shared" si="6"/>
        <v>0</v>
      </c>
      <c r="V36" s="143">
        <f t="shared" si="7"/>
        <v>0</v>
      </c>
      <c r="W36" s="143">
        <f t="shared" si="8"/>
        <v>0</v>
      </c>
      <c r="X36" s="143">
        <f t="shared" si="9"/>
        <v>0</v>
      </c>
    </row>
    <row r="37" spans="1:24" ht="15" thickBot="1" x14ac:dyDescent="0.35">
      <c r="A37" s="100" t="s">
        <v>178</v>
      </c>
      <c r="B37" s="56">
        <f>SUM(B25:B32)</f>
        <v>897.63000000000011</v>
      </c>
      <c r="C37" s="56">
        <f>SUM(C25:C32)</f>
        <v>1051.5500000000002</v>
      </c>
      <c r="D37" s="56">
        <f t="shared" ref="D37:K37" si="13">SUM(D25:D35)</f>
        <v>825.56999999999994</v>
      </c>
      <c r="E37" s="56">
        <f t="shared" si="13"/>
        <v>899.66</v>
      </c>
      <c r="F37" s="56">
        <f t="shared" si="13"/>
        <v>1012.7800000000001</v>
      </c>
      <c r="G37" s="56">
        <f t="shared" si="13"/>
        <v>1274.99</v>
      </c>
      <c r="H37" s="56">
        <f t="shared" si="13"/>
        <v>1610.1599999999999</v>
      </c>
      <c r="I37" s="56">
        <f t="shared" si="13"/>
        <v>1372.04</v>
      </c>
      <c r="J37" s="56">
        <f t="shared" si="13"/>
        <v>1088.5899999999999</v>
      </c>
      <c r="K37" s="56">
        <f t="shared" si="13"/>
        <v>1094.0399999999997</v>
      </c>
      <c r="L37" s="57"/>
      <c r="N37" s="102" t="s">
        <v>178</v>
      </c>
      <c r="O37" s="143">
        <f t="shared" si="10"/>
        <v>0.31010823714748653</v>
      </c>
      <c r="P37" s="143">
        <f t="shared" si="1"/>
        <v>0.34610726017207449</v>
      </c>
      <c r="Q37" s="143">
        <f t="shared" si="2"/>
        <v>0.27600790342046932</v>
      </c>
      <c r="R37" s="143">
        <f t="shared" si="3"/>
        <v>0.27002139977969936</v>
      </c>
      <c r="S37" s="143">
        <f t="shared" si="4"/>
        <v>0.22834171670007244</v>
      </c>
      <c r="T37" s="143">
        <f t="shared" si="5"/>
        <v>0.25652225524063987</v>
      </c>
      <c r="U37" s="143">
        <f t="shared" si="6"/>
        <v>0.29111658331796536</v>
      </c>
      <c r="V37" s="143">
        <f t="shared" si="7"/>
        <v>0.2329083841178767</v>
      </c>
      <c r="W37" s="143">
        <f t="shared" si="8"/>
        <v>0.15215522603351472</v>
      </c>
      <c r="X37" s="143">
        <f t="shared" si="9"/>
        <v>0.13714208353076557</v>
      </c>
    </row>
    <row r="38" spans="1:24" x14ac:dyDescent="0.3">
      <c r="A38" s="138" t="s">
        <v>244</v>
      </c>
      <c r="B38" s="137"/>
      <c r="C38" s="136">
        <f>(C37-B37)/B37</f>
        <v>0.17147376981607126</v>
      </c>
      <c r="D38" s="136">
        <f t="shared" ref="D38" si="14">(D37-C37)/C37</f>
        <v>-0.21490181161143093</v>
      </c>
      <c r="E38" s="136">
        <f t="shared" ref="E38" si="15">(E37-D37)/D37</f>
        <v>8.9744055622176244E-2</v>
      </c>
      <c r="F38" s="136">
        <f t="shared" ref="F38" si="16">(F37-E37)/E37</f>
        <v>0.12573638930262557</v>
      </c>
      <c r="G38" s="136">
        <f t="shared" ref="G38" si="17">(G37-F37)/F37</f>
        <v>0.25890124212563431</v>
      </c>
      <c r="H38" s="136">
        <f t="shared" ref="H38" si="18">(H37-G37)/G37</f>
        <v>0.26288049318033857</v>
      </c>
      <c r="I38" s="136">
        <f t="shared" ref="I38" si="19">(I37-H37)/H37</f>
        <v>-0.14788592438018577</v>
      </c>
      <c r="J38" s="136">
        <f t="shared" ref="J38" si="20">(J37-I37)/I37</f>
        <v>-0.20659018687501826</v>
      </c>
      <c r="K38" s="136">
        <f t="shared" ref="K38" si="21">(K37-J37)/J37</f>
        <v>5.0064762674650867E-3</v>
      </c>
      <c r="L38" s="135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x14ac:dyDescent="0.3">
      <c r="A39" s="102" t="s">
        <v>116</v>
      </c>
      <c r="B39" s="25">
        <f t="shared" ref="B39:K39" si="22">SUM(B37+B22)</f>
        <v>2894.57</v>
      </c>
      <c r="C39" s="25">
        <f t="shared" si="22"/>
        <v>3038.2200000000003</v>
      </c>
      <c r="D39" s="25">
        <f t="shared" si="22"/>
        <v>2991.1099999999997</v>
      </c>
      <c r="E39" s="25">
        <f t="shared" si="22"/>
        <v>3331.8099999999995</v>
      </c>
      <c r="F39" s="25">
        <f t="shared" si="22"/>
        <v>4435.369999999999</v>
      </c>
      <c r="G39" s="25">
        <f t="shared" si="22"/>
        <v>4970.29</v>
      </c>
      <c r="H39" s="25">
        <f t="shared" si="22"/>
        <v>5530.98</v>
      </c>
      <c r="I39" s="25">
        <f t="shared" si="22"/>
        <v>5890.9000000000005</v>
      </c>
      <c r="J39" s="25">
        <f t="shared" si="22"/>
        <v>7154.4699999999993</v>
      </c>
      <c r="K39" s="25">
        <f t="shared" si="22"/>
        <v>7977.4199999999992</v>
      </c>
      <c r="L39" s="25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x14ac:dyDescent="0.3">
      <c r="A40" s="138" t="s">
        <v>244</v>
      </c>
      <c r="B40" s="137"/>
      <c r="C40" s="136">
        <f>(C39-B39)/B39</f>
        <v>4.9627405797752371E-2</v>
      </c>
      <c r="D40" s="136">
        <f t="shared" ref="D40" si="23">(D39-C39)/C39</f>
        <v>-1.5505789574158744E-2</v>
      </c>
      <c r="E40" s="136">
        <f t="shared" ref="E40" si="24">(E39-D39)/D39</f>
        <v>0.11390420278759386</v>
      </c>
      <c r="F40" s="136">
        <f t="shared" ref="F40" si="25">(F39-E39)/E39</f>
        <v>0.33121936725083351</v>
      </c>
      <c r="G40" s="136">
        <f t="shared" ref="G40" si="26">(G39-F39)/F39</f>
        <v>0.12060324166867727</v>
      </c>
      <c r="H40" s="136">
        <f t="shared" ref="H40" si="27">(H39-G39)/G39</f>
        <v>0.11280830695995597</v>
      </c>
      <c r="I40" s="136">
        <f t="shared" ref="I40" si="28">(I39-H39)/H39</f>
        <v>6.5073458953024785E-2</v>
      </c>
      <c r="J40" s="136">
        <f t="shared" ref="J40" si="29">(J39-I39)/I39</f>
        <v>0.21449523841857759</v>
      </c>
      <c r="K40" s="136">
        <f t="shared" ref="K40" si="30">(K39-J39)/J39</f>
        <v>0.11502599074424799</v>
      </c>
      <c r="L40" s="25"/>
      <c r="N40" s="147" t="s">
        <v>22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spans="1:24" x14ac:dyDescent="0.3">
      <c r="A41" s="102" t="s">
        <v>13</v>
      </c>
      <c r="B41" s="3"/>
      <c r="C41" s="3"/>
      <c r="D41" s="3"/>
      <c r="E41" s="9"/>
      <c r="F41" s="9"/>
      <c r="G41" s="9"/>
      <c r="H41" s="9"/>
      <c r="I41" s="9"/>
      <c r="J41" s="9"/>
      <c r="K41" s="9"/>
      <c r="L41" s="3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1:24" x14ac:dyDescent="0.3">
      <c r="A42" s="89" t="s">
        <v>14</v>
      </c>
      <c r="B42" s="3">
        <v>73.44</v>
      </c>
      <c r="C42" s="3">
        <v>73.44</v>
      </c>
      <c r="D42" s="3">
        <v>73.44</v>
      </c>
      <c r="E42" s="15">
        <v>73.44</v>
      </c>
      <c r="F42" s="15">
        <v>73.44</v>
      </c>
      <c r="G42" s="15">
        <v>73.44</v>
      </c>
      <c r="H42" s="9">
        <v>73.44</v>
      </c>
      <c r="I42" s="9">
        <v>73.44</v>
      </c>
      <c r="J42" s="9">
        <v>73.44</v>
      </c>
      <c r="K42" s="9">
        <v>73.44</v>
      </c>
      <c r="L42" s="3"/>
      <c r="N42" s="148" t="s">
        <v>14</v>
      </c>
      <c r="O42" s="143">
        <f>B42/$O$3</f>
        <v>2.5371644147489953E-2</v>
      </c>
      <c r="P42" s="143">
        <f t="shared" si="1"/>
        <v>2.4172048107115349E-2</v>
      </c>
      <c r="Q42" s="143">
        <f t="shared" si="2"/>
        <v>2.4552758006225115E-2</v>
      </c>
      <c r="R42" s="143">
        <f t="shared" si="3"/>
        <v>2.2042073227464955E-2</v>
      </c>
      <c r="S42" s="143">
        <f t="shared" si="4"/>
        <v>1.6557806902242657E-2</v>
      </c>
      <c r="T42" s="143">
        <f t="shared" si="5"/>
        <v>1.4775797790470979E-2</v>
      </c>
      <c r="U42" s="143">
        <f t="shared" si="6"/>
        <v>1.3277936278923446E-2</v>
      </c>
      <c r="V42" s="143">
        <f t="shared" si="7"/>
        <v>1.2466685905379481E-2</v>
      </c>
      <c r="W42" s="143">
        <f t="shared" si="8"/>
        <v>1.0264911307196761E-2</v>
      </c>
      <c r="X42" s="143">
        <f t="shared" si="9"/>
        <v>9.2059838895281933E-3</v>
      </c>
    </row>
    <row r="43" spans="1:24" x14ac:dyDescent="0.3">
      <c r="A43" s="90" t="s">
        <v>173</v>
      </c>
      <c r="B43" s="3">
        <v>1739.63</v>
      </c>
      <c r="C43" s="3">
        <v>1890.29</v>
      </c>
      <c r="D43" s="3">
        <v>2063.25</v>
      </c>
      <c r="E43" s="15">
        <v>2245.14</v>
      </c>
      <c r="F43" s="15"/>
      <c r="G43" s="15"/>
      <c r="H43" s="9"/>
      <c r="I43" s="9"/>
      <c r="J43" s="9"/>
      <c r="K43" s="9"/>
      <c r="L43" s="3"/>
      <c r="N43" s="149" t="s">
        <v>173</v>
      </c>
      <c r="O43" s="143">
        <f t="shared" si="10"/>
        <v>0.60099773023281522</v>
      </c>
      <c r="P43" s="143">
        <f t="shared" si="1"/>
        <v>0.62217021808822259</v>
      </c>
      <c r="Q43" s="143">
        <f t="shared" si="2"/>
        <v>0.68979408981949852</v>
      </c>
      <c r="R43" s="143">
        <f t="shared" si="3"/>
        <v>0.67384994942688814</v>
      </c>
      <c r="S43" s="143">
        <f t="shared" si="4"/>
        <v>0</v>
      </c>
      <c r="T43" s="143">
        <f t="shared" si="5"/>
        <v>0</v>
      </c>
      <c r="U43" s="143">
        <f t="shared" si="6"/>
        <v>0</v>
      </c>
      <c r="V43" s="143">
        <f t="shared" si="7"/>
        <v>0</v>
      </c>
      <c r="W43" s="143">
        <f t="shared" si="8"/>
        <v>0</v>
      </c>
      <c r="X43" s="143">
        <f t="shared" si="9"/>
        <v>0</v>
      </c>
    </row>
    <row r="44" spans="1:24" x14ac:dyDescent="0.3">
      <c r="A44" s="89" t="s">
        <v>15</v>
      </c>
      <c r="B44" s="3"/>
      <c r="C44" s="3"/>
      <c r="D44" s="3"/>
      <c r="E44" s="3"/>
      <c r="F44" s="3">
        <v>3282.26</v>
      </c>
      <c r="G44" s="3">
        <v>3747.58</v>
      </c>
      <c r="H44" s="3">
        <v>4222.1400000000003</v>
      </c>
      <c r="I44" s="3">
        <v>4522.24</v>
      </c>
      <c r="J44" s="3">
        <v>5301.21</v>
      </c>
      <c r="K44" s="3">
        <v>5825.86</v>
      </c>
      <c r="L44" s="3"/>
      <c r="N44" s="148" t="s">
        <v>15</v>
      </c>
      <c r="O44" s="143">
        <f t="shared" si="10"/>
        <v>0</v>
      </c>
      <c r="P44" s="143">
        <f t="shared" si="1"/>
        <v>0</v>
      </c>
      <c r="Q44" s="143">
        <f t="shared" si="2"/>
        <v>0</v>
      </c>
      <c r="R44" s="143">
        <f t="shared" si="3"/>
        <v>0</v>
      </c>
      <c r="S44" s="143">
        <f t="shared" si="4"/>
        <v>0.7400194346807597</v>
      </c>
      <c r="T44" s="143">
        <f t="shared" si="5"/>
        <v>0.75399624569190127</v>
      </c>
      <c r="U44" s="143">
        <f t="shared" si="6"/>
        <v>0.76336200817938249</v>
      </c>
      <c r="V44" s="143">
        <f t="shared" si="7"/>
        <v>0.76766538219966374</v>
      </c>
      <c r="W44" s="143">
        <f t="shared" si="8"/>
        <v>0.7409647395264779</v>
      </c>
      <c r="X44" s="143">
        <f t="shared" si="9"/>
        <v>0.73029375412100661</v>
      </c>
    </row>
    <row r="45" spans="1:24" ht="28.8" x14ac:dyDescent="0.3">
      <c r="A45" s="91" t="s">
        <v>102</v>
      </c>
      <c r="B45" s="3"/>
      <c r="C45" s="3"/>
      <c r="D45" s="3"/>
      <c r="E45" s="15"/>
      <c r="F45" s="15"/>
      <c r="G45" s="15"/>
      <c r="H45" s="9"/>
      <c r="I45" s="9"/>
      <c r="J45" s="9"/>
      <c r="K45" s="9"/>
      <c r="L45" s="36"/>
      <c r="N45" s="150" t="s">
        <v>102</v>
      </c>
      <c r="O45" s="143">
        <f t="shared" si="10"/>
        <v>0</v>
      </c>
      <c r="P45" s="143">
        <f t="shared" si="1"/>
        <v>0</v>
      </c>
      <c r="Q45" s="143">
        <f t="shared" si="2"/>
        <v>0</v>
      </c>
      <c r="R45" s="143">
        <f t="shared" si="3"/>
        <v>0</v>
      </c>
      <c r="S45" s="143">
        <f t="shared" si="4"/>
        <v>0</v>
      </c>
      <c r="T45" s="143">
        <f t="shared" si="5"/>
        <v>0</v>
      </c>
      <c r="U45" s="143">
        <f t="shared" si="6"/>
        <v>0</v>
      </c>
      <c r="V45" s="143">
        <f t="shared" si="7"/>
        <v>0</v>
      </c>
      <c r="W45" s="143">
        <f t="shared" si="8"/>
        <v>0</v>
      </c>
      <c r="X45" s="143">
        <f t="shared" si="9"/>
        <v>0</v>
      </c>
    </row>
    <row r="46" spans="1:24" x14ac:dyDescent="0.3">
      <c r="A46" s="91" t="s">
        <v>103</v>
      </c>
      <c r="B46" s="3"/>
      <c r="C46" s="3"/>
      <c r="D46" s="3"/>
      <c r="E46" s="9"/>
      <c r="F46" s="9"/>
      <c r="G46" s="9"/>
      <c r="H46" s="9"/>
      <c r="I46" s="9"/>
      <c r="J46" s="9"/>
      <c r="K46" s="9"/>
      <c r="L46" s="36"/>
      <c r="N46" s="150" t="s">
        <v>103</v>
      </c>
      <c r="O46" s="143">
        <f t="shared" si="10"/>
        <v>0</v>
      </c>
      <c r="P46" s="143">
        <f t="shared" si="1"/>
        <v>0</v>
      </c>
      <c r="Q46" s="143">
        <f t="shared" si="2"/>
        <v>0</v>
      </c>
      <c r="R46" s="143">
        <f t="shared" si="3"/>
        <v>0</v>
      </c>
      <c r="S46" s="143">
        <f t="shared" si="4"/>
        <v>0</v>
      </c>
      <c r="T46" s="143">
        <f t="shared" si="5"/>
        <v>0</v>
      </c>
      <c r="U46" s="143">
        <f t="shared" si="6"/>
        <v>0</v>
      </c>
      <c r="V46" s="143">
        <f t="shared" si="7"/>
        <v>0</v>
      </c>
      <c r="W46" s="143">
        <f t="shared" si="8"/>
        <v>0</v>
      </c>
      <c r="X46" s="143">
        <f t="shared" si="9"/>
        <v>0</v>
      </c>
    </row>
    <row r="47" spans="1:24" x14ac:dyDescent="0.3">
      <c r="A47" s="102" t="s">
        <v>118</v>
      </c>
      <c r="B47" s="24">
        <f>SUM(B42:B43)</f>
        <v>1813.0700000000002</v>
      </c>
      <c r="C47" s="24">
        <f>SUM(C42:C43)</f>
        <v>1963.73</v>
      </c>
      <c r="D47" s="24">
        <f>SUM(D42:D43)</f>
        <v>2136.69</v>
      </c>
      <c r="E47" s="24">
        <f>SUM(E42:E43)</f>
        <v>2318.58</v>
      </c>
      <c r="F47" s="24">
        <f t="shared" ref="F47:K47" si="31">SUM(F42:F44)</f>
        <v>3355.7000000000003</v>
      </c>
      <c r="G47" s="24">
        <f t="shared" si="31"/>
        <v>3821.02</v>
      </c>
      <c r="H47" s="24">
        <f t="shared" si="31"/>
        <v>4295.58</v>
      </c>
      <c r="I47" s="24">
        <f t="shared" si="31"/>
        <v>4595.6799999999994</v>
      </c>
      <c r="J47" s="24">
        <f t="shared" si="31"/>
        <v>5374.65</v>
      </c>
      <c r="K47" s="24">
        <f t="shared" si="31"/>
        <v>5899.2999999999993</v>
      </c>
      <c r="L47" s="24"/>
      <c r="N47" s="147" t="s">
        <v>118</v>
      </c>
      <c r="O47" s="143">
        <f>B47/$O$3</f>
        <v>0.62636937438030527</v>
      </c>
      <c r="P47" s="143">
        <f t="shared" si="1"/>
        <v>0.64634226619533797</v>
      </c>
      <c r="Q47" s="143">
        <f t="shared" si="2"/>
        <v>0.71434684782572366</v>
      </c>
      <c r="R47" s="143">
        <f t="shared" si="3"/>
        <v>0.69589202265435313</v>
      </c>
      <c r="S47" s="143">
        <f t="shared" si="4"/>
        <v>0.75657724158300232</v>
      </c>
      <c r="T47" s="143">
        <f t="shared" si="5"/>
        <v>0.76877204348237227</v>
      </c>
      <c r="U47" s="143">
        <f t="shared" si="6"/>
        <v>0.77663994445830586</v>
      </c>
      <c r="V47" s="143">
        <f t="shared" si="7"/>
        <v>0.78013206810504321</v>
      </c>
      <c r="W47" s="143">
        <f t="shared" si="8"/>
        <v>0.75122965083367466</v>
      </c>
      <c r="X47" s="143">
        <f t="shared" si="9"/>
        <v>0.7394997380105347</v>
      </c>
    </row>
    <row r="48" spans="1:24" x14ac:dyDescent="0.3">
      <c r="A48" s="138" t="s">
        <v>244</v>
      </c>
      <c r="B48" s="137"/>
      <c r="C48" s="136">
        <f>(C47-B47)/B47</f>
        <v>8.3096626164461299E-2</v>
      </c>
      <c r="D48" s="136">
        <f t="shared" ref="D48" si="32">(D47-C47)/C47</f>
        <v>8.8077281500002561E-2</v>
      </c>
      <c r="E48" s="136">
        <f t="shared" ref="E48" si="33">(E47-D47)/D47</f>
        <v>8.5126995493028879E-2</v>
      </c>
      <c r="F48" s="136">
        <f t="shared" ref="F48" si="34">(F47-E47)/E47</f>
        <v>0.44730826626642184</v>
      </c>
      <c r="G48" s="136">
        <f t="shared" ref="G48" si="35">(G47-F47)/F47</f>
        <v>0.1386655541317757</v>
      </c>
      <c r="H48" s="136">
        <f t="shared" ref="H48" si="36">(H47-G47)/G47</f>
        <v>0.12419720388796707</v>
      </c>
      <c r="I48" s="136">
        <f t="shared" ref="I48" si="37">(I47-H47)/H47</f>
        <v>6.986250983569145E-2</v>
      </c>
      <c r="J48" s="136">
        <f t="shared" ref="J48" si="38">(J47-I47)/I47</f>
        <v>0.1695004874142674</v>
      </c>
      <c r="K48" s="136">
        <f t="shared" ref="K48" si="39">(K47-J47)/J47</f>
        <v>9.7615658694054433E-2</v>
      </c>
      <c r="L48" s="24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1:24" x14ac:dyDescent="0.3">
      <c r="A49" s="102" t="s">
        <v>117</v>
      </c>
      <c r="B49" s="3"/>
      <c r="C49" s="3"/>
      <c r="D49" s="3"/>
      <c r="E49" s="9"/>
      <c r="F49" s="9"/>
      <c r="G49" s="9"/>
      <c r="H49" s="9"/>
      <c r="I49" s="9"/>
      <c r="J49" s="9"/>
      <c r="K49" s="9"/>
      <c r="L49" s="3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spans="1:24" x14ac:dyDescent="0.3">
      <c r="A50" s="103" t="s">
        <v>16</v>
      </c>
      <c r="B50" s="3"/>
      <c r="C50" s="3"/>
      <c r="D50" s="3"/>
      <c r="E50" s="9"/>
      <c r="F50" s="9"/>
      <c r="G50" s="9"/>
      <c r="H50" s="9"/>
      <c r="I50" s="9"/>
      <c r="J50" s="9"/>
      <c r="K50" s="9"/>
      <c r="L50" s="3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spans="1:24" x14ac:dyDescent="0.3">
      <c r="A51" s="97" t="s">
        <v>175</v>
      </c>
      <c r="B51" s="3"/>
      <c r="C51" s="3"/>
      <c r="D51" s="3"/>
      <c r="E51" s="9"/>
      <c r="F51" s="9"/>
      <c r="G51" s="9"/>
      <c r="H51" s="9"/>
      <c r="I51" s="10"/>
      <c r="J51" s="9"/>
      <c r="K51" s="10"/>
      <c r="L51" s="36"/>
      <c r="N51" s="151" t="s">
        <v>175</v>
      </c>
      <c r="O51" s="143">
        <f t="shared" si="10"/>
        <v>0</v>
      </c>
      <c r="P51" s="143">
        <f t="shared" si="1"/>
        <v>0</v>
      </c>
      <c r="Q51" s="143">
        <f t="shared" si="2"/>
        <v>0</v>
      </c>
      <c r="R51" s="143">
        <f t="shared" si="3"/>
        <v>0</v>
      </c>
      <c r="S51" s="143">
        <f t="shared" si="4"/>
        <v>0</v>
      </c>
      <c r="T51" s="143">
        <f t="shared" si="5"/>
        <v>0</v>
      </c>
      <c r="U51" s="143">
        <f t="shared" si="6"/>
        <v>0</v>
      </c>
      <c r="V51" s="143">
        <f t="shared" si="7"/>
        <v>0</v>
      </c>
      <c r="W51" s="143">
        <f t="shared" si="8"/>
        <v>0</v>
      </c>
      <c r="X51" s="143">
        <f t="shared" si="9"/>
        <v>0</v>
      </c>
    </row>
    <row r="52" spans="1:24" x14ac:dyDescent="0.3">
      <c r="A52" s="97" t="s">
        <v>174</v>
      </c>
      <c r="B52" s="3">
        <v>195.43</v>
      </c>
      <c r="C52" s="3">
        <v>151.79</v>
      </c>
      <c r="D52" s="3">
        <v>91.67</v>
      </c>
      <c r="E52" s="9">
        <v>225.27</v>
      </c>
      <c r="F52" s="9">
        <v>284.35000000000002</v>
      </c>
      <c r="G52" s="9">
        <v>229.81</v>
      </c>
      <c r="H52" s="9">
        <v>184.59</v>
      </c>
      <c r="I52" s="10">
        <v>137.1</v>
      </c>
      <c r="J52" s="9">
        <v>433.31</v>
      </c>
      <c r="K52" s="10">
        <v>548.96</v>
      </c>
      <c r="L52" s="36"/>
      <c r="N52" s="151" t="s">
        <v>174</v>
      </c>
      <c r="O52" s="143">
        <f t="shared" si="10"/>
        <v>6.7516073199128016E-2</v>
      </c>
      <c r="P52" s="143">
        <f t="shared" si="1"/>
        <v>4.9960174049278848E-2</v>
      </c>
      <c r="Q52" s="143">
        <f t="shared" si="2"/>
        <v>3.0647485381681053E-2</v>
      </c>
      <c r="R52" s="143">
        <f t="shared" si="3"/>
        <v>6.7611898637677428E-2</v>
      </c>
      <c r="S52" s="143">
        <f t="shared" si="4"/>
        <v>6.4109645869453974E-2</v>
      </c>
      <c r="T52" s="143">
        <f t="shared" si="5"/>
        <v>4.6236738701363501E-2</v>
      </c>
      <c r="U52" s="143">
        <f t="shared" si="6"/>
        <v>3.3373832485382338E-2</v>
      </c>
      <c r="V52" s="143">
        <f t="shared" si="7"/>
        <v>2.3273184063555649E-2</v>
      </c>
      <c r="W52" s="143">
        <f t="shared" si="8"/>
        <v>6.05649335310652E-2</v>
      </c>
      <c r="X52" s="143">
        <f t="shared" si="9"/>
        <v>6.8814228158978724E-2</v>
      </c>
    </row>
    <row r="53" spans="1:24" x14ac:dyDescent="0.3">
      <c r="A53" s="98" t="s">
        <v>104</v>
      </c>
      <c r="B53" s="3"/>
      <c r="C53" s="3"/>
      <c r="D53" s="3"/>
      <c r="E53" s="11"/>
      <c r="F53" s="11"/>
      <c r="G53" s="11"/>
      <c r="H53" s="9"/>
      <c r="I53" s="9"/>
      <c r="J53" s="9"/>
      <c r="K53" s="9">
        <v>0.67</v>
      </c>
      <c r="L53" s="36"/>
      <c r="N53" s="152" t="s">
        <v>104</v>
      </c>
      <c r="O53" s="143">
        <f t="shared" si="10"/>
        <v>0</v>
      </c>
      <c r="P53" s="143">
        <f t="shared" si="1"/>
        <v>0</v>
      </c>
      <c r="Q53" s="143">
        <f t="shared" si="2"/>
        <v>0</v>
      </c>
      <c r="R53" s="143">
        <f t="shared" si="3"/>
        <v>0</v>
      </c>
      <c r="S53" s="143">
        <f t="shared" si="4"/>
        <v>0</v>
      </c>
      <c r="T53" s="143">
        <f t="shared" si="5"/>
        <v>0</v>
      </c>
      <c r="U53" s="143">
        <f t="shared" si="6"/>
        <v>0</v>
      </c>
      <c r="V53" s="143">
        <f t="shared" si="7"/>
        <v>0</v>
      </c>
      <c r="W53" s="143">
        <f t="shared" si="8"/>
        <v>0</v>
      </c>
      <c r="X53" s="143">
        <f t="shared" si="9"/>
        <v>8.3987053458386312E-5</v>
      </c>
    </row>
    <row r="54" spans="1:24" x14ac:dyDescent="0.3">
      <c r="A54" s="98" t="s">
        <v>105</v>
      </c>
      <c r="B54" s="3"/>
      <c r="C54" s="3"/>
      <c r="D54" s="3"/>
      <c r="E54" s="11"/>
      <c r="F54" s="11"/>
      <c r="G54" s="11"/>
      <c r="H54" s="9"/>
      <c r="I54" s="9">
        <v>0.69</v>
      </c>
      <c r="J54" s="9">
        <v>0.68</v>
      </c>
      <c r="K54" s="9"/>
      <c r="L54" s="36"/>
      <c r="N54" s="152" t="s">
        <v>105</v>
      </c>
      <c r="O54" s="143">
        <f t="shared" si="10"/>
        <v>0</v>
      </c>
      <c r="P54" s="143">
        <f t="shared" si="1"/>
        <v>0</v>
      </c>
      <c r="Q54" s="143">
        <f t="shared" si="2"/>
        <v>0</v>
      </c>
      <c r="R54" s="143">
        <f t="shared" si="3"/>
        <v>0</v>
      </c>
      <c r="S54" s="143">
        <f t="shared" si="4"/>
        <v>0</v>
      </c>
      <c r="T54" s="143">
        <f t="shared" si="5"/>
        <v>0</v>
      </c>
      <c r="U54" s="143">
        <f t="shared" si="6"/>
        <v>0</v>
      </c>
      <c r="V54" s="143">
        <f t="shared" si="7"/>
        <v>1.1712981038550983E-4</v>
      </c>
      <c r="W54" s="143">
        <f t="shared" si="8"/>
        <v>9.5045475066636673E-5</v>
      </c>
      <c r="X54" s="143">
        <f t="shared" si="9"/>
        <v>0</v>
      </c>
    </row>
    <row r="55" spans="1:24" x14ac:dyDescent="0.3">
      <c r="A55" s="97" t="s">
        <v>176</v>
      </c>
      <c r="B55" s="3">
        <v>25.56</v>
      </c>
      <c r="C55" s="3">
        <v>41.48</v>
      </c>
      <c r="D55" s="3">
        <v>55.34</v>
      </c>
      <c r="E55" s="11">
        <v>57.97</v>
      </c>
      <c r="F55" s="11">
        <v>80.5</v>
      </c>
      <c r="G55" s="11">
        <v>90.71</v>
      </c>
      <c r="H55" s="9">
        <v>96.88</v>
      </c>
      <c r="I55" s="9">
        <v>104.21</v>
      </c>
      <c r="J55" s="9">
        <v>112.53</v>
      </c>
      <c r="K55" s="9">
        <v>149.02000000000001</v>
      </c>
      <c r="L55" s="36"/>
      <c r="N55" s="151" t="s">
        <v>176</v>
      </c>
      <c r="O55" s="143">
        <f t="shared" si="10"/>
        <v>8.8303271297636605E-3</v>
      </c>
      <c r="P55" s="143">
        <f t="shared" si="1"/>
        <v>1.365273087531515E-2</v>
      </c>
      <c r="Q55" s="143">
        <f t="shared" si="2"/>
        <v>1.8501492756869527E-2</v>
      </c>
      <c r="R55" s="143">
        <f t="shared" si="3"/>
        <v>1.7398951320753586E-2</v>
      </c>
      <c r="S55" s="143">
        <f t="shared" si="4"/>
        <v>1.8149556857714241E-2</v>
      </c>
      <c r="T55" s="143">
        <f t="shared" si="5"/>
        <v>1.8250444139074378E-2</v>
      </c>
      <c r="U55" s="143">
        <f t="shared" si="6"/>
        <v>1.7515883261194218E-2</v>
      </c>
      <c r="V55" s="143">
        <f t="shared" si="7"/>
        <v>1.768999643517968E-2</v>
      </c>
      <c r="W55" s="143">
        <f t="shared" si="8"/>
        <v>1.5728628395953861E-2</v>
      </c>
      <c r="X55" s="143">
        <f t="shared" si="9"/>
        <v>1.8680224934878698E-2</v>
      </c>
    </row>
    <row r="56" spans="1:24" x14ac:dyDescent="0.3">
      <c r="A56" s="98" t="s">
        <v>18</v>
      </c>
      <c r="B56" s="3">
        <v>334.71</v>
      </c>
      <c r="C56" s="3">
        <v>336.32</v>
      </c>
      <c r="D56" s="3">
        <v>316.57</v>
      </c>
      <c r="E56" s="11">
        <v>357.22</v>
      </c>
      <c r="F56" s="11">
        <v>306.26</v>
      </c>
      <c r="G56" s="11">
        <v>350.71</v>
      </c>
      <c r="H56" s="9">
        <v>445.91</v>
      </c>
      <c r="I56" s="9">
        <v>525.22</v>
      </c>
      <c r="J56" s="9">
        <v>621.86</v>
      </c>
      <c r="K56" s="9">
        <v>644.38</v>
      </c>
      <c r="L56" s="36"/>
      <c r="N56" s="152" t="s">
        <v>18</v>
      </c>
      <c r="O56" s="143">
        <f t="shared" si="10"/>
        <v>0.11563375561827835</v>
      </c>
      <c r="P56" s="143">
        <f t="shared" si="1"/>
        <v>0.11069639459946941</v>
      </c>
      <c r="Q56" s="143">
        <f t="shared" si="2"/>
        <v>0.1058369635352762</v>
      </c>
      <c r="R56" s="143">
        <f t="shared" si="3"/>
        <v>0.10721499725374499</v>
      </c>
      <c r="S56" s="143">
        <f t="shared" si="4"/>
        <v>6.9049481779423147E-2</v>
      </c>
      <c r="T56" s="143">
        <f t="shared" si="5"/>
        <v>7.0561275096624132E-2</v>
      </c>
      <c r="U56" s="143">
        <f t="shared" si="6"/>
        <v>8.0620432545407877E-2</v>
      </c>
      <c r="V56" s="143">
        <f t="shared" si="7"/>
        <v>8.915785363866302E-2</v>
      </c>
      <c r="W56" s="143">
        <f t="shared" si="8"/>
        <v>8.6919086948439236E-2</v>
      </c>
      <c r="X56" s="143">
        <f t="shared" si="9"/>
        <v>8.0775488817186519E-2</v>
      </c>
    </row>
    <row r="57" spans="1:24" x14ac:dyDescent="0.3">
      <c r="A57" s="97" t="s">
        <v>181</v>
      </c>
      <c r="B57" s="3">
        <v>17.809999999999999</v>
      </c>
      <c r="C57" s="3">
        <v>21.95</v>
      </c>
      <c r="D57" s="3"/>
      <c r="E57" s="15"/>
      <c r="F57" s="15"/>
      <c r="G57" s="15"/>
      <c r="H57" s="9"/>
      <c r="I57" s="9"/>
      <c r="J57" s="9"/>
      <c r="K57" s="9"/>
      <c r="L57" s="36"/>
      <c r="N57" s="151" t="s">
        <v>181</v>
      </c>
      <c r="O57" s="143">
        <f t="shared" si="10"/>
        <v>6.1529000853321903E-3</v>
      </c>
      <c r="P57" s="143">
        <f t="shared" si="1"/>
        <v>7.2246249448690344E-3</v>
      </c>
      <c r="Q57" s="143">
        <f t="shared" si="2"/>
        <v>0</v>
      </c>
      <c r="R57" s="143">
        <f t="shared" si="3"/>
        <v>0</v>
      </c>
      <c r="S57" s="143">
        <f t="shared" si="4"/>
        <v>0</v>
      </c>
      <c r="T57" s="143">
        <f t="shared" si="5"/>
        <v>0</v>
      </c>
      <c r="U57" s="143">
        <f t="shared" si="6"/>
        <v>0</v>
      </c>
      <c r="V57" s="143">
        <f t="shared" si="7"/>
        <v>0</v>
      </c>
      <c r="W57" s="143">
        <f t="shared" si="8"/>
        <v>0</v>
      </c>
      <c r="X57" s="143">
        <f t="shared" si="9"/>
        <v>0</v>
      </c>
    </row>
    <row r="58" spans="1:24" x14ac:dyDescent="0.3">
      <c r="A58" s="98" t="s">
        <v>20</v>
      </c>
      <c r="B58" s="3"/>
      <c r="C58" s="3"/>
      <c r="D58" s="3"/>
      <c r="E58" s="15"/>
      <c r="F58" s="15"/>
      <c r="G58" s="15"/>
      <c r="H58" s="9"/>
      <c r="I58" s="9"/>
      <c r="J58" s="9"/>
      <c r="K58" s="9"/>
      <c r="L58" s="36"/>
      <c r="N58" s="152" t="s">
        <v>20</v>
      </c>
      <c r="O58" s="143">
        <f t="shared" si="10"/>
        <v>0</v>
      </c>
      <c r="P58" s="143">
        <f t="shared" si="1"/>
        <v>0</v>
      </c>
      <c r="Q58" s="143">
        <f t="shared" si="2"/>
        <v>0</v>
      </c>
      <c r="R58" s="143">
        <f t="shared" si="3"/>
        <v>0</v>
      </c>
      <c r="S58" s="143">
        <f t="shared" si="4"/>
        <v>0</v>
      </c>
      <c r="T58" s="143">
        <f t="shared" si="5"/>
        <v>0</v>
      </c>
      <c r="U58" s="143">
        <f t="shared" si="6"/>
        <v>0</v>
      </c>
      <c r="V58" s="143">
        <f t="shared" si="7"/>
        <v>0</v>
      </c>
      <c r="W58" s="143">
        <f t="shared" si="8"/>
        <v>0</v>
      </c>
      <c r="X58" s="143">
        <f t="shared" si="9"/>
        <v>0</v>
      </c>
    </row>
    <row r="59" spans="1:24" x14ac:dyDescent="0.3">
      <c r="A59" s="102" t="s">
        <v>120</v>
      </c>
      <c r="B59" s="16">
        <f>SUM(B52:B57)</f>
        <v>573.51</v>
      </c>
      <c r="C59" s="16">
        <f>SUM(C52:C57)</f>
        <v>551.54</v>
      </c>
      <c r="D59" s="16">
        <f t="shared" ref="D59:K59" si="40">SUM(D52:D56)</f>
        <v>463.58</v>
      </c>
      <c r="E59" s="16">
        <f t="shared" si="40"/>
        <v>640.46</v>
      </c>
      <c r="F59" s="16">
        <f t="shared" si="40"/>
        <v>671.11</v>
      </c>
      <c r="G59" s="16">
        <f t="shared" si="40"/>
        <v>671.23</v>
      </c>
      <c r="H59" s="16">
        <f t="shared" si="40"/>
        <v>727.38000000000011</v>
      </c>
      <c r="I59" s="16">
        <f t="shared" si="40"/>
        <v>767.22</v>
      </c>
      <c r="J59" s="16">
        <f t="shared" si="40"/>
        <v>1168.3800000000001</v>
      </c>
      <c r="K59" s="16">
        <f t="shared" si="40"/>
        <v>1343.03</v>
      </c>
      <c r="L59" s="16"/>
      <c r="N59" s="147" t="s">
        <v>120</v>
      </c>
      <c r="O59" s="143">
        <f t="shared" si="10"/>
        <v>0.19813305603250222</v>
      </c>
      <c r="P59" s="143">
        <f t="shared" si="1"/>
        <v>0.18153392446893243</v>
      </c>
      <c r="Q59" s="143">
        <f t="shared" si="2"/>
        <v>0.15498594167382679</v>
      </c>
      <c r="R59" s="143">
        <f t="shared" si="3"/>
        <v>0.192225847212176</v>
      </c>
      <c r="S59" s="143">
        <f t="shared" si="4"/>
        <v>0.15130868450659138</v>
      </c>
      <c r="T59" s="143">
        <f t="shared" si="5"/>
        <v>0.13504845793706202</v>
      </c>
      <c r="U59" s="143">
        <f t="shared" si="6"/>
        <v>0.13151014829198446</v>
      </c>
      <c r="V59" s="143">
        <f t="shared" si="7"/>
        <v>0.13023816394778387</v>
      </c>
      <c r="W59" s="143">
        <f t="shared" si="8"/>
        <v>0.16330769435052495</v>
      </c>
      <c r="X59" s="143">
        <f t="shared" si="9"/>
        <v>0.16835392896450233</v>
      </c>
    </row>
    <row r="60" spans="1:24" x14ac:dyDescent="0.3">
      <c r="A60" s="138" t="s">
        <v>244</v>
      </c>
      <c r="B60" s="137"/>
      <c r="C60" s="136">
        <f>(C59-B59)/B59</f>
        <v>-3.8307963243884198E-2</v>
      </c>
      <c r="D60" s="136">
        <f t="shared" ref="D60" si="41">(D59-C59)/C59</f>
        <v>-0.1594807266925336</v>
      </c>
      <c r="E60" s="136">
        <f t="shared" ref="E60" si="42">(E59-D59)/D59</f>
        <v>0.3815522671383581</v>
      </c>
      <c r="F60" s="136">
        <f t="shared" ref="F60" si="43">(F59-E59)/E59</f>
        <v>4.7856228335883544E-2</v>
      </c>
      <c r="G60" s="136">
        <f t="shared" ref="G60" si="44">(G59-F59)/F59</f>
        <v>1.7880824306001184E-4</v>
      </c>
      <c r="H60" s="136">
        <f t="shared" ref="H60" si="45">(H59-G59)/G59</f>
        <v>8.3652399326609492E-2</v>
      </c>
      <c r="I60" s="136">
        <f t="shared" ref="I60" si="46">(I59-H59)/H59</f>
        <v>5.4771921141631486E-2</v>
      </c>
      <c r="J60" s="136">
        <f t="shared" ref="J60" si="47">(J59-I59)/I59</f>
        <v>0.52287479471338083</v>
      </c>
      <c r="K60" s="136">
        <f t="shared" ref="K60" si="48">(K59-J59)/J59</f>
        <v>0.14948047724199306</v>
      </c>
      <c r="L60" s="1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spans="1:24" x14ac:dyDescent="0.3">
      <c r="A61" s="102" t="s">
        <v>119</v>
      </c>
      <c r="B61" s="3"/>
      <c r="C61" s="3"/>
      <c r="D61" s="3"/>
      <c r="E61" s="9"/>
      <c r="F61" s="9"/>
      <c r="G61" s="9"/>
      <c r="H61" s="9"/>
      <c r="I61" s="9"/>
      <c r="J61" s="9"/>
      <c r="K61" s="9"/>
      <c r="L61" s="3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1:24" x14ac:dyDescent="0.3">
      <c r="A62" s="89" t="s">
        <v>17</v>
      </c>
      <c r="B62" s="3"/>
      <c r="C62" s="3"/>
      <c r="D62" s="3"/>
      <c r="E62" s="9"/>
      <c r="F62" s="9"/>
      <c r="G62" s="9"/>
      <c r="H62" s="9"/>
      <c r="I62" s="9"/>
      <c r="J62" s="9"/>
      <c r="K62" s="9"/>
      <c r="L62" s="3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spans="1:24" x14ac:dyDescent="0.3">
      <c r="A63" s="91" t="s">
        <v>106</v>
      </c>
      <c r="B63" s="3">
        <v>15.22</v>
      </c>
      <c r="C63" s="3">
        <v>4.0999999999999996</v>
      </c>
      <c r="D63" s="3">
        <v>3.23</v>
      </c>
      <c r="E63" s="15"/>
      <c r="F63" s="15">
        <v>6.83</v>
      </c>
      <c r="G63" s="15">
        <v>4.33</v>
      </c>
      <c r="H63" s="9">
        <v>2.93</v>
      </c>
      <c r="I63" s="9">
        <v>2.13</v>
      </c>
      <c r="J63" s="9">
        <v>0.25</v>
      </c>
      <c r="K63" s="9">
        <v>44.37</v>
      </c>
      <c r="L63" s="36"/>
      <c r="N63" s="150" t="s">
        <v>106</v>
      </c>
      <c r="O63" s="143">
        <f t="shared" si="10"/>
        <v>5.258121240806061E-3</v>
      </c>
      <c r="P63" s="143">
        <f t="shared" si="1"/>
        <v>1.3494743632784985E-3</v>
      </c>
      <c r="Q63" s="143">
        <f t="shared" si="2"/>
        <v>1.0798666715700861E-3</v>
      </c>
      <c r="R63" s="143">
        <f t="shared" si="3"/>
        <v>0</v>
      </c>
      <c r="S63" s="143">
        <f t="shared" si="4"/>
        <v>1.5398940787352581E-3</v>
      </c>
      <c r="T63" s="143">
        <f t="shared" si="5"/>
        <v>8.7117653094688637E-4</v>
      </c>
      <c r="U63" s="143">
        <f t="shared" si="6"/>
        <v>5.2974337278384671E-4</v>
      </c>
      <c r="V63" s="143">
        <f t="shared" si="7"/>
        <v>3.6157463205961735E-4</v>
      </c>
      <c r="W63" s="143">
        <f t="shared" si="8"/>
        <v>3.4943189362734071E-5</v>
      </c>
      <c r="X63" s="143">
        <f t="shared" si="9"/>
        <v>5.5619485999232835E-3</v>
      </c>
    </row>
    <row r="64" spans="1:24" x14ac:dyDescent="0.3">
      <c r="A64" s="91" t="s">
        <v>107</v>
      </c>
      <c r="B64" s="3"/>
      <c r="C64" s="3"/>
      <c r="D64" s="3"/>
      <c r="E64" s="15"/>
      <c r="F64" s="15"/>
      <c r="G64" s="15"/>
      <c r="H64" s="9"/>
      <c r="I64" s="9"/>
      <c r="J64" s="9"/>
      <c r="K64" s="9">
        <v>0.06</v>
      </c>
      <c r="L64" s="36"/>
      <c r="N64" s="150" t="s">
        <v>107</v>
      </c>
      <c r="O64" s="143">
        <f t="shared" si="10"/>
        <v>0</v>
      </c>
      <c r="P64" s="143">
        <f t="shared" si="1"/>
        <v>0</v>
      </c>
      <c r="Q64" s="143">
        <f t="shared" si="2"/>
        <v>0</v>
      </c>
      <c r="R64" s="143">
        <f t="shared" si="3"/>
        <v>0</v>
      </c>
      <c r="S64" s="143">
        <f t="shared" si="4"/>
        <v>0</v>
      </c>
      <c r="T64" s="143">
        <f t="shared" si="5"/>
        <v>0</v>
      </c>
      <c r="U64" s="143">
        <f t="shared" si="6"/>
        <v>0</v>
      </c>
      <c r="V64" s="143">
        <f t="shared" si="7"/>
        <v>0</v>
      </c>
      <c r="W64" s="143">
        <f t="shared" si="8"/>
        <v>0</v>
      </c>
      <c r="X64" s="143">
        <f t="shared" si="9"/>
        <v>7.5212286679151911E-6</v>
      </c>
    </row>
    <row r="65" spans="1:24" x14ac:dyDescent="0.3">
      <c r="A65" s="91" t="s">
        <v>108</v>
      </c>
      <c r="B65" s="3">
        <v>86.66</v>
      </c>
      <c r="C65" s="3">
        <v>96.14</v>
      </c>
      <c r="D65" s="3">
        <v>230.97</v>
      </c>
      <c r="E65" s="15">
        <v>184.83</v>
      </c>
      <c r="F65" s="15">
        <v>225.77</v>
      </c>
      <c r="G65" s="15">
        <v>278.56</v>
      </c>
      <c r="H65" s="9"/>
      <c r="I65" s="9"/>
      <c r="J65" s="9"/>
      <c r="K65" s="10"/>
      <c r="L65" s="36"/>
      <c r="N65" s="150" t="s">
        <v>108</v>
      </c>
      <c r="O65" s="143">
        <f t="shared" si="10"/>
        <v>2.9938816473604021E-2</v>
      </c>
      <c r="P65" s="143">
        <f t="shared" si="1"/>
        <v>3.1643528118437764E-2</v>
      </c>
      <c r="Q65" s="143">
        <f t="shared" si="2"/>
        <v>7.7218825118434295E-2</v>
      </c>
      <c r="R65" s="143">
        <f t="shared" si="3"/>
        <v>5.5474351778762906E-2</v>
      </c>
      <c r="S65" s="143">
        <f t="shared" si="4"/>
        <v>5.0902179525045277E-2</v>
      </c>
      <c r="T65" s="143">
        <f t="shared" si="5"/>
        <v>5.6045019505904084E-2</v>
      </c>
      <c r="U65" s="143">
        <f t="shared" si="6"/>
        <v>0</v>
      </c>
      <c r="V65" s="143">
        <f t="shared" si="7"/>
        <v>0</v>
      </c>
      <c r="W65" s="143">
        <f t="shared" si="8"/>
        <v>0</v>
      </c>
      <c r="X65" s="143">
        <f t="shared" si="9"/>
        <v>0</v>
      </c>
    </row>
    <row r="66" spans="1:24" ht="43.2" x14ac:dyDescent="0.3">
      <c r="A66" s="99" t="s">
        <v>109</v>
      </c>
      <c r="B66" s="3"/>
      <c r="C66" s="3"/>
      <c r="D66" s="3"/>
      <c r="E66" s="3"/>
      <c r="F66" s="3"/>
      <c r="G66" s="3"/>
      <c r="H66" s="9">
        <v>14.27</v>
      </c>
      <c r="I66" s="9">
        <v>16.46</v>
      </c>
      <c r="J66" s="9">
        <v>38.26</v>
      </c>
      <c r="K66" s="9">
        <v>26.32</v>
      </c>
      <c r="L66" s="36"/>
      <c r="N66" s="153" t="s">
        <v>109</v>
      </c>
      <c r="O66" s="143">
        <f t="shared" si="10"/>
        <v>0</v>
      </c>
      <c r="P66" s="143">
        <f t="shared" si="1"/>
        <v>0</v>
      </c>
      <c r="Q66" s="143">
        <f t="shared" si="2"/>
        <v>0</v>
      </c>
      <c r="R66" s="143">
        <f t="shared" si="3"/>
        <v>0</v>
      </c>
      <c r="S66" s="143">
        <f t="shared" si="4"/>
        <v>0</v>
      </c>
      <c r="T66" s="143">
        <f t="shared" si="5"/>
        <v>0</v>
      </c>
      <c r="U66" s="143">
        <f t="shared" si="6"/>
        <v>2.580012945264673E-3</v>
      </c>
      <c r="V66" s="143">
        <f t="shared" si="7"/>
        <v>2.7941401144137568E-3</v>
      </c>
      <c r="W66" s="143">
        <f t="shared" si="8"/>
        <v>5.3477057000728221E-3</v>
      </c>
      <c r="X66" s="143">
        <f t="shared" si="9"/>
        <v>3.2993123089921305E-3</v>
      </c>
    </row>
    <row r="67" spans="1:24" ht="43.2" x14ac:dyDescent="0.3">
      <c r="A67" s="99" t="s">
        <v>110</v>
      </c>
      <c r="B67" s="3"/>
      <c r="C67" s="3"/>
      <c r="D67" s="3"/>
      <c r="E67" s="3"/>
      <c r="F67" s="3"/>
      <c r="G67" s="3"/>
      <c r="H67" s="9">
        <v>297.08</v>
      </c>
      <c r="I67" s="9">
        <v>304.88</v>
      </c>
      <c r="J67" s="9">
        <v>245.06</v>
      </c>
      <c r="K67" s="9">
        <v>326.45999999999998</v>
      </c>
      <c r="L67" s="36"/>
      <c r="N67" s="153" t="s">
        <v>110</v>
      </c>
      <c r="O67" s="143">
        <f t="shared" si="10"/>
        <v>0</v>
      </c>
      <c r="P67" s="143">
        <f t="shared" si="1"/>
        <v>0</v>
      </c>
      <c r="Q67" s="143">
        <f t="shared" si="2"/>
        <v>0</v>
      </c>
      <c r="R67" s="143">
        <f t="shared" si="3"/>
        <v>0</v>
      </c>
      <c r="S67" s="143">
        <f t="shared" si="4"/>
        <v>0</v>
      </c>
      <c r="T67" s="143">
        <f t="shared" si="5"/>
        <v>0</v>
      </c>
      <c r="U67" s="143">
        <f t="shared" si="6"/>
        <v>5.3712000404991522E-2</v>
      </c>
      <c r="V67" s="143">
        <f t="shared" si="7"/>
        <v>5.1754400855556867E-2</v>
      </c>
      <c r="W67" s="143">
        <f t="shared" si="8"/>
        <v>3.4252711940926446E-2</v>
      </c>
      <c r="X67" s="143">
        <f t="shared" si="9"/>
        <v>4.0923005182126555E-2</v>
      </c>
    </row>
    <row r="68" spans="1:24" x14ac:dyDescent="0.3">
      <c r="A68" s="91" t="s">
        <v>111</v>
      </c>
      <c r="B68" s="3"/>
      <c r="C68" s="3"/>
      <c r="D68" s="3"/>
      <c r="E68" s="15"/>
      <c r="F68" s="15">
        <v>142.83000000000001</v>
      </c>
      <c r="G68" s="15">
        <v>141.06</v>
      </c>
      <c r="H68" s="9">
        <v>135.19999999999999</v>
      </c>
      <c r="I68" s="9">
        <v>148.87</v>
      </c>
      <c r="J68" s="9">
        <v>271.42</v>
      </c>
      <c r="K68" s="9">
        <v>228.77</v>
      </c>
      <c r="L68" s="36"/>
      <c r="N68" s="150" t="s">
        <v>111</v>
      </c>
      <c r="O68" s="143">
        <f t="shared" si="10"/>
        <v>0</v>
      </c>
      <c r="P68" s="143">
        <f t="shared" si="1"/>
        <v>0</v>
      </c>
      <c r="Q68" s="143">
        <f t="shared" si="2"/>
        <v>0</v>
      </c>
      <c r="R68" s="143">
        <f t="shared" si="3"/>
        <v>0</v>
      </c>
      <c r="S68" s="143">
        <f t="shared" si="4"/>
        <v>3.2202499453258704E-2</v>
      </c>
      <c r="T68" s="143">
        <f t="shared" si="5"/>
        <v>2.8380637749507574E-2</v>
      </c>
      <c r="U68" s="143">
        <f t="shared" si="6"/>
        <v>2.4444131058148827E-2</v>
      </c>
      <c r="V68" s="143">
        <f t="shared" si="7"/>
        <v>2.527118097404471E-2</v>
      </c>
      <c r="W68" s="143">
        <f t="shared" si="8"/>
        <v>3.793712182733313E-2</v>
      </c>
      <c r="X68" s="143">
        <f t="shared" si="9"/>
        <v>2.8677191372649308E-2</v>
      </c>
    </row>
    <row r="69" spans="1:24" x14ac:dyDescent="0.3">
      <c r="A69" s="89" t="s">
        <v>19</v>
      </c>
      <c r="B69" s="3"/>
      <c r="C69" s="3"/>
      <c r="D69" s="3"/>
      <c r="E69" s="15"/>
      <c r="F69" s="15"/>
      <c r="G69" s="15"/>
      <c r="H69" s="9"/>
      <c r="I69" s="9"/>
      <c r="J69" s="9"/>
      <c r="K69" s="9"/>
      <c r="L69" s="36"/>
      <c r="N69" s="148" t="s">
        <v>19</v>
      </c>
      <c r="O69" s="143">
        <f t="shared" si="10"/>
        <v>0</v>
      </c>
      <c r="P69" s="143">
        <f t="shared" si="1"/>
        <v>0</v>
      </c>
      <c r="Q69" s="143">
        <f t="shared" si="2"/>
        <v>0</v>
      </c>
      <c r="R69" s="143">
        <f t="shared" si="3"/>
        <v>0</v>
      </c>
      <c r="S69" s="143">
        <f t="shared" si="4"/>
        <v>0</v>
      </c>
      <c r="T69" s="143">
        <f t="shared" si="5"/>
        <v>0</v>
      </c>
      <c r="U69" s="143">
        <f t="shared" si="6"/>
        <v>0</v>
      </c>
      <c r="V69" s="143">
        <f t="shared" si="7"/>
        <v>0</v>
      </c>
      <c r="W69" s="143">
        <f t="shared" si="8"/>
        <v>0</v>
      </c>
      <c r="X69" s="143">
        <f t="shared" si="9"/>
        <v>0</v>
      </c>
    </row>
    <row r="70" spans="1:24" x14ac:dyDescent="0.3">
      <c r="A70" s="90" t="s">
        <v>177</v>
      </c>
      <c r="B70" s="3">
        <v>319.07</v>
      </c>
      <c r="C70" s="3">
        <v>335.84</v>
      </c>
      <c r="D70" s="3">
        <v>44.67</v>
      </c>
      <c r="E70" s="15">
        <v>45.92</v>
      </c>
      <c r="F70" s="15">
        <v>5.79</v>
      </c>
      <c r="G70" s="15">
        <v>7.7</v>
      </c>
      <c r="H70" s="9">
        <v>8.0399999999999991</v>
      </c>
      <c r="I70" s="9">
        <v>10.28</v>
      </c>
      <c r="J70" s="9">
        <v>12.84</v>
      </c>
      <c r="K70" s="9">
        <v>17.63</v>
      </c>
      <c r="L70" s="36"/>
      <c r="N70" s="149" t="s">
        <v>177</v>
      </c>
      <c r="O70" s="143">
        <f t="shared" ref="O70:O75" si="49">B70/$O$3</f>
        <v>0.11023053510538698</v>
      </c>
      <c r="P70" s="143">
        <f t="shared" ref="P70:P75" si="50">C70/$P$3</f>
        <v>0.11053840735693925</v>
      </c>
      <c r="Q70" s="143">
        <f t="shared" ref="Q70:Q75" si="51">D70/$Q$3</f>
        <v>1.4934255176172058E-2</v>
      </c>
      <c r="R70" s="143">
        <f t="shared" ref="R70:R75" si="52">E70/$R$3</f>
        <v>1.3782298510419264E-2</v>
      </c>
      <c r="S70" s="143">
        <f t="shared" ref="S70:S75" si="53">F70/$S$3</f>
        <v>1.3054153317536082E-3</v>
      </c>
      <c r="T70" s="143">
        <f t="shared" ref="T70:T75" si="54">G70/$T$3</f>
        <v>1.5492053783582045E-3</v>
      </c>
      <c r="U70" s="143">
        <f t="shared" ref="U70:U75" si="55">H70/$U$3</f>
        <v>1.4536302789017498E-3</v>
      </c>
      <c r="V70" s="143">
        <f t="shared" ref="V70:V75" si="56">I70/$V$3</f>
        <v>1.7450644213957117E-3</v>
      </c>
      <c r="W70" s="143">
        <f t="shared" ref="W70:W75" si="57">J70/$W$3</f>
        <v>1.7946822056700217E-3</v>
      </c>
      <c r="X70" s="143">
        <f t="shared" ref="X70:X75" si="58">K70/$X$3</f>
        <v>2.2099876902557472E-3</v>
      </c>
    </row>
    <row r="71" spans="1:24" x14ac:dyDescent="0.3">
      <c r="A71" s="89" t="s">
        <v>130</v>
      </c>
      <c r="B71" s="3"/>
      <c r="C71" s="3">
        <v>86.89</v>
      </c>
      <c r="D71" s="3"/>
      <c r="E71" s="15"/>
      <c r="F71" s="15">
        <v>8.19</v>
      </c>
      <c r="G71" s="15">
        <v>33.67</v>
      </c>
      <c r="H71" s="8">
        <v>8.19</v>
      </c>
      <c r="I71" s="8">
        <v>20.68</v>
      </c>
      <c r="J71" s="8">
        <v>20.68</v>
      </c>
      <c r="K71" s="8">
        <v>20.68</v>
      </c>
      <c r="L71" s="36"/>
      <c r="N71" s="148" t="s">
        <v>130</v>
      </c>
      <c r="O71" s="143">
        <f t="shared" si="49"/>
        <v>0</v>
      </c>
      <c r="P71" s="143">
        <f t="shared" si="50"/>
        <v>2.8598982298846033E-2</v>
      </c>
      <c r="Q71" s="143">
        <f t="shared" si="51"/>
        <v>0</v>
      </c>
      <c r="R71" s="143">
        <f t="shared" si="52"/>
        <v>0</v>
      </c>
      <c r="S71" s="143">
        <f t="shared" si="53"/>
        <v>1.8465201324804924E-3</v>
      </c>
      <c r="T71" s="143">
        <f t="shared" si="54"/>
        <v>6.7742526090026943E-3</v>
      </c>
      <c r="U71" s="143">
        <f t="shared" si="55"/>
        <v>1.4807502467917078E-3</v>
      </c>
      <c r="V71" s="143">
        <f t="shared" si="56"/>
        <v>3.5104992445975994E-3</v>
      </c>
      <c r="W71" s="143">
        <f t="shared" si="57"/>
        <v>2.8905006240853622E-3</v>
      </c>
      <c r="X71" s="143">
        <f t="shared" si="58"/>
        <v>2.5923168142081027E-3</v>
      </c>
    </row>
    <row r="72" spans="1:24" x14ac:dyDescent="0.3">
      <c r="A72" s="90" t="s">
        <v>179</v>
      </c>
      <c r="B72" s="3">
        <v>87.05</v>
      </c>
      <c r="C72" s="3"/>
      <c r="D72" s="3">
        <v>111.98</v>
      </c>
      <c r="E72" s="15">
        <v>142.02000000000001</v>
      </c>
      <c r="F72" s="15">
        <v>19.14</v>
      </c>
      <c r="G72" s="15">
        <v>12.72</v>
      </c>
      <c r="H72" s="9">
        <v>42.31</v>
      </c>
      <c r="I72" s="9">
        <v>24.7</v>
      </c>
      <c r="J72" s="9">
        <v>22.92</v>
      </c>
      <c r="K72" s="9">
        <v>70.790000000000006</v>
      </c>
      <c r="L72" s="36"/>
      <c r="N72" s="149" t="s">
        <v>179</v>
      </c>
      <c r="O72" s="143">
        <f t="shared" si="49"/>
        <v>3.0073551511968961E-2</v>
      </c>
      <c r="P72" s="143">
        <f t="shared" si="50"/>
        <v>0</v>
      </c>
      <c r="Q72" s="143">
        <f t="shared" si="51"/>
        <v>3.7437606774742491E-2</v>
      </c>
      <c r="R72" s="143">
        <f t="shared" si="52"/>
        <v>4.2625479844288848E-2</v>
      </c>
      <c r="S72" s="143">
        <f t="shared" si="53"/>
        <v>4.3153107857969017E-3</v>
      </c>
      <c r="T72" s="143">
        <f t="shared" si="54"/>
        <v>2.5592068068462808E-3</v>
      </c>
      <c r="U72" s="143">
        <f t="shared" si="55"/>
        <v>7.6496389428274926E-3</v>
      </c>
      <c r="V72" s="143">
        <f t="shared" si="56"/>
        <v>4.1929077051044827E-3</v>
      </c>
      <c r="W72" s="143">
        <f t="shared" si="57"/>
        <v>3.2035916007754598E-3</v>
      </c>
      <c r="X72" s="143">
        <f t="shared" si="58"/>
        <v>8.8737962900286068E-3</v>
      </c>
    </row>
    <row r="73" spans="1:24" ht="28.8" x14ac:dyDescent="0.3">
      <c r="A73" s="89" t="s">
        <v>21</v>
      </c>
      <c r="B73" s="3"/>
      <c r="C73" s="3"/>
      <c r="D73" s="3"/>
      <c r="E73" s="15"/>
      <c r="F73" s="15"/>
      <c r="G73" s="15"/>
      <c r="H73" s="9"/>
      <c r="I73" s="9"/>
      <c r="J73" s="9"/>
      <c r="K73" s="9"/>
      <c r="L73" s="3"/>
      <c r="N73" s="148" t="s">
        <v>21</v>
      </c>
      <c r="O73" s="143">
        <f t="shared" si="49"/>
        <v>0</v>
      </c>
      <c r="P73" s="143">
        <f t="shared" si="50"/>
        <v>0</v>
      </c>
      <c r="Q73" s="143">
        <f t="shared" si="51"/>
        <v>0</v>
      </c>
      <c r="R73" s="143">
        <f t="shared" si="52"/>
        <v>0</v>
      </c>
      <c r="S73" s="143">
        <f t="shared" si="53"/>
        <v>0</v>
      </c>
      <c r="T73" s="143">
        <f t="shared" si="54"/>
        <v>0</v>
      </c>
      <c r="U73" s="143">
        <f t="shared" si="55"/>
        <v>0</v>
      </c>
      <c r="V73" s="143">
        <f t="shared" si="56"/>
        <v>0</v>
      </c>
      <c r="W73" s="143">
        <f t="shared" si="57"/>
        <v>0</v>
      </c>
      <c r="X73" s="143">
        <f t="shared" si="58"/>
        <v>0</v>
      </c>
    </row>
    <row r="74" spans="1:24" x14ac:dyDescent="0.3">
      <c r="A74" s="89"/>
      <c r="B74" s="3"/>
      <c r="C74" s="3"/>
      <c r="D74" s="3"/>
      <c r="E74" s="15"/>
      <c r="F74" s="15"/>
      <c r="G74" s="15"/>
      <c r="H74" s="9"/>
      <c r="I74" s="9"/>
      <c r="J74" s="9"/>
      <c r="K74" s="9"/>
      <c r="L74" s="3"/>
      <c r="N74" s="148"/>
      <c r="O74" s="143">
        <f t="shared" si="49"/>
        <v>0</v>
      </c>
      <c r="P74" s="143">
        <f t="shared" si="50"/>
        <v>0</v>
      </c>
      <c r="Q74" s="143">
        <f t="shared" si="51"/>
        <v>0</v>
      </c>
      <c r="R74" s="143">
        <f t="shared" si="52"/>
        <v>0</v>
      </c>
      <c r="S74" s="143">
        <f t="shared" si="53"/>
        <v>0</v>
      </c>
      <c r="T74" s="143">
        <f t="shared" si="54"/>
        <v>0</v>
      </c>
      <c r="U74" s="143">
        <f t="shared" si="55"/>
        <v>0</v>
      </c>
      <c r="V74" s="143">
        <f t="shared" si="56"/>
        <v>0</v>
      </c>
      <c r="W74" s="143">
        <f t="shared" si="57"/>
        <v>0</v>
      </c>
      <c r="X74" s="143">
        <f t="shared" si="58"/>
        <v>0</v>
      </c>
    </row>
    <row r="75" spans="1:24" x14ac:dyDescent="0.3">
      <c r="A75" s="102" t="s">
        <v>122</v>
      </c>
      <c r="B75" s="16">
        <f>SUM(B63:B72)</f>
        <v>508</v>
      </c>
      <c r="C75" s="16">
        <f>SUM(C63:C71)</f>
        <v>522.97</v>
      </c>
      <c r="D75" s="16">
        <f>SUM(D63:D72)</f>
        <v>390.85</v>
      </c>
      <c r="E75" s="16">
        <f>SUM(E65:E72)</f>
        <v>372.77</v>
      </c>
      <c r="F75" s="16">
        <f t="shared" ref="F75:K75" si="59">SUM(F63:F72)</f>
        <v>408.55000000000007</v>
      </c>
      <c r="G75" s="16">
        <f t="shared" si="59"/>
        <v>478.04</v>
      </c>
      <c r="H75" s="16">
        <f t="shared" si="59"/>
        <v>508.02</v>
      </c>
      <c r="I75" s="16">
        <f t="shared" si="59"/>
        <v>528</v>
      </c>
      <c r="J75" s="16">
        <f t="shared" si="59"/>
        <v>611.42999999999995</v>
      </c>
      <c r="K75" s="16">
        <f t="shared" si="59"/>
        <v>735.07999999999993</v>
      </c>
      <c r="L75" s="16"/>
      <c r="N75" s="147" t="s">
        <v>122</v>
      </c>
      <c r="O75" s="143">
        <f t="shared" si="49"/>
        <v>0.17550102433176601</v>
      </c>
      <c r="P75" s="143">
        <f t="shared" si="50"/>
        <v>0.17213039213750156</v>
      </c>
      <c r="Q75" s="143">
        <f t="shared" si="51"/>
        <v>0.13067055374091893</v>
      </c>
      <c r="R75" s="143">
        <f t="shared" si="52"/>
        <v>0.11188213013347101</v>
      </c>
      <c r="S75" s="143">
        <f t="shared" si="53"/>
        <v>9.2111819307070242E-2</v>
      </c>
      <c r="T75" s="143">
        <f t="shared" si="54"/>
        <v>9.6179498580565723E-2</v>
      </c>
      <c r="U75" s="143">
        <f t="shared" si="55"/>
        <v>9.1849907249709817E-2</v>
      </c>
      <c r="V75" s="143">
        <f t="shared" si="56"/>
        <v>8.9629767947172756E-2</v>
      </c>
      <c r="W75" s="143">
        <f t="shared" si="57"/>
        <v>8.5461257088225967E-2</v>
      </c>
      <c r="X75" s="143">
        <f t="shared" si="58"/>
        <v>9.2145079486851633E-2</v>
      </c>
    </row>
    <row r="76" spans="1:24" x14ac:dyDescent="0.3">
      <c r="A76" s="138" t="s">
        <v>244</v>
      </c>
      <c r="B76" s="137"/>
      <c r="C76" s="136">
        <f>(C75-B75)/B75</f>
        <v>2.9468503937007926E-2</v>
      </c>
      <c r="D76" s="136">
        <f t="shared" ref="D76" si="60">(D75-C75)/C75</f>
        <v>-0.25263399430177641</v>
      </c>
      <c r="E76" s="136">
        <f t="shared" ref="E76" si="61">(E75-D75)/D75</f>
        <v>-4.6258155302545838E-2</v>
      </c>
      <c r="F76" s="136">
        <f t="shared" ref="F76" si="62">(F75-E75)/E75</f>
        <v>9.5984118893688034E-2</v>
      </c>
      <c r="G76" s="136">
        <f t="shared" ref="G76" si="63">(G75-F75)/F75</f>
        <v>0.17008934035001821</v>
      </c>
      <c r="H76" s="136">
        <f t="shared" ref="H76" si="64">(H75-G75)/G75</f>
        <v>6.2714417203581202E-2</v>
      </c>
      <c r="I76" s="136">
        <f t="shared" ref="I76" si="65">(I75-H75)/H75</f>
        <v>3.9329160269280773E-2</v>
      </c>
      <c r="J76" s="136">
        <f t="shared" ref="J76" si="66">(J75-I75)/I75</f>
        <v>0.15801136363636353</v>
      </c>
      <c r="K76" s="136">
        <f t="shared" ref="K76" si="67">(K75-J75)/J75</f>
        <v>0.20223083590926189</v>
      </c>
      <c r="L76" s="16"/>
      <c r="T76"/>
    </row>
    <row r="77" spans="1:24" x14ac:dyDescent="0.3">
      <c r="A77" s="102" t="s">
        <v>121</v>
      </c>
      <c r="B77" s="23">
        <f t="shared" ref="B77:K77" si="68">SUM(B75+B59)</f>
        <v>1081.51</v>
      </c>
      <c r="C77" s="23">
        <f t="shared" si="68"/>
        <v>1074.51</v>
      </c>
      <c r="D77" s="23">
        <f t="shared" si="68"/>
        <v>854.43000000000006</v>
      </c>
      <c r="E77" s="23">
        <f t="shared" si="68"/>
        <v>1013.23</v>
      </c>
      <c r="F77" s="23">
        <f t="shared" si="68"/>
        <v>1079.6600000000001</v>
      </c>
      <c r="G77" s="23">
        <f t="shared" si="68"/>
        <v>1149.27</v>
      </c>
      <c r="H77" s="23">
        <f t="shared" si="68"/>
        <v>1235.4000000000001</v>
      </c>
      <c r="I77" s="23">
        <f t="shared" si="68"/>
        <v>1295.22</v>
      </c>
      <c r="J77" s="23">
        <f t="shared" si="68"/>
        <v>1779.81</v>
      </c>
      <c r="K77" s="23">
        <f t="shared" si="68"/>
        <v>2078.1099999999997</v>
      </c>
      <c r="L77" s="23"/>
    </row>
    <row r="78" spans="1:24" x14ac:dyDescent="0.3">
      <c r="A78" s="102" t="s">
        <v>22</v>
      </c>
      <c r="B78" s="17">
        <f t="shared" ref="B78:K78" si="69">SUM(B77+B47)</f>
        <v>2894.58</v>
      </c>
      <c r="C78" s="17">
        <f t="shared" si="69"/>
        <v>3038.24</v>
      </c>
      <c r="D78" s="17">
        <f t="shared" si="69"/>
        <v>2991.12</v>
      </c>
      <c r="E78" s="17">
        <f t="shared" si="69"/>
        <v>3331.81</v>
      </c>
      <c r="F78" s="17">
        <f t="shared" si="69"/>
        <v>4435.3600000000006</v>
      </c>
      <c r="G78" s="17">
        <f t="shared" si="69"/>
        <v>4970.29</v>
      </c>
      <c r="H78" s="17">
        <f t="shared" si="69"/>
        <v>5530.98</v>
      </c>
      <c r="I78" s="17">
        <f t="shared" si="69"/>
        <v>5890.9</v>
      </c>
      <c r="J78" s="17">
        <f t="shared" si="69"/>
        <v>7154.4599999999991</v>
      </c>
      <c r="K78" s="17">
        <f t="shared" si="69"/>
        <v>7977.4099999999989</v>
      </c>
      <c r="L78" s="17"/>
    </row>
    <row r="79" spans="1:24" x14ac:dyDescent="0.3">
      <c r="A79" s="138" t="s">
        <v>244</v>
      </c>
      <c r="B79" s="137"/>
      <c r="C79" s="136">
        <f>(C78-B78)/B78</f>
        <v>4.9630689080971978E-2</v>
      </c>
      <c r="D79" s="136">
        <f t="shared" ref="D79" si="70">(D78-C78)/C78</f>
        <v>-1.5508978882510892E-2</v>
      </c>
      <c r="E79" s="136">
        <f t="shared" ref="E79" si="71">(E78-D78)/D78</f>
        <v>0.11390047875043464</v>
      </c>
      <c r="F79" s="136">
        <f t="shared" ref="F79" si="72">(F78-E78)/E78</f>
        <v>0.331216365879207</v>
      </c>
      <c r="G79" s="136">
        <f t="shared" ref="G79" si="73">(G78-F78)/F78</f>
        <v>0.12060576819018057</v>
      </c>
      <c r="H79" s="136">
        <f t="shared" ref="H79" si="74">(H78-G78)/G78</f>
        <v>0.11280830695995597</v>
      </c>
      <c r="I79" s="136">
        <f t="shared" ref="I79" si="75">(I78-H78)/H78</f>
        <v>6.5073458953024618E-2</v>
      </c>
      <c r="J79" s="136">
        <f t="shared" ref="J79" si="76">(J78-I78)/I78</f>
        <v>0.2144935408850939</v>
      </c>
      <c r="K79" s="136">
        <f t="shared" ref="K79" si="77">(K78-J78)/J78</f>
        <v>0.11502615151947176</v>
      </c>
      <c r="L79" s="3"/>
    </row>
    <row r="80" spans="1:24" x14ac:dyDescent="0.3">
      <c r="A80" s="26" t="s">
        <v>137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</sheetData>
  <conditionalFormatting sqref="O5:X75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E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"/>
  <sheetViews>
    <sheetView zoomScale="85" workbookViewId="0">
      <pane ySplit="4" topLeftCell="A5" activePane="bottomLeft" state="frozen"/>
      <selection pane="bottomLeft" activeCell="B5" sqref="B5"/>
    </sheetView>
  </sheetViews>
  <sheetFormatPr defaultColWidth="8.77734375" defaultRowHeight="14.4" x14ac:dyDescent="0.3"/>
  <cols>
    <col min="1" max="1" width="55.5546875" style="1" customWidth="1"/>
    <col min="2" max="12" width="12.88671875" style="1" customWidth="1"/>
    <col min="13" max="16384" width="8.77734375" style="1"/>
  </cols>
  <sheetData>
    <row r="1" spans="1:12" x14ac:dyDescent="0.3">
      <c r="A1" s="85" t="s">
        <v>69</v>
      </c>
    </row>
    <row r="2" spans="1:12" x14ac:dyDescent="0.3">
      <c r="A2" s="86" t="s">
        <v>24</v>
      </c>
    </row>
    <row r="3" spans="1:12" x14ac:dyDescent="0.3">
      <c r="A3" s="86" t="s">
        <v>70</v>
      </c>
    </row>
    <row r="4" spans="1:12" x14ac:dyDescent="0.3">
      <c r="A4" s="7"/>
      <c r="B4" s="70" t="s">
        <v>71</v>
      </c>
      <c r="C4" s="70" t="s">
        <v>72</v>
      </c>
      <c r="D4" s="70" t="s">
        <v>73</v>
      </c>
      <c r="E4" s="70" t="s">
        <v>86</v>
      </c>
      <c r="F4" s="70" t="s">
        <v>87</v>
      </c>
      <c r="G4" s="70" t="s">
        <v>88</v>
      </c>
      <c r="H4" s="70" t="s">
        <v>89</v>
      </c>
      <c r="I4" s="70" t="s">
        <v>90</v>
      </c>
      <c r="J4" s="70" t="s">
        <v>91</v>
      </c>
      <c r="K4" s="70" t="s">
        <v>92</v>
      </c>
      <c r="L4" s="70" t="s">
        <v>93</v>
      </c>
    </row>
    <row r="5" spans="1:12" x14ac:dyDescent="0.3">
      <c r="A5" s="69" t="s">
        <v>30</v>
      </c>
      <c r="B5" s="20">
        <v>33682.980000000003</v>
      </c>
      <c r="C5" s="20">
        <v>24655.42</v>
      </c>
      <c r="D5" s="20">
        <v>21547.68</v>
      </c>
      <c r="E5" s="20">
        <v>26509.01</v>
      </c>
      <c r="F5" s="28">
        <v>38057.269999999997</v>
      </c>
      <c r="G5" s="28">
        <v>74941.789999999994</v>
      </c>
      <c r="H5" s="28">
        <v>101625.04</v>
      </c>
      <c r="I5" s="28">
        <v>49087.49</v>
      </c>
      <c r="J5" s="28">
        <v>23469.07</v>
      </c>
      <c r="K5" s="28">
        <v>82641.210000000006</v>
      </c>
      <c r="L5" s="2"/>
    </row>
    <row r="6" spans="1:12" x14ac:dyDescent="0.3">
      <c r="A6" s="69" t="s">
        <v>31</v>
      </c>
      <c r="B6" s="3"/>
      <c r="C6" s="3"/>
      <c r="D6" s="3"/>
      <c r="E6" s="3"/>
      <c r="F6" s="9"/>
      <c r="G6" s="9"/>
      <c r="H6" s="9"/>
      <c r="I6" s="9"/>
      <c r="J6" s="9"/>
      <c r="K6" s="9"/>
      <c r="L6" s="3"/>
    </row>
    <row r="7" spans="1:12" x14ac:dyDescent="0.3">
      <c r="A7" s="71" t="s">
        <v>32</v>
      </c>
      <c r="B7" s="27">
        <v>15161.75</v>
      </c>
      <c r="C7" s="27">
        <v>15070.55</v>
      </c>
      <c r="D7" s="27">
        <v>9804.42</v>
      </c>
      <c r="E7" s="27">
        <v>10710.42</v>
      </c>
      <c r="F7" s="27">
        <v>11092.23</v>
      </c>
      <c r="G7" s="9">
        <v>12731.62</v>
      </c>
      <c r="H7" s="9">
        <v>13996.64</v>
      </c>
      <c r="I7" s="9">
        <v>16182.95</v>
      </c>
      <c r="J7" s="9">
        <v>17436.060000000001</v>
      </c>
      <c r="K7" s="9">
        <v>19778.39</v>
      </c>
      <c r="L7" s="34"/>
    </row>
    <row r="8" spans="1:12" x14ac:dyDescent="0.3">
      <c r="A8" s="72" t="s">
        <v>125</v>
      </c>
      <c r="B8" s="27">
        <v>-903.76</v>
      </c>
      <c r="C8" s="27">
        <v>-1055.01</v>
      </c>
      <c r="D8" s="27">
        <v>-1093.71</v>
      </c>
      <c r="E8" s="27">
        <v>-1343.55</v>
      </c>
      <c r="F8" s="27">
        <v>-1314.51</v>
      </c>
      <c r="G8" s="9">
        <v>-1335.08</v>
      </c>
      <c r="H8" s="9">
        <v>-1359.88</v>
      </c>
      <c r="I8" s="9">
        <v>-1525.92</v>
      </c>
      <c r="J8" s="10">
        <v>-1574.6</v>
      </c>
      <c r="K8" s="10">
        <v>-1918.93</v>
      </c>
      <c r="L8" s="3"/>
    </row>
    <row r="9" spans="1:12" x14ac:dyDescent="0.3">
      <c r="A9" s="71" t="s">
        <v>33</v>
      </c>
      <c r="B9" s="27"/>
      <c r="C9" s="27"/>
      <c r="D9" s="27"/>
      <c r="E9" s="27"/>
      <c r="F9" s="27"/>
      <c r="G9" s="9"/>
      <c r="H9" s="9"/>
      <c r="I9" s="9"/>
      <c r="J9" s="9"/>
      <c r="K9" s="9"/>
      <c r="L9" s="34"/>
    </row>
    <row r="10" spans="1:12" x14ac:dyDescent="0.3">
      <c r="A10" s="71" t="s">
        <v>34</v>
      </c>
      <c r="B10" s="27">
        <v>-959.49</v>
      </c>
      <c r="C10" s="27">
        <v>-1892.48</v>
      </c>
      <c r="D10" s="27">
        <v>-2851.4</v>
      </c>
      <c r="E10" s="29">
        <v>-3249.73</v>
      </c>
      <c r="F10" s="9">
        <v>-3253.62</v>
      </c>
      <c r="G10" s="9">
        <v>-4179.93</v>
      </c>
      <c r="H10" s="9">
        <v>-4672.01</v>
      </c>
      <c r="I10" s="9">
        <v>-5765.42</v>
      </c>
      <c r="J10" s="9">
        <v>-4472.3599999999997</v>
      </c>
      <c r="K10" s="9">
        <v>-1694.33</v>
      </c>
      <c r="L10" s="65"/>
    </row>
    <row r="11" spans="1:12" x14ac:dyDescent="0.3">
      <c r="A11" s="73" t="s">
        <v>182</v>
      </c>
      <c r="B11" s="27"/>
      <c r="C11" s="27">
        <v>635.85</v>
      </c>
      <c r="D11" s="27">
        <v>933.68</v>
      </c>
      <c r="E11" s="29">
        <v>808.29</v>
      </c>
      <c r="F11" s="9">
        <v>1283.3</v>
      </c>
      <c r="G11" s="9">
        <v>1489.71</v>
      </c>
      <c r="H11" s="9">
        <v>2094.13</v>
      </c>
      <c r="I11" s="9">
        <v>1404.08</v>
      </c>
      <c r="J11" s="9">
        <v>819.84</v>
      </c>
      <c r="K11" s="9">
        <v>614.63</v>
      </c>
      <c r="L11" s="66"/>
    </row>
    <row r="12" spans="1:12" x14ac:dyDescent="0.3">
      <c r="A12" s="72" t="s">
        <v>126</v>
      </c>
      <c r="B12" s="27"/>
      <c r="C12" s="27"/>
      <c r="D12" s="27"/>
      <c r="E12" s="27"/>
      <c r="F12" s="27"/>
      <c r="G12" s="27"/>
      <c r="H12" s="9"/>
      <c r="I12" s="9"/>
      <c r="J12" s="9"/>
      <c r="K12" s="9"/>
      <c r="L12" s="3"/>
    </row>
    <row r="13" spans="1:12" x14ac:dyDescent="0.3">
      <c r="A13" s="73" t="s">
        <v>217</v>
      </c>
      <c r="B13" s="27">
        <v>833.58</v>
      </c>
      <c r="C13" s="27"/>
      <c r="D13" s="27"/>
      <c r="E13" s="27"/>
      <c r="F13" s="27"/>
      <c r="G13" s="27"/>
      <c r="H13" s="9"/>
      <c r="I13" s="9"/>
      <c r="J13" s="9"/>
      <c r="K13" s="9"/>
      <c r="L13" s="3"/>
    </row>
    <row r="14" spans="1:12" x14ac:dyDescent="0.3">
      <c r="A14" s="73" t="s">
        <v>218</v>
      </c>
      <c r="B14" s="27">
        <v>9.19</v>
      </c>
      <c r="C14" s="27">
        <v>15.38</v>
      </c>
      <c r="D14" s="27"/>
      <c r="E14" s="27">
        <v>125.44</v>
      </c>
      <c r="F14" s="27"/>
      <c r="G14" s="27"/>
      <c r="H14" s="9">
        <v>11.65</v>
      </c>
      <c r="I14" s="9">
        <v>8.1300000000000008</v>
      </c>
      <c r="J14" s="9">
        <v>31.96</v>
      </c>
      <c r="K14" s="9"/>
      <c r="L14" s="3"/>
    </row>
    <row r="15" spans="1:12" x14ac:dyDescent="0.3">
      <c r="A15" s="73" t="s">
        <v>219</v>
      </c>
      <c r="B15" s="27">
        <v>-0.01</v>
      </c>
      <c r="C15" s="27">
        <v>-0.69</v>
      </c>
      <c r="D15" s="27">
        <v>-39.880000000000003</v>
      </c>
      <c r="E15" s="27"/>
      <c r="F15" s="27">
        <v>-93.77</v>
      </c>
      <c r="G15" s="27">
        <v>-4817.38</v>
      </c>
      <c r="H15" s="9"/>
      <c r="I15" s="9"/>
      <c r="J15" s="9"/>
      <c r="K15" s="9"/>
      <c r="L15" s="3"/>
    </row>
    <row r="16" spans="1:12" x14ac:dyDescent="0.3">
      <c r="A16" s="73" t="s">
        <v>230</v>
      </c>
      <c r="B16" s="27"/>
      <c r="C16" s="27"/>
      <c r="D16" s="27"/>
      <c r="E16" s="27"/>
      <c r="F16" s="27">
        <v>869.7</v>
      </c>
      <c r="G16" s="27"/>
      <c r="H16" s="9"/>
      <c r="I16" s="9"/>
      <c r="J16" s="9"/>
      <c r="K16" s="9"/>
      <c r="L16" s="3"/>
    </row>
    <row r="17" spans="1:12" ht="20.25" customHeight="1" x14ac:dyDescent="0.3">
      <c r="A17" s="72" t="s">
        <v>131</v>
      </c>
      <c r="B17" s="27"/>
      <c r="C17" s="27"/>
      <c r="D17" s="27"/>
      <c r="E17" s="27"/>
      <c r="F17" s="9"/>
      <c r="G17" s="9"/>
      <c r="H17" s="9"/>
      <c r="I17" s="9"/>
      <c r="J17" s="9"/>
      <c r="K17" s="9">
        <v>40.94</v>
      </c>
      <c r="L17" s="8"/>
    </row>
    <row r="18" spans="1:12" ht="20.25" customHeight="1" x14ac:dyDescent="0.3">
      <c r="A18" s="73" t="s">
        <v>183</v>
      </c>
      <c r="B18" s="27"/>
      <c r="C18" s="27"/>
      <c r="D18" s="27"/>
      <c r="E18" s="27"/>
      <c r="F18" s="9">
        <v>-250.92</v>
      </c>
      <c r="G18" s="9">
        <v>9.25</v>
      </c>
      <c r="H18" s="9">
        <v>81.45</v>
      </c>
      <c r="I18" s="9">
        <v>87.19</v>
      </c>
      <c r="J18" s="9">
        <v>2253.92</v>
      </c>
      <c r="K18" s="9">
        <v>-962.56</v>
      </c>
      <c r="L18" s="8"/>
    </row>
    <row r="19" spans="1:12" ht="20.25" customHeight="1" x14ac:dyDescent="0.3">
      <c r="A19" s="73" t="s">
        <v>220</v>
      </c>
      <c r="B19" s="27">
        <v>4.6100000000000003</v>
      </c>
      <c r="C19" s="27">
        <v>49.59</v>
      </c>
      <c r="D19" s="27">
        <v>-20.62</v>
      </c>
      <c r="E19" s="27">
        <v>5.0999999999999996</v>
      </c>
      <c r="F19" s="9"/>
      <c r="G19" s="9"/>
      <c r="H19" s="9"/>
      <c r="I19" s="9"/>
      <c r="J19" s="9"/>
      <c r="K19" s="9"/>
      <c r="L19" s="8"/>
    </row>
    <row r="20" spans="1:12" ht="20.25" customHeight="1" x14ac:dyDescent="0.3">
      <c r="A20" s="73" t="s">
        <v>184</v>
      </c>
      <c r="B20" s="27"/>
      <c r="C20" s="27"/>
      <c r="D20" s="27"/>
      <c r="E20" s="27"/>
      <c r="F20" s="9"/>
      <c r="G20" s="9"/>
      <c r="H20" s="9">
        <v>373.38</v>
      </c>
      <c r="I20" s="9">
        <v>696.06</v>
      </c>
      <c r="J20" s="9">
        <v>-57.09</v>
      </c>
      <c r="K20" s="9">
        <v>22.46</v>
      </c>
      <c r="L20" s="8"/>
    </row>
    <row r="21" spans="1:12" x14ac:dyDescent="0.3">
      <c r="A21" s="71" t="s">
        <v>35</v>
      </c>
      <c r="B21" s="27"/>
      <c r="C21" s="27"/>
      <c r="D21" s="27"/>
      <c r="E21" s="27"/>
      <c r="F21" s="9"/>
      <c r="G21" s="9"/>
      <c r="H21" s="9"/>
      <c r="I21" s="9"/>
      <c r="J21" s="9"/>
      <c r="K21" s="9"/>
      <c r="L21" s="66"/>
    </row>
    <row r="22" spans="1:12" x14ac:dyDescent="0.3">
      <c r="A22" s="71" t="s">
        <v>36</v>
      </c>
      <c r="B22" s="27"/>
      <c r="C22" s="27"/>
      <c r="D22" s="27"/>
      <c r="E22" s="27"/>
      <c r="F22" s="9"/>
      <c r="G22" s="9"/>
      <c r="H22" s="9"/>
      <c r="I22" s="9"/>
      <c r="J22" s="9"/>
      <c r="K22" s="9"/>
      <c r="L22" s="66"/>
    </row>
    <row r="23" spans="1:12" x14ac:dyDescent="0.3">
      <c r="A23" s="71" t="s">
        <v>127</v>
      </c>
      <c r="B23" s="27"/>
      <c r="C23" s="27"/>
      <c r="D23" s="27"/>
      <c r="E23" s="27"/>
      <c r="F23" s="9"/>
      <c r="G23" s="9"/>
      <c r="H23" s="9"/>
      <c r="I23" s="9"/>
      <c r="J23" s="9"/>
      <c r="K23" s="9"/>
      <c r="L23" s="3"/>
    </row>
    <row r="24" spans="1:12" x14ac:dyDescent="0.3">
      <c r="A24" s="71" t="s">
        <v>37</v>
      </c>
      <c r="B24" s="27"/>
      <c r="C24" s="27"/>
      <c r="D24" s="27"/>
      <c r="E24" s="27"/>
      <c r="F24" s="9"/>
      <c r="G24" s="9"/>
      <c r="H24" s="9"/>
      <c r="I24" s="9"/>
      <c r="J24" s="9"/>
      <c r="K24" s="9"/>
      <c r="L24" s="8"/>
    </row>
    <row r="25" spans="1:12" x14ac:dyDescent="0.3">
      <c r="A25" s="71" t="s">
        <v>38</v>
      </c>
      <c r="B25" s="27"/>
      <c r="C25" s="27"/>
      <c r="D25" s="27"/>
      <c r="E25" s="27"/>
      <c r="F25" s="9">
        <v>-225.37</v>
      </c>
      <c r="G25" s="9">
        <v>266.95999999999998</v>
      </c>
      <c r="H25" s="9">
        <v>327.38</v>
      </c>
      <c r="I25" s="9">
        <v>571.04</v>
      </c>
      <c r="J25" s="9">
        <v>342.11</v>
      </c>
      <c r="K25" s="9">
        <v>31.93</v>
      </c>
      <c r="L25" s="8"/>
    </row>
    <row r="26" spans="1:12" x14ac:dyDescent="0.3">
      <c r="A26" s="73" t="s">
        <v>185</v>
      </c>
      <c r="B26" s="27"/>
      <c r="C26" s="27"/>
      <c r="D26" s="27"/>
      <c r="E26" s="27"/>
      <c r="F26" s="9"/>
      <c r="G26" s="9"/>
      <c r="H26" s="9">
        <v>455.85</v>
      </c>
      <c r="I26" s="9">
        <v>1212.73</v>
      </c>
      <c r="J26" s="9">
        <v>826.47</v>
      </c>
      <c r="K26" s="9">
        <v>2189.9499999999998</v>
      </c>
      <c r="L26" s="8"/>
    </row>
    <row r="27" spans="1:12" x14ac:dyDescent="0.3">
      <c r="A27" s="71" t="s">
        <v>132</v>
      </c>
      <c r="B27" s="3"/>
      <c r="C27" s="3"/>
      <c r="D27" s="3"/>
      <c r="E27" s="3"/>
      <c r="F27" s="9"/>
      <c r="G27" s="9"/>
      <c r="H27" s="9"/>
      <c r="I27" s="9"/>
      <c r="J27" s="9"/>
      <c r="K27" s="9"/>
      <c r="L27" s="3"/>
    </row>
    <row r="28" spans="1:12" x14ac:dyDescent="0.3">
      <c r="A28" s="71" t="s">
        <v>133</v>
      </c>
      <c r="B28" s="3"/>
      <c r="C28" s="3"/>
      <c r="D28" s="3"/>
      <c r="E28" s="3"/>
      <c r="F28" s="9"/>
      <c r="G28" s="9"/>
      <c r="H28" s="9"/>
      <c r="I28" s="9"/>
      <c r="J28" s="9"/>
      <c r="K28" s="9"/>
      <c r="L28" s="3"/>
    </row>
    <row r="29" spans="1:12" x14ac:dyDescent="0.3">
      <c r="A29" s="71" t="s">
        <v>39</v>
      </c>
      <c r="B29" s="27"/>
      <c r="C29" s="27"/>
      <c r="D29" s="27">
        <v>40.44</v>
      </c>
      <c r="E29" s="27">
        <v>105.7</v>
      </c>
      <c r="F29" s="9"/>
      <c r="G29" s="9"/>
      <c r="H29" s="9"/>
      <c r="I29" s="9"/>
      <c r="J29" s="9"/>
      <c r="K29" s="9"/>
      <c r="L29" s="66"/>
    </row>
    <row r="30" spans="1:12" x14ac:dyDescent="0.3">
      <c r="A30" s="71" t="s">
        <v>40</v>
      </c>
      <c r="B30" s="27"/>
      <c r="C30" s="27"/>
      <c r="D30" s="27"/>
      <c r="E30" s="27"/>
      <c r="F30" s="9"/>
      <c r="G30" s="9"/>
      <c r="H30" s="9"/>
      <c r="I30" s="9"/>
      <c r="J30" s="9"/>
      <c r="K30" s="9"/>
      <c r="L30" s="36"/>
    </row>
    <row r="31" spans="1:12" x14ac:dyDescent="0.3">
      <c r="A31" s="71" t="s">
        <v>28</v>
      </c>
      <c r="B31" s="27"/>
      <c r="C31" s="27"/>
      <c r="D31" s="27"/>
      <c r="E31" s="27"/>
      <c r="F31" s="9"/>
      <c r="G31" s="9"/>
      <c r="H31" s="10">
        <v>-122.86</v>
      </c>
      <c r="I31" s="10">
        <v>74.930000000000007</v>
      </c>
      <c r="J31" s="9">
        <v>111.35</v>
      </c>
      <c r="K31" s="9">
        <v>221.74</v>
      </c>
      <c r="L31" s="3"/>
    </row>
    <row r="32" spans="1:12" x14ac:dyDescent="0.3">
      <c r="A32" s="71" t="s">
        <v>41</v>
      </c>
      <c r="B32" s="27"/>
      <c r="C32" s="27"/>
      <c r="D32" s="27"/>
      <c r="E32" s="27"/>
      <c r="F32" s="9"/>
      <c r="G32" s="9"/>
      <c r="H32" s="9"/>
      <c r="I32" s="9"/>
      <c r="J32" s="9"/>
      <c r="K32" s="9"/>
      <c r="L32" s="36"/>
    </row>
    <row r="33" spans="1:12" x14ac:dyDescent="0.3">
      <c r="A33" s="71" t="s">
        <v>42</v>
      </c>
      <c r="B33" s="27"/>
      <c r="C33" s="27"/>
      <c r="D33" s="27">
        <v>-841.13</v>
      </c>
      <c r="E33" s="27"/>
      <c r="F33" s="11"/>
      <c r="G33" s="11">
        <v>-21.26</v>
      </c>
      <c r="H33" s="11"/>
      <c r="I33" s="11"/>
      <c r="J33" s="9"/>
      <c r="K33" s="9"/>
      <c r="L33" s="66"/>
    </row>
    <row r="34" spans="1:12" x14ac:dyDescent="0.3">
      <c r="A34" s="71" t="s">
        <v>43</v>
      </c>
      <c r="B34" s="27"/>
      <c r="C34" s="27"/>
      <c r="D34" s="27"/>
      <c r="E34" s="27"/>
      <c r="F34" s="11"/>
      <c r="G34" s="11"/>
      <c r="H34" s="11"/>
      <c r="I34" s="11"/>
      <c r="J34" s="9"/>
      <c r="K34" s="9"/>
      <c r="L34" s="66"/>
    </row>
    <row r="35" spans="1:12" x14ac:dyDescent="0.3">
      <c r="A35" s="71" t="s">
        <v>44</v>
      </c>
      <c r="B35" s="27"/>
      <c r="C35" s="27"/>
      <c r="D35" s="27"/>
      <c r="E35" s="27"/>
      <c r="F35" s="11"/>
      <c r="G35" s="11"/>
      <c r="H35" s="11"/>
      <c r="I35" s="11"/>
      <c r="J35" s="9"/>
      <c r="K35" s="9"/>
      <c r="L35" s="36"/>
    </row>
    <row r="36" spans="1:12" x14ac:dyDescent="0.3">
      <c r="A36" s="73" t="s">
        <v>186</v>
      </c>
      <c r="B36" s="27"/>
      <c r="C36" s="27"/>
      <c r="D36" s="27"/>
      <c r="E36" s="27"/>
      <c r="F36" s="11"/>
      <c r="G36" s="11"/>
      <c r="H36" s="11">
        <v>195.74</v>
      </c>
      <c r="I36" s="11">
        <v>246.85</v>
      </c>
      <c r="J36" s="9">
        <v>66.959999999999994</v>
      </c>
      <c r="K36" s="9">
        <v>805.36</v>
      </c>
      <c r="L36" s="36"/>
    </row>
    <row r="37" spans="1:12" x14ac:dyDescent="0.3">
      <c r="A37" s="71" t="s">
        <v>45</v>
      </c>
      <c r="B37" s="27"/>
      <c r="C37" s="27"/>
      <c r="D37" s="27"/>
      <c r="E37" s="27"/>
      <c r="F37" s="11"/>
      <c r="G37" s="11"/>
      <c r="H37" s="11"/>
      <c r="I37" s="11"/>
      <c r="J37" s="9"/>
      <c r="K37" s="9"/>
      <c r="L37" s="36"/>
    </row>
    <row r="38" spans="1:12" x14ac:dyDescent="0.3">
      <c r="A38" s="75" t="s">
        <v>187</v>
      </c>
      <c r="B38" s="21">
        <f>SUM(B7:B19)</f>
        <v>14145.87</v>
      </c>
      <c r="C38" s="21">
        <f>SUM(C7:C19)</f>
        <v>12823.189999999999</v>
      </c>
      <c r="D38" s="21">
        <f>SUM(D7:D33)</f>
        <v>5931.7999999999993</v>
      </c>
      <c r="E38" s="21">
        <f>SUM(E7:E29)</f>
        <v>7161.670000000001</v>
      </c>
      <c r="F38" s="21">
        <f>SUM(F7:F25)</f>
        <v>8107.04</v>
      </c>
      <c r="G38" s="21">
        <f>SUM(G7:G33)</f>
        <v>4143.8899999999994</v>
      </c>
      <c r="H38" s="21">
        <f>SUM(H7:H36)</f>
        <v>11381.469999999996</v>
      </c>
      <c r="I38" s="21">
        <f>SUM(I7:I36)</f>
        <v>13192.62</v>
      </c>
      <c r="J38" s="21">
        <f>SUM(J7:J36)</f>
        <v>15784.62</v>
      </c>
      <c r="K38" s="61">
        <f>SUM(K7:K36)</f>
        <v>19129.579999999998</v>
      </c>
      <c r="L38" s="43"/>
    </row>
    <row r="39" spans="1:12" x14ac:dyDescent="0.3">
      <c r="A39" s="75" t="s">
        <v>188</v>
      </c>
      <c r="B39" s="63">
        <f t="shared" ref="B39:K39" si="0">SUM(B38+B5)</f>
        <v>47828.850000000006</v>
      </c>
      <c r="C39" s="63">
        <f t="shared" si="0"/>
        <v>37478.61</v>
      </c>
      <c r="D39" s="63">
        <f t="shared" si="0"/>
        <v>27479.48</v>
      </c>
      <c r="E39" s="63">
        <f t="shared" si="0"/>
        <v>33670.68</v>
      </c>
      <c r="F39" s="62">
        <f t="shared" si="0"/>
        <v>46164.31</v>
      </c>
      <c r="G39" s="62">
        <f t="shared" si="0"/>
        <v>79085.679999999993</v>
      </c>
      <c r="H39" s="62">
        <f t="shared" si="0"/>
        <v>113006.51</v>
      </c>
      <c r="I39" s="62">
        <f t="shared" si="0"/>
        <v>62280.11</v>
      </c>
      <c r="J39" s="62">
        <f t="shared" si="0"/>
        <v>39253.69</v>
      </c>
      <c r="K39" s="62">
        <f t="shared" si="0"/>
        <v>101770.79000000001</v>
      </c>
      <c r="L39" s="60"/>
    </row>
    <row r="40" spans="1:12" x14ac:dyDescent="0.3">
      <c r="A40" s="7" t="s">
        <v>46</v>
      </c>
      <c r="B40" s="3"/>
      <c r="C40" s="3"/>
      <c r="D40" s="3"/>
      <c r="E40" s="3"/>
      <c r="F40" s="9"/>
      <c r="G40" s="9"/>
      <c r="H40" s="9"/>
      <c r="I40" s="9"/>
      <c r="J40" s="9"/>
      <c r="K40" s="9"/>
      <c r="L40" s="3"/>
    </row>
    <row r="41" spans="1:12" x14ac:dyDescent="0.3">
      <c r="A41" s="71" t="s">
        <v>47</v>
      </c>
      <c r="B41" s="27">
        <v>-4621.62</v>
      </c>
      <c r="C41" s="27">
        <v>-49.31</v>
      </c>
      <c r="D41" s="27">
        <v>506.01</v>
      </c>
      <c r="E41" s="27">
        <v>-3938.12</v>
      </c>
      <c r="F41" s="9">
        <v>-4.9400000000000004</v>
      </c>
      <c r="G41" s="9">
        <v>-7719.9</v>
      </c>
      <c r="H41" s="9">
        <v>-8723.35</v>
      </c>
      <c r="I41" s="9">
        <v>10760.32</v>
      </c>
      <c r="J41" s="9">
        <v>8139.42</v>
      </c>
      <c r="K41" s="9">
        <v>-1441.07</v>
      </c>
      <c r="L41" s="66"/>
    </row>
    <row r="42" spans="1:12" x14ac:dyDescent="0.3">
      <c r="A42" s="74" t="s">
        <v>138</v>
      </c>
      <c r="B42" s="27">
        <v>2092.09</v>
      </c>
      <c r="C42" s="27">
        <v>-2472.9299999999998</v>
      </c>
      <c r="D42" s="27">
        <v>1905.63</v>
      </c>
      <c r="E42" s="27">
        <v>-363.8</v>
      </c>
      <c r="F42" s="9">
        <v>1473.59</v>
      </c>
      <c r="G42" s="9">
        <v>-9556.41</v>
      </c>
      <c r="H42" s="9">
        <v>3204.12</v>
      </c>
      <c r="I42" s="9">
        <v>-727.64</v>
      </c>
      <c r="J42" s="9">
        <v>988.23</v>
      </c>
      <c r="K42" s="9">
        <v>-13546.8</v>
      </c>
      <c r="L42" s="3"/>
    </row>
    <row r="43" spans="1:12" x14ac:dyDescent="0.3">
      <c r="A43" s="71" t="s">
        <v>48</v>
      </c>
      <c r="B43" s="27"/>
      <c r="C43" s="27"/>
      <c r="D43" s="27"/>
      <c r="E43" s="27"/>
      <c r="F43" s="9">
        <v>4923.2299999999996</v>
      </c>
      <c r="G43" s="9">
        <v>-2728.92</v>
      </c>
      <c r="H43" s="9">
        <v>-3061.18</v>
      </c>
      <c r="I43" s="9">
        <v>-1434.04</v>
      </c>
      <c r="J43" s="9">
        <v>-206.13</v>
      </c>
      <c r="K43" s="9"/>
      <c r="L43" s="36"/>
    </row>
    <row r="44" spans="1:12" ht="28.8" x14ac:dyDescent="0.3">
      <c r="A44" s="71" t="s">
        <v>49</v>
      </c>
      <c r="B44" s="27"/>
      <c r="C44" s="27"/>
      <c r="D44" s="27"/>
      <c r="E44" s="27"/>
      <c r="F44" s="9"/>
      <c r="G44" s="9"/>
      <c r="H44" s="9"/>
      <c r="I44" s="9"/>
      <c r="J44" s="9"/>
      <c r="K44" s="9"/>
      <c r="L44" s="66"/>
    </row>
    <row r="45" spans="1:12" x14ac:dyDescent="0.3">
      <c r="A45" s="73" t="s">
        <v>191</v>
      </c>
      <c r="B45" s="27"/>
      <c r="C45" s="27"/>
      <c r="D45" s="27"/>
      <c r="E45" s="27"/>
      <c r="F45" s="9">
        <v>-26.13</v>
      </c>
      <c r="G45" s="9">
        <v>41.5</v>
      </c>
      <c r="H45" s="9">
        <v>-151.33000000000001</v>
      </c>
      <c r="I45" s="9">
        <v>-109.71</v>
      </c>
      <c r="J45" s="9">
        <v>-879.94</v>
      </c>
      <c r="K45" s="9">
        <v>352.79</v>
      </c>
      <c r="L45" s="66"/>
    </row>
    <row r="46" spans="1:12" x14ac:dyDescent="0.3">
      <c r="A46" s="72" t="s">
        <v>128</v>
      </c>
      <c r="B46" s="3"/>
      <c r="C46" s="3"/>
      <c r="D46" s="3"/>
      <c r="E46" s="3"/>
      <c r="F46" s="9">
        <v>-117.09</v>
      </c>
      <c r="G46" s="9">
        <v>102.66</v>
      </c>
      <c r="H46" s="9">
        <v>-70.400000000000006</v>
      </c>
      <c r="I46" s="9">
        <v>-57.3</v>
      </c>
      <c r="J46" s="11">
        <v>68.11</v>
      </c>
      <c r="K46" s="11">
        <v>52.08</v>
      </c>
      <c r="L46" s="3"/>
    </row>
    <row r="47" spans="1:12" ht="28.8" x14ac:dyDescent="0.3">
      <c r="A47" s="73" t="s">
        <v>189</v>
      </c>
      <c r="B47" s="27">
        <v>4246.62</v>
      </c>
      <c r="C47" s="27">
        <v>-3325.92</v>
      </c>
      <c r="D47" s="27"/>
      <c r="E47" s="27">
        <v>-4285.51</v>
      </c>
      <c r="F47" s="9">
        <v>4276.13</v>
      </c>
      <c r="G47" s="9">
        <v>4656.53</v>
      </c>
      <c r="H47" s="9">
        <v>6231.95</v>
      </c>
      <c r="I47" s="9">
        <v>-815.08</v>
      </c>
      <c r="J47" s="9">
        <v>-2008.14</v>
      </c>
      <c r="K47" s="9">
        <v>11795.08</v>
      </c>
      <c r="L47" s="36"/>
    </row>
    <row r="48" spans="1:12" x14ac:dyDescent="0.3">
      <c r="A48" s="73" t="s">
        <v>190</v>
      </c>
      <c r="B48" s="27"/>
      <c r="C48" s="27"/>
      <c r="D48" s="27"/>
      <c r="E48" s="27"/>
      <c r="F48" s="9">
        <v>1844.1</v>
      </c>
      <c r="G48" s="9">
        <v>-176.61</v>
      </c>
      <c r="H48" s="9">
        <v>-1389.7</v>
      </c>
      <c r="I48" s="9">
        <v>-484.06</v>
      </c>
      <c r="J48" s="9">
        <v>1873.49</v>
      </c>
      <c r="K48" s="9">
        <v>3772.17</v>
      </c>
      <c r="L48" s="36"/>
    </row>
    <row r="49" spans="1:14" x14ac:dyDescent="0.3">
      <c r="A49" s="71" t="s">
        <v>50</v>
      </c>
      <c r="B49" s="27"/>
      <c r="C49" s="27"/>
      <c r="D49" s="27"/>
      <c r="E49" s="27"/>
      <c r="F49" s="9"/>
      <c r="G49" s="9"/>
      <c r="H49" s="9"/>
      <c r="I49" s="9"/>
      <c r="J49" s="9"/>
      <c r="K49" s="9"/>
      <c r="L49" s="36"/>
    </row>
    <row r="50" spans="1:14" x14ac:dyDescent="0.3">
      <c r="A50" s="73" t="s">
        <v>192</v>
      </c>
      <c r="B50" s="27"/>
      <c r="C50" s="27"/>
      <c r="D50" s="27"/>
      <c r="E50" s="27"/>
      <c r="F50" s="9">
        <v>490.78</v>
      </c>
      <c r="G50" s="9">
        <v>1211.33</v>
      </c>
      <c r="H50" s="9">
        <v>90.52</v>
      </c>
      <c r="I50" s="9">
        <v>128.38</v>
      </c>
      <c r="J50" s="9">
        <v>192.51</v>
      </c>
      <c r="K50" s="9">
        <v>151.59</v>
      </c>
      <c r="L50" s="36"/>
    </row>
    <row r="51" spans="1:14" x14ac:dyDescent="0.3">
      <c r="A51" s="71" t="s">
        <v>51</v>
      </c>
      <c r="B51" s="27"/>
      <c r="C51" s="27"/>
      <c r="D51" s="27"/>
      <c r="E51" s="27"/>
      <c r="F51" s="9"/>
      <c r="G51" s="9"/>
      <c r="H51" s="9"/>
      <c r="I51" s="9"/>
      <c r="J51" s="9"/>
      <c r="K51" s="9"/>
      <c r="L51" s="36"/>
    </row>
    <row r="52" spans="1:14" x14ac:dyDescent="0.3">
      <c r="A52" s="14"/>
      <c r="B52" s="3"/>
      <c r="C52" s="3"/>
      <c r="D52" s="3"/>
      <c r="E52" s="3"/>
      <c r="F52" s="9"/>
      <c r="G52" s="9"/>
      <c r="H52" s="9"/>
      <c r="I52" s="9"/>
      <c r="J52" s="9"/>
      <c r="K52" s="9"/>
      <c r="L52" s="67"/>
    </row>
    <row r="53" spans="1:14" x14ac:dyDescent="0.3">
      <c r="A53" s="71" t="s">
        <v>52</v>
      </c>
      <c r="B53" s="27"/>
      <c r="C53" s="27"/>
      <c r="D53" s="27"/>
      <c r="E53" s="27"/>
      <c r="F53" s="9"/>
      <c r="G53" s="9"/>
      <c r="H53" s="9"/>
      <c r="I53" s="9"/>
      <c r="J53" s="9"/>
      <c r="K53" s="9"/>
      <c r="L53" s="66"/>
    </row>
    <row r="54" spans="1:14" x14ac:dyDescent="0.3">
      <c r="A54" s="76" t="s">
        <v>193</v>
      </c>
      <c r="B54" s="21">
        <v>49445.94</v>
      </c>
      <c r="C54" s="21">
        <v>31630.45</v>
      </c>
      <c r="D54" s="21">
        <v>35047.35</v>
      </c>
      <c r="E54" s="21">
        <v>25083.25</v>
      </c>
      <c r="F54" s="21">
        <v>59023.98</v>
      </c>
      <c r="G54" s="21">
        <v>64915.86</v>
      </c>
      <c r="H54" s="21">
        <v>109137.38</v>
      </c>
      <c r="I54" s="21">
        <v>69540.98</v>
      </c>
      <c r="J54" s="21">
        <v>47421.24</v>
      </c>
      <c r="K54" s="21">
        <v>104524.61</v>
      </c>
      <c r="L54" s="59"/>
    </row>
    <row r="55" spans="1:14" x14ac:dyDescent="0.3">
      <c r="A55" s="73" t="s">
        <v>194</v>
      </c>
      <c r="B55" s="59">
        <v>-7108.03</v>
      </c>
      <c r="C55" s="59">
        <v>-7985.62</v>
      </c>
      <c r="D55" s="59">
        <v>-5539.64</v>
      </c>
      <c r="E55" s="59">
        <v>-4956.2700000000004</v>
      </c>
      <c r="F55" s="59">
        <v>-8814.17</v>
      </c>
      <c r="G55" s="64">
        <v>-13530.46</v>
      </c>
      <c r="H55" s="64">
        <v>-25357.99</v>
      </c>
      <c r="I55" s="64">
        <v>-6569.48</v>
      </c>
      <c r="J55" s="64">
        <v>-5304.01</v>
      </c>
      <c r="K55" s="64">
        <v>-31041.45</v>
      </c>
      <c r="L55" s="59"/>
    </row>
    <row r="56" spans="1:14" x14ac:dyDescent="0.3">
      <c r="A56" s="76" t="s">
        <v>221</v>
      </c>
      <c r="B56" s="59">
        <v>42337.91</v>
      </c>
      <c r="C56" s="59">
        <f>SUM(C54:C55)</f>
        <v>23644.83</v>
      </c>
      <c r="D56" s="59">
        <v>29507.71</v>
      </c>
      <c r="E56" s="59">
        <v>20126.98</v>
      </c>
      <c r="F56" s="59"/>
      <c r="G56" s="59"/>
      <c r="H56" s="59"/>
      <c r="I56" s="59"/>
      <c r="J56" s="59"/>
      <c r="K56" s="59"/>
      <c r="L56" s="59"/>
    </row>
    <row r="57" spans="1:14" x14ac:dyDescent="0.3">
      <c r="A57" s="77" t="s">
        <v>212</v>
      </c>
      <c r="B57" s="78">
        <f>SUM(B56)</f>
        <v>42337.91</v>
      </c>
      <c r="C57" s="78">
        <f>SUM(C56)</f>
        <v>23644.83</v>
      </c>
      <c r="D57" s="78">
        <f>SUM(D56)</f>
        <v>29507.71</v>
      </c>
      <c r="E57" s="78">
        <f>SUM(E56)</f>
        <v>20126.98</v>
      </c>
      <c r="F57" s="78">
        <f t="shared" ref="F57:K57" si="1">SUM(F54:F55)</f>
        <v>50209.810000000005</v>
      </c>
      <c r="G57" s="78">
        <f t="shared" si="1"/>
        <v>51385.4</v>
      </c>
      <c r="H57" s="78">
        <f t="shared" si="1"/>
        <v>83779.39</v>
      </c>
      <c r="I57" s="78">
        <f t="shared" si="1"/>
        <v>62971.5</v>
      </c>
      <c r="J57" s="78">
        <f t="shared" si="1"/>
        <v>42117.229999999996</v>
      </c>
      <c r="K57" s="78">
        <f t="shared" si="1"/>
        <v>73483.16</v>
      </c>
      <c r="L57" s="78"/>
    </row>
    <row r="58" spans="1:14" x14ac:dyDescent="0.3">
      <c r="A58" s="6" t="s">
        <v>53</v>
      </c>
      <c r="B58" s="3"/>
      <c r="C58" s="3"/>
      <c r="D58" s="3"/>
      <c r="E58" s="3"/>
      <c r="F58" s="9"/>
      <c r="G58" s="9"/>
      <c r="H58" s="9"/>
      <c r="I58" s="9"/>
      <c r="J58" s="9"/>
      <c r="K58" s="9"/>
      <c r="L58" s="3"/>
    </row>
    <row r="59" spans="1:14" x14ac:dyDescent="0.3">
      <c r="A59" s="71" t="s">
        <v>54</v>
      </c>
      <c r="B59" s="27">
        <v>-21641.55</v>
      </c>
      <c r="C59" s="27">
        <v>-7609.99</v>
      </c>
      <c r="D59" s="27">
        <v>-18782.27</v>
      </c>
      <c r="E59" s="27">
        <v>-25402.14</v>
      </c>
      <c r="F59" s="15">
        <v>-37220.94</v>
      </c>
      <c r="G59" s="15">
        <v>-18025.07</v>
      </c>
      <c r="H59" s="9">
        <v>-32336.29</v>
      </c>
      <c r="I59" s="9">
        <v>-41417.440000000002</v>
      </c>
      <c r="J59" s="9">
        <v>-15692.24</v>
      </c>
      <c r="K59" s="9">
        <v>-31312.11</v>
      </c>
      <c r="L59" s="66"/>
      <c r="N59" s="32"/>
    </row>
    <row r="60" spans="1:14" ht="28.8" x14ac:dyDescent="0.3">
      <c r="A60" s="71" t="s">
        <v>55</v>
      </c>
      <c r="B60" s="27"/>
      <c r="C60" s="27"/>
      <c r="D60" s="27"/>
      <c r="E60" s="27"/>
      <c r="F60" s="15">
        <v>-409.24</v>
      </c>
      <c r="G60" s="15">
        <v>6.71</v>
      </c>
      <c r="H60" s="9">
        <v>-36.04</v>
      </c>
      <c r="I60" s="9">
        <v>-0.82</v>
      </c>
      <c r="J60" s="9">
        <v>-58.88</v>
      </c>
      <c r="K60" s="9">
        <v>-16.21</v>
      </c>
      <c r="L60" s="66"/>
      <c r="N60" s="32"/>
    </row>
    <row r="61" spans="1:14" x14ac:dyDescent="0.3">
      <c r="A61" s="71" t="s">
        <v>56</v>
      </c>
      <c r="B61" s="27">
        <v>209.7</v>
      </c>
      <c r="C61" s="27">
        <v>10.17</v>
      </c>
      <c r="D61" s="27">
        <v>64.150000000000006</v>
      </c>
      <c r="E61" s="27">
        <v>199.11</v>
      </c>
      <c r="F61" s="15">
        <v>118.61</v>
      </c>
      <c r="G61" s="15">
        <v>83.02</v>
      </c>
      <c r="H61" s="9"/>
      <c r="I61" s="9">
        <v>5.86</v>
      </c>
      <c r="J61" s="9">
        <v>350.64</v>
      </c>
      <c r="K61" s="9">
        <v>110.5</v>
      </c>
      <c r="L61" s="36"/>
      <c r="N61" s="32"/>
    </row>
    <row r="62" spans="1:14" x14ac:dyDescent="0.3">
      <c r="A62" s="73" t="s">
        <v>231</v>
      </c>
      <c r="B62" s="27"/>
      <c r="C62" s="27"/>
      <c r="D62" s="27"/>
      <c r="E62" s="27"/>
      <c r="F62" s="15">
        <v>-6386.75</v>
      </c>
      <c r="G62" s="15">
        <v>-10451.620000000001</v>
      </c>
      <c r="H62" s="9">
        <v>-6280.5</v>
      </c>
      <c r="I62" s="9">
        <v>-15959.31</v>
      </c>
      <c r="J62" s="9">
        <v>-63714.97</v>
      </c>
      <c r="K62" s="9">
        <v>-59559.88</v>
      </c>
      <c r="L62" s="36"/>
      <c r="N62" s="32"/>
    </row>
    <row r="63" spans="1:14" x14ac:dyDescent="0.3">
      <c r="A63" s="73" t="s">
        <v>232</v>
      </c>
      <c r="B63" s="27"/>
      <c r="C63" s="27"/>
      <c r="D63" s="27"/>
      <c r="E63" s="27"/>
      <c r="F63" s="15">
        <v>-172.84</v>
      </c>
      <c r="G63" s="15">
        <v>-7539.48</v>
      </c>
      <c r="H63" s="9">
        <v>-8730</v>
      </c>
      <c r="I63" s="9">
        <v>-12070.36</v>
      </c>
      <c r="J63" s="9">
        <v>-5400</v>
      </c>
      <c r="K63" s="9"/>
      <c r="L63" s="36"/>
      <c r="N63" s="32"/>
    </row>
    <row r="64" spans="1:14" ht="28.8" x14ac:dyDescent="0.3">
      <c r="A64" s="71" t="s">
        <v>57</v>
      </c>
      <c r="B64" s="27"/>
      <c r="C64" s="27"/>
      <c r="D64" s="27"/>
      <c r="E64" s="27"/>
      <c r="F64" s="15"/>
      <c r="G64" s="15"/>
      <c r="H64" s="9"/>
      <c r="I64" s="9"/>
      <c r="J64" s="9"/>
      <c r="K64" s="9"/>
      <c r="L64" s="36"/>
      <c r="N64" s="32"/>
    </row>
    <row r="65" spans="1:14" x14ac:dyDescent="0.3">
      <c r="A65" s="71" t="s">
        <v>58</v>
      </c>
      <c r="B65" s="27">
        <v>-1130</v>
      </c>
      <c r="C65" s="27">
        <v>-1000</v>
      </c>
      <c r="D65" s="27">
        <v>-1111</v>
      </c>
      <c r="E65" s="27">
        <v>-890</v>
      </c>
      <c r="F65" s="15">
        <v>-322</v>
      </c>
      <c r="G65" s="15">
        <v>-1200</v>
      </c>
      <c r="H65" s="9"/>
      <c r="I65" s="9"/>
      <c r="J65" s="9">
        <v>-21006.05</v>
      </c>
      <c r="K65" s="9"/>
      <c r="L65" s="66"/>
      <c r="N65" s="32"/>
    </row>
    <row r="66" spans="1:14" x14ac:dyDescent="0.3">
      <c r="A66" s="71" t="s">
        <v>129</v>
      </c>
      <c r="B66" s="27"/>
      <c r="C66" s="27"/>
      <c r="D66" s="27"/>
      <c r="E66" s="27"/>
      <c r="F66" s="15"/>
      <c r="G66" s="15"/>
      <c r="H66" s="9"/>
      <c r="I66" s="9"/>
      <c r="J66" s="11"/>
      <c r="K66" s="11"/>
      <c r="L66" s="68"/>
      <c r="N66" s="32"/>
    </row>
    <row r="67" spans="1:14" x14ac:dyDescent="0.3">
      <c r="A67" s="71" t="s">
        <v>59</v>
      </c>
      <c r="B67" s="27"/>
      <c r="C67" s="27"/>
      <c r="D67" s="27"/>
      <c r="E67" s="27"/>
      <c r="F67" s="15"/>
      <c r="G67" s="15"/>
      <c r="H67" s="9"/>
      <c r="I67" s="9"/>
      <c r="J67" s="9"/>
      <c r="K67" s="9"/>
      <c r="L67" s="68"/>
      <c r="N67" s="32"/>
    </row>
    <row r="68" spans="1:14" x14ac:dyDescent="0.3">
      <c r="A68" s="71" t="s">
        <v>60</v>
      </c>
      <c r="B68" s="27"/>
      <c r="C68" s="27"/>
      <c r="D68" s="27"/>
      <c r="E68" s="27"/>
      <c r="F68" s="15"/>
      <c r="G68" s="15"/>
      <c r="H68" s="9"/>
      <c r="I68" s="9"/>
      <c r="J68" s="9"/>
      <c r="K68" s="9"/>
      <c r="L68" s="36"/>
      <c r="N68" s="32"/>
    </row>
    <row r="69" spans="1:14" x14ac:dyDescent="0.3">
      <c r="A69" s="73" t="s">
        <v>238</v>
      </c>
      <c r="B69" s="27">
        <v>0.1</v>
      </c>
      <c r="C69" s="27"/>
      <c r="D69" s="27">
        <v>842.78</v>
      </c>
      <c r="E69" s="27"/>
      <c r="F69" s="15"/>
      <c r="G69" s="15">
        <v>902.99</v>
      </c>
      <c r="H69" s="9"/>
      <c r="I69" s="9"/>
      <c r="J69" s="9">
        <v>11730.39</v>
      </c>
      <c r="K69" s="9">
        <v>3832.13</v>
      </c>
      <c r="L69" s="36"/>
      <c r="N69" s="32"/>
    </row>
    <row r="70" spans="1:14" x14ac:dyDescent="0.3">
      <c r="A70" s="71" t="s">
        <v>134</v>
      </c>
      <c r="B70" s="3"/>
      <c r="C70" s="3"/>
      <c r="D70" s="3"/>
      <c r="E70" s="3"/>
      <c r="F70" s="15"/>
      <c r="G70" s="3"/>
      <c r="H70" s="9"/>
      <c r="I70" s="9"/>
      <c r="J70" s="9"/>
      <c r="K70" s="9"/>
      <c r="L70" s="36"/>
    </row>
    <row r="71" spans="1:14" x14ac:dyDescent="0.3">
      <c r="A71" s="79" t="s">
        <v>223</v>
      </c>
      <c r="B71" s="3"/>
      <c r="C71" s="3"/>
      <c r="D71" s="3"/>
      <c r="E71" s="3"/>
      <c r="F71" s="15"/>
      <c r="G71" s="3"/>
      <c r="H71" s="9"/>
      <c r="I71" s="9"/>
      <c r="J71" s="9"/>
      <c r="K71" s="9"/>
      <c r="L71" s="36"/>
    </row>
    <row r="72" spans="1:14" x14ac:dyDescent="0.3">
      <c r="A72" s="79" t="s">
        <v>224</v>
      </c>
      <c r="B72" s="3"/>
      <c r="C72" s="3"/>
      <c r="D72" s="3">
        <v>-23000</v>
      </c>
      <c r="E72" s="3">
        <v>-36570</v>
      </c>
      <c r="F72" s="15">
        <v>-13540</v>
      </c>
      <c r="G72" s="3"/>
      <c r="H72" s="9"/>
      <c r="I72" s="9"/>
      <c r="J72" s="9"/>
      <c r="K72" s="9"/>
      <c r="L72" s="36"/>
    </row>
    <row r="73" spans="1:14" x14ac:dyDescent="0.3">
      <c r="A73" s="79" t="s">
        <v>225</v>
      </c>
      <c r="B73" s="3"/>
      <c r="C73" s="3"/>
      <c r="D73" s="3">
        <v>5000</v>
      </c>
      <c r="E73" s="3">
        <v>51400</v>
      </c>
      <c r="F73" s="15">
        <v>10340</v>
      </c>
      <c r="G73" s="3"/>
      <c r="H73" s="9"/>
      <c r="I73" s="9"/>
      <c r="J73" s="9"/>
      <c r="K73" s="9"/>
      <c r="L73" s="36"/>
    </row>
    <row r="74" spans="1:14" x14ac:dyDescent="0.3">
      <c r="A74" s="80" t="s">
        <v>234</v>
      </c>
      <c r="B74" s="3"/>
      <c r="C74" s="3"/>
      <c r="D74" s="3"/>
      <c r="E74" s="3"/>
      <c r="F74" s="15"/>
      <c r="G74" s="3"/>
      <c r="H74" s="9">
        <v>-1532.03</v>
      </c>
      <c r="I74" s="9">
        <v>7732.03</v>
      </c>
      <c r="J74" s="9"/>
      <c r="K74" s="9"/>
      <c r="L74" s="36"/>
    </row>
    <row r="75" spans="1:14" x14ac:dyDescent="0.3">
      <c r="A75" s="80" t="s">
        <v>235</v>
      </c>
      <c r="B75" s="3"/>
      <c r="C75" s="3"/>
      <c r="D75" s="3"/>
      <c r="E75" s="3"/>
      <c r="F75" s="15"/>
      <c r="G75" s="3"/>
      <c r="H75" s="9">
        <v>-15000</v>
      </c>
      <c r="I75" s="9">
        <v>-8500</v>
      </c>
      <c r="J75" s="9">
        <v>53500</v>
      </c>
      <c r="K75" s="9"/>
      <c r="L75" s="36"/>
    </row>
    <row r="76" spans="1:14" x14ac:dyDescent="0.3">
      <c r="A76" s="80" t="s">
        <v>236</v>
      </c>
      <c r="B76" s="3"/>
      <c r="C76" s="3"/>
      <c r="D76" s="3"/>
      <c r="E76" s="3"/>
      <c r="F76" s="15"/>
      <c r="G76" s="3"/>
      <c r="H76" s="9">
        <v>8.09</v>
      </c>
      <c r="I76" s="9"/>
      <c r="J76" s="9"/>
      <c r="K76" s="9"/>
      <c r="L76" s="36"/>
    </row>
    <row r="77" spans="1:14" x14ac:dyDescent="0.3">
      <c r="A77" s="71" t="s">
        <v>61</v>
      </c>
      <c r="B77" s="27"/>
      <c r="C77" s="27"/>
      <c r="D77" s="27"/>
      <c r="E77" s="27"/>
      <c r="F77" s="15"/>
      <c r="G77" s="15"/>
      <c r="H77" s="9"/>
      <c r="I77" s="9"/>
      <c r="J77" s="9"/>
      <c r="K77" s="9"/>
      <c r="L77" s="36"/>
      <c r="N77" s="32"/>
    </row>
    <row r="78" spans="1:14" x14ac:dyDescent="0.3">
      <c r="A78" s="71" t="s">
        <v>62</v>
      </c>
      <c r="B78" s="27">
        <v>959.49</v>
      </c>
      <c r="C78" s="27">
        <v>1892.48</v>
      </c>
      <c r="D78" s="27">
        <v>1450.46</v>
      </c>
      <c r="E78" s="27">
        <v>3312.94</v>
      </c>
      <c r="F78" s="15">
        <v>3104.6</v>
      </c>
      <c r="G78" s="15">
        <v>3919.71</v>
      </c>
      <c r="H78" s="9">
        <v>4264.33</v>
      </c>
      <c r="I78" s="9">
        <v>5230.6400000000003</v>
      </c>
      <c r="J78" s="9">
        <v>5471.68</v>
      </c>
      <c r="K78" s="9">
        <v>1983.27</v>
      </c>
      <c r="L78" s="36"/>
      <c r="N78" s="32"/>
    </row>
    <row r="79" spans="1:14" x14ac:dyDescent="0.3">
      <c r="A79" s="73" t="s">
        <v>195</v>
      </c>
      <c r="B79" s="27">
        <v>903.76</v>
      </c>
      <c r="C79" s="27">
        <v>1055.01</v>
      </c>
      <c r="D79" s="27">
        <v>1093.71</v>
      </c>
      <c r="E79" s="27">
        <v>1343.55</v>
      </c>
      <c r="F79" s="15">
        <v>1314.51</v>
      </c>
      <c r="G79" s="15">
        <v>1335.08</v>
      </c>
      <c r="H79" s="9">
        <v>1359.88</v>
      </c>
      <c r="I79" s="9">
        <v>1525.92</v>
      </c>
      <c r="J79" s="9">
        <v>1574.6</v>
      </c>
      <c r="K79" s="9">
        <v>1918.93</v>
      </c>
      <c r="L79" s="36"/>
      <c r="N79" s="32"/>
    </row>
    <row r="80" spans="1:14" x14ac:dyDescent="0.3">
      <c r="A80" s="73" t="s">
        <v>196</v>
      </c>
      <c r="B80" s="27"/>
      <c r="C80" s="27"/>
      <c r="D80" s="27"/>
      <c r="E80" s="27"/>
      <c r="F80" s="15"/>
      <c r="G80" s="15"/>
      <c r="H80" s="9"/>
      <c r="I80" s="9"/>
      <c r="J80" s="9"/>
      <c r="K80" s="9">
        <v>-0.1</v>
      </c>
      <c r="L80" s="36"/>
      <c r="N80" s="32"/>
    </row>
    <row r="81" spans="1:14" x14ac:dyDescent="0.3">
      <c r="A81" s="73" t="s">
        <v>233</v>
      </c>
      <c r="B81" s="27"/>
      <c r="C81" s="27"/>
      <c r="D81" s="27"/>
      <c r="E81" s="27">
        <v>-17500</v>
      </c>
      <c r="F81" s="15">
        <v>-3500</v>
      </c>
      <c r="G81" s="15">
        <v>-8500</v>
      </c>
      <c r="H81" s="9"/>
      <c r="I81" s="9"/>
      <c r="J81" s="9"/>
      <c r="K81" s="9">
        <v>2500</v>
      </c>
      <c r="L81" s="36"/>
      <c r="N81" s="32"/>
    </row>
    <row r="82" spans="1:14" x14ac:dyDescent="0.3">
      <c r="A82" s="73" t="s">
        <v>226</v>
      </c>
      <c r="B82" s="27"/>
      <c r="C82" s="27"/>
      <c r="D82" s="27">
        <v>14500</v>
      </c>
      <c r="E82" s="27"/>
      <c r="F82" s="15"/>
      <c r="G82" s="15"/>
      <c r="H82" s="9"/>
      <c r="I82" s="9"/>
      <c r="J82" s="9"/>
      <c r="K82" s="9"/>
      <c r="L82" s="36"/>
      <c r="N82" s="32"/>
    </row>
    <row r="83" spans="1:14" x14ac:dyDescent="0.3">
      <c r="A83" s="71" t="s">
        <v>135</v>
      </c>
      <c r="B83" s="3"/>
      <c r="C83" s="3"/>
      <c r="D83" s="3"/>
      <c r="E83" s="3"/>
      <c r="F83" s="15"/>
      <c r="G83" s="15"/>
      <c r="H83" s="9"/>
      <c r="I83" s="9"/>
      <c r="J83" s="9"/>
      <c r="K83" s="9"/>
      <c r="L83" s="3"/>
      <c r="N83" s="32"/>
    </row>
    <row r="84" spans="1:14" x14ac:dyDescent="0.3">
      <c r="A84" s="73" t="s">
        <v>222</v>
      </c>
      <c r="B84" s="3">
        <v>-1057.1600000000001</v>
      </c>
      <c r="C84" s="3">
        <v>-912.83</v>
      </c>
      <c r="D84" s="3">
        <v>-1273.6400000000001</v>
      </c>
      <c r="E84" s="3">
        <v>-3167.41</v>
      </c>
      <c r="F84" s="15"/>
      <c r="G84" s="15"/>
      <c r="H84" s="9"/>
      <c r="I84" s="9"/>
      <c r="J84" s="9"/>
      <c r="K84" s="9"/>
      <c r="L84" s="3"/>
      <c r="N84" s="32"/>
    </row>
    <row r="85" spans="1:14" x14ac:dyDescent="0.3">
      <c r="A85" s="71" t="s">
        <v>63</v>
      </c>
      <c r="B85" s="27"/>
      <c r="C85" s="27"/>
      <c r="D85" s="27"/>
      <c r="E85" s="27"/>
      <c r="F85" s="15"/>
      <c r="G85" s="15"/>
      <c r="H85" s="9"/>
      <c r="I85" s="9"/>
      <c r="J85" s="9"/>
      <c r="K85" s="9"/>
      <c r="L85" s="3"/>
      <c r="N85" s="32"/>
    </row>
    <row r="86" spans="1:14" x14ac:dyDescent="0.3">
      <c r="A86" s="77" t="s">
        <v>213</v>
      </c>
      <c r="B86" s="78">
        <f>SUM(B59:B84)</f>
        <v>-21755.66</v>
      </c>
      <c r="C86" s="78">
        <f>SUM(C59:C84)</f>
        <v>-6565.16</v>
      </c>
      <c r="D86" s="78">
        <f>SUM(D59:D84)</f>
        <v>-21215.809999999998</v>
      </c>
      <c r="E86" s="78">
        <f>SUM(E59:E84)</f>
        <v>-27273.949999999997</v>
      </c>
      <c r="F86" s="78">
        <f>SUM(F59:F81)</f>
        <v>-46674.049999999996</v>
      </c>
      <c r="G86" s="78">
        <f>SUM(G59:G81)</f>
        <v>-39468.660000000003</v>
      </c>
      <c r="H86" s="78">
        <f>SUM(H59:H79)</f>
        <v>-58282.560000000005</v>
      </c>
      <c r="I86" s="78">
        <f>SUM(I59:I79)</f>
        <v>-63453.48000000001</v>
      </c>
      <c r="J86" s="78">
        <f>SUM(J59:J79)</f>
        <v>-33244.83</v>
      </c>
      <c r="K86" s="78">
        <f>SUM(K59:K81)</f>
        <v>-80543.47</v>
      </c>
      <c r="L86" s="78"/>
      <c r="N86" s="33"/>
    </row>
    <row r="87" spans="1:14" x14ac:dyDescent="0.3">
      <c r="A87" s="81" t="s">
        <v>64</v>
      </c>
      <c r="B87" s="3"/>
      <c r="C87" s="3"/>
      <c r="D87" s="3"/>
      <c r="E87" s="3"/>
      <c r="F87" s="9"/>
      <c r="G87" s="9"/>
      <c r="H87" s="9"/>
      <c r="I87" s="9"/>
      <c r="J87" s="9"/>
      <c r="K87" s="9"/>
      <c r="L87" s="3"/>
    </row>
    <row r="88" spans="1:14" x14ac:dyDescent="0.3">
      <c r="A88" s="80" t="s">
        <v>197</v>
      </c>
      <c r="B88" s="3">
        <v>-936.65</v>
      </c>
      <c r="C88" s="3">
        <v>-645.04</v>
      </c>
      <c r="D88" s="3">
        <v>-949.46</v>
      </c>
      <c r="E88" s="3">
        <v>-689.56</v>
      </c>
      <c r="F88" s="9">
        <v>-1263.4100000000001</v>
      </c>
      <c r="G88" s="9">
        <v>-1490.69</v>
      </c>
      <c r="H88" s="9">
        <v>-2083.6</v>
      </c>
      <c r="I88" s="9">
        <v>-1474.59</v>
      </c>
      <c r="J88" s="9">
        <v>-871.15</v>
      </c>
      <c r="K88" s="9">
        <v>-596.47</v>
      </c>
      <c r="L88" s="3"/>
    </row>
    <row r="89" spans="1:14" x14ac:dyDescent="0.3">
      <c r="A89" s="80" t="s">
        <v>198</v>
      </c>
      <c r="B89" s="3">
        <v>-2560.5100000000002</v>
      </c>
      <c r="C89" s="3">
        <v>-3007.11</v>
      </c>
      <c r="D89" s="3">
        <v>-3436.7</v>
      </c>
      <c r="E89" s="3">
        <v>-3987.24</v>
      </c>
      <c r="F89" s="9">
        <v>-3983.56</v>
      </c>
      <c r="G89" s="9">
        <v>-4439.8900000000003</v>
      </c>
      <c r="H89" s="9">
        <v>-5762.68</v>
      </c>
      <c r="I89" s="9">
        <v>-7098</v>
      </c>
      <c r="J89" s="9">
        <v>-5888.07</v>
      </c>
      <c r="K89" s="9">
        <v>-5889</v>
      </c>
      <c r="L89" s="3"/>
    </row>
    <row r="90" spans="1:14" x14ac:dyDescent="0.3">
      <c r="A90" s="80" t="s">
        <v>199</v>
      </c>
      <c r="B90" s="3"/>
      <c r="C90" s="3"/>
      <c r="D90" s="3"/>
      <c r="E90" s="3"/>
      <c r="F90" s="9"/>
      <c r="G90" s="9"/>
      <c r="H90" s="9"/>
      <c r="I90" s="9">
        <v>15.44</v>
      </c>
      <c r="J90" s="9">
        <v>13.12</v>
      </c>
      <c r="K90" s="9">
        <v>14.05</v>
      </c>
      <c r="L90" s="3"/>
    </row>
    <row r="91" spans="1:14" x14ac:dyDescent="0.3">
      <c r="A91" s="80" t="s">
        <v>227</v>
      </c>
      <c r="B91" s="3">
        <v>-1800.34</v>
      </c>
      <c r="C91" s="3">
        <v>-3763.6</v>
      </c>
      <c r="D91" s="3">
        <v>-4364.1400000000003</v>
      </c>
      <c r="E91" s="3">
        <v>19020</v>
      </c>
      <c r="F91" s="9">
        <v>6187.55</v>
      </c>
      <c r="G91" s="9">
        <v>-5453.28</v>
      </c>
      <c r="H91" s="9"/>
      <c r="I91" s="9"/>
      <c r="J91" s="9"/>
      <c r="K91" s="9"/>
      <c r="L91" s="3"/>
    </row>
    <row r="92" spans="1:14" x14ac:dyDescent="0.3">
      <c r="A92" s="80" t="s">
        <v>228</v>
      </c>
      <c r="B92" s="3">
        <v>-5879.63</v>
      </c>
      <c r="C92" s="3">
        <v>-1111.96</v>
      </c>
      <c r="D92" s="3">
        <v>-86.56</v>
      </c>
      <c r="E92" s="3"/>
      <c r="F92" s="9">
        <v>408.02</v>
      </c>
      <c r="G92" s="9">
        <v>-250.52</v>
      </c>
      <c r="H92" s="9">
        <v>-140.26</v>
      </c>
      <c r="I92" s="9">
        <v>-79.010000000000005</v>
      </c>
      <c r="J92" s="9"/>
      <c r="K92" s="9"/>
      <c r="L92" s="3"/>
    </row>
    <row r="93" spans="1:14" x14ac:dyDescent="0.3">
      <c r="A93" s="80" t="s">
        <v>200</v>
      </c>
      <c r="B93" s="3"/>
      <c r="C93" s="3"/>
      <c r="D93" s="3"/>
      <c r="E93" s="3"/>
      <c r="F93" s="9"/>
      <c r="G93" s="9"/>
      <c r="H93" s="9"/>
      <c r="I93" s="9"/>
      <c r="J93" s="9">
        <v>36054.17</v>
      </c>
      <c r="K93" s="9">
        <v>13812.5</v>
      </c>
      <c r="L93" s="3"/>
    </row>
    <row r="94" spans="1:14" x14ac:dyDescent="0.3">
      <c r="A94" s="80" t="s">
        <v>229</v>
      </c>
      <c r="B94" s="3"/>
      <c r="C94" s="3"/>
      <c r="D94" s="3"/>
      <c r="E94" s="3">
        <v>-6011.79</v>
      </c>
      <c r="F94" s="9"/>
      <c r="G94" s="9"/>
      <c r="H94" s="9">
        <v>-5597.38</v>
      </c>
      <c r="I94" s="9">
        <v>-5942.31</v>
      </c>
      <c r="J94" s="9"/>
      <c r="K94" s="9">
        <v>-6285.07</v>
      </c>
      <c r="L94" s="3"/>
    </row>
    <row r="95" spans="1:14" x14ac:dyDescent="0.3">
      <c r="A95" s="73" t="s">
        <v>239</v>
      </c>
      <c r="B95" s="27"/>
      <c r="C95" s="27"/>
      <c r="D95" s="27"/>
      <c r="E95" s="27"/>
      <c r="F95" s="15"/>
      <c r="G95" s="15"/>
      <c r="H95" s="9"/>
      <c r="I95" s="9"/>
      <c r="J95" s="9">
        <v>-188.28</v>
      </c>
      <c r="K95" s="9"/>
      <c r="L95" s="36"/>
    </row>
    <row r="96" spans="1:14" x14ac:dyDescent="0.3">
      <c r="A96" s="71" t="s">
        <v>65</v>
      </c>
      <c r="B96" s="27"/>
      <c r="C96" s="27"/>
      <c r="D96" s="27"/>
      <c r="E96" s="27"/>
      <c r="F96" s="15"/>
      <c r="G96" s="15"/>
      <c r="H96" s="9"/>
      <c r="I96" s="9"/>
      <c r="J96" s="9"/>
      <c r="K96" s="9"/>
      <c r="L96" s="36"/>
    </row>
    <row r="97" spans="1:15" x14ac:dyDescent="0.3">
      <c r="A97" s="73" t="s">
        <v>201</v>
      </c>
      <c r="B97" s="27"/>
      <c r="C97" s="27"/>
      <c r="D97" s="27"/>
      <c r="E97" s="27"/>
      <c r="F97" s="15"/>
      <c r="G97" s="15"/>
      <c r="H97" s="9"/>
      <c r="I97" s="9"/>
      <c r="J97" s="9">
        <v>-6506.5</v>
      </c>
      <c r="K97" s="9">
        <v>125.05</v>
      </c>
      <c r="L97" s="68"/>
      <c r="O97" s="32"/>
    </row>
    <row r="98" spans="1:15" x14ac:dyDescent="0.3">
      <c r="A98" s="73" t="s">
        <v>237</v>
      </c>
      <c r="B98" s="27"/>
      <c r="C98" s="27"/>
      <c r="D98" s="27"/>
      <c r="E98" s="27"/>
      <c r="F98" s="15"/>
      <c r="G98" s="15"/>
      <c r="H98" s="9"/>
      <c r="I98" s="9">
        <v>-6.64</v>
      </c>
      <c r="J98" s="9">
        <v>-6.64</v>
      </c>
      <c r="K98" s="9"/>
      <c r="L98" s="68"/>
      <c r="O98" s="32"/>
    </row>
    <row r="99" spans="1:15" x14ac:dyDescent="0.3">
      <c r="A99" s="73" t="s">
        <v>202</v>
      </c>
      <c r="B99" s="27"/>
      <c r="C99" s="27"/>
      <c r="D99" s="27"/>
      <c r="E99" s="27"/>
      <c r="F99" s="15"/>
      <c r="G99" s="15"/>
      <c r="H99" s="9"/>
      <c r="I99" s="9"/>
      <c r="J99" s="9"/>
      <c r="K99" s="9">
        <v>-0.95</v>
      </c>
      <c r="L99" s="68"/>
      <c r="O99" s="32"/>
    </row>
    <row r="100" spans="1:15" x14ac:dyDescent="0.3">
      <c r="A100" s="73" t="s">
        <v>203</v>
      </c>
      <c r="B100" s="27"/>
      <c r="C100" s="27"/>
      <c r="D100" s="27"/>
      <c r="E100" s="27"/>
      <c r="F100" s="15"/>
      <c r="G100" s="15"/>
      <c r="H100" s="9"/>
      <c r="I100" s="9"/>
      <c r="J100" s="9"/>
      <c r="K100" s="9">
        <v>-5.69</v>
      </c>
      <c r="L100" s="68"/>
      <c r="O100" s="32"/>
    </row>
    <row r="101" spans="1:15" x14ac:dyDescent="0.3">
      <c r="A101" s="72" t="s">
        <v>66</v>
      </c>
      <c r="B101" s="27"/>
      <c r="C101" s="27"/>
      <c r="D101" s="27"/>
      <c r="E101" s="27"/>
      <c r="F101" s="15"/>
      <c r="G101" s="15"/>
      <c r="H101" s="9"/>
      <c r="I101" s="9"/>
      <c r="J101" s="9"/>
      <c r="K101" s="9"/>
      <c r="L101" s="66"/>
    </row>
    <row r="102" spans="1:15" x14ac:dyDescent="0.3">
      <c r="A102" s="72" t="s">
        <v>136</v>
      </c>
      <c r="B102" s="3"/>
      <c r="C102" s="3"/>
      <c r="D102" s="3"/>
      <c r="E102" s="3"/>
      <c r="F102" s="15"/>
      <c r="G102" s="15"/>
      <c r="H102" s="11"/>
      <c r="I102" s="11"/>
      <c r="J102" s="11"/>
      <c r="K102" s="11"/>
      <c r="L102" s="66"/>
    </row>
    <row r="103" spans="1:15" x14ac:dyDescent="0.3">
      <c r="A103" s="71" t="s">
        <v>33</v>
      </c>
      <c r="B103" s="27"/>
      <c r="C103" s="27"/>
      <c r="D103" s="27"/>
      <c r="E103" s="27"/>
      <c r="F103" s="15"/>
      <c r="G103" s="15"/>
      <c r="H103" s="9"/>
      <c r="I103" s="9"/>
      <c r="J103" s="9"/>
      <c r="K103" s="9"/>
      <c r="L103" s="66"/>
    </row>
    <row r="104" spans="1:15" x14ac:dyDescent="0.3">
      <c r="A104" s="81" t="s">
        <v>216</v>
      </c>
      <c r="B104" s="78">
        <f>SUM(B88:B92)</f>
        <v>-11177.130000000001</v>
      </c>
      <c r="C104" s="78">
        <f>SUM(C88:C92)</f>
        <v>-8527.7099999999991</v>
      </c>
      <c r="D104" s="78">
        <f>SUM(D88:D92)</f>
        <v>-8836.8599999999988</v>
      </c>
      <c r="E104" s="78">
        <f>SUM(E88:E94)</f>
        <v>8331.41</v>
      </c>
      <c r="F104" s="78">
        <f>SUM(F88:F92)</f>
        <v>1348.6</v>
      </c>
      <c r="G104" s="78">
        <f>SUM(G88:G92)</f>
        <v>-11634.380000000001</v>
      </c>
      <c r="H104" s="78">
        <f>SUM(H88:H94)</f>
        <v>-13583.920000000002</v>
      </c>
      <c r="I104" s="78">
        <f>SUM(I88:I98)</f>
        <v>-14585.11</v>
      </c>
      <c r="J104" s="78">
        <f>SUM(J88:J98)</f>
        <v>22606.65</v>
      </c>
      <c r="K104" s="78">
        <f>SUM(K88:K100)</f>
        <v>1174.42</v>
      </c>
      <c r="L104" s="78"/>
    </row>
    <row r="105" spans="1:15" x14ac:dyDescent="0.3">
      <c r="A105" s="81" t="s">
        <v>67</v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</row>
    <row r="106" spans="1:15" ht="28.8" x14ac:dyDescent="0.3">
      <c r="A106" s="81" t="s">
        <v>214</v>
      </c>
      <c r="B106" s="78"/>
      <c r="C106" s="78"/>
      <c r="D106" s="78"/>
      <c r="E106" s="78"/>
      <c r="F106" s="78"/>
      <c r="G106" s="78"/>
      <c r="H106" s="78">
        <v>237.03</v>
      </c>
      <c r="I106" s="78">
        <v>85.52</v>
      </c>
      <c r="J106" s="78">
        <v>-197.12</v>
      </c>
      <c r="K106" s="78">
        <v>136.22999999999999</v>
      </c>
      <c r="L106" s="78"/>
    </row>
    <row r="107" spans="1:15" x14ac:dyDescent="0.3">
      <c r="A107" s="79" t="s">
        <v>68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30"/>
    </row>
    <row r="108" spans="1:15" x14ac:dyDescent="0.3">
      <c r="A108" s="80" t="s">
        <v>204</v>
      </c>
      <c r="B108" s="27">
        <v>1476.61</v>
      </c>
      <c r="C108" s="27">
        <v>737.84</v>
      </c>
      <c r="D108" s="27">
        <v>162.57</v>
      </c>
      <c r="E108" s="27">
        <v>219</v>
      </c>
      <c r="F108" s="27">
        <v>452.63</v>
      </c>
      <c r="G108" s="27">
        <v>3.09</v>
      </c>
      <c r="H108" s="27">
        <v>307.26</v>
      </c>
      <c r="I108" s="27">
        <v>461.78</v>
      </c>
      <c r="J108" s="27">
        <v>3.51</v>
      </c>
      <c r="K108" s="27">
        <v>3.34</v>
      </c>
      <c r="L108" s="30"/>
    </row>
    <row r="109" spans="1:15" x14ac:dyDescent="0.3">
      <c r="A109" s="80" t="s">
        <v>205</v>
      </c>
      <c r="B109" s="27">
        <v>4312.58</v>
      </c>
      <c r="C109" s="27">
        <v>14456.47</v>
      </c>
      <c r="D109" s="27">
        <v>1083.7</v>
      </c>
      <c r="E109" s="27">
        <v>55.22</v>
      </c>
      <c r="F109" s="27">
        <v>1451.29</v>
      </c>
      <c r="G109" s="27">
        <v>6785.19</v>
      </c>
      <c r="H109" s="27">
        <v>6763.38</v>
      </c>
      <c r="I109" s="27">
        <v>2758.8</v>
      </c>
      <c r="J109" s="27">
        <v>4235.5</v>
      </c>
      <c r="K109" s="27">
        <v>2517.6</v>
      </c>
      <c r="L109" s="30"/>
    </row>
    <row r="110" spans="1:15" x14ac:dyDescent="0.3">
      <c r="A110" s="80" t="s">
        <v>207</v>
      </c>
      <c r="B110" s="27"/>
      <c r="C110" s="27"/>
      <c r="D110" s="27"/>
      <c r="E110" s="27"/>
      <c r="F110" s="27"/>
      <c r="G110" s="27"/>
      <c r="H110" s="27"/>
      <c r="I110" s="27">
        <v>16000</v>
      </c>
      <c r="J110" s="27"/>
      <c r="K110" s="27">
        <v>33000</v>
      </c>
      <c r="L110" s="30"/>
    </row>
    <row r="111" spans="1:15" x14ac:dyDescent="0.3">
      <c r="A111" s="82" t="s">
        <v>206</v>
      </c>
      <c r="B111" s="20">
        <f t="shared" ref="B111:H111" si="2">SUM(B108:B109)</f>
        <v>5789.19</v>
      </c>
      <c r="C111" s="20">
        <f t="shared" si="2"/>
        <v>15194.31</v>
      </c>
      <c r="D111" s="20">
        <f t="shared" si="2"/>
        <v>1246.27</v>
      </c>
      <c r="E111" s="20">
        <f t="shared" si="2"/>
        <v>274.22000000000003</v>
      </c>
      <c r="F111" s="20">
        <f t="shared" si="2"/>
        <v>1903.92</v>
      </c>
      <c r="G111" s="20">
        <f t="shared" si="2"/>
        <v>6788.28</v>
      </c>
      <c r="H111" s="20">
        <f t="shared" si="2"/>
        <v>7070.64</v>
      </c>
      <c r="I111" s="20">
        <f>SUM(I108:I110)</f>
        <v>19220.580000000002</v>
      </c>
      <c r="J111" s="20">
        <f>SUM(J108:J109)</f>
        <v>4239.01</v>
      </c>
      <c r="K111" s="20">
        <f>SUM(K106:K110)</f>
        <v>35657.17</v>
      </c>
      <c r="L111" s="30"/>
    </row>
    <row r="112" spans="1:15" x14ac:dyDescent="0.3">
      <c r="A112" s="81" t="s">
        <v>112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"/>
    </row>
    <row r="113" spans="1:12" x14ac:dyDescent="0.3">
      <c r="A113" s="80" t="s">
        <v>208</v>
      </c>
      <c r="B113" s="30">
        <v>737.84</v>
      </c>
      <c r="C113" s="30">
        <v>162.57</v>
      </c>
      <c r="D113" s="30">
        <v>219</v>
      </c>
      <c r="E113" s="30">
        <v>452.63</v>
      </c>
      <c r="F113" s="30">
        <v>3.09</v>
      </c>
      <c r="G113" s="30">
        <v>307.26</v>
      </c>
      <c r="H113" s="30">
        <v>461.78</v>
      </c>
      <c r="I113" s="30">
        <v>3.51</v>
      </c>
      <c r="J113" s="30">
        <v>3.34</v>
      </c>
      <c r="K113" s="30">
        <v>3.61</v>
      </c>
      <c r="L113" s="3"/>
    </row>
    <row r="114" spans="1:12" x14ac:dyDescent="0.3">
      <c r="A114" s="80" t="s">
        <v>209</v>
      </c>
      <c r="B114" s="30">
        <v>14456.47</v>
      </c>
      <c r="C114" s="30">
        <v>23583.7</v>
      </c>
      <c r="D114" s="30">
        <v>482.31</v>
      </c>
      <c r="E114" s="30">
        <v>1006.03</v>
      </c>
      <c r="F114" s="30">
        <v>6785.19</v>
      </c>
      <c r="G114" s="30">
        <v>6763.38</v>
      </c>
      <c r="H114" s="30">
        <v>2758.8</v>
      </c>
      <c r="I114" s="30">
        <v>4235.5</v>
      </c>
      <c r="J114" s="30">
        <v>2517.6</v>
      </c>
      <c r="K114" s="30">
        <v>4767.67</v>
      </c>
      <c r="L114" s="3"/>
    </row>
    <row r="115" spans="1:12" x14ac:dyDescent="0.3">
      <c r="A115" s="80" t="s">
        <v>210</v>
      </c>
      <c r="B115" s="30"/>
      <c r="C115" s="30"/>
      <c r="D115" s="30"/>
      <c r="E115" s="30"/>
      <c r="F115" s="30"/>
      <c r="G115" s="30"/>
      <c r="H115" s="30">
        <v>16000</v>
      </c>
      <c r="I115" s="30"/>
      <c r="J115" s="30">
        <v>33000</v>
      </c>
      <c r="K115" s="30">
        <v>25000</v>
      </c>
      <c r="L115" s="3"/>
    </row>
    <row r="116" spans="1:12" x14ac:dyDescent="0.3">
      <c r="A116" s="82" t="s">
        <v>211</v>
      </c>
      <c r="B116" s="31">
        <f>SUM(B113:B114)</f>
        <v>15194.31</v>
      </c>
      <c r="C116" s="31">
        <f>+SUM(C113:C114)</f>
        <v>23746.27</v>
      </c>
      <c r="D116" s="31">
        <f>SUM(D113:D114)</f>
        <v>701.31</v>
      </c>
      <c r="E116" s="31">
        <f>SUM(E113:E114)</f>
        <v>1458.6599999999999</v>
      </c>
      <c r="F116" s="31">
        <f>SUM(F113:F114)</f>
        <v>6788.28</v>
      </c>
      <c r="G116" s="31">
        <f>SUM(G113:G114)</f>
        <v>7070.64</v>
      </c>
      <c r="H116" s="31">
        <f>SUM(H113:H115)</f>
        <v>19220.580000000002</v>
      </c>
      <c r="I116" s="31">
        <f>SUM(I113:I114)</f>
        <v>4239.01</v>
      </c>
      <c r="J116" s="31">
        <f>SUM(J113:J115)</f>
        <v>35520.94</v>
      </c>
      <c r="K116" s="31">
        <f>SUM(K113:K115)</f>
        <v>29771.279999999999</v>
      </c>
      <c r="L116" s="3"/>
    </row>
    <row r="117" spans="1:12" x14ac:dyDescent="0.3">
      <c r="A117" s="82"/>
      <c r="B117" s="30"/>
      <c r="C117" s="30"/>
      <c r="D117" s="30"/>
      <c r="E117" s="30"/>
      <c r="F117" s="30"/>
      <c r="G117" s="30"/>
      <c r="H117" s="30"/>
      <c r="I117" s="30"/>
      <c r="J117" s="30"/>
      <c r="K117" s="31"/>
      <c r="L117" s="3"/>
    </row>
    <row r="118" spans="1:12" x14ac:dyDescent="0.3">
      <c r="A118" s="82" t="s">
        <v>215</v>
      </c>
      <c r="B118" s="83">
        <f>SUM(B57+B86+B104)</f>
        <v>9405.1200000000026</v>
      </c>
      <c r="C118" s="83">
        <f>SUM(C57+C86+C104)</f>
        <v>8551.9600000000028</v>
      </c>
      <c r="D118" s="83">
        <f>SUM(D57+D86+D104)</f>
        <v>-544.95999999999731</v>
      </c>
      <c r="E118" s="83">
        <f>SUM(E57+E86+E104)</f>
        <v>1184.4400000000023</v>
      </c>
      <c r="F118" s="83">
        <f>SUM(F57+F86+F104)</f>
        <v>4884.3600000000097</v>
      </c>
      <c r="G118" s="83">
        <f>SUM(G104+G86+G57)</f>
        <v>282.35999999999331</v>
      </c>
      <c r="H118" s="83">
        <f>SUM(H106+H104+H86+H57)</f>
        <v>12149.939999999988</v>
      </c>
      <c r="I118" s="83">
        <f>SUM(I106+I104+I86+I57)</f>
        <v>-14981.570000000007</v>
      </c>
      <c r="J118" s="83">
        <f>SUM(J106+J104+J86+J57)</f>
        <v>31281.929999999997</v>
      </c>
      <c r="K118" s="83">
        <f>SUM(K57+K86+K104+K106)</f>
        <v>-5749.659999999998</v>
      </c>
      <c r="L118" s="84"/>
    </row>
    <row r="119" spans="1:12" x14ac:dyDescent="0.3">
      <c r="A119" s="71" t="s">
        <v>23</v>
      </c>
      <c r="B119" s="3"/>
      <c r="C119" s="3"/>
      <c r="D119" s="3"/>
      <c r="E119" s="3"/>
      <c r="F119" s="9"/>
      <c r="G119" s="9"/>
      <c r="H119" s="3"/>
      <c r="I119" s="3"/>
      <c r="J119" s="3"/>
      <c r="K119" s="8"/>
      <c r="L119" s="3"/>
    </row>
    <row r="120" spans="1:12" x14ac:dyDescent="0.3">
      <c r="A120" s="3"/>
      <c r="B120" s="3"/>
      <c r="C120" s="3"/>
      <c r="D120" s="3"/>
      <c r="E120" s="3"/>
      <c r="F120" s="9"/>
      <c r="G120" s="9"/>
      <c r="H120" s="3"/>
      <c r="I120" s="3"/>
      <c r="J120" s="3"/>
      <c r="K120" s="3"/>
      <c r="L120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4"/>
  <sheetViews>
    <sheetView tabSelected="1" zoomScale="90" zoomScaleNormal="90" workbookViewId="0">
      <pane xSplit="1" ySplit="6" topLeftCell="B38" activePane="bottomRight" state="frozen"/>
      <selection pane="topRight" activeCell="B1" sqref="B1"/>
      <selection pane="bottomLeft" activeCell="A7" sqref="A7"/>
      <selection pane="bottomRight" activeCell="B47" sqref="B47:K47"/>
    </sheetView>
  </sheetViews>
  <sheetFormatPr defaultRowHeight="14.4" x14ac:dyDescent="0.3"/>
  <cols>
    <col min="1" max="1" width="53.5546875" bestFit="1" customWidth="1"/>
    <col min="2" max="11" width="13.88671875" customWidth="1"/>
    <col min="12" max="12" width="9.77734375" bestFit="1" customWidth="1"/>
    <col min="14" max="14" width="25.33203125" customWidth="1"/>
    <col min="15" max="15" width="15.88671875" customWidth="1"/>
  </cols>
  <sheetData>
    <row r="2" spans="1:12" ht="18" x14ac:dyDescent="0.3">
      <c r="A2" s="38" t="s">
        <v>139</v>
      </c>
    </row>
    <row r="3" spans="1:12" ht="15.6" x14ac:dyDescent="0.3">
      <c r="A3" s="39"/>
    </row>
    <row r="6" spans="1:12" x14ac:dyDescent="0.3">
      <c r="A6" s="116" t="s">
        <v>70</v>
      </c>
      <c r="B6" s="115" t="str">
        <f>'Income statement'!B2</f>
        <v>2012-13</v>
      </c>
      <c r="C6" s="115" t="str">
        <f>'Income statement'!C2</f>
        <v>2013-14</v>
      </c>
      <c r="D6" s="115" t="str">
        <f>'Income statement'!D2</f>
        <v>2014-15</v>
      </c>
      <c r="E6" s="115" t="str">
        <f>'Income statement'!E2</f>
        <v>2015-16</v>
      </c>
      <c r="F6" s="115" t="str">
        <f>'Income statement'!F2</f>
        <v>2016-17</v>
      </c>
      <c r="G6" s="115" t="str">
        <f>'Income statement'!G2</f>
        <v>2017-18</v>
      </c>
      <c r="H6" s="115" t="str">
        <f>'Income statement'!H2</f>
        <v>2018-19</v>
      </c>
      <c r="I6" s="115" t="str">
        <f>'Income statement'!I2</f>
        <v>2019-20</v>
      </c>
      <c r="J6" s="115" t="str">
        <f>'Income statement'!J2</f>
        <v>2020-2021</v>
      </c>
      <c r="K6" s="115" t="str">
        <f>'Income statement'!K2</f>
        <v>2021-22</v>
      </c>
      <c r="L6" s="115" t="str">
        <f>'Income statement'!L2</f>
        <v>2022-2023</v>
      </c>
    </row>
    <row r="7" spans="1:12" x14ac:dyDescent="0.3">
      <c r="A7" s="114" t="s">
        <v>84</v>
      </c>
      <c r="B7" s="112">
        <v>1814.6</v>
      </c>
      <c r="C7" s="112">
        <v>1896.06</v>
      </c>
      <c r="D7" s="112">
        <v>2173.48</v>
      </c>
      <c r="E7" s="112">
        <v>2188.7399999999998</v>
      </c>
      <c r="F7" s="112">
        <v>2302.5100000000002</v>
      </c>
      <c r="G7" s="112">
        <v>2513.89</v>
      </c>
      <c r="H7" s="112">
        <v>3161.37</v>
      </c>
      <c r="I7" s="112">
        <v>2724.59</v>
      </c>
      <c r="J7" s="112">
        <v>2429.48</v>
      </c>
      <c r="K7" s="112">
        <v>3758.73</v>
      </c>
      <c r="L7" s="44"/>
    </row>
    <row r="8" spans="1:12" x14ac:dyDescent="0.3">
      <c r="A8" s="114" t="s">
        <v>85</v>
      </c>
      <c r="B8" s="112">
        <v>30.27</v>
      </c>
      <c r="C8" s="112">
        <v>18.7</v>
      </c>
      <c r="D8" s="112">
        <v>225.36</v>
      </c>
      <c r="E8" s="112">
        <v>222.64</v>
      </c>
      <c r="F8" s="112">
        <v>55.92</v>
      </c>
      <c r="G8" s="112">
        <v>105.74</v>
      </c>
      <c r="H8" s="112">
        <v>60.76</v>
      </c>
      <c r="I8" s="112">
        <v>89.78</v>
      </c>
      <c r="J8" s="112">
        <v>67.45</v>
      </c>
      <c r="K8" s="112">
        <v>46.38</v>
      </c>
      <c r="L8" s="45"/>
    </row>
    <row r="9" spans="1:12" x14ac:dyDescent="0.3">
      <c r="A9" s="121" t="s">
        <v>74</v>
      </c>
      <c r="B9" s="118">
        <v>1844.87</v>
      </c>
      <c r="C9" s="118">
        <v>1914.76</v>
      </c>
      <c r="D9" s="118">
        <v>2398.84</v>
      </c>
      <c r="E9" s="118">
        <v>2411.38</v>
      </c>
      <c r="F9" s="118">
        <v>2358.4299999999998</v>
      </c>
      <c r="G9" s="118">
        <v>2619.63</v>
      </c>
      <c r="H9" s="118">
        <v>3222.13</v>
      </c>
      <c r="I9" s="118">
        <v>2814.37</v>
      </c>
      <c r="J9" s="118">
        <v>2496.9299999999998</v>
      </c>
      <c r="K9" s="118">
        <v>3805.11</v>
      </c>
      <c r="L9" s="45"/>
    </row>
    <row r="10" spans="1:12" x14ac:dyDescent="0.3">
      <c r="A10" s="139" t="s">
        <v>244</v>
      </c>
      <c r="B10" s="140"/>
      <c r="C10" s="141">
        <f>(C9-B9)/B9</f>
        <v>3.7883428100625033E-2</v>
      </c>
      <c r="D10" s="141">
        <f t="shared" ref="D10:K10" si="0">(D9-C9)/C9</f>
        <v>0.25281497420042209</v>
      </c>
      <c r="E10" s="141">
        <f t="shared" si="0"/>
        <v>5.2275266378749574E-3</v>
      </c>
      <c r="F10" s="141">
        <f t="shared" si="0"/>
        <v>-2.1958380678283918E-2</v>
      </c>
      <c r="G10" s="141">
        <f t="shared" si="0"/>
        <v>0.11075164410222067</v>
      </c>
      <c r="H10" s="141">
        <f t="shared" si="0"/>
        <v>0.2299943121738566</v>
      </c>
      <c r="I10" s="141">
        <f t="shared" si="0"/>
        <v>-0.12654982883992894</v>
      </c>
      <c r="J10" s="141">
        <f t="shared" si="0"/>
        <v>-0.11279256103497411</v>
      </c>
      <c r="K10" s="141">
        <f t="shared" si="0"/>
        <v>0.52391536807199257</v>
      </c>
      <c r="L10" s="45"/>
    </row>
    <row r="11" spans="1:12" x14ac:dyDescent="0.3">
      <c r="A11" s="122" t="s">
        <v>242</v>
      </c>
      <c r="B11" s="119">
        <v>1479.14</v>
      </c>
      <c r="C11" s="119">
        <v>1679.6</v>
      </c>
      <c r="D11" s="119">
        <v>1747.23</v>
      </c>
      <c r="E11" s="119">
        <v>1781.59</v>
      </c>
      <c r="F11" s="119">
        <v>1976.65</v>
      </c>
      <c r="G11" s="119">
        <v>1869.41</v>
      </c>
      <c r="H11" s="119">
        <v>2207.12</v>
      </c>
      <c r="I11" s="119">
        <v>2322.7399999999998</v>
      </c>
      <c r="J11" s="119">
        <v>2261.13</v>
      </c>
      <c r="K11" s="119">
        <v>2976.49</v>
      </c>
      <c r="L11" s="45"/>
    </row>
    <row r="12" spans="1:12" x14ac:dyDescent="0.3">
      <c r="A12" s="139" t="s">
        <v>244</v>
      </c>
      <c r="B12" s="140"/>
      <c r="C12" s="141">
        <f>(C11-B11)/B11</f>
        <v>0.13552469678326581</v>
      </c>
      <c r="D12" s="141">
        <f t="shared" ref="D12" si="1">(D11-C11)/C11</f>
        <v>4.026553941414629E-2</v>
      </c>
      <c r="E12" s="141">
        <f t="shared" ref="E12" si="2">(E11-D11)/D11</f>
        <v>1.9665413254122181E-2</v>
      </c>
      <c r="F12" s="141">
        <f t="shared" ref="F12" si="3">(F11-E11)/E11</f>
        <v>0.10948646995099894</v>
      </c>
      <c r="G12" s="141">
        <f t="shared" ref="G12" si="4">(G11-F11)/F11</f>
        <v>-5.4253408544760073E-2</v>
      </c>
      <c r="H12" s="141">
        <f t="shared" ref="H12" si="5">(H11-G11)/G11</f>
        <v>0.18065057959463135</v>
      </c>
      <c r="I12" s="141">
        <f t="shared" ref="I12" si="6">(I11-H11)/H11</f>
        <v>5.2385008517887514E-2</v>
      </c>
      <c r="J12" s="141">
        <f t="shared" ref="J12" si="7">(J11-I11)/I11</f>
        <v>-2.6524707888097538E-2</v>
      </c>
      <c r="K12" s="141">
        <f t="shared" ref="K12" si="8">(K11-J11)/J11</f>
        <v>0.31637278705779837</v>
      </c>
      <c r="L12" s="45"/>
    </row>
    <row r="13" spans="1:12" x14ac:dyDescent="0.3">
      <c r="A13" s="112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45"/>
    </row>
    <row r="14" spans="1:12" x14ac:dyDescent="0.3">
      <c r="A14" s="123" t="s">
        <v>140</v>
      </c>
      <c r="B14" s="19">
        <f>B21+B18+B20+B16</f>
        <v>525.5799999999997</v>
      </c>
      <c r="C14" s="19">
        <f t="shared" ref="C14:K14" si="9">C21+C18+C20+C16</f>
        <v>392.15000000000009</v>
      </c>
      <c r="D14" s="19">
        <f t="shared" si="9"/>
        <v>757.75000000000023</v>
      </c>
      <c r="E14" s="19">
        <f t="shared" si="9"/>
        <v>746.22000000000025</v>
      </c>
      <c r="F14" s="19">
        <f t="shared" si="9"/>
        <v>505.52999999999975</v>
      </c>
      <c r="G14" s="19">
        <f t="shared" si="9"/>
        <v>892.42000000000007</v>
      </c>
      <c r="H14" s="19">
        <f t="shared" si="9"/>
        <v>1175.9100000000003</v>
      </c>
      <c r="I14" s="19">
        <f t="shared" si="9"/>
        <v>667.50000000000023</v>
      </c>
      <c r="J14" s="19">
        <f t="shared" si="9"/>
        <v>425.61999999999978</v>
      </c>
      <c r="K14" s="19">
        <f t="shared" si="9"/>
        <v>1032.5400000000004</v>
      </c>
      <c r="L14" s="44"/>
    </row>
    <row r="15" spans="1:12" x14ac:dyDescent="0.3">
      <c r="A15" s="139" t="s">
        <v>244</v>
      </c>
      <c r="B15" s="140"/>
      <c r="C15" s="141">
        <f>(C14-B14)/B14</f>
        <v>-0.25387191293428152</v>
      </c>
      <c r="D15" s="141">
        <f t="shared" ref="D15" si="10">(D14-C14)/C14</f>
        <v>0.93229631518551592</v>
      </c>
      <c r="E15" s="141">
        <f t="shared" ref="E15" si="11">(E14-D14)/D14</f>
        <v>-1.5216100296931665E-2</v>
      </c>
      <c r="F15" s="141">
        <f t="shared" ref="F15" si="12">(F14-E14)/E14</f>
        <v>-0.32254562997507497</v>
      </c>
      <c r="G15" s="141">
        <f t="shared" ref="G15" si="13">(G14-F14)/F14</f>
        <v>0.76531560936047416</v>
      </c>
      <c r="H15" s="141">
        <f t="shared" ref="H15" si="14">(H14-G14)/G14</f>
        <v>0.31766432845521192</v>
      </c>
      <c r="I15" s="141">
        <f t="shared" ref="I15" si="15">(I14-H14)/H14</f>
        <v>-0.4323545169273158</v>
      </c>
      <c r="J15" s="141">
        <f t="shared" ref="J15" si="16">(J14-I14)/I14</f>
        <v>-0.36236704119850244</v>
      </c>
      <c r="K15" s="141">
        <f t="shared" ref="K15" si="17">(K14-J14)/J14</f>
        <v>1.4259668248672548</v>
      </c>
      <c r="L15" s="44"/>
    </row>
    <row r="16" spans="1:12" x14ac:dyDescent="0.3">
      <c r="A16" t="s">
        <v>141</v>
      </c>
      <c r="B16" s="126">
        <v>151.52000000000001</v>
      </c>
      <c r="C16" s="126">
        <v>150.63999999999999</v>
      </c>
      <c r="D16" s="126">
        <v>98.06</v>
      </c>
      <c r="E16" s="126">
        <v>107.1</v>
      </c>
      <c r="F16" s="126">
        <v>110.92</v>
      </c>
      <c r="G16" s="126">
        <v>127.31</v>
      </c>
      <c r="H16" s="126">
        <v>139.96</v>
      </c>
      <c r="I16" s="126">
        <v>161.83000000000001</v>
      </c>
      <c r="J16" s="126">
        <v>174.36</v>
      </c>
      <c r="K16" s="126">
        <v>197.78</v>
      </c>
      <c r="L16" s="45"/>
    </row>
    <row r="17" spans="1:15" x14ac:dyDescent="0.3">
      <c r="A17" s="123" t="s">
        <v>142</v>
      </c>
      <c r="B17" s="127">
        <f>B14-B16</f>
        <v>374.05999999999972</v>
      </c>
      <c r="C17" s="127">
        <f t="shared" ref="C17:K17" si="18">C14-C16</f>
        <v>241.5100000000001</v>
      </c>
      <c r="D17" s="127">
        <f t="shared" si="18"/>
        <v>659.69000000000028</v>
      </c>
      <c r="E17" s="127">
        <f t="shared" si="18"/>
        <v>639.12000000000023</v>
      </c>
      <c r="F17" s="127">
        <f t="shared" si="18"/>
        <v>394.60999999999973</v>
      </c>
      <c r="G17" s="127">
        <f t="shared" si="18"/>
        <v>765.11000000000013</v>
      </c>
      <c r="H17" s="127">
        <f t="shared" si="18"/>
        <v>1035.9500000000003</v>
      </c>
      <c r="I17" s="127">
        <f t="shared" si="18"/>
        <v>505.67000000000019</v>
      </c>
      <c r="J17" s="127">
        <f t="shared" si="18"/>
        <v>251.25999999999976</v>
      </c>
      <c r="K17" s="127">
        <f t="shared" si="18"/>
        <v>834.76000000000045</v>
      </c>
      <c r="L17" s="44"/>
    </row>
    <row r="18" spans="1:15" x14ac:dyDescent="0.3">
      <c r="A18" t="s">
        <v>143</v>
      </c>
      <c r="B18" s="19">
        <v>8.33</v>
      </c>
      <c r="C18" s="19">
        <v>6.35</v>
      </c>
      <c r="D18" s="19">
        <v>8.08</v>
      </c>
      <c r="E18" s="19">
        <v>9.33</v>
      </c>
      <c r="F18" s="9">
        <v>12.83</v>
      </c>
      <c r="G18" s="9">
        <v>14.89</v>
      </c>
      <c r="H18" s="9">
        <v>20.94</v>
      </c>
      <c r="I18" s="9">
        <v>14.04</v>
      </c>
      <c r="J18" s="9">
        <v>15.46</v>
      </c>
      <c r="K18" s="36">
        <v>6.14</v>
      </c>
      <c r="L18" s="45"/>
    </row>
    <row r="19" spans="1:15" x14ac:dyDescent="0.3">
      <c r="A19" s="123" t="s">
        <v>144</v>
      </c>
      <c r="B19" s="127">
        <f>B9-B11</f>
        <v>365.72999999999979</v>
      </c>
      <c r="C19" s="127">
        <f t="shared" ref="C19:K19" si="19">C9-C11</f>
        <v>235.16000000000008</v>
      </c>
      <c r="D19" s="127">
        <f t="shared" si="19"/>
        <v>651.61000000000013</v>
      </c>
      <c r="E19" s="127">
        <f t="shared" si="19"/>
        <v>629.79000000000019</v>
      </c>
      <c r="F19" s="127">
        <f t="shared" si="19"/>
        <v>381.77999999999975</v>
      </c>
      <c r="G19" s="127">
        <f t="shared" si="19"/>
        <v>750.22</v>
      </c>
      <c r="H19" s="127">
        <f t="shared" si="19"/>
        <v>1015.0100000000002</v>
      </c>
      <c r="I19" s="127">
        <f t="shared" si="19"/>
        <v>491.63000000000011</v>
      </c>
      <c r="J19" s="127">
        <f t="shared" si="19"/>
        <v>235.79999999999973</v>
      </c>
      <c r="K19" s="127">
        <f t="shared" si="19"/>
        <v>828.62000000000035</v>
      </c>
      <c r="L19" s="44"/>
    </row>
    <row r="20" spans="1:15" x14ac:dyDescent="0.3">
      <c r="A20" t="s">
        <v>145</v>
      </c>
      <c r="B20" s="3">
        <f>102.37+8.82-9.71</f>
        <v>101.47999999999999</v>
      </c>
      <c r="C20" s="3">
        <f>67.29+13.58-19.34</f>
        <v>61.53</v>
      </c>
      <c r="D20" s="3">
        <v>43.42</v>
      </c>
      <c r="E20" s="3">
        <v>36.25</v>
      </c>
      <c r="F20" s="9">
        <v>73.27</v>
      </c>
      <c r="G20" s="9">
        <v>214.92</v>
      </c>
      <c r="H20" s="9">
        <v>326.06</v>
      </c>
      <c r="I20" s="9">
        <v>158.78</v>
      </c>
      <c r="J20" s="9">
        <v>68.95</v>
      </c>
      <c r="K20" s="9">
        <v>266.64</v>
      </c>
      <c r="L20" s="45"/>
    </row>
    <row r="21" spans="1:15" x14ac:dyDescent="0.3">
      <c r="A21" s="123" t="s">
        <v>146</v>
      </c>
      <c r="B21" s="117">
        <f>B19-B20</f>
        <v>264.24999999999977</v>
      </c>
      <c r="C21" s="117">
        <f t="shared" ref="C21:K21" si="20">C19-C20</f>
        <v>173.63000000000008</v>
      </c>
      <c r="D21" s="117">
        <f t="shared" si="20"/>
        <v>608.19000000000017</v>
      </c>
      <c r="E21" s="117">
        <f t="shared" si="20"/>
        <v>593.54000000000019</v>
      </c>
      <c r="F21" s="117">
        <f t="shared" si="20"/>
        <v>308.50999999999976</v>
      </c>
      <c r="G21" s="117">
        <f t="shared" si="20"/>
        <v>535.30000000000007</v>
      </c>
      <c r="H21" s="117">
        <f t="shared" si="20"/>
        <v>688.95000000000027</v>
      </c>
      <c r="I21" s="117">
        <f t="shared" si="20"/>
        <v>332.85000000000014</v>
      </c>
      <c r="J21" s="117">
        <f t="shared" si="20"/>
        <v>166.84999999999974</v>
      </c>
      <c r="K21" s="117">
        <f t="shared" si="20"/>
        <v>561.98000000000036</v>
      </c>
      <c r="L21" s="44"/>
    </row>
    <row r="22" spans="1:15" x14ac:dyDescent="0.3">
      <c r="A22" s="139" t="s">
        <v>244</v>
      </c>
      <c r="B22" s="140"/>
      <c r="C22" s="141">
        <f>(C21-B21)/B21</f>
        <v>-0.34293282876064246</v>
      </c>
      <c r="D22" s="141">
        <f t="shared" ref="D22" si="21">(D21-C21)/C21</f>
        <v>2.5027932960893846</v>
      </c>
      <c r="E22" s="141">
        <f t="shared" ref="E22" si="22">(E21-D21)/D21</f>
        <v>-2.4087867278317587E-2</v>
      </c>
      <c r="F22" s="141">
        <f t="shared" ref="F22" si="23">(F21-E21)/E21</f>
        <v>-0.48022037267917972</v>
      </c>
      <c r="G22" s="141">
        <f t="shared" ref="G22" si="24">(G21-F21)/F21</f>
        <v>0.73511393471848718</v>
      </c>
      <c r="H22" s="141">
        <f t="shared" ref="H22" si="25">(H21-G21)/G21</f>
        <v>0.2870353073043157</v>
      </c>
      <c r="I22" s="141">
        <f t="shared" ref="I22" si="26">(I21-H21)/H21</f>
        <v>-0.516873503156978</v>
      </c>
      <c r="J22" s="141">
        <f t="shared" ref="J22" si="27">(J21-I21)/I21</f>
        <v>-0.49872314856542083</v>
      </c>
      <c r="K22" s="141">
        <f t="shared" ref="K22" si="28">(K21-J21)/J21</f>
        <v>2.3681750074917667</v>
      </c>
      <c r="L22" s="44"/>
    </row>
    <row r="23" spans="1:15" x14ac:dyDescent="0.3">
      <c r="B23" s="126"/>
      <c r="C23" s="126"/>
      <c r="D23" s="126"/>
      <c r="E23" s="126"/>
      <c r="F23" s="126"/>
      <c r="G23" s="126"/>
      <c r="H23" s="126"/>
      <c r="I23" s="126"/>
      <c r="J23" s="126"/>
      <c r="K23" s="126"/>
    </row>
    <row r="24" spans="1:15" x14ac:dyDescent="0.3">
      <c r="A24" s="124" t="s">
        <v>147</v>
      </c>
      <c r="B24" s="127">
        <f>B7-'Income statement'!B10</f>
        <v>1695.7099999999998</v>
      </c>
      <c r="C24" s="127">
        <f>C7-'Income statement'!C10</f>
        <v>1744.62</v>
      </c>
      <c r="D24" s="127">
        <f>D7-'Income statement'!D10</f>
        <v>2003.49</v>
      </c>
      <c r="E24" s="127">
        <f>E7-'Income statement'!E10</f>
        <v>2026.3999999999999</v>
      </c>
      <c r="F24" s="127">
        <f>F7-'Income statement'!F10</f>
        <v>2132.75</v>
      </c>
      <c r="G24" s="127">
        <f>G7-'Income statement'!G10</f>
        <v>2312.5099999999998</v>
      </c>
      <c r="H24" s="127">
        <f>H7-'Income statement'!H10</f>
        <v>2954.42</v>
      </c>
      <c r="I24" s="127">
        <f>I7-'Income statement'!I10</f>
        <v>2480.7000000000003</v>
      </c>
      <c r="J24" s="127">
        <f>J7-'Income statement'!J10</f>
        <v>2196.29</v>
      </c>
      <c r="K24" s="127">
        <f>K7-'Income statement'!K10</f>
        <v>3486.8</v>
      </c>
      <c r="L24" s="45"/>
    </row>
    <row r="25" spans="1:15" x14ac:dyDescent="0.3">
      <c r="A25" t="s">
        <v>148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N25" s="154" t="s">
        <v>247</v>
      </c>
    </row>
    <row r="26" spans="1:15" ht="15.6" x14ac:dyDescent="0.3">
      <c r="A26" s="41" t="s">
        <v>149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1:15" x14ac:dyDescent="0.3">
      <c r="A27" s="125" t="s">
        <v>150</v>
      </c>
      <c r="B27" s="128">
        <f>B24/'Income statement'!B4</f>
        <v>0.93448142841397552</v>
      </c>
      <c r="C27" s="128">
        <f>C24/'Income statement'!C4</f>
        <v>0.92012910983829621</v>
      </c>
      <c r="D27" s="128">
        <f>D24/'Income statement'!D4</f>
        <v>0.92178902037285826</v>
      </c>
      <c r="E27" s="128">
        <f>E24/'Income statement'!E4</f>
        <v>0.92582947266463811</v>
      </c>
      <c r="F27" s="128">
        <f>F24/'Income statement'!F4</f>
        <v>0.92627176429201163</v>
      </c>
      <c r="G27" s="128">
        <f>G24/'Income statement'!G4</f>
        <v>0.91989307408040921</v>
      </c>
      <c r="H27" s="128">
        <f>H24/'Income statement'!H4</f>
        <v>0.93453787440255343</v>
      </c>
      <c r="I27" s="128">
        <f>I24/'Income statement'!I4</f>
        <v>0.91048561434931496</v>
      </c>
      <c r="J27" s="128">
        <f>J24/'Income statement'!J4</f>
        <v>0.90401649735745915</v>
      </c>
      <c r="K27" s="128">
        <f>K24/'Income statement'!K4</f>
        <v>0.92765375539078365</v>
      </c>
      <c r="L27" s="46"/>
      <c r="M27" s="46"/>
      <c r="N27" s="42" t="s">
        <v>150</v>
      </c>
      <c r="O27" s="36" t="s">
        <v>248</v>
      </c>
    </row>
    <row r="28" spans="1:15" x14ac:dyDescent="0.3">
      <c r="B28" s="36"/>
      <c r="C28" s="36"/>
      <c r="D28" s="36"/>
      <c r="E28" s="36"/>
      <c r="F28" s="36"/>
      <c r="G28" s="36"/>
      <c r="H28" s="36"/>
      <c r="I28" s="36"/>
      <c r="J28" s="36"/>
      <c r="K28" s="36"/>
      <c r="N28" s="36"/>
      <c r="O28" s="36"/>
    </row>
    <row r="29" spans="1:15" x14ac:dyDescent="0.3">
      <c r="A29" s="125" t="s">
        <v>151</v>
      </c>
      <c r="B29" s="128">
        <f>B21/'Income statement'!B4</f>
        <v>0.14562438002865633</v>
      </c>
      <c r="C29" s="128">
        <f>C21/'Income statement'!C4</f>
        <v>9.1574106304652847E-2</v>
      </c>
      <c r="D29" s="128">
        <f>D21/'Income statement'!D4</f>
        <v>0.27982314076964138</v>
      </c>
      <c r="E29" s="128">
        <f>E21/'Income statement'!E4</f>
        <v>0.27117885175945988</v>
      </c>
      <c r="F29" s="128">
        <f>F21/'Income statement'!F4</f>
        <v>0.13398856031026998</v>
      </c>
      <c r="G29" s="128">
        <f>G21/'Income statement'!G4</f>
        <v>0.21293692245881884</v>
      </c>
      <c r="H29" s="128">
        <f>H21/'Income statement'!H4</f>
        <v>0.21792767059850643</v>
      </c>
      <c r="I29" s="128">
        <f>I21/'Income statement'!I4</f>
        <v>0.12216516980536525</v>
      </c>
      <c r="J29" s="128">
        <f>J21/'Income statement'!J4</f>
        <v>6.8677247806114783E-2</v>
      </c>
      <c r="K29" s="128">
        <f>K21/'Income statement'!K4</f>
        <v>0.14951326644904006</v>
      </c>
      <c r="L29" s="46"/>
      <c r="N29" s="42" t="s">
        <v>151</v>
      </c>
      <c r="O29" s="36" t="s">
        <v>249</v>
      </c>
    </row>
    <row r="30" spans="1:15" x14ac:dyDescent="0.3">
      <c r="A30" t="s">
        <v>240</v>
      </c>
      <c r="B30" s="126">
        <v>2894.57</v>
      </c>
      <c r="C30" s="126">
        <v>3038.22</v>
      </c>
      <c r="D30" s="126">
        <v>2991.11</v>
      </c>
      <c r="E30" s="126">
        <v>3331.81</v>
      </c>
      <c r="F30" s="126">
        <v>4435.37</v>
      </c>
      <c r="G30" s="126">
        <v>4970.29</v>
      </c>
      <c r="H30" s="126">
        <v>5530.98</v>
      </c>
      <c r="I30" s="126">
        <v>5890.9</v>
      </c>
      <c r="J30" s="126">
        <v>7154.47</v>
      </c>
      <c r="K30" s="126">
        <v>7977.42</v>
      </c>
      <c r="N30" s="36"/>
      <c r="O30" s="36"/>
    </row>
    <row r="31" spans="1:15" x14ac:dyDescent="0.3">
      <c r="A31" s="40" t="s">
        <v>241</v>
      </c>
      <c r="B31" s="126">
        <v>508</v>
      </c>
      <c r="C31" s="126">
        <v>522.97</v>
      </c>
      <c r="D31" s="126">
        <v>390.85</v>
      </c>
      <c r="E31" s="126">
        <v>372.77</v>
      </c>
      <c r="F31" s="126">
        <v>408.55</v>
      </c>
      <c r="G31" s="126">
        <v>478.04</v>
      </c>
      <c r="H31" s="126">
        <v>508.02</v>
      </c>
      <c r="I31" s="126">
        <v>528</v>
      </c>
      <c r="J31" s="126">
        <v>611.42999999999995</v>
      </c>
      <c r="K31" s="126">
        <v>735.08</v>
      </c>
      <c r="N31" s="36"/>
      <c r="O31" s="36"/>
    </row>
    <row r="32" spans="1:15" x14ac:dyDescent="0.3">
      <c r="A32" t="s">
        <v>152</v>
      </c>
      <c r="B32" s="129">
        <f>B30-B31</f>
        <v>2386.5700000000002</v>
      </c>
      <c r="C32" s="129">
        <f t="shared" ref="C32:K32" si="29">C30-C31</f>
        <v>2515.25</v>
      </c>
      <c r="D32" s="129">
        <f t="shared" si="29"/>
        <v>2600.2600000000002</v>
      </c>
      <c r="E32" s="129">
        <f t="shared" si="29"/>
        <v>2959.04</v>
      </c>
      <c r="F32" s="129">
        <f t="shared" si="29"/>
        <v>4026.8199999999997</v>
      </c>
      <c r="G32" s="129">
        <f t="shared" si="29"/>
        <v>4492.25</v>
      </c>
      <c r="H32" s="129">
        <f t="shared" si="29"/>
        <v>5022.9599999999991</v>
      </c>
      <c r="I32" s="129">
        <f t="shared" si="29"/>
        <v>5362.9</v>
      </c>
      <c r="J32" s="129">
        <f t="shared" si="29"/>
        <v>6543.04</v>
      </c>
      <c r="K32" s="129">
        <f t="shared" si="29"/>
        <v>7242.34</v>
      </c>
      <c r="L32" s="44"/>
      <c r="N32" s="36"/>
      <c r="O32" s="36"/>
    </row>
    <row r="33" spans="1:15" x14ac:dyDescent="0.3">
      <c r="A33" s="125" t="s">
        <v>153</v>
      </c>
      <c r="B33" s="120">
        <f>B17/B32</f>
        <v>0.15673539850077714</v>
      </c>
      <c r="C33" s="120">
        <f t="shared" ref="C33:K33" si="30">C17/C32</f>
        <v>9.6018288440512911E-2</v>
      </c>
      <c r="D33" s="120">
        <f t="shared" si="30"/>
        <v>0.25370155292163099</v>
      </c>
      <c r="E33" s="120">
        <f t="shared" si="30"/>
        <v>0.21598896939547971</v>
      </c>
      <c r="F33" s="120">
        <f t="shared" si="30"/>
        <v>9.7995440570971579E-2</v>
      </c>
      <c r="G33" s="120">
        <f t="shared" si="30"/>
        <v>0.17031776949190275</v>
      </c>
      <c r="H33" s="120">
        <f t="shared" si="30"/>
        <v>0.20624293245417055</v>
      </c>
      <c r="I33" s="120">
        <f t="shared" si="30"/>
        <v>9.4290402580693322E-2</v>
      </c>
      <c r="J33" s="120">
        <f t="shared" si="30"/>
        <v>3.8401110187313507E-2</v>
      </c>
      <c r="K33" s="120">
        <f t="shared" si="30"/>
        <v>0.11526108964782107</v>
      </c>
      <c r="L33" s="46"/>
      <c r="N33" s="42" t="s">
        <v>246</v>
      </c>
      <c r="O33" s="36" t="s">
        <v>250</v>
      </c>
    </row>
    <row r="34" spans="1:15" x14ac:dyDescent="0.3">
      <c r="B34" s="36"/>
      <c r="C34" s="36"/>
      <c r="D34" s="36"/>
      <c r="E34" s="36"/>
      <c r="F34" s="36"/>
      <c r="G34" s="36"/>
      <c r="H34" s="36"/>
      <c r="I34" s="36"/>
      <c r="J34" s="36"/>
      <c r="K34" s="36"/>
      <c r="N34" s="36"/>
      <c r="O34" s="36"/>
    </row>
    <row r="35" spans="1:15" x14ac:dyDescent="0.3">
      <c r="A35" s="125" t="s">
        <v>154</v>
      </c>
      <c r="B35" s="120">
        <f>B21/'Balance sheet'!B39</f>
        <v>9.1291625353679393E-2</v>
      </c>
      <c r="C35" s="120">
        <f>C21/'Balance sheet'!C39</f>
        <v>5.7148593584401414E-2</v>
      </c>
      <c r="D35" s="120">
        <f>D21/'Balance sheet'!D39</f>
        <v>0.20333254209975568</v>
      </c>
      <c r="E35" s="120">
        <f>E21/'Balance sheet'!E39</f>
        <v>0.17814341153907345</v>
      </c>
      <c r="F35" s="120">
        <f>F21/'Balance sheet'!F39</f>
        <v>6.9556767530104549E-2</v>
      </c>
      <c r="G35" s="120">
        <f>G21/'Balance sheet'!G39</f>
        <v>0.10769995312144766</v>
      </c>
      <c r="H35" s="120">
        <f>H21/'Balance sheet'!H39</f>
        <v>0.12456201251857724</v>
      </c>
      <c r="I35" s="120">
        <f>I21/'Balance sheet'!I39</f>
        <v>5.650240200987966E-2</v>
      </c>
      <c r="J35" s="120">
        <f>J21/'Balance sheet'!J39</f>
        <v>2.3321084580688684E-2</v>
      </c>
      <c r="K35" s="120">
        <f>K21/'Balance sheet'!K39</f>
        <v>7.0446334779916367E-2</v>
      </c>
      <c r="L35" s="46"/>
      <c r="N35" s="42" t="s">
        <v>154</v>
      </c>
      <c r="O35" s="36" t="s">
        <v>251</v>
      </c>
    </row>
    <row r="36" spans="1:15" x14ac:dyDescent="0.3">
      <c r="B36" s="36"/>
      <c r="C36" s="36"/>
      <c r="D36" s="36"/>
      <c r="E36" s="36"/>
      <c r="F36" s="36"/>
      <c r="G36" s="36"/>
      <c r="H36" s="36"/>
      <c r="I36" s="36"/>
      <c r="J36" s="36"/>
      <c r="K36" s="36"/>
      <c r="N36" s="36"/>
      <c r="O36" s="36"/>
    </row>
    <row r="37" spans="1:15" x14ac:dyDescent="0.3">
      <c r="A37" s="125" t="s">
        <v>155</v>
      </c>
      <c r="B37" s="120">
        <f>B21/'Balance sheet'!B47</f>
        <v>0.14574726844523364</v>
      </c>
      <c r="C37" s="120">
        <f>C21/'Balance sheet'!C47</f>
        <v>8.8418468934120309E-2</v>
      </c>
      <c r="D37" s="120">
        <f>D21/'Balance sheet'!D47</f>
        <v>0.28464119736601945</v>
      </c>
      <c r="E37" s="120">
        <f>E21/'Balance sheet'!E47</f>
        <v>0.2559928922012612</v>
      </c>
      <c r="F37" s="120">
        <f>F21/'Balance sheet'!F47</f>
        <v>9.193610871055212E-2</v>
      </c>
      <c r="G37" s="120">
        <f>G21/'Balance sheet'!G47</f>
        <v>0.14009348289200269</v>
      </c>
      <c r="H37" s="120">
        <f>H21/'Balance sheet'!H47</f>
        <v>0.16038579190703009</v>
      </c>
      <c r="I37" s="120">
        <f>I21/'Balance sheet'!I47</f>
        <v>7.2426713783379212E-2</v>
      </c>
      <c r="J37" s="120">
        <f>J21/'Balance sheet'!J47</f>
        <v>3.1043881927195212E-2</v>
      </c>
      <c r="K37" s="120">
        <f>K21/'Balance sheet'!K47</f>
        <v>9.5262149746580177E-2</v>
      </c>
      <c r="L37" s="46"/>
      <c r="N37" s="42" t="s">
        <v>155</v>
      </c>
      <c r="O37" s="36" t="s">
        <v>249</v>
      </c>
    </row>
    <row r="38" spans="1:15" x14ac:dyDescent="0.3">
      <c r="B38" s="36"/>
      <c r="C38" s="36"/>
      <c r="D38" s="36"/>
      <c r="E38" s="36"/>
      <c r="F38" s="36"/>
      <c r="G38" s="36"/>
      <c r="H38" s="36"/>
      <c r="I38" s="36"/>
      <c r="J38" s="36"/>
      <c r="K38" s="36"/>
      <c r="N38" s="36"/>
      <c r="O38" s="36"/>
    </row>
    <row r="39" spans="1:15" ht="15.6" x14ac:dyDescent="0.3">
      <c r="A39" s="41" t="s">
        <v>156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N39" s="36"/>
      <c r="O39" s="36"/>
    </row>
    <row r="40" spans="1:15" x14ac:dyDescent="0.3">
      <c r="A40" s="125" t="s">
        <v>157</v>
      </c>
      <c r="B40" s="10">
        <f>B7/'Balance sheet'!B28</f>
        <v>6.6703425966769583</v>
      </c>
      <c r="C40" s="10">
        <f>C7/'Balance sheet'!C28</f>
        <v>6.3449452866178095</v>
      </c>
      <c r="D40" s="10">
        <f>D7/'Balance sheet'!D28</f>
        <v>7.1072888394754914</v>
      </c>
      <c r="E40" s="10">
        <f>E7/'Balance sheet'!E28</f>
        <v>6.5791150655284349</v>
      </c>
      <c r="F40" s="10">
        <f>F7/'Balance sheet'!F28</f>
        <v>7.0038326996197728</v>
      </c>
      <c r="G40" s="10">
        <f>G7/'Balance sheet'!G28</f>
        <v>6.233609402896251</v>
      </c>
      <c r="H40" s="10">
        <f>H7/'Balance sheet'!H28</f>
        <v>6.4911196435537857</v>
      </c>
      <c r="I40" s="10">
        <f>I7/'Balance sheet'!I28</f>
        <v>7.2803281316802053</v>
      </c>
      <c r="J40" s="10">
        <f>J7/'Balance sheet'!J28</f>
        <v>8.4073779285046886</v>
      </c>
      <c r="K40" s="10">
        <f>K7/'Balance sheet'!K28</f>
        <v>12.419805709754163</v>
      </c>
      <c r="L40" s="47"/>
      <c r="N40" s="42" t="s">
        <v>157</v>
      </c>
      <c r="O40" s="36" t="s">
        <v>252</v>
      </c>
    </row>
    <row r="41" spans="1:15" x14ac:dyDescent="0.3">
      <c r="A41" s="125" t="s">
        <v>158</v>
      </c>
      <c r="B41" s="129">
        <f>B7/'Balance sheet'!B39</f>
        <v>0.62689795030004447</v>
      </c>
      <c r="C41" s="129">
        <f>C7/'Balance sheet'!C39</f>
        <v>0.6240693563994707</v>
      </c>
      <c r="D41" s="129">
        <f>D7/'Balance sheet'!D39</f>
        <v>0.726646629512121</v>
      </c>
      <c r="E41" s="129">
        <f>E7/'Balance sheet'!E39</f>
        <v>0.65692221345154744</v>
      </c>
      <c r="F41" s="129">
        <f>F7/'Balance sheet'!F39</f>
        <v>0.51912467280069097</v>
      </c>
      <c r="G41" s="129">
        <f>G7/'Balance sheet'!G39</f>
        <v>0.50578336475336449</v>
      </c>
      <c r="H41" s="129">
        <f>H7/'Balance sheet'!H39</f>
        <v>0.57157501925517717</v>
      </c>
      <c r="I41" s="129">
        <f>I7/'Balance sheet'!I39</f>
        <v>0.46250827547573375</v>
      </c>
      <c r="J41" s="129">
        <f>J7/'Balance sheet'!J39</f>
        <v>0.33957511877190066</v>
      </c>
      <c r="K41" s="129">
        <f>K7/'Balance sheet'!K39</f>
        <v>0.47117113051588111</v>
      </c>
      <c r="L41" s="44"/>
      <c r="N41" s="42" t="s">
        <v>158</v>
      </c>
      <c r="O41" s="36" t="s">
        <v>253</v>
      </c>
    </row>
    <row r="42" spans="1:15" x14ac:dyDescent="0.3">
      <c r="B42" s="36"/>
      <c r="C42" s="36"/>
      <c r="D42" s="36"/>
      <c r="E42" s="36"/>
      <c r="F42" s="36"/>
      <c r="G42" s="36"/>
      <c r="H42" s="36"/>
      <c r="I42" s="36"/>
      <c r="J42" s="36"/>
      <c r="K42" s="36"/>
      <c r="N42" s="36"/>
      <c r="O42" s="36"/>
    </row>
    <row r="43" spans="1:15" ht="18" x14ac:dyDescent="0.3">
      <c r="A43" s="38" t="s">
        <v>159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N43" s="36"/>
      <c r="O43" s="36"/>
    </row>
    <row r="44" spans="1:15" x14ac:dyDescent="0.3">
      <c r="A44" s="125" t="s">
        <v>160</v>
      </c>
      <c r="B44" s="10">
        <f>'Balance sheet'!B37/'Balance sheet'!B75</f>
        <v>1.7669881889763781</v>
      </c>
      <c r="C44" s="10">
        <f>'Balance sheet'!C37/'Balance sheet'!C75</f>
        <v>2.0107271927644037</v>
      </c>
      <c r="D44" s="10">
        <f>'Balance sheet'!D37/'Balance sheet'!D75</f>
        <v>2.1122425482921834</v>
      </c>
      <c r="E44" s="10">
        <f>'Balance sheet'!E37/'Balance sheet'!E75</f>
        <v>2.413445287979183</v>
      </c>
      <c r="F44" s="10">
        <f>'Balance sheet'!F37/'Balance sheet'!F75</f>
        <v>2.4789621833312934</v>
      </c>
      <c r="G44" s="10">
        <f>'Balance sheet'!G37/'Balance sheet'!G75</f>
        <v>2.6671199062839928</v>
      </c>
      <c r="H44" s="10">
        <f>'Balance sheet'!H37/'Balance sheet'!H75</f>
        <v>3.1694815164757291</v>
      </c>
      <c r="I44" s="10">
        <f>'Balance sheet'!I37/'Balance sheet'!I75</f>
        <v>2.5985606060606061</v>
      </c>
      <c r="J44" s="10">
        <f>'Balance sheet'!J37/'Balance sheet'!J75</f>
        <v>1.7804000457942855</v>
      </c>
      <c r="K44" s="10">
        <f>'Balance sheet'!K37/'Balance sheet'!K75</f>
        <v>1.4883278010556671</v>
      </c>
      <c r="L44" s="47"/>
      <c r="N44" s="42" t="s">
        <v>160</v>
      </c>
      <c r="O44" s="36" t="s">
        <v>254</v>
      </c>
    </row>
    <row r="45" spans="1:15" x14ac:dyDescent="0.3">
      <c r="A45" s="125" t="s">
        <v>161</v>
      </c>
      <c r="B45" s="10">
        <f>'Balance sheet'!B59/'Balance sheet'!B39</f>
        <v>0.19813305603250222</v>
      </c>
      <c r="C45" s="10">
        <f>'Balance sheet'!C59/'Balance sheet'!C39</f>
        <v>0.18153392446893243</v>
      </c>
      <c r="D45" s="10">
        <f>'Balance sheet'!D59/'Balance sheet'!D39</f>
        <v>0.15498594167382679</v>
      </c>
      <c r="E45" s="10">
        <f>'Balance sheet'!E59/'Balance sheet'!E39</f>
        <v>0.192225847212176</v>
      </c>
      <c r="F45" s="10">
        <f>'Balance sheet'!F59/'Balance sheet'!F39</f>
        <v>0.15130868450659138</v>
      </c>
      <c r="G45" s="10">
        <f>'Balance sheet'!G59/'Balance sheet'!G39</f>
        <v>0.13504845793706202</v>
      </c>
      <c r="H45" s="10">
        <f>'Balance sheet'!H59/'Balance sheet'!H39</f>
        <v>0.13151014829198446</v>
      </c>
      <c r="I45" s="10">
        <f>'Balance sheet'!I59/'Balance sheet'!I39</f>
        <v>0.13023816394778387</v>
      </c>
      <c r="J45" s="10">
        <f>'Balance sheet'!J59/'Balance sheet'!J39</f>
        <v>0.16330769435052495</v>
      </c>
      <c r="K45" s="10">
        <f>'Balance sheet'!K59/'Balance sheet'!K39</f>
        <v>0.16835392896450233</v>
      </c>
      <c r="L45" s="47"/>
      <c r="N45" s="42" t="s">
        <v>161</v>
      </c>
      <c r="O45" s="36" t="s">
        <v>255</v>
      </c>
    </row>
    <row r="46" spans="1:15" x14ac:dyDescent="0.3">
      <c r="A46" s="125" t="s">
        <v>162</v>
      </c>
      <c r="B46" s="10">
        <f>'Balance sheet'!B59/'Balance sheet'!B47</f>
        <v>0.31631983321107288</v>
      </c>
      <c r="C46" s="10">
        <f>'Balance sheet'!C59/'Balance sheet'!C47</f>
        <v>0.28086345882580599</v>
      </c>
      <c r="D46" s="10">
        <f>'Balance sheet'!D59/'Balance sheet'!D47</f>
        <v>0.21696174924766812</v>
      </c>
      <c r="E46" s="10">
        <f>'Balance sheet'!E59/'Balance sheet'!E47</f>
        <v>0.27622941628065456</v>
      </c>
      <c r="F46" s="10">
        <f>'Balance sheet'!F59/'Balance sheet'!F47</f>
        <v>0.19999105998748398</v>
      </c>
      <c r="G46" s="10">
        <f>'Balance sheet'!G59/'Balance sheet'!G47</f>
        <v>0.17566775363646356</v>
      </c>
      <c r="H46" s="10">
        <f>'Balance sheet'!H59/'Balance sheet'!H47</f>
        <v>0.16933219728185719</v>
      </c>
      <c r="I46" s="10">
        <f>'Balance sheet'!I59/'Balance sheet'!I47</f>
        <v>0.1669437384674303</v>
      </c>
      <c r="J46" s="10">
        <f>'Balance sheet'!J59/'Balance sheet'!J47</f>
        <v>0.2173871787000084</v>
      </c>
      <c r="K46" s="10">
        <f>'Balance sheet'!K59/'Balance sheet'!K47</f>
        <v>0.22765921380502774</v>
      </c>
      <c r="L46" s="47"/>
      <c r="N46" s="42" t="s">
        <v>162</v>
      </c>
      <c r="O46" s="36" t="s">
        <v>255</v>
      </c>
    </row>
    <row r="47" spans="1:15" x14ac:dyDescent="0.3">
      <c r="A47" s="125" t="s">
        <v>163</v>
      </c>
      <c r="B47" s="129">
        <f>B17/'Income statement'!B14</f>
        <v>44.905162064825895</v>
      </c>
      <c r="C47" s="129">
        <f>C17/'Income statement'!C14</f>
        <v>38.033070866141749</v>
      </c>
      <c r="D47" s="129">
        <f>D17/'Income statement'!D14</f>
        <v>81.644801980198054</v>
      </c>
      <c r="E47" s="129">
        <f>E17/'Income statement'!E14</f>
        <v>68.501607717041821</v>
      </c>
      <c r="F47" s="129">
        <f>F17/'Income statement'!F14</f>
        <v>30.756819953234587</v>
      </c>
      <c r="G47" s="129">
        <f>G17/'Income statement'!G14</f>
        <v>51.384150436534597</v>
      </c>
      <c r="H47" s="129">
        <f>H17/'Income statement'!H14</f>
        <v>49.4723018147087</v>
      </c>
      <c r="I47" s="129">
        <f>I17/'Income statement'!I14</f>
        <v>36.016381766381784</v>
      </c>
      <c r="J47" s="129">
        <f>J17/'Income statement'!J14</f>
        <v>16.252263906856388</v>
      </c>
      <c r="K47" s="129">
        <f>K17/'Income statement'!K14</f>
        <v>135.95439739413689</v>
      </c>
      <c r="L47" s="44"/>
      <c r="N47" s="42" t="s">
        <v>163</v>
      </c>
      <c r="O47" s="36" t="s">
        <v>256</v>
      </c>
    </row>
    <row r="48" spans="1:15" x14ac:dyDescent="0.3">
      <c r="A48" s="40"/>
      <c r="B48" s="36"/>
      <c r="C48" s="36"/>
      <c r="D48" s="36"/>
      <c r="E48" s="36"/>
      <c r="F48" s="36"/>
      <c r="G48" s="36"/>
      <c r="H48" s="36"/>
      <c r="I48" s="36"/>
      <c r="J48" s="36"/>
      <c r="K48" s="36"/>
      <c r="N48" s="36"/>
      <c r="O48" s="36"/>
    </row>
    <row r="49" spans="1:15" x14ac:dyDescent="0.3">
      <c r="B49" s="36"/>
      <c r="C49" s="36"/>
      <c r="D49" s="36"/>
      <c r="E49" s="36"/>
      <c r="F49" s="36"/>
      <c r="G49" s="36"/>
      <c r="H49" s="36"/>
      <c r="I49" s="36"/>
      <c r="J49" s="36"/>
      <c r="K49" s="36"/>
      <c r="N49" s="36"/>
      <c r="O49" s="36"/>
    </row>
    <row r="50" spans="1:15" ht="18" x14ac:dyDescent="0.3">
      <c r="A50" s="38" t="s">
        <v>164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N50" s="36"/>
      <c r="O50" s="36"/>
    </row>
    <row r="51" spans="1:15" x14ac:dyDescent="0.3">
      <c r="A51" s="125" t="s">
        <v>165</v>
      </c>
      <c r="B51" s="130">
        <f>'Income statement'!B37</f>
        <v>21.26</v>
      </c>
      <c r="C51" s="130">
        <f>'Income statement'!C37</f>
        <v>25.2</v>
      </c>
      <c r="D51" s="130">
        <f>'Income statement'!D37</f>
        <v>31.03</v>
      </c>
      <c r="E51" s="130">
        <f>'Income statement'!E37</f>
        <v>29.94</v>
      </c>
      <c r="F51" s="130">
        <f>'Income statement'!F37</f>
        <v>41.95</v>
      </c>
      <c r="G51" s="130">
        <f>'Income statement'!G37</f>
        <v>72.849999999999994</v>
      </c>
      <c r="H51" s="130">
        <f>'Income statement'!H37</f>
        <v>93.91</v>
      </c>
      <c r="I51" s="130">
        <f>'Income statement'!I37</f>
        <v>45.32</v>
      </c>
      <c r="J51" s="130">
        <f>'Income statement'!J37</f>
        <v>22.72</v>
      </c>
      <c r="K51" s="130">
        <f>'Income statement'!K37</f>
        <v>76.53</v>
      </c>
      <c r="L51" s="45"/>
      <c r="N51" s="42" t="s">
        <v>166</v>
      </c>
      <c r="O51" s="36" t="s">
        <v>257</v>
      </c>
    </row>
    <row r="52" spans="1:15" x14ac:dyDescent="0.3">
      <c r="A52" s="125" t="s">
        <v>166</v>
      </c>
      <c r="B52" s="10">
        <f>688/B51</f>
        <v>32.36124176857949</v>
      </c>
      <c r="C52" s="10">
        <f t="shared" ref="C52:K52" si="31">688/C51</f>
        <v>27.301587301587304</v>
      </c>
      <c r="D52" s="10">
        <f t="shared" si="31"/>
        <v>22.172091524331293</v>
      </c>
      <c r="E52" s="10">
        <f t="shared" si="31"/>
        <v>22.979291917167668</v>
      </c>
      <c r="F52" s="10">
        <f t="shared" si="31"/>
        <v>16.40047675804529</v>
      </c>
      <c r="G52" s="10">
        <f t="shared" si="31"/>
        <v>9.4440631434454367</v>
      </c>
      <c r="H52" s="10">
        <f t="shared" si="31"/>
        <v>7.3261633478862747</v>
      </c>
      <c r="I52" s="10">
        <f t="shared" si="31"/>
        <v>15.180935569285083</v>
      </c>
      <c r="J52" s="10">
        <f t="shared" si="31"/>
        <v>30.281690140845072</v>
      </c>
      <c r="K52" s="10">
        <f t="shared" si="31"/>
        <v>8.9899385861753558</v>
      </c>
      <c r="L52" s="47"/>
    </row>
    <row r="53" spans="1:15" x14ac:dyDescent="0.3">
      <c r="A53" s="42" t="s">
        <v>167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</row>
    <row r="54" spans="1:15" x14ac:dyDescent="0.3">
      <c r="A54" s="43"/>
      <c r="L54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Cash flow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Sam Rubesh</cp:lastModifiedBy>
  <dcterms:created xsi:type="dcterms:W3CDTF">2023-06-01T07:04:30Z</dcterms:created>
  <dcterms:modified xsi:type="dcterms:W3CDTF">2023-08-03T12:23:27Z</dcterms:modified>
</cp:coreProperties>
</file>