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cincat/"/>
    </mc:Choice>
  </mc:AlternateContent>
  <xr:revisionPtr revIDLastSave="0" documentId="13_ncr:1_{E1B6A7E4-B9E3-9441-BC0A-8C959D4FA79A}" xr6:coauthVersionLast="47" xr6:coauthVersionMax="47" xr10:uidLastSave="{00000000-0000-0000-0000-000000000000}"/>
  <bookViews>
    <workbookView xWindow="0" yWindow="500" windowWidth="27640" windowHeight="16440" xr2:uid="{3A959D1E-22BC-654A-8C36-29E9D72E3279}"/>
  </bookViews>
  <sheets>
    <sheet name="Sheet1" sheetId="1" r:id="rId1"/>
    <sheet name="Sheet2" sheetId="2" r:id="rId2"/>
  </sheets>
  <definedNames>
    <definedName name="solver_adj" localSheetId="0" hidden="1">Sheet1!$E$23:$E$24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Sheet1!$E$26:$E$30</definedName>
    <definedName name="solver_lhs2" localSheetId="0" hidden="1">Sheet1!$E$26:$E$30</definedName>
    <definedName name="solver_lhs3" localSheetId="0" hidden="1">Sheet1!$E$24</definedName>
    <definedName name="solver_lhs4" localSheetId="0" hidden="1">Sheet1!$E$24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Sheet1!$H$29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0.000001</definedName>
    <definedName name="solver_rhs2" localSheetId="0" hidden="1">0.000001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6" i="1"/>
  <c r="E30" i="1"/>
  <c r="E28" i="1"/>
  <c r="E27" i="1"/>
  <c r="E20" i="1"/>
  <c r="E11" i="1"/>
  <c r="F18" i="1"/>
  <c r="F17" i="1"/>
  <c r="F19" i="1" s="1"/>
  <c r="F20" i="1" s="1"/>
  <c r="E19" i="1"/>
  <c r="E18" i="1"/>
  <c r="E17" i="1"/>
  <c r="E10" i="1"/>
  <c r="E9" i="1"/>
  <c r="E8" i="1"/>
  <c r="F14" i="1"/>
  <c r="F9" i="1"/>
  <c r="F8" i="1"/>
  <c r="F10" i="1" s="1"/>
  <c r="F11" i="1" s="1"/>
  <c r="F5" i="1"/>
  <c r="H23" i="1" l="1"/>
  <c r="H26" i="1" s="1"/>
  <c r="B24" i="1"/>
  <c r="H24" i="1"/>
  <c r="H27" i="1" s="1"/>
  <c r="B23" i="1"/>
  <c r="H29" i="1" l="1"/>
</calcChain>
</file>

<file path=xl/sharedStrings.xml><?xml version="1.0" encoding="utf-8"?>
<sst xmlns="http://schemas.openxmlformats.org/spreadsheetml/2006/main" count="47" uniqueCount="34">
  <si>
    <t>F_H2_0</t>
  </si>
  <si>
    <t>F_CO_0</t>
  </si>
  <si>
    <t>F_CO2_0</t>
  </si>
  <si>
    <t>F_N2_0</t>
  </si>
  <si>
    <t>E_1</t>
  </si>
  <si>
    <t>E_2</t>
  </si>
  <si>
    <t>T_ref (˚K)</t>
  </si>
  <si>
    <t>R (J / mol ˚K)</t>
  </si>
  <si>
    <t>Reacción 1</t>
  </si>
  <si>
    <t>H2</t>
  </si>
  <si>
    <t>+</t>
  </si>
  <si>
    <t>CO</t>
  </si>
  <si>
    <t>CH3OH</t>
  </si>
  <si>
    <t>Especie</t>
  </si>
  <si>
    <t>G</t>
  </si>
  <si>
    <t>Hf</t>
  </si>
  <si>
    <t>T (˚K)</t>
  </si>
  <si>
    <t>P (bar)</t>
  </si>
  <si>
    <t>Reacción 2</t>
  </si>
  <si>
    <t>CO2</t>
  </si>
  <si>
    <t>H2O</t>
  </si>
  <si>
    <t>H2O (g)</t>
  </si>
  <si>
    <t>K_1</t>
  </si>
  <si>
    <t>K_2</t>
  </si>
  <si>
    <t>F_H2</t>
  </si>
  <si>
    <t>F_CO</t>
  </si>
  <si>
    <t>F_CH3OH</t>
  </si>
  <si>
    <t>F_CO2</t>
  </si>
  <si>
    <t>F_H2O</t>
  </si>
  <si>
    <t>FOBJ_K_1</t>
  </si>
  <si>
    <t>FOBJ_K_2</t>
  </si>
  <si>
    <t>F_K_1</t>
  </si>
  <si>
    <t>F_K_2</t>
  </si>
  <si>
    <t>FOBJ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</si>
</sst>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431800</xdr:colOff>
      <xdr:row>0</xdr:row>
      <xdr:rowOff>0</xdr:rowOff>
    </xdr:from>
    <xdr:to>
      <xdr:col>22</xdr:col>
      <xdr:colOff>138979</xdr:colOff>
      <xdr:row>17</xdr:row>
      <xdr:rowOff>101594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ADDF6FC8-3043-F64F-A1CD-C6456F43C7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31" t="40405" r="37115" b="30041"/>
        <a:stretch/>
      </xdr:blipFill>
      <xdr:spPr>
        <a:xfrm>
          <a:off x="9296400" y="0"/>
          <a:ext cx="9613179" cy="3555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1CF2-ED1A-E94B-AD84-F5E0B203D746}">
  <dimension ref="A1:K30"/>
  <sheetViews>
    <sheetView tabSelected="1" workbookViewId="0">
      <selection activeCell="E26" sqref="E26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5" max="7" width="12.1640625" bestFit="1" customWidth="1"/>
    <col min="8" max="8" width="12.83203125" bestFit="1" customWidth="1"/>
  </cols>
  <sheetData>
    <row r="1" spans="1:11" x14ac:dyDescent="0.2">
      <c r="A1" t="s">
        <v>6</v>
      </c>
      <c r="B1">
        <v>298</v>
      </c>
      <c r="C1" t="s">
        <v>16</v>
      </c>
      <c r="D1">
        <v>550</v>
      </c>
    </row>
    <row r="2" spans="1:11" x14ac:dyDescent="0.2">
      <c r="A2" t="s">
        <v>7</v>
      </c>
      <c r="B2">
        <v>8.3140000000000001</v>
      </c>
      <c r="C2" t="s">
        <v>17</v>
      </c>
      <c r="D2">
        <v>100</v>
      </c>
    </row>
    <row r="4" spans="1:11" x14ac:dyDescent="0.2">
      <c r="A4" s="4" t="s">
        <v>8</v>
      </c>
      <c r="B4" s="4"/>
      <c r="C4" s="4"/>
      <c r="D4" s="4"/>
      <c r="E4" s="4"/>
      <c r="F4" s="4"/>
      <c r="G4" s="4"/>
      <c r="H4" s="4"/>
    </row>
    <row r="5" spans="1:11" x14ac:dyDescent="0.2">
      <c r="A5">
        <v>2</v>
      </c>
      <c r="B5" t="s">
        <v>9</v>
      </c>
      <c r="C5" s="1" t="s">
        <v>10</v>
      </c>
      <c r="D5">
        <v>1</v>
      </c>
      <c r="E5" t="s">
        <v>11</v>
      </c>
      <c r="F5" s="1" t="str">
        <f>"-&gt;"</f>
        <v>-&gt;</v>
      </c>
      <c r="G5">
        <v>1</v>
      </c>
      <c r="H5" t="s">
        <v>12</v>
      </c>
    </row>
    <row r="7" spans="1:11" x14ac:dyDescent="0.2">
      <c r="A7" t="s">
        <v>13</v>
      </c>
      <c r="B7" t="s">
        <v>14</v>
      </c>
      <c r="C7" t="s">
        <v>15</v>
      </c>
    </row>
    <row r="8" spans="1:11" x14ac:dyDescent="0.2">
      <c r="A8" t="s">
        <v>9</v>
      </c>
      <c r="B8">
        <v>0</v>
      </c>
      <c r="C8">
        <v>0</v>
      </c>
      <c r="E8" t="str">
        <f>"dG (" &amp; $B$1 &amp; " ˚K)"</f>
        <v>dG (298 ˚K)</v>
      </c>
      <c r="F8">
        <f>G5 * B10 - (D5 * B9 + A5 * B8)</f>
        <v>-24791</v>
      </c>
    </row>
    <row r="9" spans="1:11" x14ac:dyDescent="0.2">
      <c r="A9" t="s">
        <v>11</v>
      </c>
      <c r="B9">
        <v>-137169</v>
      </c>
      <c r="C9">
        <v>-110525</v>
      </c>
      <c r="E9" t="str">
        <f>"dH (" &amp; $B$1 &amp; " ˚K)"</f>
        <v>dH (298 ˚K)</v>
      </c>
      <c r="F9">
        <f>G5 * C10 - (D5 * C9 + C8 * A5)</f>
        <v>-90135</v>
      </c>
    </row>
    <row r="10" spans="1:11" x14ac:dyDescent="0.2">
      <c r="A10" t="s">
        <v>12</v>
      </c>
      <c r="B10">
        <v>-161960</v>
      </c>
      <c r="C10">
        <v>-200660</v>
      </c>
      <c r="E10" t="str">
        <f>"K_eq (" &amp; $B$1 &amp; " ˚K)"</f>
        <v>K_eq (298 ˚K)</v>
      </c>
      <c r="F10">
        <f>EXP(-F8 / ( B2 *B1))</f>
        <v>22162.730002588018</v>
      </c>
    </row>
    <row r="11" spans="1:11" x14ac:dyDescent="0.2">
      <c r="E11" t="str">
        <f>"K_eq ("&amp; D1 &amp; " ˚K)"</f>
        <v>K_eq (550 ˚K)</v>
      </c>
      <c r="F11">
        <f>F10 * EXP(-F9 /B2 * (1 / D1 - 1 / B1))</f>
        <v>1.2777439157251641E-3</v>
      </c>
    </row>
    <row r="13" spans="1:11" x14ac:dyDescent="0.2">
      <c r="A13" s="4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">
      <c r="A14">
        <v>1</v>
      </c>
      <c r="B14" t="s">
        <v>9</v>
      </c>
      <c r="C14" t="s">
        <v>10</v>
      </c>
      <c r="D14">
        <v>1</v>
      </c>
      <c r="E14" t="s">
        <v>19</v>
      </c>
      <c r="F14" t="str">
        <f>"-&gt;"</f>
        <v>-&gt;</v>
      </c>
      <c r="G14">
        <v>1</v>
      </c>
      <c r="H14" t="s">
        <v>11</v>
      </c>
      <c r="I14" t="s">
        <v>10</v>
      </c>
      <c r="J14">
        <v>1</v>
      </c>
      <c r="K14" t="s">
        <v>20</v>
      </c>
    </row>
    <row r="16" spans="1:11" x14ac:dyDescent="0.2">
      <c r="A16" t="s">
        <v>13</v>
      </c>
      <c r="B16" t="s">
        <v>14</v>
      </c>
      <c r="C16" t="s">
        <v>15</v>
      </c>
    </row>
    <row r="17" spans="1:8" x14ac:dyDescent="0.2">
      <c r="A17" t="s">
        <v>9</v>
      </c>
      <c r="B17">
        <v>0</v>
      </c>
      <c r="C17">
        <v>0</v>
      </c>
      <c r="E17" t="str">
        <f>"dG (" &amp; $B$1 &amp; " ˚K)"</f>
        <v>dG (298 ˚K)</v>
      </c>
      <c r="F17">
        <f>J14 * B20 + G14 * B19 - (D14 * B18 + A14 * B17)</f>
        <v>28618</v>
      </c>
    </row>
    <row r="18" spans="1:8" x14ac:dyDescent="0.2">
      <c r="A18" t="s">
        <v>19</v>
      </c>
      <c r="B18">
        <v>-394359</v>
      </c>
      <c r="C18">
        <v>-393509</v>
      </c>
      <c r="E18" t="str">
        <f>"dH (" &amp; $B$1 &amp; " ˚K)"</f>
        <v>dH (298 ˚K)</v>
      </c>
      <c r="F18">
        <f>J14 * C20 + G14 * C19 - (D14 * C18 + A14 * C17)</f>
        <v>41166</v>
      </c>
    </row>
    <row r="19" spans="1:8" x14ac:dyDescent="0.2">
      <c r="A19" t="s">
        <v>11</v>
      </c>
      <c r="B19">
        <v>-137169</v>
      </c>
      <c r="C19">
        <v>-110525</v>
      </c>
      <c r="E19" t="str">
        <f>"K_eq (" &amp; $B$1 &amp; " ˚K)"</f>
        <v>K_eq (298 ˚K)</v>
      </c>
      <c r="F19">
        <f>EXP(-F17 / ( B2 *B1))</f>
        <v>9.6280989663817578E-6</v>
      </c>
    </row>
    <row r="20" spans="1:8" x14ac:dyDescent="0.2">
      <c r="A20" t="s">
        <v>21</v>
      </c>
      <c r="B20">
        <v>-228572</v>
      </c>
      <c r="C20">
        <v>-241818</v>
      </c>
      <c r="E20" t="str">
        <f>"K_eq ("&amp; D1 &amp; " ˚K)"</f>
        <v>K_eq (550 ˚K)</v>
      </c>
      <c r="F20">
        <f>F19 * EXP(-F18 /B2 * (1 / D1 - 1 / B1))</f>
        <v>1.9488654521731475E-2</v>
      </c>
    </row>
    <row r="23" spans="1:8" x14ac:dyDescent="0.2">
      <c r="A23" t="s">
        <v>22</v>
      </c>
      <c r="B23">
        <f>F11</f>
        <v>1.2777439157251641E-3</v>
      </c>
      <c r="D23" t="s">
        <v>4</v>
      </c>
      <c r="E23" s="3">
        <v>1.0953086304078535E-4</v>
      </c>
      <c r="G23" t="s">
        <v>31</v>
      </c>
      <c r="H23">
        <f>E28^G5 / (E27^D5 * E26^A5)</f>
        <v>1.2781948531748045E-3</v>
      </c>
    </row>
    <row r="24" spans="1:8" x14ac:dyDescent="0.2">
      <c r="A24" t="s">
        <v>23</v>
      </c>
      <c r="B24">
        <f>F20</f>
        <v>1.9488654521731475E-2</v>
      </c>
      <c r="D24" t="s">
        <v>5</v>
      </c>
      <c r="E24" s="3">
        <v>4.3053463672110522E-3</v>
      </c>
      <c r="G24" t="s">
        <v>32</v>
      </c>
      <c r="H24">
        <f>(E30^J14 * E27^G14) / (E29^D14 * E26^A14)</f>
        <v>1.9488654948008589E-2</v>
      </c>
    </row>
    <row r="26" spans="1:8" x14ac:dyDescent="0.2">
      <c r="A26" t="s">
        <v>0</v>
      </c>
      <c r="B26">
        <v>0.75</v>
      </c>
      <c r="D26" t="s">
        <v>24</v>
      </c>
      <c r="E26">
        <f>B26 -A5 * E23 - A14 * E24</f>
        <v>0.74547559190670742</v>
      </c>
      <c r="G26" t="s">
        <v>29</v>
      </c>
      <c r="H26" s="2">
        <f>(H23 - F11)^2</f>
        <v>2.033445834882006E-13</v>
      </c>
    </row>
    <row r="27" spans="1:8" x14ac:dyDescent="0.2">
      <c r="A27" t="s">
        <v>1</v>
      </c>
      <c r="B27">
        <v>0.15</v>
      </c>
      <c r="D27" t="s">
        <v>25</v>
      </c>
      <c r="E27">
        <f>B27 - D5 * E23 + G14 * E24</f>
        <v>0.15419581550417027</v>
      </c>
      <c r="G27" t="s">
        <v>30</v>
      </c>
      <c r="H27" s="2">
        <f>(H24 - F20)^2</f>
        <v>1.8171217817725086E-19</v>
      </c>
    </row>
    <row r="28" spans="1:8" x14ac:dyDescent="0.2">
      <c r="A28" t="s">
        <v>2</v>
      </c>
      <c r="B28">
        <v>0.05</v>
      </c>
      <c r="D28" t="s">
        <v>26</v>
      </c>
      <c r="E28">
        <f>G5 * E23</f>
        <v>1.0953086304078535E-4</v>
      </c>
    </row>
    <row r="29" spans="1:8" x14ac:dyDescent="0.2">
      <c r="A29" t="s">
        <v>3</v>
      </c>
      <c r="B29">
        <v>0.05</v>
      </c>
      <c r="D29" t="s">
        <v>27</v>
      </c>
      <c r="E29">
        <f>B28 - D14 * E24</f>
        <v>4.5694653632788948E-2</v>
      </c>
      <c r="G29" t="s">
        <v>33</v>
      </c>
      <c r="H29">
        <f>H26 + H27</f>
        <v>2.0334476520037879E-13</v>
      </c>
    </row>
    <row r="30" spans="1:8" x14ac:dyDescent="0.2">
      <c r="D30" t="s">
        <v>28</v>
      </c>
      <c r="E30">
        <f>J14 * E24</f>
        <v>4.3053463672110522E-3</v>
      </c>
    </row>
  </sheetData>
  <mergeCells count="2">
    <mergeCell ref="A4:H4"/>
    <mergeCell ref="A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251D-3769-5A48-8A62-B74FC389AF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2022-02-03T21:26:25Z</dcterms:created>
  <dcterms:modified xsi:type="dcterms:W3CDTF">2022-02-04T02:37:36Z</dcterms:modified>
</cp:coreProperties>
</file>