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pslab/"/>
    </mc:Choice>
  </mc:AlternateContent>
  <xr:revisionPtr revIDLastSave="0" documentId="13_ncr:1_{1B397EC3-16F9-9C42-A799-59E9F31A9EBA}" xr6:coauthVersionLast="47" xr6:coauthVersionMax="47" xr10:uidLastSave="{00000000-0000-0000-0000-000000000000}"/>
  <bookViews>
    <workbookView xWindow="0" yWindow="560" windowWidth="27640" windowHeight="16440" xr2:uid="{1ACCCCB3-9A3F-6A4C-8939-2CBA64DF9C7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H25" i="1"/>
  <c r="H17" i="1" s="1"/>
  <c r="H22" i="1"/>
  <c r="H16" i="1" s="1"/>
  <c r="I20" i="1"/>
  <c r="V16" i="1"/>
  <c r="V15" i="1"/>
  <c r="I15" i="1"/>
  <c r="V13" i="1"/>
  <c r="B2" i="1"/>
  <c r="H21" i="1" s="1"/>
  <c r="I21" i="1" s="1"/>
  <c r="U12" i="1"/>
  <c r="V12" i="1" s="1"/>
  <c r="U11" i="1"/>
  <c r="U14" i="1" s="1"/>
  <c r="V10" i="1"/>
  <c r="U9" i="1"/>
  <c r="V9" i="1" s="1"/>
  <c r="V7" i="1"/>
  <c r="U6" i="1"/>
  <c r="V6" i="1" s="1"/>
  <c r="V4" i="1"/>
  <c r="U4" i="1"/>
  <c r="I17" i="1" l="1"/>
  <c r="I16" i="1"/>
  <c r="I22" i="1"/>
  <c r="U3" i="1"/>
  <c r="U5" i="1" s="1"/>
  <c r="U8" i="1" s="1"/>
  <c r="H23" i="1"/>
  <c r="I23" i="1" l="1"/>
  <c r="I29" i="1" s="1"/>
  <c r="Y2" i="1" s="1"/>
  <c r="H24" i="1"/>
  <c r="V3" i="1" l="1"/>
  <c r="I24" i="1"/>
  <c r="I25" i="1" l="1"/>
  <c r="V11" i="1" s="1"/>
  <c r="V14" i="1" s="1"/>
  <c r="V5" i="1"/>
  <c r="V8" i="1" s="1"/>
</calcChain>
</file>

<file path=xl/sharedStrings.xml><?xml version="1.0" encoding="utf-8"?>
<sst xmlns="http://schemas.openxmlformats.org/spreadsheetml/2006/main" count="37" uniqueCount="33">
  <si>
    <t>Datos ELV</t>
  </si>
  <si>
    <t>Diagrama entalpía-composición</t>
  </si>
  <si>
    <t>Etapa</t>
  </si>
  <si>
    <t>x</t>
  </si>
  <si>
    <t>y</t>
  </si>
  <si>
    <t>Fracción molar</t>
  </si>
  <si>
    <t>Entalpía cal/gmol</t>
  </si>
  <si>
    <t>H</t>
  </si>
  <si>
    <t>a)</t>
  </si>
  <si>
    <t xml:space="preserve"> n-hexano</t>
  </si>
  <si>
    <t>b)</t>
  </si>
  <si>
    <t xml:space="preserve">Líquido Sat. </t>
  </si>
  <si>
    <t xml:space="preserve">Vapor Sat. </t>
  </si>
  <si>
    <t>c)</t>
  </si>
  <si>
    <t>d)</t>
  </si>
  <si>
    <t>D</t>
  </si>
  <si>
    <t>x_D</t>
  </si>
  <si>
    <t>F</t>
  </si>
  <si>
    <t>kmol / h</t>
  </si>
  <si>
    <t>R</t>
  </si>
  <si>
    <t>z</t>
  </si>
  <si>
    <t>T</t>
  </si>
  <si>
    <t>˚F</t>
  </si>
  <si>
    <t>Liq Sat.</t>
  </si>
  <si>
    <t>eq</t>
  </si>
  <si>
    <t>Q'_min</t>
  </si>
  <si>
    <t>Q''_min</t>
  </si>
  <si>
    <t>R_min</t>
  </si>
  <si>
    <t>x_B</t>
  </si>
  <si>
    <t>B</t>
  </si>
  <si>
    <t>x_D_V</t>
  </si>
  <si>
    <t>Q'</t>
  </si>
  <si>
    <t>Q''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</si>
</sst>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3" borderId="6" xfId="0" applyFill="1" applyBorder="1"/>
    <xf numFmtId="0" fontId="0" fillId="3" borderId="0" xfId="0" applyFill="1"/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Fill="1" applyBorder="1"/>
    <xf numFmtId="0" fontId="0" fillId="0" borderId="0" xfId="0" applyFill="1"/>
    <xf numFmtId="0" fontId="0" fillId="3" borderId="7" xfId="0" applyFill="1" applyBorder="1"/>
    <xf numFmtId="0" fontId="0" fillId="0" borderId="0" xfId="0" applyFill="1" applyBorder="1"/>
    <xf numFmtId="0" fontId="0" fillId="3" borderId="8" xfId="0" applyFill="1" applyBorder="1"/>
    <xf numFmtId="0" fontId="0" fillId="3" borderId="1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7000</c:v>
                </c:pt>
                <c:pt idx="1">
                  <c:v>6300</c:v>
                </c:pt>
                <c:pt idx="2">
                  <c:v>5000</c:v>
                </c:pt>
                <c:pt idx="3">
                  <c:v>4100</c:v>
                </c:pt>
                <c:pt idx="4">
                  <c:v>3400</c:v>
                </c:pt>
                <c:pt idx="5">
                  <c:v>3100</c:v>
                </c:pt>
                <c:pt idx="6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254A-8E5C-8B1B954A96A6}"/>
            </c:ext>
          </c:extLst>
        </c:ser>
        <c:ser>
          <c:idx val="1"/>
          <c:order val="1"/>
          <c:tx>
            <c:v>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15700</c:v>
                </c:pt>
                <c:pt idx="1">
                  <c:v>15400</c:v>
                </c:pt>
                <c:pt idx="2">
                  <c:v>14700</c:v>
                </c:pt>
                <c:pt idx="3">
                  <c:v>13900</c:v>
                </c:pt>
                <c:pt idx="4">
                  <c:v>12900</c:v>
                </c:pt>
                <c:pt idx="5">
                  <c:v>11600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5-254A-8E5C-8B1B954A96A6}"/>
            </c:ext>
          </c:extLst>
        </c:ser>
        <c:ser>
          <c:idx val="2"/>
          <c:order val="2"/>
          <c:tx>
            <c:v>x_D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Sheet1!$H$22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Sheet1!$I$22</c:f>
              <c:numCache>
                <c:formatCode>General</c:formatCode>
                <c:ptCount val="1"/>
                <c:pt idx="0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5-254A-8E5C-8B1B954A96A6}"/>
            </c:ext>
          </c:extLst>
        </c:ser>
        <c:ser>
          <c:idx val="3"/>
          <c:order val="3"/>
          <c:tx>
            <c:v>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Sheet1!$H$21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Sheet1!$I$21</c:f>
              <c:numCache>
                <c:formatCode>General</c:formatCode>
                <c:ptCount val="1"/>
                <c:pt idx="0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5-254A-8E5C-8B1B954A96A6}"/>
            </c:ext>
          </c:extLst>
        </c:ser>
        <c:ser>
          <c:idx val="4"/>
          <c:order val="4"/>
          <c:tx>
            <c:v>y_1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Sheet1!$H$23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Sheet1!$I$23</c:f>
              <c:numCache>
                <c:formatCode>General</c:formatCode>
                <c:ptCount val="1"/>
                <c:pt idx="0">
                  <c:v>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5-254A-8E5C-8B1B954A96A6}"/>
            </c:ext>
          </c:extLst>
        </c:ser>
        <c:ser>
          <c:idx val="5"/>
          <c:order val="5"/>
          <c:tx>
            <c:v>Q'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Sheet1!$H$24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Sheet1!$I$24</c:f>
              <c:numCache>
                <c:formatCode>General</c:formatCode>
                <c:ptCount val="1"/>
                <c:pt idx="0">
                  <c:v>20100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5-254A-8E5C-8B1B954A96A6}"/>
            </c:ext>
          </c:extLst>
        </c:ser>
        <c:ser>
          <c:idx val="6"/>
          <c:order val="6"/>
          <c:tx>
            <c:v>Q''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Sheet1!$H$25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Sheet1!$I$25</c:f>
              <c:numCache>
                <c:formatCode>General</c:formatCode>
                <c:ptCount val="1"/>
                <c:pt idx="0">
                  <c:v>-3931.8181818181838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5-254A-8E5C-8B1B954A96A6}"/>
            </c:ext>
          </c:extLst>
        </c:ser>
        <c:ser>
          <c:idx val="7"/>
          <c:order val="7"/>
          <c:tx>
            <c:v>Global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Sheet1!$H$24:$H$25</c:f>
              <c:numCache>
                <c:formatCode>General</c:formatCode>
                <c:ptCount val="2"/>
                <c:pt idx="0">
                  <c:v>0.95</c:v>
                </c:pt>
                <c:pt idx="1">
                  <c:v>0.1</c:v>
                </c:pt>
              </c:numCache>
            </c:numRef>
          </c:xVal>
          <c:yVal>
            <c:numRef>
              <c:f>Sheet1!$I$24:$I$25</c:f>
              <c:numCache>
                <c:formatCode>General</c:formatCode>
                <c:ptCount val="2"/>
                <c:pt idx="0">
                  <c:v>20100</c:v>
                </c:pt>
                <c:pt idx="1">
                  <c:v>-3931.8181818181838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65-254A-8E5C-8B1B954A96A6}"/>
            </c:ext>
          </c:extLst>
        </c:ser>
        <c:ser>
          <c:idx val="8"/>
          <c:order val="8"/>
          <c:tx>
            <c:v>Balance Global Entalpia Mina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Sheet1!$H$16:$H$17</c:f>
              <c:numCache>
                <c:formatCode>General</c:formatCode>
                <c:ptCount val="2"/>
                <c:pt idx="0">
                  <c:v>0.95</c:v>
                </c:pt>
                <c:pt idx="1">
                  <c:v>0.1</c:v>
                </c:pt>
              </c:numCache>
            </c:numRef>
          </c:xVal>
          <c:yVal>
            <c:numRef>
              <c:f>Sheet1!$I$16:$I$17</c:f>
              <c:numCache>
                <c:formatCode>General</c:formatCode>
                <c:ptCount val="2"/>
                <c:pt idx="0">
                  <c:v>16081.666666666666</c:v>
                </c:pt>
                <c:pt idx="1">
                  <c:v>-1740.0000000000009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65-254A-8E5C-8B1B954A96A6}"/>
            </c:ext>
          </c:extLst>
        </c:ser>
        <c:ser>
          <c:idx val="9"/>
          <c:order val="9"/>
          <c:tx>
            <c:v>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Sheet1!$H$22:$H$24</c:f>
              <c:numCache>
                <c:formatCode>General</c:formatCode>
                <c:ptCount val="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</c:numCache>
            </c:numRef>
          </c:xVal>
          <c:yVal>
            <c:numRef>
              <c:f>Sheet1!$I$22:$I$24</c:f>
              <c:numCache>
                <c:formatCode>General</c:formatCode>
                <c:ptCount val="3"/>
                <c:pt idx="0">
                  <c:v>3050</c:v>
                </c:pt>
                <c:pt idx="1">
                  <c:v>10800</c:v>
                </c:pt>
                <c:pt idx="2">
                  <c:v>20100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5-254A-8E5C-8B1B954A96A6}"/>
            </c:ext>
          </c:extLst>
        </c:ser>
        <c:ser>
          <c:idx val="10"/>
          <c:order val="10"/>
          <c:tx>
            <c:v>Pasos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Sheet1!$U$3:$U$16</c:f>
              <c:numCache>
                <c:formatCode>General</c:formatCode>
                <c:ptCount val="14"/>
                <c:pt idx="0">
                  <c:v>0.95</c:v>
                </c:pt>
                <c:pt idx="1">
                  <c:v>0.7</c:v>
                </c:pt>
                <c:pt idx="2">
                  <c:v>0.95</c:v>
                </c:pt>
                <c:pt idx="3">
                  <c:v>0.83</c:v>
                </c:pt>
                <c:pt idx="4">
                  <c:v>0.47</c:v>
                </c:pt>
                <c:pt idx="5">
                  <c:v>0.95</c:v>
                </c:pt>
                <c:pt idx="6">
                  <c:v>0.72699999999999998</c:v>
                </c:pt>
                <c:pt idx="7">
                  <c:v>0.33500000000000002</c:v>
                </c:pt>
                <c:pt idx="8">
                  <c:v>0.1</c:v>
                </c:pt>
                <c:pt idx="9">
                  <c:v>0.56899999999999995</c:v>
                </c:pt>
                <c:pt idx="10">
                  <c:v>0.222</c:v>
                </c:pt>
                <c:pt idx="11">
                  <c:v>0.1</c:v>
                </c:pt>
                <c:pt idx="12">
                  <c:v>0.34</c:v>
                </c:pt>
                <c:pt idx="13">
                  <c:v>9.5000000000000001E-2</c:v>
                </c:pt>
              </c:numCache>
            </c:numRef>
          </c:xVal>
          <c:yVal>
            <c:numRef>
              <c:f>Sheet1!$V$3:$V$16</c:f>
              <c:numCache>
                <c:formatCode>General</c:formatCode>
                <c:ptCount val="14"/>
                <c:pt idx="0">
                  <c:v>10800</c:v>
                </c:pt>
                <c:pt idx="1">
                  <c:v>3400</c:v>
                </c:pt>
                <c:pt idx="2">
                  <c:v>20100</c:v>
                </c:pt>
                <c:pt idx="3">
                  <c:v>12055</c:v>
                </c:pt>
                <c:pt idx="4">
                  <c:v>4235</c:v>
                </c:pt>
                <c:pt idx="5">
                  <c:v>20100</c:v>
                </c:pt>
                <c:pt idx="6">
                  <c:v>12724.5</c:v>
                </c:pt>
                <c:pt idx="7">
                  <c:v>4842.5</c:v>
                </c:pt>
                <c:pt idx="8">
                  <c:v>-3931.8181818181838</c:v>
                </c:pt>
                <c:pt idx="9">
                  <c:v>13555</c:v>
                </c:pt>
                <c:pt idx="10">
                  <c:v>5507</c:v>
                </c:pt>
                <c:pt idx="11">
                  <c:v>-3931.8181818181838</c:v>
                </c:pt>
                <c:pt idx="12">
                  <c:v>14540</c:v>
                </c:pt>
                <c:pt idx="13">
                  <c:v>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5-254A-8E5C-8B1B954A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65648"/>
        <c:axId val="1310554688"/>
      </c:scatterChart>
      <c:valAx>
        <c:axId val="122886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4688"/>
        <c:crosses val="autoZero"/>
        <c:crossBetween val="midCat"/>
        <c:majorUnit val="0.1"/>
      </c:valAx>
      <c:valAx>
        <c:axId val="1310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6564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</xdr:row>
      <xdr:rowOff>12700</xdr:rowOff>
    </xdr:from>
    <xdr:to>
      <xdr:col>19</xdr:col>
      <xdr:colOff>139700</xdr:colOff>
      <xdr:row>30</xdr:row>
      <xdr:rowOff>88900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25ACEDB-6834-3542-9269-51DC0EF2A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abe-thiele"/>
      <sheetName val="240121"/>
      <sheetName val="713"/>
      <sheetName val="Vapor Vivo"/>
      <sheetName val="732"/>
      <sheetName val="Ponchon-Savarit"/>
      <sheetName val="Tarea de Ponchon Savari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A3">
            <v>0.95</v>
          </cell>
        </row>
        <row r="24">
          <cell r="N24">
            <v>10800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CC6C-E62B-9143-9315-C708CA4CEE26}">
  <dimension ref="A1:Y29"/>
  <sheetViews>
    <sheetView tabSelected="1" topLeftCell="J1" workbookViewId="0">
      <selection activeCell="U2" sqref="U2:V16"/>
    </sheetView>
  </sheetViews>
  <sheetFormatPr baseColWidth="10" defaultRowHeight="16" x14ac:dyDescent="0.2"/>
  <sheetData>
    <row r="1" spans="1:25" x14ac:dyDescent="0.2">
      <c r="A1" s="10" t="s">
        <v>17</v>
      </c>
      <c r="B1" s="11">
        <v>14500</v>
      </c>
      <c r="C1" s="11" t="s">
        <v>18</v>
      </c>
      <c r="D1" s="9"/>
      <c r="E1" s="12" t="s">
        <v>0</v>
      </c>
      <c r="F1" s="12"/>
      <c r="G1" s="15" t="s">
        <v>1</v>
      </c>
      <c r="H1" s="15"/>
      <c r="I1" s="15"/>
      <c r="O1" s="1"/>
      <c r="P1" s="1"/>
      <c r="Q1" s="1"/>
      <c r="R1" s="1"/>
      <c r="S1" s="1"/>
      <c r="T1" s="1"/>
      <c r="U1" s="2" t="s">
        <v>2</v>
      </c>
      <c r="V1" s="2"/>
    </row>
    <row r="2" spans="1:25" x14ac:dyDescent="0.2">
      <c r="A2" s="10" t="s">
        <v>20</v>
      </c>
      <c r="B2" s="11">
        <f>0.4</f>
        <v>0.4</v>
      </c>
      <c r="C2" s="11"/>
      <c r="D2" s="4"/>
      <c r="E2" s="11" t="s">
        <v>3</v>
      </c>
      <c r="F2" s="11" t="s">
        <v>4</v>
      </c>
      <c r="G2" s="13" t="s">
        <v>5</v>
      </c>
      <c r="H2" s="15" t="s">
        <v>6</v>
      </c>
      <c r="I2" s="15"/>
      <c r="U2" s="26" t="s">
        <v>3</v>
      </c>
      <c r="V2" s="26" t="s">
        <v>7</v>
      </c>
      <c r="X2" s="26" t="s">
        <v>8</v>
      </c>
      <c r="Y2" s="26">
        <f>I29</f>
        <v>0.68150537634408592</v>
      </c>
    </row>
    <row r="3" spans="1:25" x14ac:dyDescent="0.2">
      <c r="A3" s="10" t="s">
        <v>21</v>
      </c>
      <c r="B3" s="11"/>
      <c r="C3" s="11" t="s">
        <v>22</v>
      </c>
      <c r="D3" s="6"/>
      <c r="E3" s="11">
        <v>0</v>
      </c>
      <c r="F3" s="11">
        <v>0</v>
      </c>
      <c r="G3" s="13" t="s">
        <v>9</v>
      </c>
      <c r="H3" s="15"/>
      <c r="I3" s="15"/>
      <c r="U3" s="26">
        <f>H22</f>
        <v>0.95</v>
      </c>
      <c r="V3" s="26">
        <f>I23</f>
        <v>10800</v>
      </c>
      <c r="X3" s="26" t="s">
        <v>10</v>
      </c>
      <c r="Y3" s="26">
        <v>5</v>
      </c>
    </row>
    <row r="4" spans="1:25" x14ac:dyDescent="0.2">
      <c r="A4" s="5" t="s">
        <v>23</v>
      </c>
      <c r="B4" s="6"/>
      <c r="C4" s="6"/>
      <c r="D4" s="4"/>
      <c r="E4" s="11">
        <v>0.1</v>
      </c>
      <c r="F4" s="11">
        <v>0.36</v>
      </c>
      <c r="G4" s="13"/>
      <c r="H4" s="13" t="s">
        <v>11</v>
      </c>
      <c r="I4" s="13" t="s">
        <v>12</v>
      </c>
      <c r="U4" s="26">
        <f>0.7</f>
        <v>0.7</v>
      </c>
      <c r="V4" s="26">
        <f>H9</f>
        <v>3400</v>
      </c>
      <c r="X4" s="26" t="s">
        <v>13</v>
      </c>
      <c r="Y4" s="26">
        <v>3</v>
      </c>
    </row>
    <row r="5" spans="1:25" x14ac:dyDescent="0.2">
      <c r="A5" s="4"/>
      <c r="B5" s="4"/>
      <c r="C5" s="4"/>
      <c r="D5" s="4"/>
      <c r="E5" s="11">
        <v>0.3</v>
      </c>
      <c r="F5" s="11">
        <v>0.7</v>
      </c>
      <c r="G5" s="13">
        <v>0</v>
      </c>
      <c r="H5" s="13">
        <v>7000</v>
      </c>
      <c r="I5" s="16">
        <v>15700</v>
      </c>
      <c r="U5" s="26">
        <f>U3</f>
        <v>0.95</v>
      </c>
      <c r="V5" s="26">
        <f>I24</f>
        <v>20100</v>
      </c>
      <c r="X5" s="26" t="s">
        <v>14</v>
      </c>
      <c r="Y5" s="26">
        <v>5</v>
      </c>
    </row>
    <row r="6" spans="1:25" x14ac:dyDescent="0.2">
      <c r="A6" s="11" t="s">
        <v>15</v>
      </c>
      <c r="B6" s="11"/>
      <c r="C6" s="4"/>
      <c r="D6" s="4"/>
      <c r="E6" s="11">
        <v>0.5</v>
      </c>
      <c r="F6" s="11">
        <v>0.85</v>
      </c>
      <c r="G6" s="13">
        <v>0.1</v>
      </c>
      <c r="H6" s="13">
        <v>6300</v>
      </c>
      <c r="I6" s="16">
        <v>15400</v>
      </c>
      <c r="U6" s="26">
        <f>0.83</f>
        <v>0.83</v>
      </c>
      <c r="V6" s="26">
        <f>I9 + (I10 - I9) / (G10 - G9) * (U6 - G9)</f>
        <v>12055</v>
      </c>
    </row>
    <row r="7" spans="1:25" x14ac:dyDescent="0.2">
      <c r="A7" s="11" t="s">
        <v>16</v>
      </c>
      <c r="B7" s="11">
        <v>0.95</v>
      </c>
      <c r="C7" s="4"/>
      <c r="D7" s="4"/>
      <c r="E7" s="11">
        <v>0.57999999999999996</v>
      </c>
      <c r="F7" s="11">
        <v>0.9</v>
      </c>
      <c r="G7" s="13">
        <v>0.3</v>
      </c>
      <c r="H7" s="13">
        <v>5000</v>
      </c>
      <c r="I7" s="16">
        <v>14700</v>
      </c>
      <c r="U7" s="26">
        <v>0.47</v>
      </c>
      <c r="V7" s="26">
        <f>H7 + (H8 - H7) / (G8 - G7) * (U7 - G7)</f>
        <v>4235</v>
      </c>
    </row>
    <row r="8" spans="1:25" x14ac:dyDescent="0.2">
      <c r="A8" s="4"/>
      <c r="B8" s="4"/>
      <c r="C8" s="4"/>
      <c r="D8" s="4"/>
      <c r="E8" s="11">
        <v>0.7</v>
      </c>
      <c r="F8" s="11">
        <v>0.95</v>
      </c>
      <c r="G8" s="13">
        <v>0.5</v>
      </c>
      <c r="H8" s="13">
        <v>4100</v>
      </c>
      <c r="I8" s="16">
        <v>13900</v>
      </c>
      <c r="U8" s="26">
        <f>U5</f>
        <v>0.95</v>
      </c>
      <c r="V8" s="26">
        <f>V5</f>
        <v>20100</v>
      </c>
    </row>
    <row r="9" spans="1:25" x14ac:dyDescent="0.2">
      <c r="A9" s="10" t="s">
        <v>19</v>
      </c>
      <c r="B9" s="11">
        <f>1.2</f>
        <v>1.2</v>
      </c>
      <c r="C9" s="4"/>
      <c r="D9" s="4"/>
      <c r="E9" s="11">
        <v>1</v>
      </c>
      <c r="F9" s="11">
        <v>1</v>
      </c>
      <c r="G9" s="13">
        <v>0.7</v>
      </c>
      <c r="H9" s="13">
        <v>3400</v>
      </c>
      <c r="I9" s="16">
        <v>12900</v>
      </c>
      <c r="U9" s="26">
        <f>0.727</f>
        <v>0.72699999999999998</v>
      </c>
      <c r="V9" s="26">
        <f>I9+ (I10 - I9) / (G10 - G9) * (U9 - G9)</f>
        <v>12724.5</v>
      </c>
    </row>
    <row r="10" spans="1:25" x14ac:dyDescent="0.2">
      <c r="A10" s="3"/>
      <c r="B10" s="4"/>
      <c r="C10" s="4"/>
      <c r="D10" s="4"/>
      <c r="E10" s="11"/>
      <c r="F10" s="11"/>
      <c r="G10" s="13">
        <v>0.9</v>
      </c>
      <c r="H10" s="13">
        <v>3100</v>
      </c>
      <c r="I10" s="16">
        <v>11600</v>
      </c>
      <c r="U10" s="26">
        <v>0.33500000000000002</v>
      </c>
      <c r="V10" s="26">
        <f>H7+ (H8 - H7) / (G8 - G7) * (U10 - G7)</f>
        <v>4842.5</v>
      </c>
    </row>
    <row r="11" spans="1:25" x14ac:dyDescent="0.2">
      <c r="A11" s="11" t="s">
        <v>29</v>
      </c>
      <c r="B11" s="11"/>
      <c r="C11" s="4"/>
      <c r="D11" s="4"/>
      <c r="E11" s="4"/>
      <c r="F11" s="4"/>
      <c r="G11" s="13">
        <v>1</v>
      </c>
      <c r="H11" s="13">
        <v>3000</v>
      </c>
      <c r="I11" s="16">
        <v>10000</v>
      </c>
      <c r="J11" s="20"/>
      <c r="K11" s="21"/>
      <c r="U11" s="26">
        <f>H25</f>
        <v>0.1</v>
      </c>
      <c r="V11" s="26">
        <f>I25</f>
        <v>-3931.8181818181838</v>
      </c>
    </row>
    <row r="12" spans="1:25" x14ac:dyDescent="0.2">
      <c r="A12" s="11" t="s">
        <v>28</v>
      </c>
      <c r="B12" s="11">
        <v>0.1</v>
      </c>
      <c r="C12" s="4"/>
      <c r="D12" s="4"/>
      <c r="E12" s="4"/>
      <c r="F12" s="4"/>
      <c r="G12" s="17"/>
      <c r="H12" s="14"/>
      <c r="I12" s="18"/>
      <c r="J12" s="20"/>
      <c r="K12" s="21"/>
      <c r="U12" s="26">
        <f>0.569</f>
        <v>0.56899999999999995</v>
      </c>
      <c r="V12" s="26">
        <f>I8 + (I9 - I8) / (G9 - G8) * (U12 - G8)</f>
        <v>13555</v>
      </c>
    </row>
    <row r="13" spans="1:25" x14ac:dyDescent="0.2">
      <c r="A13" s="4"/>
      <c r="B13" s="4"/>
      <c r="C13" s="4"/>
      <c r="D13" s="4"/>
      <c r="E13" s="6"/>
      <c r="F13" s="4"/>
      <c r="G13" s="17"/>
      <c r="H13" s="14"/>
      <c r="I13" s="18"/>
      <c r="J13" s="20"/>
      <c r="K13" s="21"/>
      <c r="U13" s="26">
        <v>0.222</v>
      </c>
      <c r="V13" s="26">
        <f>H6 + (H7 - H6) / (G7 - G6) * (U13 - G6)</f>
        <v>5507</v>
      </c>
    </row>
    <row r="14" spans="1:25" x14ac:dyDescent="0.2">
      <c r="A14" s="4"/>
      <c r="B14" s="4"/>
      <c r="C14" s="4"/>
      <c r="D14" s="4"/>
      <c r="E14" s="4"/>
      <c r="F14" s="4"/>
      <c r="G14" s="17"/>
      <c r="H14" s="14"/>
      <c r="I14" s="18"/>
      <c r="J14" s="20"/>
      <c r="K14" s="21"/>
      <c r="U14" s="26">
        <f>U11</f>
        <v>0.1</v>
      </c>
      <c r="V14" s="26">
        <f>V11</f>
        <v>-3931.8181818181838</v>
      </c>
    </row>
    <row r="15" spans="1:25" x14ac:dyDescent="0.2">
      <c r="A15" s="4"/>
      <c r="B15" s="4"/>
      <c r="C15" s="4"/>
      <c r="D15" s="4"/>
      <c r="E15" s="4"/>
      <c r="F15" s="4"/>
      <c r="G15" s="13" t="s">
        <v>24</v>
      </c>
      <c r="H15" s="13">
        <v>0.77500000000000002</v>
      </c>
      <c r="I15" s="13">
        <f>I9 + (I10 - I9) / (G10 - G9) * (H15 - G9)</f>
        <v>12412.5</v>
      </c>
      <c r="J15" s="21"/>
      <c r="K15" s="21"/>
      <c r="U15" s="26">
        <v>0.34</v>
      </c>
      <c r="V15" s="26">
        <f>I7 + (I8 - I7) / (G8 - G7) * (U15 - G7)</f>
        <v>14540</v>
      </c>
    </row>
    <row r="16" spans="1:25" x14ac:dyDescent="0.2">
      <c r="A16" s="4"/>
      <c r="B16" s="4"/>
      <c r="C16" s="4"/>
      <c r="D16" s="4"/>
      <c r="E16" s="4"/>
      <c r="F16" s="4"/>
      <c r="G16" s="13" t="s">
        <v>25</v>
      </c>
      <c r="H16" s="13">
        <f>H22</f>
        <v>0.95</v>
      </c>
      <c r="I16" s="13">
        <f>I21 + (I15 - I21) / (H15 -H21) * (H16 - H21)</f>
        <v>16081.666666666666</v>
      </c>
      <c r="J16" s="20"/>
      <c r="K16" s="21"/>
      <c r="U16" s="26">
        <v>9.5000000000000001E-2</v>
      </c>
      <c r="V16" s="26">
        <f>H5 + (H6 - H5) / (G6 - G5) * (U16 - G5)</f>
        <v>6335</v>
      </c>
    </row>
    <row r="17" spans="1:11" x14ac:dyDescent="0.2">
      <c r="A17" s="4"/>
      <c r="B17" s="4"/>
      <c r="C17" s="4"/>
      <c r="D17" s="4"/>
      <c r="E17" s="4"/>
      <c r="F17" s="4"/>
      <c r="G17" s="24" t="s">
        <v>26</v>
      </c>
      <c r="H17" s="13">
        <f>H25</f>
        <v>0.1</v>
      </c>
      <c r="I17" s="13">
        <f>I21 + (I15 - I21) / (H15 -H21) * (H17 - H21)</f>
        <v>-1740.0000000000009</v>
      </c>
      <c r="J17" s="20"/>
      <c r="K17" s="21"/>
    </row>
    <row r="18" spans="1:11" x14ac:dyDescent="0.2">
      <c r="A18" s="4"/>
      <c r="B18" s="4"/>
      <c r="C18" s="4"/>
      <c r="D18" s="4"/>
      <c r="E18" s="4"/>
      <c r="F18" s="4"/>
      <c r="G18" s="25"/>
      <c r="H18" s="14"/>
      <c r="I18" s="14"/>
      <c r="J18" s="20"/>
      <c r="K18" s="21"/>
    </row>
    <row r="19" spans="1:11" x14ac:dyDescent="0.2">
      <c r="A19" s="4"/>
      <c r="B19" s="4"/>
      <c r="C19" s="4"/>
      <c r="D19" s="4"/>
      <c r="E19" s="4"/>
      <c r="F19" s="4"/>
      <c r="G19" s="17"/>
      <c r="H19" s="14"/>
      <c r="I19" s="18"/>
      <c r="J19" s="20"/>
      <c r="K19" s="21"/>
    </row>
    <row r="20" spans="1:11" x14ac:dyDescent="0.2">
      <c r="A20" s="3"/>
      <c r="B20" s="4"/>
      <c r="C20" s="4"/>
      <c r="D20" s="4"/>
      <c r="E20" s="4"/>
      <c r="F20" s="4"/>
      <c r="G20" s="13" t="s">
        <v>28</v>
      </c>
      <c r="H20" s="13">
        <v>0.1</v>
      </c>
      <c r="I20" s="13">
        <f>H6 + (H7 - H6) / (G7 - G6) * (H20 - G6)</f>
        <v>6300</v>
      </c>
      <c r="J20" s="20"/>
      <c r="K20" s="21"/>
    </row>
    <row r="21" spans="1:11" x14ac:dyDescent="0.2">
      <c r="A21" s="3"/>
      <c r="B21" s="4"/>
      <c r="C21" s="4"/>
      <c r="D21" s="4"/>
      <c r="E21" s="4"/>
      <c r="F21" s="4"/>
      <c r="G21" s="13" t="s">
        <v>20</v>
      </c>
      <c r="H21" s="13">
        <f>B2</f>
        <v>0.4</v>
      </c>
      <c r="I21" s="13">
        <f>H7 + (H8 - H7) / (G8 - G7) * (H21 - G7)</f>
        <v>4550</v>
      </c>
      <c r="J21" s="20"/>
      <c r="K21" s="21"/>
    </row>
    <row r="22" spans="1:11" x14ac:dyDescent="0.2">
      <c r="A22" s="3"/>
      <c r="B22" s="4"/>
      <c r="C22" s="4"/>
      <c r="D22" s="4"/>
      <c r="E22" s="4"/>
      <c r="F22" s="4"/>
      <c r="G22" s="13" t="s">
        <v>16</v>
      </c>
      <c r="H22" s="13">
        <f>B7</f>
        <v>0.95</v>
      </c>
      <c r="I22" s="13">
        <f>H10 + (H11 - H10) / (G11 - G10) * (H22 - G10)</f>
        <v>3050</v>
      </c>
      <c r="J22" s="20"/>
      <c r="K22" s="21"/>
    </row>
    <row r="23" spans="1:11" x14ac:dyDescent="0.2">
      <c r="A23" s="3"/>
      <c r="B23" s="4"/>
      <c r="C23" s="4"/>
      <c r="D23" s="4"/>
      <c r="E23" s="4"/>
      <c r="F23" s="4"/>
      <c r="G23" s="13" t="s">
        <v>30</v>
      </c>
      <c r="H23" s="13">
        <f>H22</f>
        <v>0.95</v>
      </c>
      <c r="I23" s="13">
        <f>I10 + (I11 - I10) / (G11 - G10) * (H23 - G10)</f>
        <v>10800</v>
      </c>
      <c r="J23" s="20"/>
      <c r="K23" s="21"/>
    </row>
    <row r="24" spans="1:11" x14ac:dyDescent="0.2">
      <c r="A24" s="3"/>
      <c r="B24" s="4"/>
      <c r="C24" s="4"/>
      <c r="D24" s="4"/>
      <c r="E24" s="4"/>
      <c r="F24" s="4"/>
      <c r="G24" s="13" t="s">
        <v>31</v>
      </c>
      <c r="H24" s="13">
        <f>H23</f>
        <v>0.95</v>
      </c>
      <c r="I24" s="13">
        <f>B9 * (I23 - I22) + '[1]Tarea de Ponchon Savarit'!N24</f>
        <v>20100</v>
      </c>
      <c r="J24" s="20"/>
      <c r="K24" s="21"/>
    </row>
    <row r="25" spans="1:11" x14ac:dyDescent="0.2">
      <c r="A25" s="3"/>
      <c r="B25" s="4"/>
      <c r="C25" s="4"/>
      <c r="D25" s="4"/>
      <c r="E25" s="4"/>
      <c r="F25" s="4"/>
      <c r="G25" s="13" t="s">
        <v>32</v>
      </c>
      <c r="H25" s="13">
        <f>H20</f>
        <v>0.1</v>
      </c>
      <c r="I25" s="13">
        <f>I24 + (I24 - I21) / (H24 - H21) * (H25 - H24)</f>
        <v>-3931.8181818181838</v>
      </c>
      <c r="J25" s="20"/>
      <c r="K25" s="21"/>
    </row>
    <row r="26" spans="1:11" x14ac:dyDescent="0.2">
      <c r="A26" s="3"/>
      <c r="B26" s="4"/>
      <c r="C26" s="4"/>
      <c r="D26" s="4"/>
      <c r="E26" s="4"/>
      <c r="F26" s="4"/>
      <c r="G26" s="14"/>
      <c r="H26" s="14"/>
      <c r="I26" s="14"/>
      <c r="J26" s="20"/>
      <c r="K26" s="21"/>
    </row>
    <row r="27" spans="1:11" x14ac:dyDescent="0.2">
      <c r="A27" s="3"/>
      <c r="B27" s="4"/>
      <c r="C27" s="4"/>
      <c r="D27" s="4"/>
      <c r="E27" s="4"/>
      <c r="F27" s="4"/>
      <c r="G27" s="17"/>
      <c r="H27" s="14"/>
      <c r="I27" s="18"/>
      <c r="J27" s="20"/>
      <c r="K27" s="21"/>
    </row>
    <row r="28" spans="1:11" x14ac:dyDescent="0.2">
      <c r="A28" s="3"/>
      <c r="B28" s="4"/>
      <c r="C28" s="4"/>
      <c r="D28" s="4"/>
      <c r="E28" s="4"/>
      <c r="F28" s="4"/>
      <c r="G28" s="17"/>
      <c r="H28" s="14"/>
      <c r="I28" s="18"/>
      <c r="J28" s="20"/>
      <c r="K28" s="21"/>
    </row>
    <row r="29" spans="1:11" x14ac:dyDescent="0.2">
      <c r="A29" s="7"/>
      <c r="B29" s="8"/>
      <c r="C29" s="8"/>
      <c r="D29" s="8"/>
      <c r="E29" s="8"/>
      <c r="F29" s="8"/>
      <c r="G29" s="19"/>
      <c r="H29" s="13" t="s">
        <v>27</v>
      </c>
      <c r="I29" s="22">
        <f>(I16 - I23) / (I23 - I22)</f>
        <v>0.68150537634408592</v>
      </c>
      <c r="J29" s="23"/>
      <c r="K29" s="23"/>
    </row>
  </sheetData>
  <mergeCells count="5">
    <mergeCell ref="E1:F1"/>
    <mergeCell ref="G1:I1"/>
    <mergeCell ref="U1:V1"/>
    <mergeCell ref="H2:I2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Nadie</dc:creator>
  <cp:keywords/>
  <dc:description/>
  <cp:lastModifiedBy>SERGIO SAMUEL SALDAÑA FLORES</cp:lastModifiedBy>
  <dcterms:created xsi:type="dcterms:W3CDTF">2022-02-14T15:54:49Z</dcterms:created>
  <dcterms:modified xsi:type="dcterms:W3CDTF">2022-02-14T20:37:46Z</dcterms:modified>
  <cp:category/>
</cp:coreProperties>
</file>