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sal/Projects/sci7/pslab/"/>
    </mc:Choice>
  </mc:AlternateContent>
  <xr:revisionPtr revIDLastSave="0" documentId="8_{32E12E6B-F4C9-5B46-86E6-9F4D78E1282B}" xr6:coauthVersionLast="47" xr6:coauthVersionMax="47" xr10:uidLastSave="{00000000-0000-0000-0000-000000000000}"/>
  <bookViews>
    <workbookView xWindow="-980" yWindow="560" windowWidth="27640" windowHeight="16440" xr2:uid="{1ACCCCB3-9A3F-6A4C-8939-2CBA64DF9C74}"/>
  </bookViews>
  <sheets>
    <sheet name="Tarea de Ponchon Savarit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6" i="1" l="1"/>
  <c r="M23" i="1"/>
  <c r="M16" i="1" s="1"/>
  <c r="N21" i="1"/>
  <c r="M17" i="1"/>
  <c r="AB16" i="1"/>
  <c r="AB15" i="1"/>
  <c r="N15" i="1"/>
  <c r="AB13" i="1"/>
  <c r="B13" i="1"/>
  <c r="M22" i="1" s="1"/>
  <c r="N22" i="1" s="1"/>
  <c r="AB12" i="1"/>
  <c r="AA12" i="1"/>
  <c r="F12" i="1"/>
  <c r="AA11" i="1"/>
  <c r="AA14" i="1" s="1"/>
  <c r="AB10" i="1"/>
  <c r="AA9" i="1"/>
  <c r="AB9" i="1" s="1"/>
  <c r="AB7" i="1"/>
  <c r="AA6" i="1"/>
  <c r="AB6" i="1" s="1"/>
  <c r="AB4" i="1"/>
  <c r="AA4" i="1"/>
  <c r="N17" i="1" l="1"/>
  <c r="N16" i="1"/>
  <c r="N23" i="1"/>
  <c r="AA3" i="1"/>
  <c r="AA5" i="1" s="1"/>
  <c r="AA8" i="1" s="1"/>
  <c r="M24" i="1"/>
  <c r="N24" i="1" l="1"/>
  <c r="M25" i="1"/>
  <c r="N18" i="1"/>
  <c r="AE2" i="1" s="1"/>
  <c r="AB3" i="1" l="1"/>
  <c r="N25" i="1"/>
  <c r="N26" i="1" l="1"/>
  <c r="AB11" i="1" s="1"/>
  <c r="AB14" i="1" s="1"/>
  <c r="AB5" i="1"/>
  <c r="AB8" i="1" s="1"/>
</calcChain>
</file>

<file path=xl/sharedStrings.xml><?xml version="1.0" encoding="utf-8"?>
<sst xmlns="http://schemas.openxmlformats.org/spreadsheetml/2006/main" count="40" uniqueCount="36">
  <si>
    <t>Diagrama</t>
  </si>
  <si>
    <t>Datos ELV</t>
  </si>
  <si>
    <t>Diagrama entalpía-composición</t>
  </si>
  <si>
    <t>Etapa</t>
  </si>
  <si>
    <t>x</t>
  </si>
  <si>
    <t>y</t>
  </si>
  <si>
    <t>Fracción molar</t>
  </si>
  <si>
    <t>Entalpía cal/gmol</t>
  </si>
  <si>
    <t>H</t>
  </si>
  <si>
    <t>a)</t>
  </si>
  <si>
    <t>Sub</t>
  </si>
  <si>
    <t>Nombre</t>
  </si>
  <si>
    <t xml:space="preserve"> n-hexano</t>
  </si>
  <si>
    <t>b)</t>
  </si>
  <si>
    <t xml:space="preserve">Líquido Sat. </t>
  </si>
  <si>
    <t xml:space="preserve">Vapor Sat. </t>
  </si>
  <si>
    <t>c)</t>
  </si>
  <si>
    <t>d)</t>
  </si>
  <si>
    <t>D</t>
  </si>
  <si>
    <t>x_D</t>
  </si>
  <si>
    <t>F</t>
  </si>
  <si>
    <t>kmol / h</t>
  </si>
  <si>
    <t>R</t>
  </si>
  <si>
    <t>z</t>
  </si>
  <si>
    <t>T</t>
  </si>
  <si>
    <t>˚F</t>
  </si>
  <si>
    <t>Liq Sat.</t>
  </si>
  <si>
    <t>eq</t>
  </si>
  <si>
    <t>Q'_min</t>
  </si>
  <si>
    <t>Q''_min</t>
  </si>
  <si>
    <t>R_min</t>
  </si>
  <si>
    <t>x_B</t>
  </si>
  <si>
    <t>B</t>
  </si>
  <si>
    <t>x_D_V</t>
  </si>
  <si>
    <t>Q'</t>
  </si>
  <si>
    <t>Q''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</si>
</sst>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3" borderId="4" xfId="0" applyFill="1" applyBorder="1"/>
    <xf numFmtId="0" fontId="0" fillId="3" borderId="0" xfId="0" applyFill="1"/>
    <xf numFmtId="0" fontId="0" fillId="4" borderId="4" xfId="0" applyFill="1" applyBorder="1"/>
    <xf numFmtId="0" fontId="0" fillId="4" borderId="0" xfId="0" applyFill="1" applyAlignment="1">
      <alignment horizontal="center"/>
    </xf>
    <xf numFmtId="0" fontId="0" fillId="4" borderId="5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/>
    <xf numFmtId="0" fontId="0" fillId="4" borderId="5" xfId="0" applyFill="1" applyBorder="1"/>
    <xf numFmtId="0" fontId="0" fillId="0" borderId="0" xfId="0" applyAlignment="1">
      <alignment horizontal="center"/>
    </xf>
    <xf numFmtId="2" fontId="0" fillId="4" borderId="5" xfId="0" applyNumberFormat="1" applyFill="1" applyBorder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6" xfId="0" applyFill="1" applyBorder="1"/>
    <xf numFmtId="0" fontId="0" fillId="3" borderId="7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Hx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'Tarea de Ponchon Savarit'!$L$5:$L$11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  <c:pt idx="6">
                  <c:v>1</c:v>
                </c:pt>
              </c:numCache>
            </c:numRef>
          </c:xVal>
          <c:yVal>
            <c:numRef>
              <c:f>'Tarea de Ponchon Savarit'!$M$5:$M$11</c:f>
              <c:numCache>
                <c:formatCode>General</c:formatCode>
                <c:ptCount val="7"/>
                <c:pt idx="0">
                  <c:v>7000</c:v>
                </c:pt>
                <c:pt idx="1">
                  <c:v>6300</c:v>
                </c:pt>
                <c:pt idx="2">
                  <c:v>5000</c:v>
                </c:pt>
                <c:pt idx="3">
                  <c:v>4100</c:v>
                </c:pt>
                <c:pt idx="4">
                  <c:v>3400</c:v>
                </c:pt>
                <c:pt idx="5">
                  <c:v>3100</c:v>
                </c:pt>
                <c:pt idx="6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5-254A-8E5C-8B1B954A96A6}"/>
            </c:ext>
          </c:extLst>
        </c:ser>
        <c:ser>
          <c:idx val="1"/>
          <c:order val="1"/>
          <c:tx>
            <c:v>Hy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'Tarea de Ponchon Savarit'!$L$5:$L$11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  <c:pt idx="6">
                  <c:v>1</c:v>
                </c:pt>
              </c:numCache>
            </c:numRef>
          </c:xVal>
          <c:yVal>
            <c:numRef>
              <c:f>'Tarea de Ponchon Savarit'!$N$5:$N$11</c:f>
              <c:numCache>
                <c:formatCode>0.00</c:formatCode>
                <c:ptCount val="7"/>
                <c:pt idx="0">
                  <c:v>15700</c:v>
                </c:pt>
                <c:pt idx="1">
                  <c:v>15400</c:v>
                </c:pt>
                <c:pt idx="2">
                  <c:v>14700</c:v>
                </c:pt>
                <c:pt idx="3">
                  <c:v>13900</c:v>
                </c:pt>
                <c:pt idx="4">
                  <c:v>12900</c:v>
                </c:pt>
                <c:pt idx="5">
                  <c:v>11600</c:v>
                </c:pt>
                <c:pt idx="6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65-254A-8E5C-8B1B954A96A6}"/>
            </c:ext>
          </c:extLst>
        </c:ser>
        <c:ser>
          <c:idx val="2"/>
          <c:order val="2"/>
          <c:tx>
            <c:v>x_D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'Tarea de Ponchon Savarit'!$M$23</c:f>
              <c:numCache>
                <c:formatCode>General</c:formatCode>
                <c:ptCount val="1"/>
                <c:pt idx="0">
                  <c:v>0.95</c:v>
                </c:pt>
              </c:numCache>
            </c:numRef>
          </c:xVal>
          <c:yVal>
            <c:numRef>
              <c:f>'Tarea de Ponchon Savarit'!$N$23</c:f>
              <c:numCache>
                <c:formatCode>General</c:formatCode>
                <c:ptCount val="1"/>
                <c:pt idx="0">
                  <c:v>3050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65-254A-8E5C-8B1B954A96A6}"/>
            </c:ext>
          </c:extLst>
        </c:ser>
        <c:ser>
          <c:idx val="3"/>
          <c:order val="3"/>
          <c:tx>
            <c:v>z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'Tarea de Ponchon Savarit'!$M$22</c:f>
              <c:numCache>
                <c:formatCode>General</c:formatCode>
                <c:ptCount val="1"/>
                <c:pt idx="0">
                  <c:v>0.4</c:v>
                </c:pt>
              </c:numCache>
            </c:numRef>
          </c:xVal>
          <c:yVal>
            <c:numRef>
              <c:f>'Tarea de Ponchon Savarit'!$N$22</c:f>
              <c:numCache>
                <c:formatCode>General</c:formatCode>
                <c:ptCount val="1"/>
                <c:pt idx="0">
                  <c:v>4550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65-254A-8E5C-8B1B954A96A6}"/>
            </c:ext>
          </c:extLst>
        </c:ser>
        <c:ser>
          <c:idx val="4"/>
          <c:order val="4"/>
          <c:tx>
            <c:v>y_1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'Tarea de Ponchon Savarit'!$M$24</c:f>
              <c:numCache>
                <c:formatCode>General</c:formatCode>
                <c:ptCount val="1"/>
                <c:pt idx="0">
                  <c:v>0.95</c:v>
                </c:pt>
              </c:numCache>
            </c:numRef>
          </c:xVal>
          <c:yVal>
            <c:numRef>
              <c:f>'Tarea de Ponchon Savarit'!$N$24</c:f>
              <c:numCache>
                <c:formatCode>General</c:formatCode>
                <c:ptCount val="1"/>
                <c:pt idx="0">
                  <c:v>10800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65-254A-8E5C-8B1B954A96A6}"/>
            </c:ext>
          </c:extLst>
        </c:ser>
        <c:ser>
          <c:idx val="5"/>
          <c:order val="5"/>
          <c:tx>
            <c:v>Q'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'Tarea de Ponchon Savarit'!$M$25</c:f>
              <c:numCache>
                <c:formatCode>General</c:formatCode>
                <c:ptCount val="1"/>
                <c:pt idx="0">
                  <c:v>0.95</c:v>
                </c:pt>
              </c:numCache>
            </c:numRef>
          </c:xVal>
          <c:yVal>
            <c:numRef>
              <c:f>'Tarea de Ponchon Savarit'!$N$25</c:f>
              <c:numCache>
                <c:formatCode>General</c:formatCode>
                <c:ptCount val="1"/>
                <c:pt idx="0">
                  <c:v>20100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65-254A-8E5C-8B1B954A96A6}"/>
            </c:ext>
          </c:extLst>
        </c:ser>
        <c:ser>
          <c:idx val="6"/>
          <c:order val="6"/>
          <c:tx>
            <c:v>Q''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'Tarea de Ponchon Savarit'!$M$26</c:f>
              <c:numCache>
                <c:formatCode>General</c:formatCode>
                <c:ptCount val="1"/>
                <c:pt idx="0">
                  <c:v>0.1</c:v>
                </c:pt>
              </c:numCache>
            </c:numRef>
          </c:xVal>
          <c:yVal>
            <c:numRef>
              <c:f>'Tarea de Ponchon Savarit'!$N$26</c:f>
              <c:numCache>
                <c:formatCode>General</c:formatCode>
                <c:ptCount val="1"/>
                <c:pt idx="0">
                  <c:v>-3931.8181818181838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65-254A-8E5C-8B1B954A96A6}"/>
            </c:ext>
          </c:extLst>
        </c:ser>
        <c:ser>
          <c:idx val="7"/>
          <c:order val="7"/>
          <c:tx>
            <c:v>Global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'Tarea de Ponchon Savarit'!$M$25:$M$26</c:f>
              <c:numCache>
                <c:formatCode>General</c:formatCode>
                <c:ptCount val="2"/>
                <c:pt idx="0">
                  <c:v>0.95</c:v>
                </c:pt>
                <c:pt idx="1">
                  <c:v>0.1</c:v>
                </c:pt>
              </c:numCache>
            </c:numRef>
          </c:xVal>
          <c:yVal>
            <c:numRef>
              <c:f>'Tarea de Ponchon Savarit'!$N$25:$N$26</c:f>
              <c:numCache>
                <c:formatCode>General</c:formatCode>
                <c:ptCount val="2"/>
                <c:pt idx="0">
                  <c:v>20100</c:v>
                </c:pt>
                <c:pt idx="1">
                  <c:v>-3931.8181818181838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B65-254A-8E5C-8B1B954A96A6}"/>
            </c:ext>
          </c:extLst>
        </c:ser>
        <c:ser>
          <c:idx val="8"/>
          <c:order val="8"/>
          <c:tx>
            <c:v>Balance Global Entalpia Mina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'Tarea de Ponchon Savarit'!$M$16:$M$17</c:f>
              <c:numCache>
                <c:formatCode>General</c:formatCode>
                <c:ptCount val="2"/>
                <c:pt idx="0">
                  <c:v>0.95</c:v>
                </c:pt>
                <c:pt idx="1">
                  <c:v>0.1</c:v>
                </c:pt>
              </c:numCache>
            </c:numRef>
          </c:xVal>
          <c:yVal>
            <c:numRef>
              <c:f>'Tarea de Ponchon Savarit'!$N$16:$N$17</c:f>
              <c:numCache>
                <c:formatCode>General</c:formatCode>
                <c:ptCount val="2"/>
                <c:pt idx="0">
                  <c:v>16081.666666666666</c:v>
                </c:pt>
                <c:pt idx="1">
                  <c:v>-1740.0000000000009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B65-254A-8E5C-8B1B954A96A6}"/>
            </c:ext>
          </c:extLst>
        </c:ser>
        <c:ser>
          <c:idx val="9"/>
          <c:order val="9"/>
          <c:tx>
            <c:v>A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'Tarea de Ponchon Savarit'!$M$23:$M$25</c:f>
              <c:numCache>
                <c:formatCode>General</c:formatCode>
                <c:ptCount val="3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</c:numCache>
            </c:numRef>
          </c:xVal>
          <c:yVal>
            <c:numRef>
              <c:f>'Tarea de Ponchon Savarit'!$N$23:$N$25</c:f>
              <c:numCache>
                <c:formatCode>General</c:formatCode>
                <c:ptCount val="3"/>
                <c:pt idx="0">
                  <c:v>3050</c:v>
                </c:pt>
                <c:pt idx="1">
                  <c:v>10800</c:v>
                </c:pt>
                <c:pt idx="2">
                  <c:v>20100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B65-254A-8E5C-8B1B954A96A6}"/>
            </c:ext>
          </c:extLst>
        </c:ser>
        <c:ser>
          <c:idx val="10"/>
          <c:order val="10"/>
          <c:tx>
            <c:v>Pasos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'Tarea de Ponchon Savarit'!$AA$3:$AA$27</c:f>
              <c:numCache>
                <c:formatCode>General</c:formatCode>
                <c:ptCount val="25"/>
                <c:pt idx="0">
                  <c:v>0.95</c:v>
                </c:pt>
                <c:pt idx="1">
                  <c:v>0.7</c:v>
                </c:pt>
                <c:pt idx="2">
                  <c:v>0.95</c:v>
                </c:pt>
                <c:pt idx="3">
                  <c:v>0.83</c:v>
                </c:pt>
                <c:pt idx="4">
                  <c:v>0.47</c:v>
                </c:pt>
                <c:pt idx="5">
                  <c:v>0.95</c:v>
                </c:pt>
                <c:pt idx="6">
                  <c:v>0.72699999999999998</c:v>
                </c:pt>
                <c:pt idx="7">
                  <c:v>0.33500000000000002</c:v>
                </c:pt>
                <c:pt idx="8">
                  <c:v>0.1</c:v>
                </c:pt>
                <c:pt idx="9">
                  <c:v>0.56899999999999995</c:v>
                </c:pt>
                <c:pt idx="10">
                  <c:v>0.222</c:v>
                </c:pt>
                <c:pt idx="11">
                  <c:v>0.1</c:v>
                </c:pt>
                <c:pt idx="12">
                  <c:v>0.34</c:v>
                </c:pt>
                <c:pt idx="13">
                  <c:v>9.5000000000000001E-2</c:v>
                </c:pt>
              </c:numCache>
            </c:numRef>
          </c:xVal>
          <c:yVal>
            <c:numRef>
              <c:f>'Tarea de Ponchon Savarit'!$AB$3:$AB$27</c:f>
              <c:numCache>
                <c:formatCode>General</c:formatCode>
                <c:ptCount val="25"/>
                <c:pt idx="0">
                  <c:v>10800</c:v>
                </c:pt>
                <c:pt idx="1">
                  <c:v>3400</c:v>
                </c:pt>
                <c:pt idx="2">
                  <c:v>20100</c:v>
                </c:pt>
                <c:pt idx="3">
                  <c:v>12055</c:v>
                </c:pt>
                <c:pt idx="4">
                  <c:v>4235</c:v>
                </c:pt>
                <c:pt idx="5">
                  <c:v>20100</c:v>
                </c:pt>
                <c:pt idx="6">
                  <c:v>12724.5</c:v>
                </c:pt>
                <c:pt idx="7">
                  <c:v>4842.5</c:v>
                </c:pt>
                <c:pt idx="8">
                  <c:v>-3931.8181818181838</c:v>
                </c:pt>
                <c:pt idx="9">
                  <c:v>13555</c:v>
                </c:pt>
                <c:pt idx="10">
                  <c:v>5507</c:v>
                </c:pt>
                <c:pt idx="11">
                  <c:v>-3931.8181818181838</c:v>
                </c:pt>
                <c:pt idx="12">
                  <c:v>14540</c:v>
                </c:pt>
                <c:pt idx="13">
                  <c:v>6335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B65-254A-8E5C-8B1B954A9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865648"/>
        <c:axId val="1310554688"/>
      </c:scatterChart>
      <c:valAx>
        <c:axId val="12288656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554688"/>
        <c:crosses val="autoZero"/>
        <c:crossBetween val="midCat"/>
        <c:majorUnit val="0.1"/>
      </c:valAx>
      <c:valAx>
        <c:axId val="13105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865648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38100</xdr:rowOff>
    </xdr:from>
    <xdr:to>
      <xdr:col>4</xdr:col>
      <xdr:colOff>50800</xdr:colOff>
      <xdr:row>23</xdr:row>
      <xdr:rowOff>127000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6BA44407-2FAD-E946-999A-26B2C07972F3}"/>
            </a:ext>
          </a:extLst>
        </xdr:cNvPr>
        <xdr:cNvGrpSpPr/>
      </xdr:nvGrpSpPr>
      <xdr:grpSpPr>
        <a:xfrm>
          <a:off x="2476500" y="1663700"/>
          <a:ext cx="876300" cy="3136900"/>
          <a:chOff x="3187700" y="1168400"/>
          <a:chExt cx="914400" cy="3136900"/>
        </a:xfrm>
      </xdr:grpSpPr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93E5C170-9542-6D46-A593-933D81ABE236}"/>
              </a:ext>
            </a:extLst>
          </xdr:cNvPr>
          <xdr:cNvSpPr/>
        </xdr:nvSpPr>
        <xdr:spPr>
          <a:xfrm>
            <a:off x="3187700" y="1651000"/>
            <a:ext cx="914400" cy="22225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P = 101</a:t>
            </a:r>
            <a:r>
              <a:rPr lang="en-US" sz="1100" baseline="0">
                <a:solidFill>
                  <a:sysClr val="windowText" lastClr="000000"/>
                </a:solidFill>
              </a:rPr>
              <a:t> kPa</a:t>
            </a:r>
          </a:p>
        </xdr:txBody>
      </xdr:sp>
      <xdr:sp macro="" textlink="">
        <xdr:nvSpPr>
          <xdr:cNvPr id="20" name="Oval 19">
            <a:extLst>
              <a:ext uri="{FF2B5EF4-FFF2-40B4-BE49-F238E27FC236}">
                <a16:creationId xmlns:a16="http://schemas.microsoft.com/office/drawing/2014/main" id="{3D266E7F-8B65-4843-815B-3248A4722442}"/>
              </a:ext>
            </a:extLst>
          </xdr:cNvPr>
          <xdr:cNvSpPr/>
        </xdr:nvSpPr>
        <xdr:spPr>
          <a:xfrm>
            <a:off x="3187700" y="1168400"/>
            <a:ext cx="914400" cy="914400"/>
          </a:xfrm>
          <a:prstGeom prst="ellips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Oval 20">
            <a:extLst>
              <a:ext uri="{FF2B5EF4-FFF2-40B4-BE49-F238E27FC236}">
                <a16:creationId xmlns:a16="http://schemas.microsoft.com/office/drawing/2014/main" id="{4A1582D8-76DA-BE41-900B-6ACA7EAC04B5}"/>
              </a:ext>
            </a:extLst>
          </xdr:cNvPr>
          <xdr:cNvSpPr/>
        </xdr:nvSpPr>
        <xdr:spPr>
          <a:xfrm>
            <a:off x="3187700" y="3390900"/>
            <a:ext cx="914400" cy="914400"/>
          </a:xfrm>
          <a:prstGeom prst="ellips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16</xdr:row>
      <xdr:rowOff>6350</xdr:rowOff>
    </xdr:from>
    <xdr:to>
      <xdr:col>2</xdr:col>
      <xdr:colOff>850900</xdr:colOff>
      <xdr:row>16</xdr:row>
      <xdr:rowOff>6350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EFC55841-28DA-BA44-959E-173135C4302F}"/>
            </a:ext>
          </a:extLst>
        </xdr:cNvPr>
        <xdr:cNvCxnSpPr>
          <a:endCxn id="19" idx="1"/>
        </xdr:cNvCxnSpPr>
      </xdr:nvCxnSpPr>
      <xdr:spPr>
        <a:xfrm flipV="1">
          <a:off x="0" y="3257550"/>
          <a:ext cx="2476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6</xdr:row>
      <xdr:rowOff>25400</xdr:rowOff>
    </xdr:from>
    <xdr:to>
      <xdr:col>4</xdr:col>
      <xdr:colOff>495300</xdr:colOff>
      <xdr:row>8</xdr:row>
      <xdr:rowOff>38100</xdr:rowOff>
    </xdr:to>
    <xdr:cxnSp macro="">
      <xdr:nvCxnSpPr>
        <xdr:cNvPr id="23" name="Elbow Connector 22">
          <a:extLst>
            <a:ext uri="{FF2B5EF4-FFF2-40B4-BE49-F238E27FC236}">
              <a16:creationId xmlns:a16="http://schemas.microsoft.com/office/drawing/2014/main" id="{31C48DD8-AF49-5849-B63D-4653E9426641}"/>
            </a:ext>
          </a:extLst>
        </xdr:cNvPr>
        <xdr:cNvCxnSpPr>
          <a:stCxn id="20" idx="0"/>
          <a:endCxn id="24" idx="2"/>
        </xdr:cNvCxnSpPr>
      </xdr:nvCxnSpPr>
      <xdr:spPr>
        <a:xfrm rot="5400000" flipH="1" flipV="1">
          <a:off x="3136900" y="1003300"/>
          <a:ext cx="419100" cy="9017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3</xdr:row>
      <xdr:rowOff>177800</xdr:rowOff>
    </xdr:from>
    <xdr:to>
      <xdr:col>5</xdr:col>
      <xdr:colOff>584200</xdr:colOff>
      <xdr:row>8</xdr:row>
      <xdr:rowOff>76200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89C8A9AF-1B89-B549-9771-D240D4BF1AB1}"/>
            </a:ext>
          </a:extLst>
        </xdr:cNvPr>
        <xdr:cNvSpPr/>
      </xdr:nvSpPr>
      <xdr:spPr>
        <a:xfrm>
          <a:off x="3797300" y="787400"/>
          <a:ext cx="914400" cy="914400"/>
        </a:xfrm>
        <a:prstGeom prst="ellipse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482600</xdr:colOff>
      <xdr:row>3</xdr:row>
      <xdr:rowOff>152400</xdr:rowOff>
    </xdr:from>
    <xdr:to>
      <xdr:col>5</xdr:col>
      <xdr:colOff>635000</xdr:colOff>
      <xdr:row>8</xdr:row>
      <xdr:rowOff>76200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671F42AE-27DF-9C46-8CA3-6A797ECA6F0A}"/>
            </a:ext>
          </a:extLst>
        </xdr:cNvPr>
        <xdr:cNvCxnSpPr/>
      </xdr:nvCxnSpPr>
      <xdr:spPr>
        <a:xfrm flipV="1">
          <a:off x="3784600" y="762000"/>
          <a:ext cx="977900" cy="939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50800</xdr:colOff>
      <xdr:row>8</xdr:row>
      <xdr:rowOff>76200</xdr:rowOff>
    </xdr:from>
    <xdr:to>
      <xdr:col>5</xdr:col>
      <xdr:colOff>127000</xdr:colOff>
      <xdr:row>10</xdr:row>
      <xdr:rowOff>88900</xdr:rowOff>
    </xdr:to>
    <xdr:cxnSp macro="">
      <xdr:nvCxnSpPr>
        <xdr:cNvPr id="26" name="Elbow Connector 25">
          <a:extLst>
            <a:ext uri="{FF2B5EF4-FFF2-40B4-BE49-F238E27FC236}">
              <a16:creationId xmlns:a16="http://schemas.microsoft.com/office/drawing/2014/main" id="{FA9B53C4-B516-9C4F-9FB9-47DB47D03D61}"/>
            </a:ext>
          </a:extLst>
        </xdr:cNvPr>
        <xdr:cNvCxnSpPr>
          <a:stCxn id="24" idx="4"/>
          <a:endCxn id="20" idx="6"/>
        </xdr:cNvCxnSpPr>
      </xdr:nvCxnSpPr>
      <xdr:spPr>
        <a:xfrm rot="5400000">
          <a:off x="3594100" y="1460500"/>
          <a:ext cx="419100" cy="9017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127000</xdr:colOff>
      <xdr:row>8</xdr:row>
      <xdr:rowOff>76200</xdr:rowOff>
    </xdr:from>
    <xdr:to>
      <xdr:col>9</xdr:col>
      <xdr:colOff>12700</xdr:colOff>
      <xdr:row>10</xdr:row>
      <xdr:rowOff>88900</xdr:rowOff>
    </xdr:to>
    <xdr:cxnSp macro="">
      <xdr:nvCxnSpPr>
        <xdr:cNvPr id="27" name="Elbow Connector 26">
          <a:extLst>
            <a:ext uri="{FF2B5EF4-FFF2-40B4-BE49-F238E27FC236}">
              <a16:creationId xmlns:a16="http://schemas.microsoft.com/office/drawing/2014/main" id="{95CD45AE-FFBA-8740-BE0F-958F7B02EAC5}"/>
            </a:ext>
          </a:extLst>
        </xdr:cNvPr>
        <xdr:cNvCxnSpPr>
          <a:stCxn id="24" idx="4"/>
        </xdr:cNvCxnSpPr>
      </xdr:nvCxnSpPr>
      <xdr:spPr>
        <a:xfrm rot="16200000" flipH="1">
          <a:off x="5638800" y="317500"/>
          <a:ext cx="419100" cy="31877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23</xdr:row>
      <xdr:rowOff>127000</xdr:rowOff>
    </xdr:from>
    <xdr:to>
      <xdr:col>4</xdr:col>
      <xdr:colOff>482600</xdr:colOff>
      <xdr:row>24</xdr:row>
      <xdr:rowOff>165100</xdr:rowOff>
    </xdr:to>
    <xdr:cxnSp macro="">
      <xdr:nvCxnSpPr>
        <xdr:cNvPr id="28" name="Elbow Connector 27">
          <a:extLst>
            <a:ext uri="{FF2B5EF4-FFF2-40B4-BE49-F238E27FC236}">
              <a16:creationId xmlns:a16="http://schemas.microsoft.com/office/drawing/2014/main" id="{0C4933A0-6AC2-0C40-8598-DD1BEE7138E7}"/>
            </a:ext>
          </a:extLst>
        </xdr:cNvPr>
        <xdr:cNvCxnSpPr>
          <a:stCxn id="21" idx="4"/>
          <a:endCxn id="29" idx="2"/>
        </xdr:cNvCxnSpPr>
      </xdr:nvCxnSpPr>
      <xdr:spPr>
        <a:xfrm rot="16200000" flipH="1">
          <a:off x="3219450" y="4476750"/>
          <a:ext cx="241300" cy="8890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482600</xdr:colOff>
      <xdr:row>22</xdr:row>
      <xdr:rowOff>114300</xdr:rowOff>
    </xdr:from>
    <xdr:to>
      <xdr:col>5</xdr:col>
      <xdr:colOff>571500</xdr:colOff>
      <xdr:row>27</xdr:row>
      <xdr:rowOff>12700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EF9CF55C-F880-E54A-9662-FA6A1D16F62E}"/>
            </a:ext>
          </a:extLst>
        </xdr:cNvPr>
        <xdr:cNvSpPr/>
      </xdr:nvSpPr>
      <xdr:spPr>
        <a:xfrm>
          <a:off x="3784600" y="4584700"/>
          <a:ext cx="914400" cy="914400"/>
        </a:xfrm>
        <a:prstGeom prst="ellipse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50800</xdr:colOff>
      <xdr:row>21</xdr:row>
      <xdr:rowOff>76200</xdr:rowOff>
    </xdr:from>
    <xdr:to>
      <xdr:col>5</xdr:col>
      <xdr:colOff>114300</xdr:colOff>
      <xdr:row>22</xdr:row>
      <xdr:rowOff>114300</xdr:rowOff>
    </xdr:to>
    <xdr:cxnSp macro="">
      <xdr:nvCxnSpPr>
        <xdr:cNvPr id="30" name="Elbow Connector 29">
          <a:extLst>
            <a:ext uri="{FF2B5EF4-FFF2-40B4-BE49-F238E27FC236}">
              <a16:creationId xmlns:a16="http://schemas.microsoft.com/office/drawing/2014/main" id="{7A6F99DA-4046-0A48-82F5-B2EE276FAA5E}"/>
            </a:ext>
          </a:extLst>
        </xdr:cNvPr>
        <xdr:cNvCxnSpPr>
          <a:stCxn id="29" idx="0"/>
          <a:endCxn id="21" idx="6"/>
        </xdr:cNvCxnSpPr>
      </xdr:nvCxnSpPr>
      <xdr:spPr>
        <a:xfrm rot="16200000" flipV="1">
          <a:off x="3676650" y="4019550"/>
          <a:ext cx="241300" cy="8890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21</xdr:row>
      <xdr:rowOff>76200</xdr:rowOff>
    </xdr:from>
    <xdr:to>
      <xdr:col>8</xdr:col>
      <xdr:colOff>787400</xdr:colOff>
      <xdr:row>22</xdr:row>
      <xdr:rowOff>114300</xdr:rowOff>
    </xdr:to>
    <xdr:cxnSp macro="">
      <xdr:nvCxnSpPr>
        <xdr:cNvPr id="31" name="Elbow Connector 30">
          <a:extLst>
            <a:ext uri="{FF2B5EF4-FFF2-40B4-BE49-F238E27FC236}">
              <a16:creationId xmlns:a16="http://schemas.microsoft.com/office/drawing/2014/main" id="{A44846BD-13F3-6844-9A57-E9BE870E42EC}"/>
            </a:ext>
          </a:extLst>
        </xdr:cNvPr>
        <xdr:cNvCxnSpPr>
          <a:stCxn id="29" idx="0"/>
        </xdr:cNvCxnSpPr>
      </xdr:nvCxnSpPr>
      <xdr:spPr>
        <a:xfrm rot="5400000" flipH="1" flipV="1">
          <a:off x="5695950" y="2889250"/>
          <a:ext cx="241300" cy="31496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330200</xdr:colOff>
      <xdr:row>22</xdr:row>
      <xdr:rowOff>38100</xdr:rowOff>
    </xdr:from>
    <xdr:to>
      <xdr:col>5</xdr:col>
      <xdr:colOff>711200</xdr:colOff>
      <xdr:row>27</xdr:row>
      <xdr:rowOff>101600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8B7E8F31-7035-374C-AE5D-7DFA2CCFD557}"/>
            </a:ext>
          </a:extLst>
        </xdr:cNvPr>
        <xdr:cNvCxnSpPr/>
      </xdr:nvCxnSpPr>
      <xdr:spPr>
        <a:xfrm flipH="1">
          <a:off x="3632200" y="4508500"/>
          <a:ext cx="1206500" cy="1079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88900</xdr:colOff>
      <xdr:row>1</xdr:row>
      <xdr:rowOff>25400</xdr:rowOff>
    </xdr:from>
    <xdr:to>
      <xdr:col>25</xdr:col>
      <xdr:colOff>203200</xdr:colOff>
      <xdr:row>30</xdr:row>
      <xdr:rowOff>101600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25ACEDB-6834-3542-9269-51DC0EF2A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sla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cabe-thiele"/>
      <sheetName val="240121"/>
      <sheetName val="713"/>
      <sheetName val="Vapor Vivo"/>
      <sheetName val="732"/>
      <sheetName val="Ponchon-Savarit"/>
      <sheetName val="Tarea de Ponchon Savarit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A3">
            <v>0.95</v>
          </cell>
          <cell r="AB3">
            <v>10800</v>
          </cell>
        </row>
        <row r="4">
          <cell r="AA4">
            <v>0.7</v>
          </cell>
          <cell r="AB4">
            <v>3400</v>
          </cell>
        </row>
        <row r="5">
          <cell r="L5">
            <v>0</v>
          </cell>
          <cell r="M5">
            <v>7000</v>
          </cell>
          <cell r="N5">
            <v>15700</v>
          </cell>
          <cell r="AA5">
            <v>0.95</v>
          </cell>
          <cell r="AB5">
            <v>20100</v>
          </cell>
        </row>
        <row r="6">
          <cell r="L6">
            <v>0.1</v>
          </cell>
          <cell r="M6">
            <v>6300</v>
          </cell>
          <cell r="N6">
            <v>15400</v>
          </cell>
          <cell r="AA6">
            <v>0.83</v>
          </cell>
          <cell r="AB6">
            <v>12055</v>
          </cell>
        </row>
        <row r="7">
          <cell r="L7">
            <v>0.3</v>
          </cell>
          <cell r="M7">
            <v>5000</v>
          </cell>
          <cell r="N7">
            <v>14700</v>
          </cell>
          <cell r="AA7">
            <v>0.47</v>
          </cell>
          <cell r="AB7">
            <v>4235</v>
          </cell>
        </row>
        <row r="8">
          <cell r="L8">
            <v>0.5</v>
          </cell>
          <cell r="M8">
            <v>4100</v>
          </cell>
          <cell r="N8">
            <v>13900</v>
          </cell>
          <cell r="AA8">
            <v>0.95</v>
          </cell>
          <cell r="AB8">
            <v>20100</v>
          </cell>
        </row>
        <row r="9">
          <cell r="L9">
            <v>0.7</v>
          </cell>
          <cell r="M9">
            <v>3400</v>
          </cell>
          <cell r="N9">
            <v>12900</v>
          </cell>
          <cell r="AA9">
            <v>0.72699999999999998</v>
          </cell>
          <cell r="AB9">
            <v>12724.5</v>
          </cell>
        </row>
        <row r="10">
          <cell r="L10">
            <v>0.9</v>
          </cell>
          <cell r="M10">
            <v>3100</v>
          </cell>
          <cell r="N10">
            <v>11600</v>
          </cell>
          <cell r="AA10">
            <v>0.33500000000000002</v>
          </cell>
          <cell r="AB10">
            <v>4842.5</v>
          </cell>
        </row>
        <row r="11">
          <cell r="L11">
            <v>1</v>
          </cell>
          <cell r="M11">
            <v>3000</v>
          </cell>
          <cell r="N11">
            <v>10000</v>
          </cell>
          <cell r="AA11">
            <v>0.1</v>
          </cell>
          <cell r="AB11">
            <v>-3931.8181818181838</v>
          </cell>
        </row>
        <row r="12">
          <cell r="AA12">
            <v>0.56899999999999995</v>
          </cell>
          <cell r="AB12">
            <v>13555</v>
          </cell>
        </row>
        <row r="13">
          <cell r="AA13">
            <v>0.222</v>
          </cell>
          <cell r="AB13">
            <v>5507</v>
          </cell>
        </row>
        <row r="14">
          <cell r="AA14">
            <v>0.1</v>
          </cell>
          <cell r="AB14">
            <v>-3931.8181818181838</v>
          </cell>
        </row>
        <row r="15">
          <cell r="AA15">
            <v>0.34</v>
          </cell>
          <cell r="AB15">
            <v>14540</v>
          </cell>
        </row>
        <row r="16">
          <cell r="M16">
            <v>0.95</v>
          </cell>
          <cell r="N16">
            <v>16081.666666666666</v>
          </cell>
          <cell r="AA16">
            <v>9.5000000000000001E-2</v>
          </cell>
          <cell r="AB16">
            <v>6335</v>
          </cell>
        </row>
        <row r="17">
          <cell r="M17">
            <v>0.1</v>
          </cell>
          <cell r="N17">
            <v>-1740.0000000000009</v>
          </cell>
        </row>
        <row r="22">
          <cell r="M22">
            <v>0.4</v>
          </cell>
          <cell r="N22">
            <v>4550</v>
          </cell>
        </row>
        <row r="23">
          <cell r="M23">
            <v>0.95</v>
          </cell>
          <cell r="N23">
            <v>3050</v>
          </cell>
        </row>
        <row r="24">
          <cell r="M24">
            <v>0.95</v>
          </cell>
          <cell r="N24">
            <v>10800</v>
          </cell>
        </row>
        <row r="25">
          <cell r="M25">
            <v>0.95</v>
          </cell>
          <cell r="N25">
            <v>20100</v>
          </cell>
        </row>
        <row r="26">
          <cell r="M26">
            <v>0.1</v>
          </cell>
          <cell r="N26">
            <v>-3931.8181818181838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CCC6C-E62B-9143-9315-C708CA4CEE26}">
  <dimension ref="A1:AE29"/>
  <sheetViews>
    <sheetView tabSelected="1" workbookViewId="0">
      <selection activeCell="P18" sqref="P18:Q19"/>
    </sheetView>
  </sheetViews>
  <sheetFormatPr baseColWidth="10" defaultRowHeight="16" x14ac:dyDescent="0.2"/>
  <sheetData>
    <row r="1" spans="1:31" x14ac:dyDescent="0.2">
      <c r="A1" s="1" t="s">
        <v>0</v>
      </c>
      <c r="B1" s="2"/>
      <c r="C1" s="2"/>
      <c r="D1" s="2"/>
      <c r="E1" s="2"/>
      <c r="F1" s="2"/>
      <c r="G1" s="2"/>
      <c r="H1" s="2"/>
      <c r="I1" s="3"/>
      <c r="J1" s="4" t="s">
        <v>1</v>
      </c>
      <c r="K1" s="5"/>
      <c r="L1" s="6" t="s">
        <v>2</v>
      </c>
      <c r="M1" s="7"/>
      <c r="N1" s="8"/>
      <c r="O1" s="9"/>
      <c r="P1" s="9"/>
      <c r="Q1" s="9"/>
      <c r="R1" s="9"/>
      <c r="S1" s="9"/>
      <c r="T1" s="9"/>
      <c r="U1" s="10"/>
      <c r="V1" s="10"/>
      <c r="AA1" t="s">
        <v>3</v>
      </c>
    </row>
    <row r="2" spans="1:31" x14ac:dyDescent="0.2">
      <c r="A2" s="11"/>
      <c r="B2" s="12"/>
      <c r="C2" s="12"/>
      <c r="D2" s="12"/>
      <c r="E2" s="12"/>
      <c r="F2" s="12"/>
      <c r="G2" s="12"/>
      <c r="H2" s="12"/>
      <c r="I2" s="13"/>
      <c r="J2" s="14" t="s">
        <v>4</v>
      </c>
      <c r="K2" s="15" t="s">
        <v>5</v>
      </c>
      <c r="L2" s="16" t="s">
        <v>6</v>
      </c>
      <c r="M2" s="17" t="s">
        <v>7</v>
      </c>
      <c r="N2" s="18"/>
      <c r="AA2" t="s">
        <v>4</v>
      </c>
      <c r="AB2" t="s">
        <v>8</v>
      </c>
      <c r="AD2" t="s">
        <v>9</v>
      </c>
      <c r="AE2">
        <f>N18</f>
        <v>0.68150537634408592</v>
      </c>
    </row>
    <row r="3" spans="1:31" x14ac:dyDescent="0.2">
      <c r="A3" s="11" t="s">
        <v>10</v>
      </c>
      <c r="B3" s="12" t="s">
        <v>11</v>
      </c>
      <c r="C3" s="12"/>
      <c r="D3" s="19"/>
      <c r="E3" s="12"/>
      <c r="F3" s="12"/>
      <c r="G3" s="12"/>
      <c r="H3" s="12"/>
      <c r="I3" s="13"/>
      <c r="J3" s="14">
        <v>0</v>
      </c>
      <c r="K3" s="15">
        <v>0</v>
      </c>
      <c r="L3" s="16" t="s">
        <v>12</v>
      </c>
      <c r="M3" s="17"/>
      <c r="N3" s="18"/>
      <c r="AA3">
        <f>M23</f>
        <v>0.95</v>
      </c>
      <c r="AB3">
        <f>N24</f>
        <v>10800</v>
      </c>
      <c r="AD3" t="s">
        <v>13</v>
      </c>
      <c r="AE3">
        <v>5</v>
      </c>
    </row>
    <row r="4" spans="1:31" x14ac:dyDescent="0.2">
      <c r="A4" s="11">
        <v>1</v>
      </c>
      <c r="B4" s="12"/>
      <c r="C4" s="12"/>
      <c r="D4" s="12"/>
      <c r="E4" s="12"/>
      <c r="F4" s="12"/>
      <c r="G4" s="12"/>
      <c r="H4" s="12"/>
      <c r="I4" s="13"/>
      <c r="J4" s="14">
        <v>0.1</v>
      </c>
      <c r="K4" s="15">
        <v>0.36</v>
      </c>
      <c r="L4" s="16"/>
      <c r="M4" s="20" t="s">
        <v>14</v>
      </c>
      <c r="N4" s="21" t="s">
        <v>15</v>
      </c>
      <c r="U4" s="22"/>
      <c r="V4" s="22"/>
      <c r="AA4">
        <f>0.7</f>
        <v>0.7</v>
      </c>
      <c r="AB4">
        <f>M9</f>
        <v>3400</v>
      </c>
      <c r="AD4" t="s">
        <v>16</v>
      </c>
      <c r="AE4">
        <v>3</v>
      </c>
    </row>
    <row r="5" spans="1:31" x14ac:dyDescent="0.2">
      <c r="A5" s="11">
        <v>2</v>
      </c>
      <c r="B5" s="12"/>
      <c r="C5" s="12"/>
      <c r="D5" s="12"/>
      <c r="E5" s="12"/>
      <c r="F5" s="12"/>
      <c r="G5" s="12"/>
      <c r="H5" s="12"/>
      <c r="I5" s="13"/>
      <c r="J5" s="14">
        <v>0.3</v>
      </c>
      <c r="K5" s="15">
        <v>0.7</v>
      </c>
      <c r="L5" s="16">
        <v>0</v>
      </c>
      <c r="M5" s="20">
        <v>7000</v>
      </c>
      <c r="N5" s="23">
        <v>15700</v>
      </c>
      <c r="AA5">
        <f>AA3</f>
        <v>0.95</v>
      </c>
      <c r="AB5">
        <f>N25</f>
        <v>20100</v>
      </c>
      <c r="AD5" t="s">
        <v>17</v>
      </c>
      <c r="AE5">
        <v>5</v>
      </c>
    </row>
    <row r="6" spans="1:31" x14ac:dyDescent="0.2">
      <c r="A6" s="11"/>
      <c r="B6" s="12"/>
      <c r="C6" s="12"/>
      <c r="D6" s="12"/>
      <c r="E6" s="12"/>
      <c r="F6" s="12"/>
      <c r="G6" s="12"/>
      <c r="H6" s="12"/>
      <c r="I6" s="13"/>
      <c r="J6" s="14">
        <v>0.5</v>
      </c>
      <c r="K6" s="15">
        <v>0.85</v>
      </c>
      <c r="L6" s="16">
        <v>0.1</v>
      </c>
      <c r="M6" s="20">
        <v>6300</v>
      </c>
      <c r="N6" s="23">
        <v>15400</v>
      </c>
      <c r="AA6">
        <f>0.83</f>
        <v>0.83</v>
      </c>
      <c r="AB6">
        <f>N9 + (N10 - N9) / (L10 - L9) * (AA6 - L9)</f>
        <v>12055</v>
      </c>
    </row>
    <row r="7" spans="1:31" x14ac:dyDescent="0.2">
      <c r="A7" s="11"/>
      <c r="B7" s="12"/>
      <c r="C7" s="12"/>
      <c r="D7" s="12"/>
      <c r="E7" s="12"/>
      <c r="F7" s="12"/>
      <c r="G7" s="12"/>
      <c r="H7" s="12"/>
      <c r="I7" s="13"/>
      <c r="J7" s="14">
        <v>0.57999999999999996</v>
      </c>
      <c r="K7" s="15">
        <v>0.9</v>
      </c>
      <c r="L7" s="16">
        <v>0.3</v>
      </c>
      <c r="M7" s="20">
        <v>5000</v>
      </c>
      <c r="N7" s="23">
        <v>14700</v>
      </c>
      <c r="AA7">
        <v>0.47</v>
      </c>
      <c r="AB7">
        <f>M7 + (M8 - M7) / (L8 - L7) * (AA7 - L7)</f>
        <v>4235</v>
      </c>
    </row>
    <row r="8" spans="1:31" x14ac:dyDescent="0.2">
      <c r="A8" s="11"/>
      <c r="B8" s="12"/>
      <c r="C8" s="12"/>
      <c r="D8" s="12"/>
      <c r="E8" s="12"/>
      <c r="F8" s="12"/>
      <c r="G8" s="12" t="s">
        <v>18</v>
      </c>
      <c r="H8" s="12"/>
      <c r="I8" s="13"/>
      <c r="J8" s="14">
        <v>0.7</v>
      </c>
      <c r="K8" s="15">
        <v>0.95</v>
      </c>
      <c r="L8" s="16">
        <v>0.5</v>
      </c>
      <c r="M8" s="20">
        <v>4100</v>
      </c>
      <c r="N8" s="23">
        <v>13900</v>
      </c>
      <c r="AA8">
        <f>AA5</f>
        <v>0.95</v>
      </c>
      <c r="AB8">
        <f>AB5</f>
        <v>20100</v>
      </c>
    </row>
    <row r="9" spans="1:31" x14ac:dyDescent="0.2">
      <c r="A9" s="11"/>
      <c r="B9" s="12"/>
      <c r="C9" s="12"/>
      <c r="D9" s="12"/>
      <c r="E9" s="12"/>
      <c r="F9" s="12"/>
      <c r="G9" s="12" t="s">
        <v>19</v>
      </c>
      <c r="H9" s="12">
        <v>0.95</v>
      </c>
      <c r="I9" s="13"/>
      <c r="J9" s="14">
        <v>1</v>
      </c>
      <c r="K9" s="15">
        <v>1</v>
      </c>
      <c r="L9" s="16">
        <v>0.7</v>
      </c>
      <c r="M9" s="20">
        <v>3400</v>
      </c>
      <c r="N9" s="23">
        <v>12900</v>
      </c>
      <c r="AA9">
        <f>0.727</f>
        <v>0.72699999999999998</v>
      </c>
      <c r="AB9">
        <f>N9+ (N10 - N9) / (L10 - L9) * (AA9 - L9)</f>
        <v>12724.5</v>
      </c>
    </row>
    <row r="10" spans="1:31" x14ac:dyDescent="0.2">
      <c r="A10" s="11"/>
      <c r="B10" s="12"/>
      <c r="C10" s="12"/>
      <c r="D10" s="12"/>
      <c r="E10" s="12"/>
      <c r="F10" s="12"/>
      <c r="G10" s="12"/>
      <c r="H10" s="12"/>
      <c r="I10" s="13"/>
      <c r="J10" s="14"/>
      <c r="K10" s="15"/>
      <c r="L10" s="16">
        <v>0.9</v>
      </c>
      <c r="M10" s="20">
        <v>3100</v>
      </c>
      <c r="N10" s="23">
        <v>11600</v>
      </c>
      <c r="AA10">
        <v>0.33500000000000002</v>
      </c>
      <c r="AB10">
        <f>M7+ (M8 - M7) / (L8 - L7) * (AA10 - L7)</f>
        <v>4842.5</v>
      </c>
    </row>
    <row r="11" spans="1:31" x14ac:dyDescent="0.2">
      <c r="A11" s="11"/>
      <c r="B11" s="12"/>
      <c r="C11" s="12"/>
      <c r="D11" s="12"/>
      <c r="E11" s="12"/>
      <c r="F11" s="12"/>
      <c r="G11" s="12"/>
      <c r="H11" s="12"/>
      <c r="I11" s="13"/>
      <c r="J11" s="14"/>
      <c r="K11" s="15"/>
      <c r="L11" s="16">
        <v>1</v>
      </c>
      <c r="M11" s="20">
        <v>3000</v>
      </c>
      <c r="N11" s="23">
        <v>10000</v>
      </c>
      <c r="AA11">
        <f>M26</f>
        <v>0.1</v>
      </c>
      <c r="AB11">
        <f>N26</f>
        <v>-3931.8181818181838</v>
      </c>
    </row>
    <row r="12" spans="1:31" x14ac:dyDescent="0.2">
      <c r="A12" s="24" t="s">
        <v>20</v>
      </c>
      <c r="B12" s="12">
        <v>14500</v>
      </c>
      <c r="C12" s="12" t="s">
        <v>21</v>
      </c>
      <c r="D12" s="12"/>
      <c r="E12" s="19" t="s">
        <v>22</v>
      </c>
      <c r="F12" s="12">
        <f>1.2</f>
        <v>1.2</v>
      </c>
      <c r="G12" s="12"/>
      <c r="H12" s="12"/>
      <c r="I12" s="13"/>
      <c r="J12" s="14"/>
      <c r="K12" s="15"/>
      <c r="L12" s="16"/>
      <c r="M12" s="20"/>
      <c r="N12" s="21"/>
      <c r="AA12">
        <f>0.569</f>
        <v>0.56899999999999995</v>
      </c>
      <c r="AB12">
        <f>N8 + (N9 - N8) / (L9 - L8) * (AA12 - L8)</f>
        <v>13555</v>
      </c>
    </row>
    <row r="13" spans="1:31" x14ac:dyDescent="0.2">
      <c r="A13" s="24" t="s">
        <v>23</v>
      </c>
      <c r="B13" s="12">
        <f>0.4</f>
        <v>0.4</v>
      </c>
      <c r="C13" s="12"/>
      <c r="D13" s="12"/>
      <c r="E13" s="19"/>
      <c r="F13" s="12"/>
      <c r="G13" s="12"/>
      <c r="H13" s="12"/>
      <c r="I13" s="13"/>
      <c r="J13" s="14"/>
      <c r="K13" s="15"/>
      <c r="L13" s="16"/>
      <c r="M13" s="20"/>
      <c r="N13" s="21"/>
      <c r="AA13">
        <v>0.222</v>
      </c>
      <c r="AB13">
        <f>M6 + (M7 - M6) / (L7 - L6) * (AA13 - L6)</f>
        <v>5507</v>
      </c>
    </row>
    <row r="14" spans="1:31" x14ac:dyDescent="0.2">
      <c r="A14" s="24" t="s">
        <v>24</v>
      </c>
      <c r="B14" s="12"/>
      <c r="C14" s="12" t="s">
        <v>25</v>
      </c>
      <c r="D14" s="12"/>
      <c r="E14" s="12"/>
      <c r="F14" s="12"/>
      <c r="G14" s="12"/>
      <c r="H14" s="12"/>
      <c r="I14" s="13"/>
      <c r="J14" s="14"/>
      <c r="K14" s="15"/>
      <c r="L14" s="16"/>
      <c r="M14" s="20"/>
      <c r="N14" s="21"/>
      <c r="AA14">
        <f>AA11</f>
        <v>0.1</v>
      </c>
      <c r="AB14">
        <f>AB11</f>
        <v>-3931.8181818181838</v>
      </c>
    </row>
    <row r="15" spans="1:31" x14ac:dyDescent="0.2">
      <c r="A15" s="25" t="s">
        <v>26</v>
      </c>
      <c r="B15" s="26"/>
      <c r="C15" s="26"/>
      <c r="D15" s="12"/>
      <c r="E15" s="12"/>
      <c r="F15" s="12"/>
      <c r="G15" s="12"/>
      <c r="H15" s="12"/>
      <c r="I15" s="13"/>
      <c r="J15" s="15"/>
      <c r="K15" s="15"/>
      <c r="L15" s="16" t="s">
        <v>27</v>
      </c>
      <c r="M15" s="20">
        <v>0.77500000000000002</v>
      </c>
      <c r="N15" s="21">
        <f>N9 + (N10 - N9) / (L10 - L9) * (M15 - L9)</f>
        <v>12412.5</v>
      </c>
      <c r="AA15">
        <v>0.34</v>
      </c>
      <c r="AB15">
        <f>N7 + (N8 - N7) / (L8 - L7) * (AA15 - L7)</f>
        <v>14540</v>
      </c>
    </row>
    <row r="16" spans="1:31" x14ac:dyDescent="0.2">
      <c r="A16" s="11"/>
      <c r="B16" s="12"/>
      <c r="C16" s="12"/>
      <c r="D16" s="12"/>
      <c r="E16" s="12"/>
      <c r="F16" s="12"/>
      <c r="G16" s="12"/>
      <c r="H16" s="12"/>
      <c r="I16" s="13"/>
      <c r="J16" s="14"/>
      <c r="K16" s="15"/>
      <c r="L16" s="20" t="s">
        <v>28</v>
      </c>
      <c r="M16" s="20">
        <f>M23</f>
        <v>0.95</v>
      </c>
      <c r="N16" s="21">
        <f>N22 + (N15 - N22) / (M15 -M22) * (M16 - M22)</f>
        <v>16081.666666666666</v>
      </c>
      <c r="AA16">
        <v>9.5000000000000001E-2</v>
      </c>
      <c r="AB16">
        <f>M5 + (M6 - M5) / (L6 - L5) * (AA16 - L5)</f>
        <v>6335</v>
      </c>
    </row>
    <row r="17" spans="1:14" x14ac:dyDescent="0.2">
      <c r="A17" s="11"/>
      <c r="B17" s="12"/>
      <c r="C17" s="12"/>
      <c r="D17" s="12"/>
      <c r="E17" s="12"/>
      <c r="F17" s="12"/>
      <c r="G17" s="12"/>
      <c r="H17" s="12"/>
      <c r="I17" s="13"/>
      <c r="J17" s="14"/>
      <c r="K17" s="15"/>
      <c r="L17" s="20" t="s">
        <v>29</v>
      </c>
      <c r="M17" s="20">
        <f>M26</f>
        <v>0.1</v>
      </c>
      <c r="N17" s="21">
        <f>N22 + (N15 - N22) / (M15 -M22) * (M17 - M22)</f>
        <v>-1740.0000000000009</v>
      </c>
    </row>
    <row r="18" spans="1:14" x14ac:dyDescent="0.2">
      <c r="A18" s="11"/>
      <c r="B18" s="12"/>
      <c r="C18" s="12"/>
      <c r="D18" s="12"/>
      <c r="E18" s="12"/>
      <c r="F18" s="12"/>
      <c r="G18" s="12"/>
      <c r="H18" s="12"/>
      <c r="I18" s="13"/>
      <c r="J18" s="14"/>
      <c r="K18" s="15"/>
      <c r="L18" s="16"/>
      <c r="M18" s="20" t="s">
        <v>30</v>
      </c>
      <c r="N18" s="21">
        <f>(N16 - N24) / (N24 - N23)</f>
        <v>0.68150537634408592</v>
      </c>
    </row>
    <row r="19" spans="1:14" x14ac:dyDescent="0.2">
      <c r="A19" s="11"/>
      <c r="B19" s="12"/>
      <c r="C19" s="12"/>
      <c r="D19" s="12"/>
      <c r="E19" s="12"/>
      <c r="F19" s="12"/>
      <c r="G19" s="12"/>
      <c r="H19" s="12"/>
      <c r="I19" s="13"/>
      <c r="J19" s="14"/>
      <c r="K19" s="15"/>
      <c r="L19" s="16"/>
      <c r="M19" s="20"/>
      <c r="N19" s="21"/>
    </row>
    <row r="20" spans="1:14" x14ac:dyDescent="0.2">
      <c r="A20" s="11"/>
      <c r="B20" s="12"/>
      <c r="C20" s="12"/>
      <c r="D20" s="12"/>
      <c r="E20" s="12"/>
      <c r="F20" s="12"/>
      <c r="G20" s="12"/>
      <c r="H20" s="12"/>
      <c r="I20" s="13"/>
      <c r="J20" s="14"/>
      <c r="K20" s="15"/>
      <c r="L20" s="16"/>
      <c r="M20" s="20"/>
      <c r="N20" s="21"/>
    </row>
    <row r="21" spans="1:14" x14ac:dyDescent="0.2">
      <c r="A21" s="11"/>
      <c r="B21" s="12"/>
      <c r="C21" s="12"/>
      <c r="D21" s="12"/>
      <c r="E21" s="12"/>
      <c r="F21" s="12"/>
      <c r="G21" s="12"/>
      <c r="H21" s="12"/>
      <c r="I21" s="13"/>
      <c r="J21" s="14"/>
      <c r="K21" s="15"/>
      <c r="L21" s="16" t="s">
        <v>31</v>
      </c>
      <c r="M21" s="20">
        <v>0.1</v>
      </c>
      <c r="N21" s="21">
        <f>M6 + (M7 - M6) / (L7 - L6) * (M21 - L6)</f>
        <v>6300</v>
      </c>
    </row>
    <row r="22" spans="1:14" x14ac:dyDescent="0.2">
      <c r="A22" s="11"/>
      <c r="B22" s="12"/>
      <c r="C22" s="12"/>
      <c r="D22" s="12"/>
      <c r="E22" s="12"/>
      <c r="F22" s="12"/>
      <c r="G22" s="12"/>
      <c r="H22" s="12"/>
      <c r="I22" s="13"/>
      <c r="J22" s="14"/>
      <c r="K22" s="15"/>
      <c r="L22" s="16" t="s">
        <v>23</v>
      </c>
      <c r="M22" s="20">
        <f>B13</f>
        <v>0.4</v>
      </c>
      <c r="N22" s="21">
        <f>M7 + (M8 - M7) / (L8 - L7) * (M22 - L7)</f>
        <v>4550</v>
      </c>
    </row>
    <row r="23" spans="1:14" x14ac:dyDescent="0.2">
      <c r="A23" s="11"/>
      <c r="B23" s="12"/>
      <c r="C23" s="12"/>
      <c r="D23" s="12"/>
      <c r="E23" s="12"/>
      <c r="F23" s="12"/>
      <c r="G23" s="12" t="s">
        <v>32</v>
      </c>
      <c r="H23" s="12"/>
      <c r="I23" s="13"/>
      <c r="J23" s="14"/>
      <c r="K23" s="15"/>
      <c r="L23" s="16" t="s">
        <v>19</v>
      </c>
      <c r="M23" s="20">
        <f>H9</f>
        <v>0.95</v>
      </c>
      <c r="N23" s="21">
        <f>M10 + (M11 - M10) / (L11 - L10) * (M23 - L10)</f>
        <v>3050</v>
      </c>
    </row>
    <row r="24" spans="1:14" x14ac:dyDescent="0.2">
      <c r="A24" s="11"/>
      <c r="B24" s="12"/>
      <c r="C24" s="12"/>
      <c r="D24" s="12"/>
      <c r="E24" s="12"/>
      <c r="F24" s="12"/>
      <c r="G24" s="12" t="s">
        <v>31</v>
      </c>
      <c r="H24" s="12">
        <v>0.1</v>
      </c>
      <c r="I24" s="13"/>
      <c r="J24" s="14"/>
      <c r="K24" s="15"/>
      <c r="L24" s="16" t="s">
        <v>33</v>
      </c>
      <c r="M24" s="20">
        <f>M23</f>
        <v>0.95</v>
      </c>
      <c r="N24" s="21">
        <f>N10 + (N11 - N10) / (L11 - L10) * (M24 - L10)</f>
        <v>10800</v>
      </c>
    </row>
    <row r="25" spans="1:14" x14ac:dyDescent="0.2">
      <c r="A25" s="11"/>
      <c r="B25" s="12"/>
      <c r="C25" s="12"/>
      <c r="D25" s="12"/>
      <c r="E25" s="12"/>
      <c r="F25" s="12"/>
      <c r="G25" s="12"/>
      <c r="H25" s="12"/>
      <c r="I25" s="13"/>
      <c r="J25" s="14"/>
      <c r="K25" s="15"/>
      <c r="L25" s="16" t="s">
        <v>34</v>
      </c>
      <c r="M25" s="20">
        <f>M24</f>
        <v>0.95</v>
      </c>
      <c r="N25" s="21">
        <f>F12 * (N24 - N23) + '[1]Tarea de Ponchon Savarit'!N24</f>
        <v>20100</v>
      </c>
    </row>
    <row r="26" spans="1:14" x14ac:dyDescent="0.2">
      <c r="A26" s="11"/>
      <c r="B26" s="12"/>
      <c r="C26" s="12"/>
      <c r="D26" s="12"/>
      <c r="E26" s="12"/>
      <c r="F26" s="12"/>
      <c r="G26" s="12"/>
      <c r="H26" s="12"/>
      <c r="I26" s="13"/>
      <c r="J26" s="14"/>
      <c r="K26" s="15"/>
      <c r="L26" s="16" t="s">
        <v>35</v>
      </c>
      <c r="M26" s="20">
        <f>M21</f>
        <v>0.1</v>
      </c>
      <c r="N26" s="21">
        <f>N25 + (N25 - N22) / (M25 - M22) * (M26 - M25)</f>
        <v>-3931.8181818181838</v>
      </c>
    </row>
    <row r="27" spans="1:14" x14ac:dyDescent="0.2">
      <c r="A27" s="11"/>
      <c r="B27" s="12"/>
      <c r="C27" s="12"/>
      <c r="D27" s="12"/>
      <c r="E27" s="12"/>
      <c r="F27" s="12"/>
      <c r="G27" s="12"/>
      <c r="H27" s="12"/>
      <c r="I27" s="13"/>
      <c r="J27" s="14"/>
      <c r="K27" s="15"/>
      <c r="L27" s="16"/>
      <c r="M27" s="20"/>
      <c r="N27" s="21"/>
    </row>
    <row r="28" spans="1:14" x14ac:dyDescent="0.2">
      <c r="A28" s="11"/>
      <c r="B28" s="12"/>
      <c r="C28" s="12"/>
      <c r="D28" s="12"/>
      <c r="E28" s="12"/>
      <c r="F28" s="12"/>
      <c r="G28" s="12"/>
      <c r="H28" s="12"/>
      <c r="I28" s="13"/>
      <c r="J28" s="14"/>
      <c r="K28" s="15"/>
      <c r="L28" s="16"/>
      <c r="M28" s="20"/>
      <c r="N28" s="21"/>
    </row>
    <row r="29" spans="1:14" x14ac:dyDescent="0.2">
      <c r="A29" s="27"/>
      <c r="B29" s="28"/>
      <c r="C29" s="28"/>
      <c r="D29" s="28"/>
      <c r="E29" s="28"/>
      <c r="F29" s="28"/>
      <c r="G29" s="28"/>
      <c r="H29" s="28"/>
      <c r="I29" s="29"/>
      <c r="J29" s="30"/>
      <c r="K29" s="31"/>
      <c r="L29" s="32"/>
      <c r="M29" s="33"/>
      <c r="N29" s="34"/>
    </row>
  </sheetData>
  <mergeCells count="8">
    <mergeCell ref="U4:V4"/>
    <mergeCell ref="A15:C15"/>
    <mergeCell ref="A1:I1"/>
    <mergeCell ref="J1:K1"/>
    <mergeCell ref="L1:N1"/>
    <mergeCell ref="U1:V1"/>
    <mergeCell ref="M2:N2"/>
    <mergeCell ref="M3:N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Tarea de Ponchon Savarit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SAMUEL SALDAÑA FLORES</dc:creator>
  <cp:lastModifiedBy>SERGIO SAMUEL SALDAÑA FLORES</cp:lastModifiedBy>
  <dcterms:created xsi:type="dcterms:W3CDTF">2022-02-14T15:54:49Z</dcterms:created>
  <dcterms:modified xsi:type="dcterms:W3CDTF">2022-02-14T15:58:07Z</dcterms:modified>
</cp:coreProperties>
</file>