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al/Projects/sci7/pslab/"/>
    </mc:Choice>
  </mc:AlternateContent>
  <xr:revisionPtr revIDLastSave="0" documentId="13_ncr:1_{FFB557DF-B119-C843-B1FA-FEB64CCA1BF0}" xr6:coauthVersionLast="47" xr6:coauthVersionMax="47" xr10:uidLastSave="{00000000-0000-0000-0000-000000000000}"/>
  <bookViews>
    <workbookView xWindow="780" yWindow="1000" windowWidth="27640" windowHeight="16440" xr2:uid="{6EAEFAC5-4663-C843-8884-B24EF2459837}"/>
  </bookViews>
  <sheets>
    <sheet name="73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6" i="1" l="1"/>
  <c r="AN3" i="1"/>
  <c r="AN4" i="1" s="1"/>
  <c r="AN2" i="1"/>
  <c r="R67" i="1" l="1"/>
  <c r="R66" i="1"/>
  <c r="Q66" i="1"/>
  <c r="Q67" i="1" s="1"/>
  <c r="U54" i="1" s="1"/>
  <c r="N63" i="1"/>
  <c r="M63" i="1"/>
  <c r="M53" i="1"/>
  <c r="H51" i="1"/>
  <c r="R23" i="1"/>
  <c r="Q23" i="1"/>
  <c r="Q24" i="1" s="1"/>
  <c r="U11" i="1" s="1"/>
  <c r="N20" i="1"/>
  <c r="M20" i="1"/>
  <c r="M11" i="1"/>
  <c r="M10" i="1"/>
  <c r="N21" i="1" s="1"/>
  <c r="H8" i="1"/>
  <c r="G65" i="1" l="1"/>
  <c r="B68" i="1" s="1"/>
  <c r="F68" i="1" s="1"/>
  <c r="G22" i="1"/>
  <c r="B25" i="1" s="1"/>
  <c r="F25" i="1" s="1"/>
  <c r="M54" i="1"/>
  <c r="M55" i="1" s="1"/>
  <c r="B69" i="1" l="1"/>
  <c r="U53" i="1" s="1"/>
  <c r="N64" i="1"/>
  <c r="B26" i="1"/>
  <c r="U10" i="1" s="1"/>
</calcChain>
</file>

<file path=xl/sharedStrings.xml><?xml version="1.0" encoding="utf-8"?>
<sst xmlns="http://schemas.openxmlformats.org/spreadsheetml/2006/main" count="240" uniqueCount="48">
  <si>
    <t>Diagrama</t>
  </si>
  <si>
    <t>Datos ELV</t>
  </si>
  <si>
    <t>Enriquecimiento</t>
  </si>
  <si>
    <t>Alimentación</t>
  </si>
  <si>
    <t>Agotamiento</t>
  </si>
  <si>
    <t>x</t>
  </si>
  <si>
    <t>y</t>
  </si>
  <si>
    <t>OP</t>
  </si>
  <si>
    <t>Sub</t>
  </si>
  <si>
    <t>Nombre</t>
  </si>
  <si>
    <t>PM (g / mol)</t>
  </si>
  <si>
    <t>Coordenadas para linea de agotamiento</t>
  </si>
  <si>
    <t>EQ</t>
  </si>
  <si>
    <t>P_1</t>
  </si>
  <si>
    <t>x_B</t>
  </si>
  <si>
    <t>P_2</t>
  </si>
  <si>
    <t>D</t>
  </si>
  <si>
    <t>kmol / h</t>
  </si>
  <si>
    <t>x_D</t>
  </si>
  <si>
    <t>R / (R + 1)</t>
  </si>
  <si>
    <t>x_D / (R + 1)</t>
  </si>
  <si>
    <t>F</t>
  </si>
  <si>
    <t>R</t>
  </si>
  <si>
    <t>z</t>
  </si>
  <si>
    <t>Consideraciones</t>
  </si>
  <si>
    <t>Coordenadas para linea de enriquecimiento</t>
  </si>
  <si>
    <t>Liq Sat</t>
  </si>
  <si>
    <t>T</t>
  </si>
  <si>
    <t>˚F</t>
  </si>
  <si>
    <t>Liquido saturado</t>
  </si>
  <si>
    <t>q</t>
  </si>
  <si>
    <t>Liq Sat.</t>
  </si>
  <si>
    <t>Supociciones</t>
  </si>
  <si>
    <t>Super flujo molar cte.</t>
  </si>
  <si>
    <t>Coordenadas para linea de alimentación</t>
  </si>
  <si>
    <t>L</t>
  </si>
  <si>
    <t>B</t>
  </si>
  <si>
    <t>S</t>
  </si>
  <si>
    <t>Reflujo minimo</t>
  </si>
  <si>
    <t>NOTA: no puede ir sobre el equilibrio</t>
  </si>
  <si>
    <t>R_min</t>
  </si>
  <si>
    <t>a)</t>
  </si>
  <si>
    <t>Fracc</t>
  </si>
  <si>
    <t>b)</t>
  </si>
  <si>
    <t>Teoricas</t>
  </si>
  <si>
    <t>c)</t>
  </si>
  <si>
    <t>Alimentación Optima</t>
  </si>
  <si>
    <t>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</si>
</sst>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5" xfId="0" applyFill="1" applyBorder="1"/>
    <xf numFmtId="0" fontId="0" fillId="4" borderId="0" xfId="0" applyFill="1"/>
    <xf numFmtId="0" fontId="0" fillId="4" borderId="6" xfId="0" applyFill="1" applyBorder="1"/>
    <xf numFmtId="0" fontId="0" fillId="5" borderId="5" xfId="0" applyFill="1" applyBorder="1"/>
    <xf numFmtId="0" fontId="0" fillId="5" borderId="0" xfId="0" applyFill="1"/>
    <xf numFmtId="0" fontId="0" fillId="5" borderId="6" xfId="0" applyFill="1" applyBorder="1"/>
    <xf numFmtId="0" fontId="0" fillId="6" borderId="5" xfId="0" applyFill="1" applyBorder="1"/>
    <xf numFmtId="0" fontId="0" fillId="6" borderId="0" xfId="0" applyFill="1"/>
    <xf numFmtId="0" fontId="0" fillId="6" borderId="6" xfId="0" applyFill="1" applyBorder="1"/>
    <xf numFmtId="0" fontId="0" fillId="2" borderId="4" xfId="0" applyFill="1" applyBorder="1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wrapText="1"/>
    </xf>
    <xf numFmtId="0" fontId="0" fillId="4" borderId="4" xfId="0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'732'!$J$3:$J$29</c:f>
              <c:numCache>
                <c:formatCode>General</c:formatCode>
                <c:ptCount val="2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'732'!$K$3:$K$29</c:f>
              <c:numCache>
                <c:formatCode>General</c:formatCode>
                <c:ptCount val="2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3-A945-B707-C715D1C8DE84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4D3-A945-B707-C715D1C8DE84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'732'!$M$20:$M$21</c:f>
              <c:numCache>
                <c:formatCode>General</c:formatCode>
                <c:ptCount val="2"/>
                <c:pt idx="0">
                  <c:v>0.85</c:v>
                </c:pt>
                <c:pt idx="1">
                  <c:v>0</c:v>
                </c:pt>
              </c:numCache>
            </c:numRef>
          </c:xVal>
          <c:yVal>
            <c:numRef>
              <c:f>'732'!$N$20:$N$21</c:f>
              <c:numCache>
                <c:formatCode>General</c:formatCode>
                <c:ptCount val="2"/>
                <c:pt idx="0">
                  <c:v>0.85</c:v>
                </c:pt>
                <c:pt idx="1">
                  <c:v>0.21249999999999999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3-A945-B707-C715D1C8DE84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'732'!$Q$23:$Q$24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xVal>
          <c:yVal>
            <c:numRef>
              <c:f>'732'!$R$23:$R$24</c:f>
              <c:numCache>
                <c:formatCode>General</c:formatCode>
                <c:ptCount val="2"/>
                <c:pt idx="0">
                  <c:v>0.12</c:v>
                </c:pt>
                <c:pt idx="1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D3-A945-B707-C715D1C8DE84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'732'!$U$10:$U$11</c:f>
              <c:numCache>
                <c:formatCode>General</c:formatCode>
                <c:ptCount val="2"/>
                <c:pt idx="0">
                  <c:v>8.6882453151618348E-3</c:v>
                </c:pt>
                <c:pt idx="1">
                  <c:v>0.12</c:v>
                </c:pt>
              </c:numCache>
            </c:numRef>
          </c:xVal>
          <c:yVal>
            <c:numRef>
              <c:f>'732'!$V$10:$V$11</c:f>
              <c:numCache>
                <c:formatCode>General</c:formatCode>
                <c:ptCount val="2"/>
                <c:pt idx="0">
                  <c:v>0</c:v>
                </c:pt>
                <c:pt idx="1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D3-A945-B707-C715D1C8DE84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'732'!$AH$2:$AH$42</c:f>
              <c:numCache>
                <c:formatCode>General</c:formatCode>
                <c:ptCount val="41"/>
                <c:pt idx="0">
                  <c:v>0.85</c:v>
                </c:pt>
                <c:pt idx="1">
                  <c:v>0.83652934397163126</c:v>
                </c:pt>
                <c:pt idx="2">
                  <c:v>0.83652934397163126</c:v>
                </c:pt>
                <c:pt idx="3">
                  <c:v>0.82335425419920416</c:v>
                </c:pt>
                <c:pt idx="4">
                  <c:v>0.82335425419920416</c:v>
                </c:pt>
                <c:pt idx="5">
                  <c:v>0.81046824551885832</c:v>
                </c:pt>
                <c:pt idx="6">
                  <c:v>0.81046824551885832</c:v>
                </c:pt>
                <c:pt idx="7">
                  <c:v>0.79786497506088705</c:v>
                </c:pt>
                <c:pt idx="8">
                  <c:v>0.79786497506088705</c:v>
                </c:pt>
                <c:pt idx="9">
                  <c:v>0.78553823912759202</c:v>
                </c:pt>
                <c:pt idx="10">
                  <c:v>0.78553823912759202</c:v>
                </c:pt>
                <c:pt idx="11">
                  <c:v>0.77348197013964182</c:v>
                </c:pt>
                <c:pt idx="12">
                  <c:v>0.77348197013964182</c:v>
                </c:pt>
                <c:pt idx="13">
                  <c:v>0.76169023364943256</c:v>
                </c:pt>
                <c:pt idx="14">
                  <c:v>0.76169023364943256</c:v>
                </c:pt>
                <c:pt idx="15">
                  <c:v>0.75015722541997931</c:v>
                </c:pt>
                <c:pt idx="16">
                  <c:v>0.75015722541997931</c:v>
                </c:pt>
                <c:pt idx="17">
                  <c:v>0.73667698748156751</c:v>
                </c:pt>
                <c:pt idx="18">
                  <c:v>0.73667698748156751</c:v>
                </c:pt>
                <c:pt idx="19">
                  <c:v>0.72000694905424067</c:v>
                </c:pt>
                <c:pt idx="20">
                  <c:v>0.72000694905424067</c:v>
                </c:pt>
                <c:pt idx="21">
                  <c:v>0.69939231432463367</c:v>
                </c:pt>
                <c:pt idx="22">
                  <c:v>0.69939231432463367</c:v>
                </c:pt>
                <c:pt idx="23">
                  <c:v>0.67354100560941732</c:v>
                </c:pt>
                <c:pt idx="24">
                  <c:v>0.67354100560941732</c:v>
                </c:pt>
                <c:pt idx="25">
                  <c:v>0.63679555622698891</c:v>
                </c:pt>
                <c:pt idx="26">
                  <c:v>0.63679555622698891</c:v>
                </c:pt>
                <c:pt idx="27">
                  <c:v>0.58456500708183656</c:v>
                </c:pt>
                <c:pt idx="28">
                  <c:v>0.58456500708183656</c:v>
                </c:pt>
                <c:pt idx="29">
                  <c:v>0.49659725429544738</c:v>
                </c:pt>
                <c:pt idx="30">
                  <c:v>0.49659725429544738</c:v>
                </c:pt>
                <c:pt idx="31">
                  <c:v>0.33278910465992295</c:v>
                </c:pt>
                <c:pt idx="32">
                  <c:v>0.33278910465992295</c:v>
                </c:pt>
                <c:pt idx="33">
                  <c:v>0.11693123814779419</c:v>
                </c:pt>
                <c:pt idx="34">
                  <c:v>0.11693123814779419</c:v>
                </c:pt>
                <c:pt idx="35">
                  <c:v>0.11693123814779419</c:v>
                </c:pt>
                <c:pt idx="36">
                  <c:v>4.9444404388781608E-2</c:v>
                </c:pt>
                <c:pt idx="37">
                  <c:v>4.9444404388781608E-2</c:v>
                </c:pt>
                <c:pt idx="38">
                  <c:v>1.2440289383407759E-2</c:v>
                </c:pt>
                <c:pt idx="39">
                  <c:v>1.2440289383407759E-2</c:v>
                </c:pt>
                <c:pt idx="40">
                  <c:v>1.145262827735159E-3</c:v>
                </c:pt>
              </c:numCache>
            </c:numRef>
          </c:xVal>
          <c:yVal>
            <c:numRef>
              <c:f>'732'!$AI$2:$AI$42</c:f>
              <c:numCache>
                <c:formatCode>General</c:formatCode>
                <c:ptCount val="41"/>
                <c:pt idx="0">
                  <c:v>0.85</c:v>
                </c:pt>
                <c:pt idx="1">
                  <c:v>0.85</c:v>
                </c:pt>
                <c:pt idx="2">
                  <c:v>0.83989700797872346</c:v>
                </c:pt>
                <c:pt idx="3">
                  <c:v>0.83989700797872346</c:v>
                </c:pt>
                <c:pt idx="4">
                  <c:v>0.83001569064940317</c:v>
                </c:pt>
                <c:pt idx="5">
                  <c:v>0.83001569064940317</c:v>
                </c:pt>
                <c:pt idx="6">
                  <c:v>0.82035118413914376</c:v>
                </c:pt>
                <c:pt idx="7">
                  <c:v>0.82035118413914376</c:v>
                </c:pt>
                <c:pt idx="8">
                  <c:v>0.81089873129566536</c:v>
                </c:pt>
                <c:pt idx="9">
                  <c:v>0.81089873129566536</c:v>
                </c:pt>
                <c:pt idx="10">
                  <c:v>0.80165367934569398</c:v>
                </c:pt>
                <c:pt idx="11">
                  <c:v>0.80165367934569398</c:v>
                </c:pt>
                <c:pt idx="12">
                  <c:v>0.79261147760473138</c:v>
                </c:pt>
                <c:pt idx="13">
                  <c:v>0.79261147760473138</c:v>
                </c:pt>
                <c:pt idx="14">
                  <c:v>0.78376767523707447</c:v>
                </c:pt>
                <c:pt idx="15">
                  <c:v>0.78376767523707447</c:v>
                </c:pt>
                <c:pt idx="16">
                  <c:v>0.77511791906498451</c:v>
                </c:pt>
                <c:pt idx="17">
                  <c:v>0.77511791906498451</c:v>
                </c:pt>
                <c:pt idx="18">
                  <c:v>0.7650077406111756</c:v>
                </c:pt>
                <c:pt idx="19">
                  <c:v>0.7650077406111756</c:v>
                </c:pt>
                <c:pt idx="20">
                  <c:v>0.75250521179068053</c:v>
                </c:pt>
                <c:pt idx="21">
                  <c:v>0.75250521179068053</c:v>
                </c:pt>
                <c:pt idx="22">
                  <c:v>0.73704423574347533</c:v>
                </c:pt>
                <c:pt idx="23">
                  <c:v>0.73704423574347533</c:v>
                </c:pt>
                <c:pt idx="24">
                  <c:v>0.71765575420706307</c:v>
                </c:pt>
                <c:pt idx="25">
                  <c:v>0.71765575420706307</c:v>
                </c:pt>
                <c:pt idx="26">
                  <c:v>0.69009666717024165</c:v>
                </c:pt>
                <c:pt idx="27">
                  <c:v>0.69009666717024165</c:v>
                </c:pt>
                <c:pt idx="28">
                  <c:v>0.65092375531137747</c:v>
                </c:pt>
                <c:pt idx="29">
                  <c:v>0.65092375531137747</c:v>
                </c:pt>
                <c:pt idx="30">
                  <c:v>0.58494794072158551</c:v>
                </c:pt>
                <c:pt idx="31">
                  <c:v>0.58494794072158551</c:v>
                </c:pt>
                <c:pt idx="32">
                  <c:v>0.46209182849494224</c:v>
                </c:pt>
                <c:pt idx="33">
                  <c:v>0.46209182849494224</c:v>
                </c:pt>
                <c:pt idx="34">
                  <c:v>0.46209182849494224</c:v>
                </c:pt>
                <c:pt idx="35">
                  <c:v>0.29561900191303297</c:v>
                </c:pt>
                <c:pt idx="36">
                  <c:v>0.29561900191303297</c:v>
                </c:pt>
                <c:pt idx="37">
                  <c:v>0.1113078523778589</c:v>
                </c:pt>
                <c:pt idx="38">
                  <c:v>0.1113078523778589</c:v>
                </c:pt>
                <c:pt idx="39">
                  <c:v>1.0247088458683003E-2</c:v>
                </c:pt>
                <c:pt idx="40">
                  <c:v>1.0247088458683003E-2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D3-A945-B707-C715D1C8D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ELV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'732'!$J$3:$J$29</c:f>
              <c:numCache>
                <c:formatCode>General</c:formatCode>
                <c:ptCount val="27"/>
                <c:pt idx="0">
                  <c:v>0</c:v>
                </c:pt>
                <c:pt idx="1">
                  <c:v>1.9E-2</c:v>
                </c:pt>
                <c:pt idx="2">
                  <c:v>7.2099999999999997E-2</c:v>
                </c:pt>
                <c:pt idx="3">
                  <c:v>9.6600000000000005E-2</c:v>
                </c:pt>
                <c:pt idx="4">
                  <c:v>0.12379999999999999</c:v>
                </c:pt>
                <c:pt idx="5">
                  <c:v>0.1661</c:v>
                </c:pt>
                <c:pt idx="6">
                  <c:v>0.23369999999999999</c:v>
                </c:pt>
                <c:pt idx="7">
                  <c:v>0.26079999999999998</c:v>
                </c:pt>
                <c:pt idx="8">
                  <c:v>0.32729999999999998</c:v>
                </c:pt>
                <c:pt idx="9">
                  <c:v>0.39650000000000002</c:v>
                </c:pt>
                <c:pt idx="10">
                  <c:v>0.50790000000000002</c:v>
                </c:pt>
                <c:pt idx="11">
                  <c:v>0.51980000000000004</c:v>
                </c:pt>
                <c:pt idx="12">
                  <c:v>0.57320000000000004</c:v>
                </c:pt>
                <c:pt idx="13">
                  <c:v>0.67630000000000001</c:v>
                </c:pt>
                <c:pt idx="14">
                  <c:v>0.74719999999999998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xVal>
          <c:yVal>
            <c:numRef>
              <c:f>'732'!$K$3:$K$29</c:f>
              <c:numCache>
                <c:formatCode>General</c:formatCode>
                <c:ptCount val="27"/>
                <c:pt idx="0">
                  <c:v>0</c:v>
                </c:pt>
                <c:pt idx="1">
                  <c:v>0.17</c:v>
                </c:pt>
                <c:pt idx="2">
                  <c:v>0.3891</c:v>
                </c:pt>
                <c:pt idx="3">
                  <c:v>0.4375</c:v>
                </c:pt>
                <c:pt idx="4">
                  <c:v>0.47039999999999998</c:v>
                </c:pt>
                <c:pt idx="5">
                  <c:v>0.50890000000000002</c:v>
                </c:pt>
                <c:pt idx="6">
                  <c:v>0.54449999999999998</c:v>
                </c:pt>
                <c:pt idx="7">
                  <c:v>0.55800000000000005</c:v>
                </c:pt>
                <c:pt idx="8">
                  <c:v>0.58260000000000001</c:v>
                </c:pt>
                <c:pt idx="9">
                  <c:v>0.61219999999999997</c:v>
                </c:pt>
                <c:pt idx="10">
                  <c:v>0.65639999999999998</c:v>
                </c:pt>
                <c:pt idx="11">
                  <c:v>0.65990000000000004</c:v>
                </c:pt>
                <c:pt idx="12">
                  <c:v>0.68410000000000004</c:v>
                </c:pt>
                <c:pt idx="13">
                  <c:v>0.73850000000000005</c:v>
                </c:pt>
                <c:pt idx="14">
                  <c:v>0.78149999999999997</c:v>
                </c:pt>
                <c:pt idx="15">
                  <c:v>0.89429999999999998</c:v>
                </c:pt>
                <c:pt idx="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E-C949-AC89-DA8A3340DE0F}"/>
            </c:ext>
          </c:extLst>
        </c:ser>
        <c:ser>
          <c:idx val="1"/>
          <c:order val="1"/>
          <c:tx>
            <c:v>45˚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E9E-C949-AC89-DA8A3340DE0F}"/>
            </c:ext>
          </c:extLst>
        </c:ser>
        <c:ser>
          <c:idx val="2"/>
          <c:order val="2"/>
          <c:tx>
            <c:v>Enriquecimiento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'732'!$M$63:$M$64</c:f>
              <c:numCache>
                <c:formatCode>General</c:formatCode>
                <c:ptCount val="2"/>
                <c:pt idx="0">
                  <c:v>0.85</c:v>
                </c:pt>
                <c:pt idx="1">
                  <c:v>0</c:v>
                </c:pt>
              </c:numCache>
            </c:numRef>
          </c:xVal>
          <c:yVal>
            <c:numRef>
              <c:f>'732'!$N$63:$N$64</c:f>
              <c:numCache>
                <c:formatCode>General</c:formatCode>
                <c:ptCount val="2"/>
                <c:pt idx="0">
                  <c:v>0.85</c:v>
                </c:pt>
                <c:pt idx="1">
                  <c:v>0.28360894941634229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9E-C949-AC89-DA8A3340DE0F}"/>
            </c:ext>
          </c:extLst>
        </c:ser>
        <c:ser>
          <c:idx val="3"/>
          <c:order val="3"/>
          <c:tx>
            <c:v>Alimentación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'732'!$Q$66:$Q$67</c:f>
              <c:numCache>
                <c:formatCode>General</c:formatCode>
                <c:ptCount val="2"/>
                <c:pt idx="0">
                  <c:v>0.12</c:v>
                </c:pt>
                <c:pt idx="1">
                  <c:v>0.12</c:v>
                </c:pt>
              </c:numCache>
            </c:numRef>
          </c:xVal>
          <c:yVal>
            <c:numRef>
              <c:f>'732'!$R$66:$R$67</c:f>
              <c:numCache>
                <c:formatCode>General</c:formatCode>
                <c:ptCount val="2"/>
                <c:pt idx="0">
                  <c:v>0.12</c:v>
                </c:pt>
                <c:pt idx="1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9E-C949-AC89-DA8A3340DE0F}"/>
            </c:ext>
          </c:extLst>
        </c:ser>
        <c:ser>
          <c:idx val="4"/>
          <c:order val="4"/>
          <c:tx>
            <c:v>Agotamiento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'732'!$U$53:$U$54</c:f>
              <c:numCache>
                <c:formatCode>General</c:formatCode>
                <c:ptCount val="2"/>
                <c:pt idx="0">
                  <c:v>8.6882453151618348E-3</c:v>
                </c:pt>
                <c:pt idx="1">
                  <c:v>0.12</c:v>
                </c:pt>
              </c:numCache>
            </c:numRef>
          </c:xVal>
          <c:yVal>
            <c:numRef>
              <c:f>'732'!$V$53:$V$54</c:f>
              <c:numCache>
                <c:formatCode>General</c:formatCode>
                <c:ptCount val="2"/>
                <c:pt idx="0">
                  <c:v>0</c:v>
                </c:pt>
                <c:pt idx="1">
                  <c:v>0.36499999999999999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9E-C949-AC89-DA8A3340DE0F}"/>
            </c:ext>
          </c:extLst>
        </c:ser>
        <c:ser>
          <c:idx val="5"/>
          <c:order val="5"/>
          <c:tx>
            <c:v>Pasos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'732'!$AH$45:$AH$85</c:f>
              <c:numCache>
                <c:formatCode>General</c:formatCode>
                <c:ptCount val="41"/>
              </c:numCache>
            </c:numRef>
          </c:xVal>
          <c:yVal>
            <c:numRef>
              <c:f>'732'!$AI$45:$AI$85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9E-C949-AC89-DA8A3340D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321472"/>
        <c:axId val="1174068784"/>
      </c:scatterChart>
      <c:valAx>
        <c:axId val="117432147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068784"/>
        <c:crosses val="autoZero"/>
        <c:crossBetween val="midCat"/>
      </c:valAx>
      <c:valAx>
        <c:axId val="1174068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3.emf"/><Relationship Id="rId7" Type="http://schemas.openxmlformats.org/officeDocument/2006/relationships/image" Target="../media/image6.emf"/><Relationship Id="rId12" Type="http://schemas.openxmlformats.org/officeDocument/2006/relationships/chart" Target="../charts/chart2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5.emf"/><Relationship Id="rId11" Type="http://schemas.openxmlformats.org/officeDocument/2006/relationships/image" Target="../media/image10.emf"/><Relationship Id="rId5" Type="http://schemas.openxmlformats.org/officeDocument/2006/relationships/chart" Target="../charts/chart1.xml"/><Relationship Id="rId10" Type="http://schemas.openxmlformats.org/officeDocument/2006/relationships/image" Target="../media/image9.emf"/><Relationship Id="rId4" Type="http://schemas.openxmlformats.org/officeDocument/2006/relationships/image" Target="../media/image4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38100</xdr:rowOff>
    </xdr:from>
    <xdr:to>
      <xdr:col>4</xdr:col>
      <xdr:colOff>50800</xdr:colOff>
      <xdr:row>23</xdr:row>
      <xdr:rowOff>127000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218825A-723D-BE41-ACCB-F406029B7754}"/>
            </a:ext>
          </a:extLst>
        </xdr:cNvPr>
        <xdr:cNvGrpSpPr/>
      </xdr:nvGrpSpPr>
      <xdr:grpSpPr>
        <a:xfrm>
          <a:off x="2489200" y="1663700"/>
          <a:ext cx="880533" cy="3136900"/>
          <a:chOff x="3187700" y="1168400"/>
          <a:chExt cx="914400" cy="31369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FC528B66-6D89-4F44-9A00-6F9DCE4CF8DC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4" name="Oval 3">
            <a:extLst>
              <a:ext uri="{FF2B5EF4-FFF2-40B4-BE49-F238E27FC236}">
                <a16:creationId xmlns:a16="http://schemas.microsoft.com/office/drawing/2014/main" id="{9B9FD4E0-7C02-5C43-BA51-0A757B3801E7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Oval 4">
            <a:extLst>
              <a:ext uri="{FF2B5EF4-FFF2-40B4-BE49-F238E27FC236}">
                <a16:creationId xmlns:a16="http://schemas.microsoft.com/office/drawing/2014/main" id="{3769CBBB-0085-9646-9981-369B91641204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16</xdr:row>
      <xdr:rowOff>6350</xdr:rowOff>
    </xdr:from>
    <xdr:to>
      <xdr:col>2</xdr:col>
      <xdr:colOff>850900</xdr:colOff>
      <xdr:row>16</xdr:row>
      <xdr:rowOff>6350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C0E05C4-1462-B847-850E-9AF9EF3D436B}"/>
            </a:ext>
          </a:extLst>
        </xdr:cNvPr>
        <xdr:cNvCxnSpPr>
          <a:endCxn id="3" idx="1"/>
        </xdr:cNvCxnSpPr>
      </xdr:nvCxnSpPr>
      <xdr:spPr>
        <a:xfrm flipV="1">
          <a:off x="0" y="32575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6</xdr:row>
      <xdr:rowOff>25400</xdr:rowOff>
    </xdr:from>
    <xdr:to>
      <xdr:col>4</xdr:col>
      <xdr:colOff>495300</xdr:colOff>
      <xdr:row>8</xdr:row>
      <xdr:rowOff>38100</xdr:rowOff>
    </xdr:to>
    <xdr:cxnSp macro="">
      <xdr:nvCxnSpPr>
        <xdr:cNvPr id="7" name="Elbow Connector 6">
          <a:extLst>
            <a:ext uri="{FF2B5EF4-FFF2-40B4-BE49-F238E27FC236}">
              <a16:creationId xmlns:a16="http://schemas.microsoft.com/office/drawing/2014/main" id="{9360E3D1-FAC3-1841-8A25-1A9CEFF7DE06}"/>
            </a:ext>
          </a:extLst>
        </xdr:cNvPr>
        <xdr:cNvCxnSpPr>
          <a:stCxn id="4" idx="0"/>
          <a:endCxn id="8" idx="2"/>
        </xdr:cNvCxnSpPr>
      </xdr:nvCxnSpPr>
      <xdr:spPr>
        <a:xfrm rot="5400000" flipH="1" flipV="1">
          <a:off x="3136900" y="10033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177800</xdr:rowOff>
    </xdr:from>
    <xdr:to>
      <xdr:col>5</xdr:col>
      <xdr:colOff>584200</xdr:colOff>
      <xdr:row>8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7FDDA93-F2F6-714B-A4AA-BAFC8870D0D5}"/>
            </a:ext>
          </a:extLst>
        </xdr:cNvPr>
        <xdr:cNvSpPr/>
      </xdr:nvSpPr>
      <xdr:spPr>
        <a:xfrm>
          <a:off x="3797300" y="7874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3</xdr:row>
      <xdr:rowOff>152400</xdr:rowOff>
    </xdr:from>
    <xdr:to>
      <xdr:col>5</xdr:col>
      <xdr:colOff>635000</xdr:colOff>
      <xdr:row>8</xdr:row>
      <xdr:rowOff>76200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4E1773A-9E57-2640-9D93-AF569CAB9C42}"/>
            </a:ext>
          </a:extLst>
        </xdr:cNvPr>
        <xdr:cNvCxnSpPr/>
      </xdr:nvCxnSpPr>
      <xdr:spPr>
        <a:xfrm flipV="1">
          <a:off x="3784600" y="7620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8</xdr:row>
      <xdr:rowOff>76200</xdr:rowOff>
    </xdr:from>
    <xdr:to>
      <xdr:col>5</xdr:col>
      <xdr:colOff>127000</xdr:colOff>
      <xdr:row>10</xdr:row>
      <xdr:rowOff>88900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6FD513BA-1E6C-7848-8F11-F1A42FC0AC0C}"/>
            </a:ext>
          </a:extLst>
        </xdr:cNvPr>
        <xdr:cNvCxnSpPr>
          <a:stCxn id="8" idx="4"/>
          <a:endCxn id="4" idx="6"/>
        </xdr:cNvCxnSpPr>
      </xdr:nvCxnSpPr>
      <xdr:spPr>
        <a:xfrm rot="5400000">
          <a:off x="3594100" y="14605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8</xdr:row>
      <xdr:rowOff>76200</xdr:rowOff>
    </xdr:from>
    <xdr:to>
      <xdr:col>9</xdr:col>
      <xdr:colOff>12700</xdr:colOff>
      <xdr:row>10</xdr:row>
      <xdr:rowOff>88900</xdr:rowOff>
    </xdr:to>
    <xdr:cxnSp macro="">
      <xdr:nvCxnSpPr>
        <xdr:cNvPr id="11" name="Elbow Connector 10">
          <a:extLst>
            <a:ext uri="{FF2B5EF4-FFF2-40B4-BE49-F238E27FC236}">
              <a16:creationId xmlns:a16="http://schemas.microsoft.com/office/drawing/2014/main" id="{5D768B0A-B7AE-A444-9733-B62255D831DD}"/>
            </a:ext>
          </a:extLst>
        </xdr:cNvPr>
        <xdr:cNvCxnSpPr>
          <a:stCxn id="8" idx="4"/>
        </xdr:cNvCxnSpPr>
      </xdr:nvCxnSpPr>
      <xdr:spPr>
        <a:xfrm rot="16200000" flipH="1">
          <a:off x="5638800" y="3175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1</xdr:row>
      <xdr:rowOff>12701</xdr:rowOff>
    </xdr:from>
    <xdr:to>
      <xdr:col>13</xdr:col>
      <xdr:colOff>868678</xdr:colOff>
      <xdr:row>3</xdr:row>
      <xdr:rowOff>123618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6E0FA9-044E-F34E-AB42-DF6E6A7E9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2159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</xdr:row>
      <xdr:rowOff>177800</xdr:rowOff>
    </xdr:from>
    <xdr:to>
      <xdr:col>13</xdr:col>
      <xdr:colOff>855980</xdr:colOff>
      <xdr:row>7</xdr:row>
      <xdr:rowOff>73578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B6223D-E07D-5941-AA79-2BAF412D5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906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1</xdr:row>
      <xdr:rowOff>12700</xdr:rowOff>
    </xdr:from>
    <xdr:to>
      <xdr:col>17</xdr:col>
      <xdr:colOff>766816</xdr:colOff>
      <xdr:row>4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E2483BD-D1A8-6348-8014-848DFE75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2159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</xdr:row>
      <xdr:rowOff>177800</xdr:rowOff>
    </xdr:from>
    <xdr:to>
      <xdr:col>17</xdr:col>
      <xdr:colOff>785702</xdr:colOff>
      <xdr:row>8</xdr:row>
      <xdr:rowOff>32512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36CC2AD-CA1C-5949-9585-7CA57F302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90600"/>
          <a:ext cx="2347802" cy="66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22195</xdr:colOff>
      <xdr:row>0</xdr:row>
      <xdr:rowOff>0</xdr:rowOff>
    </xdr:from>
    <xdr:to>
      <xdr:col>31</xdr:col>
      <xdr:colOff>394727</xdr:colOff>
      <xdr:row>28</xdr:row>
      <xdr:rowOff>177802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13A9DF-C1B4-184B-91E4-8379EDED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635000</xdr:colOff>
      <xdr:row>23</xdr:row>
      <xdr:rowOff>50800</xdr:rowOff>
    </xdr:from>
    <xdr:to>
      <xdr:col>3</xdr:col>
      <xdr:colOff>635000</xdr:colOff>
      <xdr:row>29</xdr:row>
      <xdr:rowOff>12700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11C9C340-DFFC-2C4D-9D79-8414E0DE13A4}"/>
            </a:ext>
          </a:extLst>
        </xdr:cNvPr>
        <xdr:cNvCxnSpPr/>
      </xdr:nvCxnSpPr>
      <xdr:spPr>
        <a:xfrm flipV="1">
          <a:off x="3111500" y="4724400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23</xdr:row>
      <xdr:rowOff>12700</xdr:rowOff>
    </xdr:from>
    <xdr:to>
      <xdr:col>3</xdr:col>
      <xdr:colOff>165100</xdr:colOff>
      <xdr:row>29</xdr:row>
      <xdr:rowOff>25400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A555BAE9-6992-6C49-BE8C-DED36597EFD0}"/>
            </a:ext>
          </a:extLst>
        </xdr:cNvPr>
        <xdr:cNvCxnSpPr/>
      </xdr:nvCxnSpPr>
      <xdr:spPr>
        <a:xfrm>
          <a:off x="2641600" y="46863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2</xdr:row>
      <xdr:rowOff>114300</xdr:rowOff>
    </xdr:from>
    <xdr:to>
      <xdr:col>8</xdr:col>
      <xdr:colOff>114300</xdr:colOff>
      <xdr:row>3</xdr:row>
      <xdr:rowOff>88900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C93B25-3D8E-7842-957A-BE71F842E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520700"/>
          <a:ext cx="1600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88900</xdr:colOff>
      <xdr:row>18</xdr:row>
      <xdr:rowOff>63500</xdr:rowOff>
    </xdr:from>
    <xdr:to>
      <xdr:col>1</xdr:col>
      <xdr:colOff>736600</xdr:colOff>
      <xdr:row>19</xdr:row>
      <xdr:rowOff>192958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ACA2D3A-029E-7E46-B26E-AE6049F60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3721100"/>
          <a:ext cx="1473200" cy="332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215900</xdr:colOff>
      <xdr:row>16</xdr:row>
      <xdr:rowOff>127000</xdr:rowOff>
    </xdr:from>
    <xdr:to>
      <xdr:col>6</xdr:col>
      <xdr:colOff>241300</xdr:colOff>
      <xdr:row>20</xdr:row>
      <xdr:rowOff>55306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CA092C3-A7BC-0B48-91F0-C7E2DA0E8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3378200"/>
          <a:ext cx="850900" cy="741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520700</xdr:colOff>
      <xdr:row>17</xdr:row>
      <xdr:rowOff>88899</xdr:rowOff>
    </xdr:from>
    <xdr:to>
      <xdr:col>7</xdr:col>
      <xdr:colOff>711200</xdr:colOff>
      <xdr:row>19</xdr:row>
      <xdr:rowOff>13290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1023A27-21F0-D141-9208-8E7515D13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543299"/>
          <a:ext cx="1016000" cy="330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20</xdr:row>
      <xdr:rowOff>139700</xdr:rowOff>
    </xdr:from>
    <xdr:to>
      <xdr:col>2</xdr:col>
      <xdr:colOff>413656</xdr:colOff>
      <xdr:row>22</xdr:row>
      <xdr:rowOff>50800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679EFF6-8B85-6443-9538-97064AE83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4203700"/>
          <a:ext cx="1950356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355600</xdr:colOff>
      <xdr:row>22</xdr:row>
      <xdr:rowOff>50800</xdr:rowOff>
    </xdr:from>
    <xdr:to>
      <xdr:col>6</xdr:col>
      <xdr:colOff>685800</xdr:colOff>
      <xdr:row>23</xdr:row>
      <xdr:rowOff>25400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650AD98-F885-FF47-BADF-A2E98A32C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4521200"/>
          <a:ext cx="11557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51</xdr:row>
      <xdr:rowOff>38100</xdr:rowOff>
    </xdr:from>
    <xdr:to>
      <xdr:col>4</xdr:col>
      <xdr:colOff>50800</xdr:colOff>
      <xdr:row>66</xdr:row>
      <xdr:rowOff>127000</xdr:rowOff>
    </xdr:to>
    <xdr:grpSp>
      <xdr:nvGrpSpPr>
        <xdr:cNvPr id="25" name="Group 24">
          <a:extLst>
            <a:ext uri="{FF2B5EF4-FFF2-40B4-BE49-F238E27FC236}">
              <a16:creationId xmlns:a16="http://schemas.microsoft.com/office/drawing/2014/main" id="{495DCBFF-6722-4746-9AF1-A5C03C1BE54F}"/>
            </a:ext>
          </a:extLst>
        </xdr:cNvPr>
        <xdr:cNvGrpSpPr/>
      </xdr:nvGrpSpPr>
      <xdr:grpSpPr>
        <a:xfrm>
          <a:off x="2489200" y="10401300"/>
          <a:ext cx="880533" cy="3136900"/>
          <a:chOff x="3187700" y="1168400"/>
          <a:chExt cx="914400" cy="3136900"/>
        </a:xfrm>
      </xdr:grpSpPr>
      <xdr:sp macro="" textlink="">
        <xdr:nvSpPr>
          <xdr:cNvPr id="26" name="Rectangle 25">
            <a:extLst>
              <a:ext uri="{FF2B5EF4-FFF2-40B4-BE49-F238E27FC236}">
                <a16:creationId xmlns:a16="http://schemas.microsoft.com/office/drawing/2014/main" id="{F33738E7-92E1-8A4D-930B-4F61C4DBDE03}"/>
              </a:ext>
            </a:extLst>
          </xdr:cNvPr>
          <xdr:cNvSpPr/>
        </xdr:nvSpPr>
        <xdr:spPr>
          <a:xfrm>
            <a:off x="3187700" y="1651000"/>
            <a:ext cx="914400" cy="2222500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P = 101</a:t>
            </a:r>
            <a:r>
              <a:rPr lang="en-US" sz="1100" baseline="0">
                <a:solidFill>
                  <a:sysClr val="windowText" lastClr="000000"/>
                </a:solidFill>
              </a:rPr>
              <a:t> kPa</a:t>
            </a:r>
          </a:p>
        </xdr:txBody>
      </xdr:sp>
      <xdr:sp macro="" textlink="">
        <xdr:nvSpPr>
          <xdr:cNvPr id="27" name="Oval 26">
            <a:extLst>
              <a:ext uri="{FF2B5EF4-FFF2-40B4-BE49-F238E27FC236}">
                <a16:creationId xmlns:a16="http://schemas.microsoft.com/office/drawing/2014/main" id="{EE525463-796E-C04F-8F58-5C1EB99CF34C}"/>
              </a:ext>
            </a:extLst>
          </xdr:cNvPr>
          <xdr:cNvSpPr/>
        </xdr:nvSpPr>
        <xdr:spPr>
          <a:xfrm>
            <a:off x="3187700" y="11684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22D5B4A8-ED4D-0441-BDB8-2F69CABD281A}"/>
              </a:ext>
            </a:extLst>
          </xdr:cNvPr>
          <xdr:cNvSpPr/>
        </xdr:nvSpPr>
        <xdr:spPr>
          <a:xfrm>
            <a:off x="3187700" y="3390900"/>
            <a:ext cx="914400" cy="914400"/>
          </a:xfrm>
          <a:prstGeom prst="ellips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0</xdr:colOff>
      <xdr:row>59</xdr:row>
      <xdr:rowOff>6350</xdr:rowOff>
    </xdr:from>
    <xdr:to>
      <xdr:col>2</xdr:col>
      <xdr:colOff>850900</xdr:colOff>
      <xdr:row>59</xdr:row>
      <xdr:rowOff>6350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1965C9B-C8FC-9442-B5BB-FD00D89D84AC}"/>
            </a:ext>
          </a:extLst>
        </xdr:cNvPr>
        <xdr:cNvCxnSpPr>
          <a:endCxn id="26" idx="1"/>
        </xdr:cNvCxnSpPr>
      </xdr:nvCxnSpPr>
      <xdr:spPr>
        <a:xfrm flipV="1">
          <a:off x="0" y="11995150"/>
          <a:ext cx="24765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49</xdr:row>
      <xdr:rowOff>25400</xdr:rowOff>
    </xdr:from>
    <xdr:to>
      <xdr:col>4</xdr:col>
      <xdr:colOff>495300</xdr:colOff>
      <xdr:row>51</xdr:row>
      <xdr:rowOff>38100</xdr:rowOff>
    </xdr:to>
    <xdr:cxnSp macro="">
      <xdr:nvCxnSpPr>
        <xdr:cNvPr id="30" name="Elbow Connector 29">
          <a:extLst>
            <a:ext uri="{FF2B5EF4-FFF2-40B4-BE49-F238E27FC236}">
              <a16:creationId xmlns:a16="http://schemas.microsoft.com/office/drawing/2014/main" id="{0FA8FEC8-B6B6-C04B-A661-FF2066858744}"/>
            </a:ext>
          </a:extLst>
        </xdr:cNvPr>
        <xdr:cNvCxnSpPr>
          <a:stCxn id="27" idx="0"/>
          <a:endCxn id="31" idx="2"/>
        </xdr:cNvCxnSpPr>
      </xdr:nvCxnSpPr>
      <xdr:spPr>
        <a:xfrm rot="5400000" flipH="1" flipV="1">
          <a:off x="3136900" y="97409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46</xdr:row>
      <xdr:rowOff>177800</xdr:rowOff>
    </xdr:from>
    <xdr:to>
      <xdr:col>5</xdr:col>
      <xdr:colOff>584200</xdr:colOff>
      <xdr:row>51</xdr:row>
      <xdr:rowOff>76200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6405B2-2F90-AE42-BD33-F9C1602DA710}"/>
            </a:ext>
          </a:extLst>
        </xdr:cNvPr>
        <xdr:cNvSpPr/>
      </xdr:nvSpPr>
      <xdr:spPr>
        <a:xfrm>
          <a:off x="3797300" y="9525000"/>
          <a:ext cx="914400" cy="914400"/>
        </a:xfrm>
        <a:prstGeom prst="ellipse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482600</xdr:colOff>
      <xdr:row>46</xdr:row>
      <xdr:rowOff>152400</xdr:rowOff>
    </xdr:from>
    <xdr:to>
      <xdr:col>5</xdr:col>
      <xdr:colOff>635000</xdr:colOff>
      <xdr:row>51</xdr:row>
      <xdr:rowOff>76200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9CF27579-0882-2C48-92E5-883FD110A8E3}"/>
            </a:ext>
          </a:extLst>
        </xdr:cNvPr>
        <xdr:cNvCxnSpPr/>
      </xdr:nvCxnSpPr>
      <xdr:spPr>
        <a:xfrm flipV="1">
          <a:off x="3784600" y="9499600"/>
          <a:ext cx="977900" cy="93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50800</xdr:colOff>
      <xdr:row>51</xdr:row>
      <xdr:rowOff>76200</xdr:rowOff>
    </xdr:from>
    <xdr:to>
      <xdr:col>5</xdr:col>
      <xdr:colOff>127000</xdr:colOff>
      <xdr:row>53</xdr:row>
      <xdr:rowOff>88900</xdr:rowOff>
    </xdr:to>
    <xdr:cxnSp macro="">
      <xdr:nvCxnSpPr>
        <xdr:cNvPr id="33" name="Elbow Connector 32">
          <a:extLst>
            <a:ext uri="{FF2B5EF4-FFF2-40B4-BE49-F238E27FC236}">
              <a16:creationId xmlns:a16="http://schemas.microsoft.com/office/drawing/2014/main" id="{0294EBAA-24E9-B543-89D6-9EEBD1502255}"/>
            </a:ext>
          </a:extLst>
        </xdr:cNvPr>
        <xdr:cNvCxnSpPr>
          <a:stCxn id="31" idx="4"/>
          <a:endCxn id="27" idx="6"/>
        </xdr:cNvCxnSpPr>
      </xdr:nvCxnSpPr>
      <xdr:spPr>
        <a:xfrm rot="5400000">
          <a:off x="3594100" y="10198100"/>
          <a:ext cx="419100" cy="901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127000</xdr:colOff>
      <xdr:row>51</xdr:row>
      <xdr:rowOff>76200</xdr:rowOff>
    </xdr:from>
    <xdr:to>
      <xdr:col>9</xdr:col>
      <xdr:colOff>12700</xdr:colOff>
      <xdr:row>53</xdr:row>
      <xdr:rowOff>88900</xdr:rowOff>
    </xdr:to>
    <xdr:cxnSp macro="">
      <xdr:nvCxnSpPr>
        <xdr:cNvPr id="34" name="Elbow Connector 33">
          <a:extLst>
            <a:ext uri="{FF2B5EF4-FFF2-40B4-BE49-F238E27FC236}">
              <a16:creationId xmlns:a16="http://schemas.microsoft.com/office/drawing/2014/main" id="{637DDD86-81E7-5347-A716-2681EDB40C1D}"/>
            </a:ext>
          </a:extLst>
        </xdr:cNvPr>
        <xdr:cNvCxnSpPr>
          <a:stCxn id="31" idx="4"/>
        </xdr:cNvCxnSpPr>
      </xdr:nvCxnSpPr>
      <xdr:spPr>
        <a:xfrm rot="16200000" flipH="1">
          <a:off x="5638800" y="9055100"/>
          <a:ext cx="419100" cy="3187700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50798</xdr:colOff>
      <xdr:row>44</xdr:row>
      <xdr:rowOff>12701</xdr:rowOff>
    </xdr:from>
    <xdr:to>
      <xdr:col>13</xdr:col>
      <xdr:colOff>868678</xdr:colOff>
      <xdr:row>46</xdr:row>
      <xdr:rowOff>123618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BC075466-5DEE-064A-AF15-2BE197F56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1298" y="8953501"/>
          <a:ext cx="2430780" cy="5173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38100</xdr:colOff>
      <xdr:row>47</xdr:row>
      <xdr:rowOff>177800</xdr:rowOff>
    </xdr:from>
    <xdr:to>
      <xdr:col>13</xdr:col>
      <xdr:colOff>855980</xdr:colOff>
      <xdr:row>50</xdr:row>
      <xdr:rowOff>73578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2851D91A-08E4-234A-9897-ED604C611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8600" y="9728200"/>
          <a:ext cx="2443480" cy="5053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50799</xdr:colOff>
      <xdr:row>44</xdr:row>
      <xdr:rowOff>12700</xdr:rowOff>
    </xdr:from>
    <xdr:to>
      <xdr:col>17</xdr:col>
      <xdr:colOff>766816</xdr:colOff>
      <xdr:row>47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9BF0323-DE03-BD4E-9525-A62EF642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299" y="8953500"/>
          <a:ext cx="2367017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88900</xdr:colOff>
      <xdr:row>47</xdr:row>
      <xdr:rowOff>177800</xdr:rowOff>
    </xdr:from>
    <xdr:to>
      <xdr:col>17</xdr:col>
      <xdr:colOff>785702</xdr:colOff>
      <xdr:row>51</xdr:row>
      <xdr:rowOff>32512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C928469-E5BB-5E4C-8B55-251BF1AEB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1400" y="9728200"/>
          <a:ext cx="2347802" cy="667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26428</xdr:colOff>
      <xdr:row>45</xdr:row>
      <xdr:rowOff>123810</xdr:rowOff>
    </xdr:from>
    <xdr:to>
      <xdr:col>31</xdr:col>
      <xdr:colOff>394727</xdr:colOff>
      <xdr:row>74</xdr:row>
      <xdr:rowOff>98412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03083BD-46E1-3248-A5C6-C43F0A92E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635000</xdr:colOff>
      <xdr:row>66</xdr:row>
      <xdr:rowOff>50800</xdr:rowOff>
    </xdr:from>
    <xdr:to>
      <xdr:col>3</xdr:col>
      <xdr:colOff>635000</xdr:colOff>
      <xdr:row>72</xdr:row>
      <xdr:rowOff>12700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401EE947-6231-1A45-80DF-1A7096209BA0}"/>
            </a:ext>
          </a:extLst>
        </xdr:cNvPr>
        <xdr:cNvCxnSpPr/>
      </xdr:nvCxnSpPr>
      <xdr:spPr>
        <a:xfrm flipV="1">
          <a:off x="3111500" y="13462000"/>
          <a:ext cx="0" cy="11811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165100</xdr:colOff>
      <xdr:row>66</xdr:row>
      <xdr:rowOff>12700</xdr:rowOff>
    </xdr:from>
    <xdr:to>
      <xdr:col>3</xdr:col>
      <xdr:colOff>165100</xdr:colOff>
      <xdr:row>72</xdr:row>
      <xdr:rowOff>25400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03089AC-0715-3C41-AAA6-ACCB52069034}"/>
            </a:ext>
          </a:extLst>
        </xdr:cNvPr>
        <xdr:cNvCxnSpPr/>
      </xdr:nvCxnSpPr>
      <xdr:spPr>
        <a:xfrm>
          <a:off x="2641600" y="13423900"/>
          <a:ext cx="0" cy="1231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165100</xdr:colOff>
      <xdr:row>45</xdr:row>
      <xdr:rowOff>114300</xdr:rowOff>
    </xdr:from>
    <xdr:to>
      <xdr:col>8</xdr:col>
      <xdr:colOff>114300</xdr:colOff>
      <xdr:row>46</xdr:row>
      <xdr:rowOff>88900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C7A67684-58FA-B449-8B5B-10EA16A4B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8100" y="9258300"/>
          <a:ext cx="1600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88900</xdr:colOff>
      <xdr:row>61</xdr:row>
      <xdr:rowOff>63500</xdr:rowOff>
    </xdr:from>
    <xdr:to>
      <xdr:col>1</xdr:col>
      <xdr:colOff>736600</xdr:colOff>
      <xdr:row>62</xdr:row>
      <xdr:rowOff>192958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3A01BA17-A340-8745-9FED-6CA80967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12458700"/>
          <a:ext cx="1473200" cy="3326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215900</xdr:colOff>
      <xdr:row>59</xdr:row>
      <xdr:rowOff>127000</xdr:rowOff>
    </xdr:from>
    <xdr:to>
      <xdr:col>6</xdr:col>
      <xdr:colOff>241300</xdr:colOff>
      <xdr:row>63</xdr:row>
      <xdr:rowOff>55306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E301D5E6-122B-2041-BE10-787FE2835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3400" y="12115800"/>
          <a:ext cx="850900" cy="7411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520700</xdr:colOff>
      <xdr:row>60</xdr:row>
      <xdr:rowOff>88899</xdr:rowOff>
    </xdr:from>
    <xdr:to>
      <xdr:col>7</xdr:col>
      <xdr:colOff>711200</xdr:colOff>
      <xdr:row>62</xdr:row>
      <xdr:rowOff>13290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42F9B8D-B5D8-CE4F-B072-1FE8F4AE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12280899"/>
          <a:ext cx="1016000" cy="330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114300</xdr:colOff>
      <xdr:row>63</xdr:row>
      <xdr:rowOff>139700</xdr:rowOff>
    </xdr:from>
    <xdr:to>
      <xdr:col>2</xdr:col>
      <xdr:colOff>413656</xdr:colOff>
      <xdr:row>65</xdr:row>
      <xdr:rowOff>50800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FA2CB04-3EA1-AA4A-A2BC-F680AE62B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2941300"/>
          <a:ext cx="1950356" cy="31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355600</xdr:colOff>
      <xdr:row>65</xdr:row>
      <xdr:rowOff>50800</xdr:rowOff>
    </xdr:from>
    <xdr:to>
      <xdr:col>6</xdr:col>
      <xdr:colOff>685800</xdr:colOff>
      <xdr:row>66</xdr:row>
      <xdr:rowOff>25400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16001C4-EB58-3545-A113-75BA145D6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3100" y="13258800"/>
          <a:ext cx="11557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88900</xdr:colOff>
      <xdr:row>45</xdr:row>
      <xdr:rowOff>63500</xdr:rowOff>
    </xdr:from>
    <xdr:to>
      <xdr:col>29</xdr:col>
      <xdr:colOff>381000</xdr:colOff>
      <xdr:row>51</xdr:row>
      <xdr:rowOff>50800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CE50051-8838-7342-BF41-6D86D9B8944F}"/>
            </a:ext>
          </a:extLst>
        </xdr:cNvPr>
        <xdr:cNvCxnSpPr/>
      </xdr:nvCxnSpPr>
      <xdr:spPr>
        <a:xfrm>
          <a:off x="22377400" y="9207500"/>
          <a:ext cx="194310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2180-9449-4440-8DA7-DD3924367CC6}">
  <dimension ref="A1:AN85"/>
  <sheetViews>
    <sheetView tabSelected="1" topLeftCell="K1" zoomScale="75" workbookViewId="0">
      <selection activeCell="Y1" sqref="Y1:AE4"/>
    </sheetView>
  </sheetViews>
  <sheetFormatPr baseColWidth="10" defaultRowHeight="16" x14ac:dyDescent="0.2"/>
  <sheetData>
    <row r="1" spans="1:40" ht="16" customHeight="1" x14ac:dyDescent="0.2">
      <c r="A1" s="48" t="s">
        <v>0</v>
      </c>
      <c r="B1" s="49"/>
      <c r="C1" s="49"/>
      <c r="D1" s="49"/>
      <c r="E1" s="49"/>
      <c r="F1" s="49"/>
      <c r="G1" s="49"/>
      <c r="H1" s="49"/>
      <c r="I1" s="50"/>
      <c r="J1" s="51" t="s">
        <v>1</v>
      </c>
      <c r="K1" s="52"/>
      <c r="L1" s="53" t="s">
        <v>2</v>
      </c>
      <c r="M1" s="54"/>
      <c r="N1" s="54"/>
      <c r="O1" s="55"/>
      <c r="P1" s="56" t="s">
        <v>3</v>
      </c>
      <c r="Q1" s="57"/>
      <c r="R1" s="57"/>
      <c r="S1" s="58"/>
      <c r="T1" s="59" t="s">
        <v>4</v>
      </c>
      <c r="U1" s="60"/>
      <c r="V1" s="60"/>
      <c r="W1" s="61"/>
      <c r="Y1" s="62"/>
      <c r="Z1" s="62"/>
      <c r="AA1" s="62"/>
      <c r="AB1" s="62"/>
      <c r="AC1" s="62"/>
      <c r="AD1" s="62"/>
      <c r="AE1" s="62"/>
      <c r="AG1" s="1"/>
      <c r="AH1" s="1" t="s">
        <v>5</v>
      </c>
      <c r="AI1" s="1" t="s">
        <v>6</v>
      </c>
    </row>
    <row r="2" spans="1:40" x14ac:dyDescent="0.2">
      <c r="A2" s="2"/>
      <c r="B2" s="3"/>
      <c r="C2" s="3"/>
      <c r="D2" s="3"/>
      <c r="E2" s="3"/>
      <c r="F2" s="3"/>
      <c r="G2" s="3"/>
      <c r="H2" s="3"/>
      <c r="I2" s="4"/>
      <c r="J2" s="5" t="s">
        <v>5</v>
      </c>
      <c r="K2" s="6" t="s">
        <v>6</v>
      </c>
      <c r="L2" s="7"/>
      <c r="M2" s="8"/>
      <c r="N2" s="8"/>
      <c r="O2" s="9"/>
      <c r="P2" s="10"/>
      <c r="Q2" s="11"/>
      <c r="R2" s="11"/>
      <c r="S2" s="12"/>
      <c r="T2" s="13"/>
      <c r="U2" s="14"/>
      <c r="V2" s="14"/>
      <c r="W2" s="15"/>
      <c r="Y2" s="62"/>
      <c r="Z2" s="62"/>
      <c r="AA2" s="62"/>
      <c r="AB2" s="62"/>
      <c r="AC2" s="62"/>
      <c r="AD2" s="62"/>
      <c r="AE2" s="62"/>
      <c r="AG2" s="16" t="s">
        <v>7</v>
      </c>
      <c r="AH2" s="17">
        <v>0.85</v>
      </c>
      <c r="AI2" s="17">
        <v>0.85</v>
      </c>
      <c r="AL2" s="63" t="s">
        <v>41</v>
      </c>
      <c r="AM2" s="63" t="s">
        <v>37</v>
      </c>
      <c r="AN2" s="63">
        <f>F25</f>
        <v>50.823529411764724</v>
      </c>
    </row>
    <row r="3" spans="1:40" x14ac:dyDescent="0.2">
      <c r="A3" s="2" t="s">
        <v>8</v>
      </c>
      <c r="B3" s="3" t="s">
        <v>9</v>
      </c>
      <c r="C3" s="3" t="s">
        <v>10</v>
      </c>
      <c r="D3" s="18"/>
      <c r="E3" s="3"/>
      <c r="F3" s="3"/>
      <c r="G3" s="3"/>
      <c r="H3" s="3"/>
      <c r="I3" s="4"/>
      <c r="J3" s="5">
        <v>0</v>
      </c>
      <c r="K3" s="19">
        <v>0</v>
      </c>
      <c r="L3" s="7"/>
      <c r="M3" s="8"/>
      <c r="N3" s="8"/>
      <c r="O3" s="9"/>
      <c r="P3" s="10"/>
      <c r="Q3" s="11"/>
      <c r="R3" s="11"/>
      <c r="S3" s="12"/>
      <c r="T3" s="42" t="s">
        <v>11</v>
      </c>
      <c r="U3" s="43"/>
      <c r="V3" s="43"/>
      <c r="W3" s="44"/>
      <c r="Y3" s="62"/>
      <c r="Z3" s="62"/>
      <c r="AA3" s="62"/>
      <c r="AB3" s="62"/>
      <c r="AC3" s="62"/>
      <c r="AD3" s="62"/>
      <c r="AE3" s="62"/>
      <c r="AG3" s="16" t="s">
        <v>12</v>
      </c>
      <c r="AH3" s="17">
        <v>0.83652934397163126</v>
      </c>
      <c r="AI3" s="17">
        <v>0.85</v>
      </c>
      <c r="AJ3">
        <v>1</v>
      </c>
      <c r="AL3" s="64"/>
      <c r="AM3" s="64" t="s">
        <v>42</v>
      </c>
      <c r="AN3" s="64">
        <f>(AH41-U10) / (AH41 - AH42)</f>
        <v>0.33218550215462472</v>
      </c>
    </row>
    <row r="4" spans="1:40" x14ac:dyDescent="0.2">
      <c r="A4" s="2">
        <v>1</v>
      </c>
      <c r="B4" s="3"/>
      <c r="C4" s="3"/>
      <c r="D4" s="3"/>
      <c r="E4" s="3"/>
      <c r="F4" s="3"/>
      <c r="G4" s="3"/>
      <c r="H4" s="3"/>
      <c r="I4" s="4"/>
      <c r="J4" s="5">
        <v>1.9E-2</v>
      </c>
      <c r="K4" s="6">
        <v>0.17</v>
      </c>
      <c r="L4" s="7"/>
      <c r="M4" s="8"/>
      <c r="N4" s="8"/>
      <c r="O4" s="9"/>
      <c r="P4" s="10"/>
      <c r="Q4" s="11"/>
      <c r="R4" s="11"/>
      <c r="S4" s="12"/>
      <c r="T4" s="13"/>
      <c r="U4" s="14"/>
      <c r="V4" s="14"/>
      <c r="W4" s="15"/>
      <c r="Y4" s="62"/>
      <c r="Z4" s="62"/>
      <c r="AA4" s="62"/>
      <c r="AB4" s="62"/>
      <c r="AC4" s="62"/>
      <c r="AD4" s="62"/>
      <c r="AE4" s="62"/>
      <c r="AG4" s="16" t="s">
        <v>7</v>
      </c>
      <c r="AH4" s="17">
        <v>0.83652934397163126</v>
      </c>
      <c r="AI4" s="17">
        <v>0.83989700797872346</v>
      </c>
      <c r="AL4" s="63" t="s">
        <v>43</v>
      </c>
      <c r="AM4" s="63" t="s">
        <v>44</v>
      </c>
      <c r="AN4" s="63">
        <f xml:space="preserve"> 20 + AN3</f>
        <v>20.332185502154626</v>
      </c>
    </row>
    <row r="5" spans="1:40" x14ac:dyDescent="0.2">
      <c r="A5" s="2">
        <v>2</v>
      </c>
      <c r="B5" s="3"/>
      <c r="C5" s="3"/>
      <c r="D5" s="3"/>
      <c r="E5" s="3"/>
      <c r="F5" s="3"/>
      <c r="G5" s="3"/>
      <c r="H5" s="3"/>
      <c r="I5" s="4"/>
      <c r="J5" s="5">
        <v>7.2099999999999997E-2</v>
      </c>
      <c r="K5" s="6">
        <v>0.3891</v>
      </c>
      <c r="L5" s="7"/>
      <c r="M5" s="8"/>
      <c r="N5" s="8"/>
      <c r="O5" s="9"/>
      <c r="P5" s="10"/>
      <c r="Q5" s="11"/>
      <c r="R5" s="11"/>
      <c r="S5" s="12"/>
      <c r="T5" s="13"/>
      <c r="U5" s="14" t="s">
        <v>5</v>
      </c>
      <c r="V5" s="14" t="s">
        <v>6</v>
      </c>
      <c r="W5" s="15"/>
      <c r="AG5" s="16" t="s">
        <v>12</v>
      </c>
      <c r="AH5" s="17">
        <v>0.82335425419920416</v>
      </c>
      <c r="AI5" s="17">
        <v>0.83989700797872346</v>
      </c>
      <c r="AJ5">
        <v>2</v>
      </c>
      <c r="AL5" s="64" t="s">
        <v>45</v>
      </c>
      <c r="AM5" s="64" t="s">
        <v>46</v>
      </c>
      <c r="AN5" s="64">
        <v>17</v>
      </c>
    </row>
    <row r="6" spans="1:40" x14ac:dyDescent="0.2">
      <c r="A6" s="2"/>
      <c r="B6" s="3"/>
      <c r="C6" s="3"/>
      <c r="D6" s="3"/>
      <c r="E6" s="3"/>
      <c r="F6" s="3"/>
      <c r="G6" s="3"/>
      <c r="H6" s="3"/>
      <c r="I6" s="4"/>
      <c r="J6" s="5">
        <v>9.6600000000000005E-2</v>
      </c>
      <c r="K6" s="6">
        <v>0.4375</v>
      </c>
      <c r="L6" s="7"/>
      <c r="M6" s="8"/>
      <c r="N6" s="8"/>
      <c r="O6" s="9"/>
      <c r="P6" s="10"/>
      <c r="Q6" s="11"/>
      <c r="R6" s="11"/>
      <c r="S6" s="12"/>
      <c r="T6" s="13" t="s">
        <v>13</v>
      </c>
      <c r="U6" s="14" t="s">
        <v>14</v>
      </c>
      <c r="V6" s="14" t="s">
        <v>14</v>
      </c>
      <c r="W6" s="15"/>
      <c r="AG6" s="16" t="s">
        <v>7</v>
      </c>
      <c r="AH6" s="17">
        <v>0.82335425419920416</v>
      </c>
      <c r="AI6" s="17">
        <v>0.83001569064940317</v>
      </c>
      <c r="AL6" s="63" t="s">
        <v>47</v>
      </c>
      <c r="AM6" s="63" t="s">
        <v>40</v>
      </c>
      <c r="AN6" s="63">
        <f>M55</f>
        <v>1.9970845481049575</v>
      </c>
    </row>
    <row r="7" spans="1:40" x14ac:dyDescent="0.2">
      <c r="A7" s="2"/>
      <c r="B7" s="3"/>
      <c r="C7" s="3"/>
      <c r="D7" s="3"/>
      <c r="E7" s="3"/>
      <c r="F7" s="3"/>
      <c r="G7" s="3"/>
      <c r="H7" s="3"/>
      <c r="I7" s="4"/>
      <c r="J7" s="5">
        <v>0.12379999999999999</v>
      </c>
      <c r="K7" s="6">
        <v>0.47039999999999998</v>
      </c>
      <c r="L7" s="7"/>
      <c r="M7" s="8"/>
      <c r="N7" s="8"/>
      <c r="O7" s="9"/>
      <c r="P7" s="10"/>
      <c r="Q7" s="11"/>
      <c r="R7" s="11"/>
      <c r="S7" s="12"/>
      <c r="T7" s="13" t="s">
        <v>15</v>
      </c>
      <c r="U7" s="14" t="s">
        <v>5</v>
      </c>
      <c r="V7" s="14" t="s">
        <v>6</v>
      </c>
      <c r="W7" s="15"/>
      <c r="AG7" s="16" t="s">
        <v>12</v>
      </c>
      <c r="AH7" s="17">
        <v>0.81046824551885832</v>
      </c>
      <c r="AI7" s="17">
        <v>0.83001569064940317</v>
      </c>
      <c r="AJ7">
        <v>3</v>
      </c>
    </row>
    <row r="8" spans="1:40" x14ac:dyDescent="0.2">
      <c r="A8" s="2"/>
      <c r="B8" s="3"/>
      <c r="C8" s="3"/>
      <c r="D8" s="3"/>
      <c r="E8" s="3"/>
      <c r="F8" s="3"/>
      <c r="G8" s="18" t="s">
        <v>16</v>
      </c>
      <c r="H8" s="3">
        <f>0.9 * B13 * B12 / H9</f>
        <v>12.705882352941178</v>
      </c>
      <c r="I8" s="4" t="s">
        <v>17</v>
      </c>
      <c r="J8" s="5">
        <v>0.1661</v>
      </c>
      <c r="K8" s="6">
        <v>0.50890000000000002</v>
      </c>
      <c r="L8" s="7"/>
      <c r="M8" s="8"/>
      <c r="N8" s="8"/>
      <c r="O8" s="9"/>
      <c r="P8" s="10"/>
      <c r="Q8" s="11"/>
      <c r="R8" s="11"/>
      <c r="S8" s="12"/>
      <c r="T8" s="13"/>
      <c r="U8" s="14"/>
      <c r="V8" s="14"/>
      <c r="W8" s="15"/>
      <c r="AG8" s="16" t="s">
        <v>7</v>
      </c>
      <c r="AH8" s="17">
        <v>0.81046824551885832</v>
      </c>
      <c r="AI8" s="17">
        <v>0.82035118413914376</v>
      </c>
    </row>
    <row r="9" spans="1:40" x14ac:dyDescent="0.2">
      <c r="A9" s="2"/>
      <c r="B9" s="3"/>
      <c r="C9" s="3"/>
      <c r="D9" s="3"/>
      <c r="E9" s="3"/>
      <c r="F9" s="3"/>
      <c r="G9" s="18" t="s">
        <v>18</v>
      </c>
      <c r="H9" s="3">
        <v>0.85</v>
      </c>
      <c r="I9" s="4"/>
      <c r="J9" s="5">
        <v>0.23369999999999999</v>
      </c>
      <c r="K9" s="6">
        <v>0.54449999999999998</v>
      </c>
      <c r="L9" s="7"/>
      <c r="M9" s="8"/>
      <c r="N9" s="8"/>
      <c r="O9" s="9"/>
      <c r="P9" s="10"/>
      <c r="Q9" s="11"/>
      <c r="R9" s="11"/>
      <c r="S9" s="12"/>
      <c r="T9" s="13"/>
      <c r="U9" s="14" t="s">
        <v>5</v>
      </c>
      <c r="V9" s="14" t="s">
        <v>6</v>
      </c>
      <c r="W9" s="15"/>
      <c r="AG9" s="16" t="s">
        <v>12</v>
      </c>
      <c r="AH9" s="17">
        <v>0.79786497506088705</v>
      </c>
      <c r="AI9" s="17">
        <v>0.82035118413914376</v>
      </c>
      <c r="AJ9">
        <v>4</v>
      </c>
    </row>
    <row r="10" spans="1:40" x14ac:dyDescent="0.2">
      <c r="A10" s="2"/>
      <c r="B10" s="3"/>
      <c r="C10" s="3"/>
      <c r="D10" s="3"/>
      <c r="E10" s="3"/>
      <c r="F10" s="3"/>
      <c r="G10" s="3"/>
      <c r="H10" s="3"/>
      <c r="I10" s="4"/>
      <c r="J10" s="5">
        <v>0.26079999999999998</v>
      </c>
      <c r="K10" s="6">
        <v>0.55800000000000005</v>
      </c>
      <c r="L10" s="7" t="s">
        <v>19</v>
      </c>
      <c r="M10" s="8">
        <f>F12 / (F12 + 1)</f>
        <v>0.75</v>
      </c>
      <c r="N10" s="8"/>
      <c r="O10" s="9"/>
      <c r="P10" s="10"/>
      <c r="Q10" s="11"/>
      <c r="R10" s="11"/>
      <c r="S10" s="12"/>
      <c r="T10" s="13" t="s">
        <v>13</v>
      </c>
      <c r="U10" s="14">
        <f>B26</f>
        <v>8.6882453151618348E-3</v>
      </c>
      <c r="V10" s="14">
        <v>0</v>
      </c>
      <c r="W10" s="15"/>
      <c r="AG10" s="16" t="s">
        <v>7</v>
      </c>
      <c r="AH10" s="17">
        <v>0.79786497506088705</v>
      </c>
      <c r="AI10" s="17">
        <v>0.81089873129566536</v>
      </c>
    </row>
    <row r="11" spans="1:40" x14ac:dyDescent="0.2">
      <c r="A11" s="2"/>
      <c r="B11" s="3"/>
      <c r="C11" s="3"/>
      <c r="D11" s="3"/>
      <c r="E11" s="3"/>
      <c r="F11" s="3"/>
      <c r="G11" s="3"/>
      <c r="H11" s="3"/>
      <c r="I11" s="4"/>
      <c r="J11" s="5">
        <v>0.32729999999999998</v>
      </c>
      <c r="K11" s="6">
        <v>0.58260000000000001</v>
      </c>
      <c r="L11" s="7" t="s">
        <v>20</v>
      </c>
      <c r="M11" s="8">
        <f>H9 / (F12 + 1)</f>
        <v>0.21249999999999999</v>
      </c>
      <c r="N11" s="8"/>
      <c r="O11" s="9"/>
      <c r="P11" s="38"/>
      <c r="Q11" s="39"/>
      <c r="R11" s="39"/>
      <c r="S11" s="40"/>
      <c r="T11" s="13" t="s">
        <v>15</v>
      </c>
      <c r="U11" s="14">
        <f>Q24</f>
        <v>0.12</v>
      </c>
      <c r="V11" s="14">
        <v>0.30399999999999999</v>
      </c>
      <c r="W11" s="15"/>
      <c r="AG11" s="16" t="s">
        <v>12</v>
      </c>
      <c r="AH11" s="17">
        <v>0.78553823912759202</v>
      </c>
      <c r="AI11" s="17">
        <v>0.81089873129566536</v>
      </c>
      <c r="AJ11">
        <v>5</v>
      </c>
    </row>
    <row r="12" spans="1:40" x14ac:dyDescent="0.2">
      <c r="A12" s="20" t="s">
        <v>21</v>
      </c>
      <c r="B12" s="21">
        <v>100</v>
      </c>
      <c r="C12" s="3" t="s">
        <v>17</v>
      </c>
      <c r="D12" s="3"/>
      <c r="E12" s="21" t="s">
        <v>22</v>
      </c>
      <c r="F12" s="3">
        <v>3</v>
      </c>
      <c r="G12" s="3"/>
      <c r="H12" s="3"/>
      <c r="I12" s="4"/>
      <c r="J12" s="5">
        <v>0.39650000000000002</v>
      </c>
      <c r="K12" s="6">
        <v>0.61219999999999997</v>
      </c>
      <c r="L12" s="7"/>
      <c r="M12" s="8"/>
      <c r="N12" s="8"/>
      <c r="O12" s="9"/>
      <c r="P12" s="10"/>
      <c r="Q12" s="11"/>
      <c r="R12" s="11"/>
      <c r="S12" s="12"/>
      <c r="T12" s="13"/>
      <c r="U12" s="14"/>
      <c r="V12" s="14"/>
      <c r="W12" s="15"/>
      <c r="AG12" s="16" t="s">
        <v>7</v>
      </c>
      <c r="AH12" s="17">
        <v>0.78553823912759202</v>
      </c>
      <c r="AI12" s="17">
        <v>0.80165367934569398</v>
      </c>
    </row>
    <row r="13" spans="1:40" x14ac:dyDescent="0.2">
      <c r="A13" s="20" t="s">
        <v>23</v>
      </c>
      <c r="B13" s="21">
        <v>0.12</v>
      </c>
      <c r="C13" s="3"/>
      <c r="D13" s="3"/>
      <c r="E13" s="36" t="s">
        <v>24</v>
      </c>
      <c r="F13" s="36"/>
      <c r="G13" s="36"/>
      <c r="H13" s="3"/>
      <c r="I13" s="4"/>
      <c r="J13" s="5">
        <v>0.50790000000000002</v>
      </c>
      <c r="K13" s="6">
        <v>0.65639999999999998</v>
      </c>
      <c r="L13" s="45" t="s">
        <v>25</v>
      </c>
      <c r="M13" s="46"/>
      <c r="N13" s="46"/>
      <c r="O13" s="47"/>
      <c r="P13" s="10"/>
      <c r="Q13" s="11"/>
      <c r="R13" s="39" t="s">
        <v>26</v>
      </c>
      <c r="S13" s="40"/>
      <c r="T13" s="13"/>
      <c r="U13" s="14"/>
      <c r="V13" s="14"/>
      <c r="W13" s="15"/>
      <c r="AG13" s="16" t="s">
        <v>12</v>
      </c>
      <c r="AH13" s="17">
        <v>0.77348197013964182</v>
      </c>
      <c r="AI13" s="17">
        <v>0.80165367934569398</v>
      </c>
      <c r="AJ13">
        <v>6</v>
      </c>
    </row>
    <row r="14" spans="1:40" x14ac:dyDescent="0.2">
      <c r="A14" s="20" t="s">
        <v>27</v>
      </c>
      <c r="B14" s="3"/>
      <c r="C14" s="3" t="s">
        <v>28</v>
      </c>
      <c r="D14" s="3"/>
      <c r="E14" s="36" t="s">
        <v>29</v>
      </c>
      <c r="F14" s="36"/>
      <c r="G14" s="36"/>
      <c r="H14" s="3"/>
      <c r="I14" s="4"/>
      <c r="J14" s="5">
        <v>0.51980000000000004</v>
      </c>
      <c r="K14" s="6">
        <v>0.65990000000000004</v>
      </c>
      <c r="L14" s="7"/>
      <c r="M14" s="8"/>
      <c r="N14" s="8"/>
      <c r="O14" s="9"/>
      <c r="P14" s="10"/>
      <c r="Q14" s="11"/>
      <c r="R14" s="11" t="s">
        <v>30</v>
      </c>
      <c r="S14" s="12">
        <v>1</v>
      </c>
      <c r="T14" s="13"/>
      <c r="U14" s="14"/>
      <c r="V14" s="14"/>
      <c r="W14" s="15"/>
      <c r="AG14" s="16" t="s">
        <v>7</v>
      </c>
      <c r="AH14" s="17">
        <v>0.77348197013964182</v>
      </c>
      <c r="AI14" s="17">
        <v>0.79261147760473138</v>
      </c>
    </row>
    <row r="15" spans="1:40" x14ac:dyDescent="0.2">
      <c r="A15" s="37" t="s">
        <v>31</v>
      </c>
      <c r="B15" s="36"/>
      <c r="C15" s="36"/>
      <c r="D15" s="3"/>
      <c r="E15" s="36" t="s">
        <v>32</v>
      </c>
      <c r="F15" s="36"/>
      <c r="G15" s="36"/>
      <c r="H15" s="3"/>
      <c r="I15" s="4"/>
      <c r="J15" s="19">
        <v>0.57320000000000004</v>
      </c>
      <c r="K15" s="19">
        <v>0.68410000000000004</v>
      </c>
      <c r="L15" s="7"/>
      <c r="M15" s="8" t="s">
        <v>5</v>
      </c>
      <c r="N15" s="8" t="s">
        <v>6</v>
      </c>
      <c r="O15" s="9"/>
      <c r="P15" s="10"/>
      <c r="Q15" s="11"/>
      <c r="R15" s="11"/>
      <c r="S15" s="12"/>
      <c r="T15" s="13"/>
      <c r="U15" s="14"/>
      <c r="V15" s="14"/>
      <c r="W15" s="15"/>
      <c r="AG15" s="16" t="s">
        <v>12</v>
      </c>
      <c r="AH15" s="17">
        <v>0.76169023364943256</v>
      </c>
      <c r="AI15" s="17">
        <v>0.79261147760473138</v>
      </c>
      <c r="AJ15">
        <v>7</v>
      </c>
    </row>
    <row r="16" spans="1:40" x14ac:dyDescent="0.2">
      <c r="A16" s="2"/>
      <c r="B16" s="3"/>
      <c r="C16" s="3"/>
      <c r="D16" s="3"/>
      <c r="E16" s="36" t="s">
        <v>33</v>
      </c>
      <c r="F16" s="36"/>
      <c r="G16" s="36"/>
      <c r="H16" s="3"/>
      <c r="I16" s="4"/>
      <c r="J16" s="5">
        <v>0.67630000000000001</v>
      </c>
      <c r="K16" s="6">
        <v>0.73850000000000005</v>
      </c>
      <c r="L16" s="7" t="s">
        <v>13</v>
      </c>
      <c r="M16" s="8" t="s">
        <v>18</v>
      </c>
      <c r="N16" s="8" t="s">
        <v>18</v>
      </c>
      <c r="O16" s="9"/>
      <c r="P16" s="38" t="s">
        <v>34</v>
      </c>
      <c r="Q16" s="39"/>
      <c r="R16" s="39"/>
      <c r="S16" s="40"/>
      <c r="T16" s="13"/>
      <c r="U16" s="14"/>
      <c r="V16" s="14"/>
      <c r="W16" s="15"/>
      <c r="AG16" s="16" t="s">
        <v>7</v>
      </c>
      <c r="AH16" s="17">
        <v>0.76169023364943256</v>
      </c>
      <c r="AI16" s="17">
        <v>0.78376767523707447</v>
      </c>
    </row>
    <row r="17" spans="1:36" x14ac:dyDescent="0.2">
      <c r="A17" s="2"/>
      <c r="B17" s="3"/>
      <c r="C17" s="3"/>
      <c r="D17" s="3"/>
      <c r="E17" s="3"/>
      <c r="F17" s="3"/>
      <c r="G17" s="3"/>
      <c r="H17" s="3"/>
      <c r="I17" s="4"/>
      <c r="J17" s="5">
        <v>0.74719999999999998</v>
      </c>
      <c r="K17" s="6">
        <v>0.78149999999999997</v>
      </c>
      <c r="L17" s="7" t="s">
        <v>15</v>
      </c>
      <c r="M17" s="8">
        <v>0</v>
      </c>
      <c r="N17" s="8" t="s">
        <v>20</v>
      </c>
      <c r="O17" s="9"/>
      <c r="P17" s="10"/>
      <c r="Q17" s="11"/>
      <c r="R17" s="11"/>
      <c r="S17" s="12"/>
      <c r="T17" s="13"/>
      <c r="U17" s="14"/>
      <c r="V17" s="14"/>
      <c r="W17" s="15"/>
      <c r="AG17" s="16" t="s">
        <v>12</v>
      </c>
      <c r="AH17" s="17">
        <v>0.75015722541997931</v>
      </c>
      <c r="AI17" s="17">
        <v>0.78376767523707447</v>
      </c>
      <c r="AJ17">
        <v>8</v>
      </c>
    </row>
    <row r="18" spans="1:36" x14ac:dyDescent="0.2">
      <c r="A18" s="2"/>
      <c r="B18" s="3"/>
      <c r="C18" s="3"/>
      <c r="D18" s="3"/>
      <c r="E18" s="3"/>
      <c r="F18" s="3"/>
      <c r="G18" s="3"/>
      <c r="H18" s="3"/>
      <c r="I18" s="4"/>
      <c r="J18" s="5">
        <v>0.89429999999999998</v>
      </c>
      <c r="K18" s="6">
        <v>0.89429999999999998</v>
      </c>
      <c r="L18" s="7"/>
      <c r="M18" s="8"/>
      <c r="N18" s="8"/>
      <c r="O18" s="9"/>
      <c r="P18" s="10"/>
      <c r="Q18" s="11" t="s">
        <v>5</v>
      </c>
      <c r="R18" s="11" t="s">
        <v>6</v>
      </c>
      <c r="S18" s="12"/>
      <c r="T18" s="13"/>
      <c r="U18" s="14"/>
      <c r="V18" s="14"/>
      <c r="W18" s="15"/>
      <c r="AG18" s="16" t="s">
        <v>7</v>
      </c>
      <c r="AH18" s="17">
        <v>0.75015722541997931</v>
      </c>
      <c r="AI18" s="17">
        <v>0.77511791906498451</v>
      </c>
    </row>
    <row r="19" spans="1:36" x14ac:dyDescent="0.2">
      <c r="A19" s="2"/>
      <c r="B19" s="3"/>
      <c r="C19" s="3"/>
      <c r="D19" s="3"/>
      <c r="E19" s="3"/>
      <c r="F19" s="3"/>
      <c r="G19" s="3"/>
      <c r="H19" s="3"/>
      <c r="I19" s="4"/>
      <c r="J19" s="5">
        <v>1</v>
      </c>
      <c r="K19" s="6">
        <v>1</v>
      </c>
      <c r="L19" s="7"/>
      <c r="M19" s="8" t="s">
        <v>5</v>
      </c>
      <c r="N19" s="8" t="s">
        <v>6</v>
      </c>
      <c r="O19" s="9"/>
      <c r="P19" s="10" t="s">
        <v>13</v>
      </c>
      <c r="Q19" s="11" t="s">
        <v>23</v>
      </c>
      <c r="R19" s="11" t="s">
        <v>23</v>
      </c>
      <c r="S19" s="12"/>
      <c r="T19" s="13"/>
      <c r="U19" s="14"/>
      <c r="V19" s="14"/>
      <c r="W19" s="15"/>
      <c r="AG19" s="16" t="s">
        <v>12</v>
      </c>
      <c r="AH19" s="17">
        <v>0.73667698748156751</v>
      </c>
      <c r="AI19" s="17">
        <v>0.77511791906498451</v>
      </c>
      <c r="AJ19">
        <v>9</v>
      </c>
    </row>
    <row r="20" spans="1:36" x14ac:dyDescent="0.2">
      <c r="A20" s="2"/>
      <c r="B20" s="3"/>
      <c r="C20" s="3"/>
      <c r="D20" s="3"/>
      <c r="E20" s="3"/>
      <c r="F20" s="3"/>
      <c r="G20" s="3"/>
      <c r="H20" s="3"/>
      <c r="I20" s="4"/>
      <c r="J20" s="5"/>
      <c r="K20" s="6"/>
      <c r="L20" s="7" t="s">
        <v>13</v>
      </c>
      <c r="M20" s="8">
        <f>H9</f>
        <v>0.85</v>
      </c>
      <c r="N20" s="8">
        <f>H9</f>
        <v>0.85</v>
      </c>
      <c r="O20" s="9"/>
      <c r="P20" s="10" t="s">
        <v>15</v>
      </c>
      <c r="Q20" s="11" t="s">
        <v>5</v>
      </c>
      <c r="R20" s="11" t="s">
        <v>6</v>
      </c>
      <c r="S20" s="12"/>
      <c r="T20" s="13"/>
      <c r="U20" s="14"/>
      <c r="V20" s="14"/>
      <c r="W20" s="15"/>
      <c r="AG20" s="16" t="s">
        <v>7</v>
      </c>
      <c r="AH20" s="17">
        <v>0.73667698748156751</v>
      </c>
      <c r="AI20" s="17">
        <v>0.7650077406111756</v>
      </c>
    </row>
    <row r="21" spans="1:36" x14ac:dyDescent="0.2">
      <c r="A21" s="2"/>
      <c r="B21" s="3"/>
      <c r="C21" s="3"/>
      <c r="D21" s="3"/>
      <c r="E21" s="3"/>
      <c r="F21" s="3"/>
      <c r="G21" s="3"/>
      <c r="H21" s="3"/>
      <c r="I21" s="4"/>
      <c r="J21" s="5"/>
      <c r="K21" s="6"/>
      <c r="L21" s="7" t="s">
        <v>15</v>
      </c>
      <c r="M21" s="8">
        <v>0</v>
      </c>
      <c r="N21" s="8">
        <f>M21 * M10 + M11</f>
        <v>0.21249999999999999</v>
      </c>
      <c r="O21" s="9"/>
      <c r="P21" s="10"/>
      <c r="Q21" s="11"/>
      <c r="R21" s="11"/>
      <c r="S21" s="12"/>
      <c r="T21" s="13"/>
      <c r="U21" s="14"/>
      <c r="V21" s="14"/>
      <c r="W21" s="15"/>
      <c r="AG21" s="16" t="s">
        <v>12</v>
      </c>
      <c r="AH21" s="17">
        <v>0.72000694905424067</v>
      </c>
      <c r="AI21" s="17">
        <v>0.7650077406111756</v>
      </c>
      <c r="AJ21">
        <v>10</v>
      </c>
    </row>
    <row r="22" spans="1:36" x14ac:dyDescent="0.2">
      <c r="A22" s="3"/>
      <c r="B22" s="3"/>
      <c r="C22" s="3"/>
      <c r="D22" s="3"/>
      <c r="E22" s="3"/>
      <c r="F22" s="3" t="s">
        <v>35</v>
      </c>
      <c r="G22" s="3">
        <f>H8 * F12</f>
        <v>38.117647058823536</v>
      </c>
      <c r="H22" s="3"/>
      <c r="I22" s="4"/>
      <c r="J22" s="5"/>
      <c r="K22" s="6"/>
      <c r="L22" s="7"/>
      <c r="M22" s="8"/>
      <c r="N22" s="8"/>
      <c r="O22" s="9"/>
      <c r="P22" s="10"/>
      <c r="Q22" s="11" t="s">
        <v>5</v>
      </c>
      <c r="R22" s="11" t="s">
        <v>6</v>
      </c>
      <c r="S22" s="12"/>
      <c r="T22" s="13"/>
      <c r="U22" s="14"/>
      <c r="V22" s="14"/>
      <c r="W22" s="15"/>
      <c r="AG22" s="16" t="s">
        <v>7</v>
      </c>
      <c r="AH22" s="17">
        <v>0.72000694905424067</v>
      </c>
      <c r="AI22" s="17">
        <v>0.75250521179068053</v>
      </c>
    </row>
    <row r="23" spans="1:36" x14ac:dyDescent="0.2">
      <c r="A23" s="2"/>
      <c r="B23" s="3"/>
      <c r="C23" s="3"/>
      <c r="D23" s="3"/>
      <c r="E23" s="3"/>
      <c r="F23" s="3"/>
      <c r="G23" s="3"/>
      <c r="H23" s="3"/>
      <c r="I23" s="4"/>
      <c r="J23" s="5"/>
      <c r="K23" s="6"/>
      <c r="L23" s="7"/>
      <c r="M23" s="8"/>
      <c r="N23" s="8"/>
      <c r="O23" s="9"/>
      <c r="P23" s="10" t="s">
        <v>13</v>
      </c>
      <c r="Q23" s="11">
        <f>B13</f>
        <v>0.12</v>
      </c>
      <c r="R23" s="11">
        <f>B13</f>
        <v>0.12</v>
      </c>
      <c r="S23" s="12"/>
      <c r="T23" s="13"/>
      <c r="U23" s="14"/>
      <c r="V23" s="14"/>
      <c r="W23" s="15"/>
      <c r="AG23" s="16" t="s">
        <v>12</v>
      </c>
      <c r="AH23" s="17">
        <v>0.69939231432463367</v>
      </c>
      <c r="AI23" s="17">
        <v>0.75250521179068053</v>
      </c>
      <c r="AJ23">
        <v>11</v>
      </c>
    </row>
    <row r="24" spans="1:36" x14ac:dyDescent="0.2">
      <c r="A24" s="2"/>
      <c r="B24" s="3"/>
      <c r="C24" s="3"/>
      <c r="D24" s="3"/>
      <c r="E24" s="3"/>
      <c r="F24" s="3"/>
      <c r="G24" s="3"/>
      <c r="H24" s="3"/>
      <c r="I24" s="4"/>
      <c r="J24" s="5"/>
      <c r="K24" s="6"/>
      <c r="L24" s="7"/>
      <c r="M24" s="8"/>
      <c r="N24" s="8"/>
      <c r="O24" s="9"/>
      <c r="P24" s="10" t="s">
        <v>15</v>
      </c>
      <c r="Q24" s="11">
        <f>Q23</f>
        <v>0.12</v>
      </c>
      <c r="R24" s="11">
        <v>0.30399999999999999</v>
      </c>
      <c r="S24" s="12"/>
      <c r="T24" s="13"/>
      <c r="U24" s="14"/>
      <c r="V24" s="14"/>
      <c r="W24" s="15"/>
      <c r="AG24" s="16" t="s">
        <v>7</v>
      </c>
      <c r="AH24" s="17">
        <v>0.69939231432463367</v>
      </c>
      <c r="AI24" s="17">
        <v>0.73704423574347533</v>
      </c>
    </row>
    <row r="25" spans="1:36" x14ac:dyDescent="0.2">
      <c r="A25" s="2" t="s">
        <v>36</v>
      </c>
      <c r="B25" s="3">
        <f>G22 + B12</f>
        <v>138.11764705882354</v>
      </c>
      <c r="C25" s="3"/>
      <c r="D25" s="3"/>
      <c r="E25" s="3" t="s">
        <v>37</v>
      </c>
      <c r="F25" s="3">
        <f>B25 + H8 - B12</f>
        <v>50.823529411764724</v>
      </c>
      <c r="G25" s="3" t="s">
        <v>17</v>
      </c>
      <c r="H25" s="3"/>
      <c r="I25" s="4"/>
      <c r="J25" s="5"/>
      <c r="K25" s="6"/>
      <c r="L25" s="7"/>
      <c r="M25" s="8"/>
      <c r="N25" s="8"/>
      <c r="O25" s="9"/>
      <c r="P25" s="10"/>
      <c r="Q25" s="11"/>
      <c r="R25" s="11"/>
      <c r="S25" s="12"/>
      <c r="T25" s="13"/>
      <c r="U25" s="14"/>
      <c r="V25" s="14"/>
      <c r="W25" s="15"/>
      <c r="AG25" s="16" t="s">
        <v>12</v>
      </c>
      <c r="AH25" s="17">
        <v>0.67354100560941732</v>
      </c>
      <c r="AI25" s="17">
        <v>0.73704423574347533</v>
      </c>
      <c r="AJ25">
        <v>12</v>
      </c>
    </row>
    <row r="26" spans="1:36" x14ac:dyDescent="0.2">
      <c r="A26" s="2" t="s">
        <v>14</v>
      </c>
      <c r="B26" s="3">
        <f>(B13 * B12 - H9 * H8) / B25</f>
        <v>8.6882453151618348E-3</v>
      </c>
      <c r="C26" s="3"/>
      <c r="D26" s="3"/>
      <c r="E26" s="3"/>
      <c r="F26" s="3"/>
      <c r="G26" s="3"/>
      <c r="H26" s="3"/>
      <c r="I26" s="4"/>
      <c r="J26" s="5"/>
      <c r="K26" s="6"/>
      <c r="L26" s="7"/>
      <c r="M26" s="8"/>
      <c r="N26" s="8"/>
      <c r="O26" s="9"/>
      <c r="P26" s="10"/>
      <c r="Q26" s="11"/>
      <c r="R26" s="11"/>
      <c r="S26" s="12"/>
      <c r="T26" s="13"/>
      <c r="U26" s="14"/>
      <c r="V26" s="14"/>
      <c r="W26" s="15"/>
      <c r="AG26" s="16" t="s">
        <v>7</v>
      </c>
      <c r="AH26" s="17">
        <v>0.67354100560941732</v>
      </c>
      <c r="AI26" s="17">
        <v>0.71765575420706307</v>
      </c>
    </row>
    <row r="27" spans="1:36" x14ac:dyDescent="0.2">
      <c r="A27" s="2"/>
      <c r="B27" s="3"/>
      <c r="C27" s="3"/>
      <c r="D27" s="3"/>
      <c r="E27" s="3"/>
      <c r="F27" s="3"/>
      <c r="G27" s="3"/>
      <c r="H27" s="3"/>
      <c r="I27" s="4"/>
      <c r="J27" s="5"/>
      <c r="K27" s="6"/>
      <c r="L27" s="7"/>
      <c r="M27" s="8"/>
      <c r="N27" s="8"/>
      <c r="O27" s="9"/>
      <c r="P27" s="10"/>
      <c r="Q27" s="11"/>
      <c r="R27" s="11"/>
      <c r="S27" s="12"/>
      <c r="T27" s="13"/>
      <c r="U27" s="14"/>
      <c r="V27" s="14"/>
      <c r="W27" s="15"/>
      <c r="AG27" s="16" t="s">
        <v>12</v>
      </c>
      <c r="AH27" s="17">
        <v>0.63679555622698891</v>
      </c>
      <c r="AI27" s="17">
        <v>0.71765575420706307</v>
      </c>
      <c r="AJ27">
        <v>13</v>
      </c>
    </row>
    <row r="28" spans="1:36" x14ac:dyDescent="0.2">
      <c r="A28" s="2"/>
      <c r="B28" s="3"/>
      <c r="C28" s="3"/>
      <c r="D28" s="3"/>
      <c r="E28" s="3"/>
      <c r="F28" s="3"/>
      <c r="G28" s="3"/>
      <c r="H28" s="3"/>
      <c r="I28" s="4"/>
      <c r="J28" s="5"/>
      <c r="K28" s="6"/>
      <c r="L28" s="7"/>
      <c r="M28" s="8"/>
      <c r="N28" s="8"/>
      <c r="O28" s="9"/>
      <c r="P28" s="10"/>
      <c r="Q28" s="11"/>
      <c r="R28" s="11"/>
      <c r="S28" s="12"/>
      <c r="T28" s="13"/>
      <c r="U28" s="14"/>
      <c r="V28" s="14"/>
      <c r="W28" s="15"/>
      <c r="AG28" s="16" t="s">
        <v>7</v>
      </c>
      <c r="AH28" s="17">
        <v>0.63679555622698891</v>
      </c>
      <c r="AI28" s="17">
        <v>0.69009666717024165</v>
      </c>
    </row>
    <row r="29" spans="1:36" x14ac:dyDescent="0.2">
      <c r="A29" s="22"/>
      <c r="B29" s="23"/>
      <c r="C29" s="23"/>
      <c r="D29" s="23"/>
      <c r="E29" s="23"/>
      <c r="F29" s="23"/>
      <c r="G29" s="23"/>
      <c r="H29" s="23"/>
      <c r="I29" s="24"/>
      <c r="J29" s="25"/>
      <c r="K29" s="26"/>
      <c r="L29" s="27"/>
      <c r="M29" s="28"/>
      <c r="N29" s="28"/>
      <c r="O29" s="29"/>
      <c r="P29" s="30"/>
      <c r="Q29" s="31"/>
      <c r="R29" s="31"/>
      <c r="S29" s="32"/>
      <c r="T29" s="33"/>
      <c r="U29" s="34"/>
      <c r="V29" s="34"/>
      <c r="W29" s="35"/>
      <c r="AG29" s="16" t="s">
        <v>12</v>
      </c>
      <c r="AH29" s="17">
        <v>0.58456500708183656</v>
      </c>
      <c r="AI29" s="17">
        <v>0.69009666717024165</v>
      </c>
      <c r="AJ29">
        <v>14</v>
      </c>
    </row>
    <row r="30" spans="1:36" x14ac:dyDescent="0.2">
      <c r="AG30" s="16" t="s">
        <v>7</v>
      </c>
      <c r="AH30" s="17">
        <v>0.58456500708183656</v>
      </c>
      <c r="AI30" s="17">
        <v>0.65092375531137747</v>
      </c>
    </row>
    <row r="31" spans="1:36" x14ac:dyDescent="0.2">
      <c r="AG31" s="16" t="s">
        <v>12</v>
      </c>
      <c r="AH31" s="17">
        <v>0.49659725429544738</v>
      </c>
      <c r="AI31" s="17">
        <v>0.65092375531137747</v>
      </c>
      <c r="AJ31">
        <v>15</v>
      </c>
    </row>
    <row r="32" spans="1:36" x14ac:dyDescent="0.2">
      <c r="AG32" s="16" t="s">
        <v>7</v>
      </c>
      <c r="AH32" s="17">
        <v>0.49659725429544738</v>
      </c>
      <c r="AI32" s="17">
        <v>0.58494794072158551</v>
      </c>
    </row>
    <row r="33" spans="1:36" x14ac:dyDescent="0.2">
      <c r="AG33" s="16" t="s">
        <v>12</v>
      </c>
      <c r="AH33" s="17">
        <v>0.33278910465992295</v>
      </c>
      <c r="AI33" s="17">
        <v>0.58494794072158551</v>
      </c>
      <c r="AJ33">
        <v>16</v>
      </c>
    </row>
    <row r="34" spans="1:36" x14ac:dyDescent="0.2">
      <c r="AG34" s="16" t="s">
        <v>7</v>
      </c>
      <c r="AH34" s="17">
        <v>0.33278910465992295</v>
      </c>
      <c r="AI34" s="17">
        <v>0.46209182849494224</v>
      </c>
    </row>
    <row r="35" spans="1:36" x14ac:dyDescent="0.2">
      <c r="AG35" s="16" t="s">
        <v>12</v>
      </c>
      <c r="AH35" s="17">
        <v>0.11693123814779419</v>
      </c>
      <c r="AI35" s="17">
        <v>0.46209182849494224</v>
      </c>
      <c r="AJ35">
        <v>17</v>
      </c>
    </row>
    <row r="36" spans="1:36" x14ac:dyDescent="0.2">
      <c r="AG36" s="16" t="s">
        <v>7</v>
      </c>
      <c r="AH36" s="17">
        <v>0.11693123814779419</v>
      </c>
      <c r="AI36" s="17">
        <v>0.46209182849494224</v>
      </c>
    </row>
    <row r="37" spans="1:36" x14ac:dyDescent="0.2">
      <c r="AG37" s="16" t="s">
        <v>12</v>
      </c>
      <c r="AH37" s="17">
        <v>0.11693123814779419</v>
      </c>
      <c r="AI37" s="17">
        <v>0.29561900191303297</v>
      </c>
      <c r="AJ37">
        <v>18</v>
      </c>
    </row>
    <row r="38" spans="1:36" x14ac:dyDescent="0.2">
      <c r="AG38" s="16" t="s">
        <v>7</v>
      </c>
      <c r="AH38" s="17">
        <v>4.9444404388781608E-2</v>
      </c>
      <c r="AI38" s="17">
        <v>0.29561900191303297</v>
      </c>
    </row>
    <row r="39" spans="1:36" x14ac:dyDescent="0.2">
      <c r="AG39" s="16" t="s">
        <v>12</v>
      </c>
      <c r="AH39" s="17">
        <v>4.9444404388781608E-2</v>
      </c>
      <c r="AI39" s="17">
        <v>0.1113078523778589</v>
      </c>
      <c r="AJ39">
        <v>19</v>
      </c>
    </row>
    <row r="40" spans="1:36" x14ac:dyDescent="0.2">
      <c r="AG40" s="16" t="s">
        <v>7</v>
      </c>
      <c r="AH40" s="17">
        <v>1.2440289383407759E-2</v>
      </c>
      <c r="AI40" s="17">
        <v>0.1113078523778589</v>
      </c>
    </row>
    <row r="41" spans="1:36" x14ac:dyDescent="0.2">
      <c r="AG41" s="16" t="s">
        <v>12</v>
      </c>
      <c r="AH41" s="17">
        <v>1.2440289383407759E-2</v>
      </c>
      <c r="AI41" s="17">
        <v>1.0247088458683003E-2</v>
      </c>
      <c r="AJ41">
        <v>20</v>
      </c>
    </row>
    <row r="42" spans="1:36" x14ac:dyDescent="0.2">
      <c r="AG42" s="16" t="s">
        <v>7</v>
      </c>
      <c r="AH42" s="17">
        <v>1.145262827735159E-3</v>
      </c>
      <c r="AI42" s="17">
        <v>1.0247088458683003E-2</v>
      </c>
    </row>
    <row r="43" spans="1:36" x14ac:dyDescent="0.2">
      <c r="A43" s="41" t="s">
        <v>38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x14ac:dyDescent="0.2">
      <c r="A44" s="48" t="s">
        <v>0</v>
      </c>
      <c r="B44" s="49"/>
      <c r="C44" s="49"/>
      <c r="D44" s="49"/>
      <c r="E44" s="49"/>
      <c r="F44" s="49"/>
      <c r="G44" s="49"/>
      <c r="H44" s="49"/>
      <c r="I44" s="50"/>
      <c r="J44" s="51" t="s">
        <v>1</v>
      </c>
      <c r="K44" s="52"/>
      <c r="L44" s="53" t="s">
        <v>2</v>
      </c>
      <c r="M44" s="54"/>
      <c r="N44" s="54"/>
      <c r="O44" s="55"/>
      <c r="P44" s="56" t="s">
        <v>3</v>
      </c>
      <c r="Q44" s="57"/>
      <c r="R44" s="57"/>
      <c r="S44" s="58"/>
      <c r="T44" s="59" t="s">
        <v>4</v>
      </c>
      <c r="U44" s="60"/>
      <c r="V44" s="60"/>
      <c r="W44" s="61"/>
      <c r="AG44" s="1"/>
      <c r="AH44" s="1" t="s">
        <v>5</v>
      </c>
      <c r="AI44" s="1" t="s">
        <v>6</v>
      </c>
    </row>
    <row r="45" spans="1:36" x14ac:dyDescent="0.2">
      <c r="A45" s="2"/>
      <c r="B45" s="3"/>
      <c r="C45" s="3"/>
      <c r="D45" s="3"/>
      <c r="E45" s="3"/>
      <c r="F45" s="3"/>
      <c r="G45" s="3"/>
      <c r="H45" s="3"/>
      <c r="I45" s="4"/>
      <c r="J45" s="5" t="s">
        <v>5</v>
      </c>
      <c r="K45" s="6" t="s">
        <v>6</v>
      </c>
      <c r="L45" s="7"/>
      <c r="M45" s="8"/>
      <c r="N45" s="8"/>
      <c r="O45" s="9"/>
      <c r="P45" s="10"/>
      <c r="Q45" s="11"/>
      <c r="R45" s="11"/>
      <c r="S45" s="12"/>
      <c r="T45" s="13"/>
      <c r="U45" s="14"/>
      <c r="V45" s="14"/>
      <c r="W45" s="15"/>
      <c r="Y45" s="41" t="s">
        <v>39</v>
      </c>
      <c r="Z45" s="41"/>
      <c r="AA45" s="41"/>
      <c r="AB45" s="41"/>
      <c r="AC45" s="41"/>
      <c r="AD45" s="41"/>
      <c r="AE45" s="41"/>
      <c r="AG45" s="16" t="s">
        <v>7</v>
      </c>
      <c r="AH45" s="17"/>
      <c r="AI45" s="17"/>
    </row>
    <row r="46" spans="1:36" x14ac:dyDescent="0.2">
      <c r="A46" s="2" t="s">
        <v>8</v>
      </c>
      <c r="B46" s="3" t="s">
        <v>9</v>
      </c>
      <c r="C46" s="3" t="s">
        <v>10</v>
      </c>
      <c r="D46" s="18"/>
      <c r="E46" s="3"/>
      <c r="F46" s="3"/>
      <c r="G46" s="3"/>
      <c r="H46" s="3"/>
      <c r="I46" s="4"/>
      <c r="J46" s="5">
        <v>0</v>
      </c>
      <c r="K46" s="19">
        <v>0</v>
      </c>
      <c r="L46" s="7"/>
      <c r="M46" s="8"/>
      <c r="N46" s="8"/>
      <c r="O46" s="9"/>
      <c r="P46" s="10"/>
      <c r="Q46" s="11"/>
      <c r="R46" s="11"/>
      <c r="S46" s="12"/>
      <c r="T46" s="42" t="s">
        <v>11</v>
      </c>
      <c r="U46" s="43"/>
      <c r="V46" s="43"/>
      <c r="W46" s="44"/>
      <c r="AG46" s="16" t="s">
        <v>12</v>
      </c>
      <c r="AH46" s="17"/>
      <c r="AI46" s="17"/>
      <c r="AJ46">
        <v>1</v>
      </c>
    </row>
    <row r="47" spans="1:36" x14ac:dyDescent="0.2">
      <c r="A47" s="2">
        <v>1</v>
      </c>
      <c r="B47" s="3"/>
      <c r="C47" s="3"/>
      <c r="D47" s="3"/>
      <c r="E47" s="3"/>
      <c r="F47" s="3"/>
      <c r="G47" s="3"/>
      <c r="H47" s="3"/>
      <c r="I47" s="4"/>
      <c r="J47" s="5">
        <v>1.9E-2</v>
      </c>
      <c r="K47" s="6">
        <v>0.17</v>
      </c>
      <c r="L47" s="7"/>
      <c r="M47" s="8"/>
      <c r="N47" s="8"/>
      <c r="O47" s="9"/>
      <c r="P47" s="10"/>
      <c r="Q47" s="11"/>
      <c r="R47" s="11"/>
      <c r="S47" s="12"/>
      <c r="T47" s="13"/>
      <c r="U47" s="14"/>
      <c r="V47" s="14"/>
      <c r="W47" s="15"/>
      <c r="AG47" s="16" t="s">
        <v>7</v>
      </c>
      <c r="AH47" s="17"/>
      <c r="AI47" s="17"/>
    </row>
    <row r="48" spans="1:36" x14ac:dyDescent="0.2">
      <c r="A48" s="2">
        <v>2</v>
      </c>
      <c r="B48" s="3"/>
      <c r="C48" s="3"/>
      <c r="D48" s="3"/>
      <c r="E48" s="3"/>
      <c r="F48" s="3"/>
      <c r="G48" s="3"/>
      <c r="H48" s="3"/>
      <c r="I48" s="4"/>
      <c r="J48" s="5">
        <v>7.2099999999999997E-2</v>
      </c>
      <c r="K48" s="6">
        <v>0.3891</v>
      </c>
      <c r="L48" s="7"/>
      <c r="M48" s="8"/>
      <c r="N48" s="8"/>
      <c r="O48" s="9"/>
      <c r="P48" s="10"/>
      <c r="Q48" s="11"/>
      <c r="R48" s="11"/>
      <c r="S48" s="12"/>
      <c r="T48" s="13"/>
      <c r="U48" s="14" t="s">
        <v>5</v>
      </c>
      <c r="V48" s="14" t="s">
        <v>6</v>
      </c>
      <c r="W48" s="15"/>
      <c r="AG48" s="16" t="s">
        <v>12</v>
      </c>
      <c r="AH48" s="17"/>
      <c r="AI48" s="17"/>
      <c r="AJ48">
        <v>2</v>
      </c>
    </row>
    <row r="49" spans="1:36" x14ac:dyDescent="0.2">
      <c r="A49" s="2"/>
      <c r="B49" s="3"/>
      <c r="C49" s="3"/>
      <c r="D49" s="3"/>
      <c r="E49" s="3"/>
      <c r="F49" s="3"/>
      <c r="G49" s="3"/>
      <c r="H49" s="3"/>
      <c r="I49" s="4"/>
      <c r="J49" s="5">
        <v>9.6600000000000005E-2</v>
      </c>
      <c r="K49" s="6">
        <v>0.4375</v>
      </c>
      <c r="L49" s="7"/>
      <c r="M49" s="8"/>
      <c r="N49" s="8"/>
      <c r="O49" s="9"/>
      <c r="P49" s="10"/>
      <c r="Q49" s="11"/>
      <c r="R49" s="11"/>
      <c r="S49" s="12"/>
      <c r="T49" s="13" t="s">
        <v>13</v>
      </c>
      <c r="U49" s="14" t="s">
        <v>14</v>
      </c>
      <c r="V49" s="14" t="s">
        <v>14</v>
      </c>
      <c r="W49" s="15"/>
      <c r="AG49" s="16" t="s">
        <v>7</v>
      </c>
      <c r="AH49" s="17"/>
      <c r="AI49" s="17"/>
    </row>
    <row r="50" spans="1:36" x14ac:dyDescent="0.2">
      <c r="A50" s="2"/>
      <c r="B50" s="3"/>
      <c r="C50" s="3"/>
      <c r="D50" s="3"/>
      <c r="E50" s="3"/>
      <c r="F50" s="3"/>
      <c r="G50" s="3"/>
      <c r="H50" s="3"/>
      <c r="I50" s="4"/>
      <c r="J50" s="5">
        <v>0.12379999999999999</v>
      </c>
      <c r="K50" s="6">
        <v>0.47039999999999998</v>
      </c>
      <c r="L50" s="7"/>
      <c r="M50" s="8"/>
      <c r="N50" s="8"/>
      <c r="O50" s="9"/>
      <c r="P50" s="10"/>
      <c r="Q50" s="11"/>
      <c r="R50" s="11"/>
      <c r="S50" s="12"/>
      <c r="T50" s="13" t="s">
        <v>15</v>
      </c>
      <c r="U50" s="14" t="s">
        <v>5</v>
      </c>
      <c r="V50" s="14" t="s">
        <v>6</v>
      </c>
      <c r="W50" s="15"/>
      <c r="AG50" s="16" t="s">
        <v>12</v>
      </c>
      <c r="AH50" s="17"/>
      <c r="AI50" s="17"/>
      <c r="AJ50">
        <v>3</v>
      </c>
    </row>
    <row r="51" spans="1:36" x14ac:dyDescent="0.2">
      <c r="A51" s="2"/>
      <c r="B51" s="3"/>
      <c r="C51" s="3"/>
      <c r="D51" s="3"/>
      <c r="E51" s="3"/>
      <c r="F51" s="3"/>
      <c r="G51" s="18" t="s">
        <v>16</v>
      </c>
      <c r="H51" s="3">
        <f>0.9 * B56 * B55 / H52</f>
        <v>12.705882352941178</v>
      </c>
      <c r="I51" s="4" t="s">
        <v>17</v>
      </c>
      <c r="J51" s="5">
        <v>0.1661</v>
      </c>
      <c r="K51" s="6">
        <v>0.50890000000000002</v>
      </c>
      <c r="L51" s="7"/>
      <c r="M51" s="8"/>
      <c r="N51" s="8"/>
      <c r="O51" s="9"/>
      <c r="P51" s="10"/>
      <c r="Q51" s="11"/>
      <c r="R51" s="11"/>
      <c r="S51" s="12"/>
      <c r="T51" s="13"/>
      <c r="U51" s="14"/>
      <c r="V51" s="14"/>
      <c r="W51" s="15"/>
      <c r="AG51" s="16" t="s">
        <v>7</v>
      </c>
      <c r="AH51" s="17"/>
      <c r="AI51" s="17"/>
    </row>
    <row r="52" spans="1:36" x14ac:dyDescent="0.2">
      <c r="A52" s="2"/>
      <c r="B52" s="3"/>
      <c r="C52" s="3"/>
      <c r="D52" s="3"/>
      <c r="E52" s="3"/>
      <c r="F52" s="3"/>
      <c r="G52" s="18" t="s">
        <v>18</v>
      </c>
      <c r="H52" s="3">
        <v>0.85</v>
      </c>
      <c r="I52" s="4"/>
      <c r="J52" s="5">
        <v>0.23369999999999999</v>
      </c>
      <c r="K52" s="6">
        <v>0.54449999999999998</v>
      </c>
      <c r="L52" s="7"/>
      <c r="M52" s="8"/>
      <c r="N52" s="8"/>
      <c r="O52" s="9"/>
      <c r="P52" s="10"/>
      <c r="Q52" s="11"/>
      <c r="R52" s="11"/>
      <c r="S52" s="12"/>
      <c r="T52" s="13"/>
      <c r="U52" s="14" t="s">
        <v>5</v>
      </c>
      <c r="V52" s="14" t="s">
        <v>6</v>
      </c>
      <c r="W52" s="15"/>
      <c r="AG52" s="16" t="s">
        <v>12</v>
      </c>
      <c r="AH52" s="17"/>
      <c r="AI52" s="17"/>
      <c r="AJ52">
        <v>4</v>
      </c>
    </row>
    <row r="53" spans="1:36" x14ac:dyDescent="0.2">
      <c r="A53" s="2"/>
      <c r="B53" s="3"/>
      <c r="C53" s="3"/>
      <c r="D53" s="3"/>
      <c r="E53" s="3"/>
      <c r="F53" s="3"/>
      <c r="G53" s="3"/>
      <c r="H53" s="3"/>
      <c r="I53" s="4"/>
      <c r="J53" s="5">
        <v>0.26079999999999998</v>
      </c>
      <c r="K53" s="6">
        <v>0.55800000000000005</v>
      </c>
      <c r="L53" s="7" t="s">
        <v>19</v>
      </c>
      <c r="M53" s="8">
        <f>(K60 - N63) / (J60 - M63)</f>
        <v>0.66634241245136194</v>
      </c>
      <c r="N53" s="8"/>
      <c r="O53" s="9"/>
      <c r="P53" s="10"/>
      <c r="Q53" s="11"/>
      <c r="R53" s="11"/>
      <c r="S53" s="12"/>
      <c r="T53" s="13" t="s">
        <v>13</v>
      </c>
      <c r="U53" s="14">
        <f>B69</f>
        <v>8.6882453151618348E-3</v>
      </c>
      <c r="V53" s="14">
        <v>0</v>
      </c>
      <c r="W53" s="15"/>
      <c r="AG53" s="16" t="s">
        <v>7</v>
      </c>
      <c r="AH53" s="17"/>
      <c r="AI53" s="17"/>
    </row>
    <row r="54" spans="1:36" x14ac:dyDescent="0.2">
      <c r="A54" s="2"/>
      <c r="B54" s="3"/>
      <c r="C54" s="3"/>
      <c r="D54" s="3"/>
      <c r="E54" s="3"/>
      <c r="F54" s="3"/>
      <c r="G54" s="3"/>
      <c r="H54" s="3"/>
      <c r="I54" s="4"/>
      <c r="J54" s="5">
        <v>0.32729999999999998</v>
      </c>
      <c r="K54" s="6">
        <v>0.58260000000000001</v>
      </c>
      <c r="L54" s="7" t="s">
        <v>20</v>
      </c>
      <c r="M54" s="8">
        <f>N63 - M53 * M63</f>
        <v>0.28360894941634229</v>
      </c>
      <c r="N54" s="8"/>
      <c r="O54" s="9"/>
      <c r="P54" s="38"/>
      <c r="Q54" s="39"/>
      <c r="R54" s="39"/>
      <c r="S54" s="40"/>
      <c r="T54" s="13" t="s">
        <v>15</v>
      </c>
      <c r="U54" s="14">
        <f>Q67</f>
        <v>0.12</v>
      </c>
      <c r="V54" s="14">
        <v>0.36499999999999999</v>
      </c>
      <c r="W54" s="15"/>
      <c r="AG54" s="16" t="s">
        <v>12</v>
      </c>
      <c r="AH54" s="17"/>
      <c r="AI54" s="17"/>
      <c r="AJ54">
        <v>5</v>
      </c>
    </row>
    <row r="55" spans="1:36" x14ac:dyDescent="0.2">
      <c r="A55" s="20" t="s">
        <v>21</v>
      </c>
      <c r="B55" s="21">
        <v>100</v>
      </c>
      <c r="C55" s="3" t="s">
        <v>17</v>
      </c>
      <c r="D55" s="3"/>
      <c r="E55" s="21" t="s">
        <v>22</v>
      </c>
      <c r="F55" s="3">
        <v>3</v>
      </c>
      <c r="G55" s="3"/>
      <c r="H55" s="3"/>
      <c r="I55" s="4"/>
      <c r="J55" s="5">
        <v>0.39650000000000002</v>
      </c>
      <c r="K55" s="6">
        <v>0.61219999999999997</v>
      </c>
      <c r="L55" s="7" t="s">
        <v>40</v>
      </c>
      <c r="M55" s="8">
        <f>H52/M54 - 1</f>
        <v>1.9970845481049575</v>
      </c>
      <c r="N55" s="8"/>
      <c r="O55" s="9"/>
      <c r="P55" s="10"/>
      <c r="Q55" s="11"/>
      <c r="R55" s="11"/>
      <c r="S55" s="12"/>
      <c r="T55" s="13"/>
      <c r="U55" s="14"/>
      <c r="V55" s="14"/>
      <c r="W55" s="15"/>
      <c r="AG55" s="16" t="s">
        <v>7</v>
      </c>
      <c r="AH55" s="17"/>
      <c r="AI55" s="17"/>
    </row>
    <row r="56" spans="1:36" x14ac:dyDescent="0.2">
      <c r="A56" s="20" t="s">
        <v>23</v>
      </c>
      <c r="B56" s="21">
        <v>0.12</v>
      </c>
      <c r="C56" s="3"/>
      <c r="D56" s="3"/>
      <c r="E56" s="36" t="s">
        <v>24</v>
      </c>
      <c r="F56" s="36"/>
      <c r="G56" s="36"/>
      <c r="H56" s="3"/>
      <c r="I56" s="4"/>
      <c r="J56" s="5">
        <v>0.50790000000000002</v>
      </c>
      <c r="K56" s="6">
        <v>0.65639999999999998</v>
      </c>
      <c r="L56" s="45" t="s">
        <v>25</v>
      </c>
      <c r="M56" s="46"/>
      <c r="N56" s="46"/>
      <c r="O56" s="47"/>
      <c r="P56" s="10"/>
      <c r="Q56" s="11"/>
      <c r="R56" s="39" t="s">
        <v>26</v>
      </c>
      <c r="S56" s="40"/>
      <c r="T56" s="13"/>
      <c r="U56" s="14"/>
      <c r="V56" s="14"/>
      <c r="W56" s="15"/>
      <c r="AG56" s="16" t="s">
        <v>12</v>
      </c>
      <c r="AH56" s="17"/>
      <c r="AI56" s="17"/>
      <c r="AJ56">
        <v>6</v>
      </c>
    </row>
    <row r="57" spans="1:36" x14ac:dyDescent="0.2">
      <c r="A57" s="20" t="s">
        <v>27</v>
      </c>
      <c r="B57" s="3"/>
      <c r="C57" s="3" t="s">
        <v>28</v>
      </c>
      <c r="D57" s="3"/>
      <c r="E57" s="36" t="s">
        <v>29</v>
      </c>
      <c r="F57" s="36"/>
      <c r="G57" s="36"/>
      <c r="H57" s="3"/>
      <c r="I57" s="4"/>
      <c r="J57" s="5">
        <v>0.51980000000000004</v>
      </c>
      <c r="K57" s="6">
        <v>0.65990000000000004</v>
      </c>
      <c r="L57" s="7"/>
      <c r="M57" s="8"/>
      <c r="N57" s="8"/>
      <c r="O57" s="9"/>
      <c r="P57" s="10"/>
      <c r="Q57" s="11"/>
      <c r="R57" s="11" t="s">
        <v>30</v>
      </c>
      <c r="S57" s="12">
        <v>1</v>
      </c>
      <c r="T57" s="13"/>
      <c r="U57" s="14"/>
      <c r="V57" s="14"/>
      <c r="W57" s="15"/>
      <c r="AG57" s="16" t="s">
        <v>7</v>
      </c>
      <c r="AH57" s="17"/>
      <c r="AI57" s="17"/>
    </row>
    <row r="58" spans="1:36" x14ac:dyDescent="0.2">
      <c r="A58" s="37" t="s">
        <v>31</v>
      </c>
      <c r="B58" s="36"/>
      <c r="C58" s="36"/>
      <c r="D58" s="3"/>
      <c r="E58" s="36" t="s">
        <v>32</v>
      </c>
      <c r="F58" s="36"/>
      <c r="G58" s="36"/>
      <c r="H58" s="3"/>
      <c r="I58" s="4"/>
      <c r="J58" s="19">
        <v>0.57320000000000004</v>
      </c>
      <c r="K58" s="19">
        <v>0.68410000000000004</v>
      </c>
      <c r="L58" s="7"/>
      <c r="M58" s="8" t="s">
        <v>5</v>
      </c>
      <c r="N58" s="8" t="s">
        <v>6</v>
      </c>
      <c r="O58" s="9"/>
      <c r="P58" s="10"/>
      <c r="Q58" s="11"/>
      <c r="R58" s="11"/>
      <c r="S58" s="12"/>
      <c r="T58" s="13"/>
      <c r="U58" s="14"/>
      <c r="V58" s="14"/>
      <c r="W58" s="15"/>
      <c r="AG58" s="16" t="s">
        <v>12</v>
      </c>
      <c r="AH58" s="17"/>
      <c r="AI58" s="17"/>
      <c r="AJ58">
        <v>7</v>
      </c>
    </row>
    <row r="59" spans="1:36" x14ac:dyDescent="0.2">
      <c r="A59" s="2"/>
      <c r="B59" s="3"/>
      <c r="C59" s="3"/>
      <c r="D59" s="3"/>
      <c r="E59" s="36" t="s">
        <v>33</v>
      </c>
      <c r="F59" s="36"/>
      <c r="G59" s="36"/>
      <c r="H59" s="3"/>
      <c r="I59" s="4"/>
      <c r="J59" s="5">
        <v>0.67630000000000001</v>
      </c>
      <c r="K59" s="6">
        <v>0.73850000000000005</v>
      </c>
      <c r="L59" s="7" t="s">
        <v>13</v>
      </c>
      <c r="M59" s="8" t="s">
        <v>18</v>
      </c>
      <c r="N59" s="8" t="s">
        <v>18</v>
      </c>
      <c r="O59" s="9"/>
      <c r="P59" s="38" t="s">
        <v>34</v>
      </c>
      <c r="Q59" s="39"/>
      <c r="R59" s="39"/>
      <c r="S59" s="40"/>
      <c r="T59" s="13"/>
      <c r="U59" s="14"/>
      <c r="V59" s="14"/>
      <c r="W59" s="15"/>
      <c r="AG59" s="16" t="s">
        <v>7</v>
      </c>
      <c r="AH59" s="17"/>
      <c r="AI59" s="17"/>
    </row>
    <row r="60" spans="1:36" x14ac:dyDescent="0.2">
      <c r="A60" s="2"/>
      <c r="B60" s="3"/>
      <c r="C60" s="3"/>
      <c r="D60" s="3"/>
      <c r="E60" s="3"/>
      <c r="F60" s="3"/>
      <c r="G60" s="3"/>
      <c r="H60" s="3"/>
      <c r="I60" s="4"/>
      <c r="J60" s="5">
        <v>0.74719999999999998</v>
      </c>
      <c r="K60" s="6">
        <v>0.78149999999999997</v>
      </c>
      <c r="L60" s="7" t="s">
        <v>15</v>
      </c>
      <c r="M60" s="8">
        <v>0</v>
      </c>
      <c r="N60" s="8" t="s">
        <v>20</v>
      </c>
      <c r="O60" s="9"/>
      <c r="P60" s="10"/>
      <c r="Q60" s="11"/>
      <c r="R60" s="11"/>
      <c r="S60" s="12"/>
      <c r="T60" s="13"/>
      <c r="U60" s="14"/>
      <c r="V60" s="14"/>
      <c r="W60" s="15"/>
      <c r="AG60" s="16" t="s">
        <v>12</v>
      </c>
      <c r="AH60" s="17"/>
      <c r="AI60" s="17"/>
      <c r="AJ60">
        <v>8</v>
      </c>
    </row>
    <row r="61" spans="1:36" x14ac:dyDescent="0.2">
      <c r="A61" s="2"/>
      <c r="B61" s="3"/>
      <c r="C61" s="3"/>
      <c r="D61" s="3"/>
      <c r="E61" s="3"/>
      <c r="F61" s="3"/>
      <c r="G61" s="3"/>
      <c r="H61" s="3"/>
      <c r="I61" s="4"/>
      <c r="J61" s="5">
        <v>0.89429999999999998</v>
      </c>
      <c r="K61" s="6">
        <v>0.89429999999999998</v>
      </c>
      <c r="L61" s="7"/>
      <c r="M61" s="8"/>
      <c r="N61" s="8"/>
      <c r="O61" s="9"/>
      <c r="P61" s="10"/>
      <c r="Q61" s="11" t="s">
        <v>5</v>
      </c>
      <c r="R61" s="11" t="s">
        <v>6</v>
      </c>
      <c r="S61" s="12"/>
      <c r="T61" s="13"/>
      <c r="U61" s="14"/>
      <c r="V61" s="14"/>
      <c r="W61" s="15"/>
      <c r="AG61" s="16" t="s">
        <v>7</v>
      </c>
      <c r="AH61" s="17"/>
      <c r="AI61" s="17"/>
    </row>
    <row r="62" spans="1:36" x14ac:dyDescent="0.2">
      <c r="A62" s="2"/>
      <c r="B62" s="3"/>
      <c r="C62" s="3"/>
      <c r="D62" s="3"/>
      <c r="E62" s="3"/>
      <c r="F62" s="3"/>
      <c r="G62" s="3"/>
      <c r="H62" s="3"/>
      <c r="I62" s="4"/>
      <c r="J62" s="5">
        <v>1</v>
      </c>
      <c r="K62" s="6">
        <v>1</v>
      </c>
      <c r="L62" s="7"/>
      <c r="M62" s="8" t="s">
        <v>5</v>
      </c>
      <c r="N62" s="8" t="s">
        <v>6</v>
      </c>
      <c r="O62" s="9"/>
      <c r="P62" s="10" t="s">
        <v>13</v>
      </c>
      <c r="Q62" s="11" t="s">
        <v>23</v>
      </c>
      <c r="R62" s="11" t="s">
        <v>23</v>
      </c>
      <c r="S62" s="12"/>
      <c r="T62" s="13"/>
      <c r="U62" s="14"/>
      <c r="V62" s="14"/>
      <c r="W62" s="15"/>
      <c r="AG62" s="16" t="s">
        <v>12</v>
      </c>
      <c r="AH62" s="17"/>
      <c r="AI62" s="17"/>
      <c r="AJ62">
        <v>9</v>
      </c>
    </row>
    <row r="63" spans="1:36" x14ac:dyDescent="0.2">
      <c r="A63" s="2"/>
      <c r="B63" s="3"/>
      <c r="C63" s="3"/>
      <c r="D63" s="3"/>
      <c r="E63" s="3"/>
      <c r="F63" s="3"/>
      <c r="G63" s="3"/>
      <c r="H63" s="3"/>
      <c r="I63" s="4"/>
      <c r="J63" s="5"/>
      <c r="K63" s="6"/>
      <c r="L63" s="7" t="s">
        <v>13</v>
      </c>
      <c r="M63" s="8">
        <f>H52</f>
        <v>0.85</v>
      </c>
      <c r="N63" s="8">
        <f>H52</f>
        <v>0.85</v>
      </c>
      <c r="O63" s="9"/>
      <c r="P63" s="10" t="s">
        <v>15</v>
      </c>
      <c r="Q63" s="11" t="s">
        <v>5</v>
      </c>
      <c r="R63" s="11" t="s">
        <v>6</v>
      </c>
      <c r="S63" s="12"/>
      <c r="T63" s="13"/>
      <c r="U63" s="14"/>
      <c r="V63" s="14"/>
      <c r="W63" s="15"/>
      <c r="AG63" s="16" t="s">
        <v>7</v>
      </c>
      <c r="AH63" s="17"/>
      <c r="AI63" s="17"/>
    </row>
    <row r="64" spans="1:36" x14ac:dyDescent="0.2">
      <c r="A64" s="2"/>
      <c r="B64" s="3"/>
      <c r="C64" s="3"/>
      <c r="D64" s="3"/>
      <c r="E64" s="3"/>
      <c r="F64" s="3"/>
      <c r="G64" s="3"/>
      <c r="H64" s="3"/>
      <c r="I64" s="4"/>
      <c r="J64" s="5"/>
      <c r="K64" s="6"/>
      <c r="L64" s="7" t="s">
        <v>15</v>
      </c>
      <c r="M64" s="8">
        <v>0</v>
      </c>
      <c r="N64" s="8">
        <f>M64 * M53 + M54</f>
        <v>0.28360894941634229</v>
      </c>
      <c r="O64" s="9"/>
      <c r="P64" s="10"/>
      <c r="Q64" s="11"/>
      <c r="R64" s="11"/>
      <c r="S64" s="12"/>
      <c r="T64" s="13"/>
      <c r="U64" s="14"/>
      <c r="V64" s="14"/>
      <c r="W64" s="15"/>
      <c r="AG64" s="16" t="s">
        <v>12</v>
      </c>
      <c r="AH64" s="17"/>
      <c r="AI64" s="17"/>
      <c r="AJ64">
        <v>10</v>
      </c>
    </row>
    <row r="65" spans="1:36" x14ac:dyDescent="0.2">
      <c r="A65" s="3"/>
      <c r="B65" s="3"/>
      <c r="C65" s="3"/>
      <c r="D65" s="3"/>
      <c r="E65" s="3"/>
      <c r="F65" s="3" t="s">
        <v>35</v>
      </c>
      <c r="G65" s="3">
        <f>H51 * F55</f>
        <v>38.117647058823536</v>
      </c>
      <c r="H65" s="3"/>
      <c r="I65" s="4"/>
      <c r="J65" s="5"/>
      <c r="K65" s="6"/>
      <c r="L65" s="7"/>
      <c r="M65" s="8"/>
      <c r="N65" s="8"/>
      <c r="O65" s="9"/>
      <c r="P65" s="10"/>
      <c r="Q65" s="11" t="s">
        <v>5</v>
      </c>
      <c r="R65" s="11" t="s">
        <v>6</v>
      </c>
      <c r="S65" s="12"/>
      <c r="T65" s="13"/>
      <c r="U65" s="14"/>
      <c r="V65" s="14"/>
      <c r="W65" s="15"/>
      <c r="AG65" s="16" t="s">
        <v>7</v>
      </c>
      <c r="AH65" s="17"/>
      <c r="AI65" s="17"/>
    </row>
    <row r="66" spans="1:36" x14ac:dyDescent="0.2">
      <c r="A66" s="2"/>
      <c r="B66" s="3"/>
      <c r="C66" s="3"/>
      <c r="D66" s="3"/>
      <c r="E66" s="3"/>
      <c r="F66" s="3"/>
      <c r="G66" s="3"/>
      <c r="H66" s="3"/>
      <c r="I66" s="4"/>
      <c r="J66" s="5"/>
      <c r="K66" s="6"/>
      <c r="L66" s="7"/>
      <c r="M66" s="8"/>
      <c r="N66" s="8"/>
      <c r="O66" s="9"/>
      <c r="P66" s="10" t="s">
        <v>13</v>
      </c>
      <c r="Q66" s="11">
        <f>B56</f>
        <v>0.12</v>
      </c>
      <c r="R66" s="11">
        <f>B56</f>
        <v>0.12</v>
      </c>
      <c r="S66" s="12"/>
      <c r="T66" s="13"/>
      <c r="U66" s="14"/>
      <c r="V66" s="14"/>
      <c r="W66" s="15"/>
      <c r="AG66" s="16" t="s">
        <v>12</v>
      </c>
      <c r="AH66" s="17"/>
      <c r="AI66" s="17"/>
      <c r="AJ66">
        <v>11</v>
      </c>
    </row>
    <row r="67" spans="1:36" x14ac:dyDescent="0.2">
      <c r="A67" s="2"/>
      <c r="B67" s="3"/>
      <c r="C67" s="3"/>
      <c r="D67" s="3"/>
      <c r="E67" s="3"/>
      <c r="F67" s="3"/>
      <c r="G67" s="3"/>
      <c r="H67" s="3"/>
      <c r="I67" s="4"/>
      <c r="J67" s="5"/>
      <c r="K67" s="6"/>
      <c r="L67" s="7"/>
      <c r="M67" s="8"/>
      <c r="N67" s="8"/>
      <c r="O67" s="9"/>
      <c r="P67" s="10" t="s">
        <v>15</v>
      </c>
      <c r="Q67" s="11">
        <f>Q66</f>
        <v>0.12</v>
      </c>
      <c r="R67" s="11">
        <f>V54</f>
        <v>0.36499999999999999</v>
      </c>
      <c r="S67" s="12"/>
      <c r="T67" s="13"/>
      <c r="U67" s="14"/>
      <c r="V67" s="14"/>
      <c r="W67" s="15"/>
      <c r="AG67" s="16" t="s">
        <v>7</v>
      </c>
      <c r="AH67" s="17"/>
      <c r="AI67" s="17"/>
    </row>
    <row r="68" spans="1:36" x14ac:dyDescent="0.2">
      <c r="A68" s="2" t="s">
        <v>36</v>
      </c>
      <c r="B68" s="3">
        <f>G65 + B55</f>
        <v>138.11764705882354</v>
      </c>
      <c r="C68" s="3"/>
      <c r="D68" s="3"/>
      <c r="E68" s="3" t="s">
        <v>37</v>
      </c>
      <c r="F68" s="3">
        <f>B68 + H51 - B55</f>
        <v>50.823529411764724</v>
      </c>
      <c r="G68" s="3" t="s">
        <v>17</v>
      </c>
      <c r="H68" s="3"/>
      <c r="I68" s="4"/>
      <c r="J68" s="5"/>
      <c r="K68" s="6"/>
      <c r="L68" s="7"/>
      <c r="M68" s="8"/>
      <c r="N68" s="8"/>
      <c r="O68" s="9"/>
      <c r="P68" s="10"/>
      <c r="Q68" s="11"/>
      <c r="R68" s="11"/>
      <c r="S68" s="12"/>
      <c r="T68" s="13"/>
      <c r="U68" s="14"/>
      <c r="V68" s="14"/>
      <c r="W68" s="15"/>
      <c r="AG68" s="16" t="s">
        <v>12</v>
      </c>
      <c r="AH68" s="17"/>
      <c r="AI68" s="17"/>
      <c r="AJ68">
        <v>12</v>
      </c>
    </row>
    <row r="69" spans="1:36" x14ac:dyDescent="0.2">
      <c r="A69" s="2" t="s">
        <v>14</v>
      </c>
      <c r="B69" s="3">
        <f>(B56 * B55 - H52 * H51) / B68</f>
        <v>8.6882453151618348E-3</v>
      </c>
      <c r="C69" s="3"/>
      <c r="D69" s="3"/>
      <c r="E69" s="3"/>
      <c r="F69" s="3"/>
      <c r="G69" s="3"/>
      <c r="H69" s="3"/>
      <c r="I69" s="4"/>
      <c r="J69" s="5"/>
      <c r="K69" s="6"/>
      <c r="L69" s="7"/>
      <c r="M69" s="8"/>
      <c r="N69" s="8"/>
      <c r="O69" s="9"/>
      <c r="P69" s="10"/>
      <c r="Q69" s="11"/>
      <c r="R69" s="11"/>
      <c r="S69" s="12"/>
      <c r="T69" s="13"/>
      <c r="U69" s="14"/>
      <c r="V69" s="14"/>
      <c r="W69" s="15"/>
      <c r="AG69" s="16" t="s">
        <v>7</v>
      </c>
      <c r="AH69" s="17"/>
      <c r="AI69" s="17"/>
    </row>
    <row r="70" spans="1:36" x14ac:dyDescent="0.2">
      <c r="A70" s="2"/>
      <c r="B70" s="3"/>
      <c r="C70" s="3"/>
      <c r="D70" s="3"/>
      <c r="E70" s="3"/>
      <c r="F70" s="3"/>
      <c r="G70" s="3"/>
      <c r="H70" s="3"/>
      <c r="I70" s="4"/>
      <c r="J70" s="5"/>
      <c r="K70" s="6"/>
      <c r="L70" s="7"/>
      <c r="M70" s="8"/>
      <c r="N70" s="8"/>
      <c r="O70" s="9"/>
      <c r="P70" s="10"/>
      <c r="Q70" s="11"/>
      <c r="R70" s="11"/>
      <c r="S70" s="12"/>
      <c r="T70" s="13"/>
      <c r="U70" s="14"/>
      <c r="V70" s="14"/>
      <c r="W70" s="15"/>
      <c r="AG70" s="16" t="s">
        <v>12</v>
      </c>
      <c r="AH70" s="17"/>
      <c r="AI70" s="17"/>
      <c r="AJ70">
        <v>13</v>
      </c>
    </row>
    <row r="71" spans="1:36" x14ac:dyDescent="0.2">
      <c r="A71" s="2"/>
      <c r="B71" s="3"/>
      <c r="C71" s="3"/>
      <c r="D71" s="3"/>
      <c r="E71" s="3"/>
      <c r="F71" s="3"/>
      <c r="G71" s="3"/>
      <c r="H71" s="3"/>
      <c r="I71" s="4"/>
      <c r="J71" s="5"/>
      <c r="K71" s="6"/>
      <c r="L71" s="7"/>
      <c r="M71" s="8"/>
      <c r="N71" s="8"/>
      <c r="O71" s="9"/>
      <c r="P71" s="10"/>
      <c r="Q71" s="11"/>
      <c r="R71" s="11"/>
      <c r="S71" s="12"/>
      <c r="T71" s="13"/>
      <c r="U71" s="14"/>
      <c r="V71" s="14"/>
      <c r="W71" s="15"/>
      <c r="AG71" s="16" t="s">
        <v>7</v>
      </c>
      <c r="AH71" s="17"/>
      <c r="AI71" s="17"/>
    </row>
    <row r="72" spans="1:36" x14ac:dyDescent="0.2">
      <c r="A72" s="22"/>
      <c r="B72" s="23"/>
      <c r="C72" s="23"/>
      <c r="D72" s="23"/>
      <c r="E72" s="23"/>
      <c r="F72" s="23"/>
      <c r="G72" s="23"/>
      <c r="H72" s="23"/>
      <c r="I72" s="24"/>
      <c r="J72" s="25"/>
      <c r="K72" s="26"/>
      <c r="L72" s="27"/>
      <c r="M72" s="28"/>
      <c r="N72" s="28"/>
      <c r="O72" s="29"/>
      <c r="P72" s="30"/>
      <c r="Q72" s="31"/>
      <c r="R72" s="31"/>
      <c r="S72" s="32"/>
      <c r="T72" s="33"/>
      <c r="U72" s="34"/>
      <c r="V72" s="34"/>
      <c r="W72" s="35"/>
      <c r="AG72" s="16" t="s">
        <v>12</v>
      </c>
      <c r="AH72" s="17"/>
      <c r="AI72" s="17"/>
      <c r="AJ72">
        <v>14</v>
      </c>
    </row>
    <row r="73" spans="1:36" x14ac:dyDescent="0.2">
      <c r="AG73" s="16" t="s">
        <v>7</v>
      </c>
      <c r="AH73" s="17"/>
      <c r="AI73" s="17"/>
    </row>
    <row r="74" spans="1:36" x14ac:dyDescent="0.2">
      <c r="AG74" s="16" t="s">
        <v>12</v>
      </c>
      <c r="AH74" s="17"/>
      <c r="AI74" s="17"/>
      <c r="AJ74">
        <v>15</v>
      </c>
    </row>
    <row r="75" spans="1:36" x14ac:dyDescent="0.2">
      <c r="AG75" s="16" t="s">
        <v>7</v>
      </c>
      <c r="AH75" s="17"/>
      <c r="AI75" s="17"/>
    </row>
    <row r="76" spans="1:36" x14ac:dyDescent="0.2">
      <c r="AG76" s="16" t="s">
        <v>12</v>
      </c>
      <c r="AH76" s="17"/>
      <c r="AI76" s="17"/>
      <c r="AJ76">
        <v>16</v>
      </c>
    </row>
    <row r="77" spans="1:36" x14ac:dyDescent="0.2">
      <c r="AG77" s="16" t="s">
        <v>7</v>
      </c>
      <c r="AH77" s="17"/>
      <c r="AI77" s="17"/>
    </row>
    <row r="78" spans="1:36" x14ac:dyDescent="0.2">
      <c r="AG78" s="16" t="s">
        <v>12</v>
      </c>
      <c r="AH78" s="17"/>
      <c r="AI78" s="17"/>
      <c r="AJ78">
        <v>17</v>
      </c>
    </row>
    <row r="79" spans="1:36" x14ac:dyDescent="0.2">
      <c r="AG79" s="16" t="s">
        <v>7</v>
      </c>
      <c r="AH79" s="17"/>
      <c r="AI79" s="17"/>
    </row>
    <row r="80" spans="1:36" x14ac:dyDescent="0.2">
      <c r="AG80" s="16" t="s">
        <v>12</v>
      </c>
      <c r="AH80" s="17"/>
      <c r="AI80" s="17"/>
      <c r="AJ80">
        <v>18</v>
      </c>
    </row>
    <row r="81" spans="33:36" x14ac:dyDescent="0.2">
      <c r="AG81" s="16" t="s">
        <v>7</v>
      </c>
      <c r="AH81" s="17"/>
      <c r="AI81" s="17"/>
    </row>
    <row r="82" spans="33:36" x14ac:dyDescent="0.2">
      <c r="AG82" s="16" t="s">
        <v>12</v>
      </c>
      <c r="AH82" s="17"/>
      <c r="AI82" s="17"/>
      <c r="AJ82">
        <v>19</v>
      </c>
    </row>
    <row r="83" spans="33:36" x14ac:dyDescent="0.2">
      <c r="AG83" s="16" t="s">
        <v>7</v>
      </c>
      <c r="AH83" s="17"/>
      <c r="AI83" s="17"/>
    </row>
    <row r="84" spans="33:36" x14ac:dyDescent="0.2">
      <c r="AG84" s="16" t="s">
        <v>12</v>
      </c>
      <c r="AH84" s="17"/>
      <c r="AI84" s="17"/>
      <c r="AJ84">
        <v>20</v>
      </c>
    </row>
    <row r="85" spans="33:36" x14ac:dyDescent="0.2">
      <c r="AG85" s="16" t="s">
        <v>7</v>
      </c>
      <c r="AH85" s="17"/>
      <c r="AI85" s="17"/>
    </row>
  </sheetData>
  <mergeCells count="32">
    <mergeCell ref="T1:W1"/>
    <mergeCell ref="R13:S13"/>
    <mergeCell ref="E14:G14"/>
    <mergeCell ref="A1:I1"/>
    <mergeCell ref="J1:K1"/>
    <mergeCell ref="L1:O1"/>
    <mergeCell ref="P1:S1"/>
    <mergeCell ref="A15:C15"/>
    <mergeCell ref="E15:G15"/>
    <mergeCell ref="E16:G16"/>
    <mergeCell ref="P16:S16"/>
    <mergeCell ref="A43:AJ43"/>
    <mergeCell ref="Y45:AE45"/>
    <mergeCell ref="T46:W46"/>
    <mergeCell ref="P54:S54"/>
    <mergeCell ref="E56:G56"/>
    <mergeCell ref="L56:O56"/>
    <mergeCell ref="R56:S56"/>
    <mergeCell ref="A44:I44"/>
    <mergeCell ref="J44:K44"/>
    <mergeCell ref="L44:O44"/>
    <mergeCell ref="P44:S44"/>
    <mergeCell ref="T44:W44"/>
    <mergeCell ref="T3:W3"/>
    <mergeCell ref="P11:S11"/>
    <mergeCell ref="E13:G13"/>
    <mergeCell ref="L13:O13"/>
    <mergeCell ref="E57:G57"/>
    <mergeCell ref="A58:C58"/>
    <mergeCell ref="E58:G58"/>
    <mergeCell ref="E59:G59"/>
    <mergeCell ref="P59:S5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SAMUEL SALDAÑA FLORES</dc:creator>
  <cp:lastModifiedBy>SERGIO SAMUEL SALDAÑA FLORES</cp:lastModifiedBy>
  <dcterms:created xsi:type="dcterms:W3CDTF">2022-02-08T04:14:12Z</dcterms:created>
  <dcterms:modified xsi:type="dcterms:W3CDTF">2022-02-08T23:44:22Z</dcterms:modified>
</cp:coreProperties>
</file>