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60" yWindow="1340" windowWidth="20640" windowHeight="14240" tabRatio="500"/>
  </bookViews>
  <sheets>
    <sheet name="DIET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3" i="2" l="1"/>
  <c r="AI333" i="2"/>
  <c r="AJ333" i="2"/>
  <c r="AK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D333" i="2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F333" i="2"/>
  <c r="H59" i="1"/>
  <c r="G333" i="2"/>
  <c r="I59" i="1"/>
  <c r="H333" i="2"/>
  <c r="J59" i="1"/>
  <c r="I333" i="2"/>
  <c r="K59" i="1"/>
  <c r="J333" i="2"/>
  <c r="L59" i="1"/>
  <c r="K333" i="2"/>
  <c r="M59" i="1"/>
  <c r="L333" i="2"/>
  <c r="N59" i="1"/>
  <c r="M333" i="2"/>
  <c r="O59" i="1"/>
  <c r="N333" i="2"/>
  <c r="P59" i="1"/>
  <c r="O333" i="2"/>
  <c r="Q59" i="1"/>
  <c r="P333" i="2"/>
  <c r="R59" i="1"/>
  <c r="Q333" i="2"/>
  <c r="S59" i="1"/>
  <c r="R333" i="2"/>
  <c r="T59" i="1"/>
  <c r="S333" i="2"/>
  <c r="U59" i="1"/>
  <c r="T333" i="2"/>
  <c r="V59" i="1"/>
  <c r="U333" i="2"/>
  <c r="W59" i="1"/>
  <c r="V333" i="2"/>
  <c r="X59" i="1"/>
  <c r="W333" i="2"/>
  <c r="Y59" i="1"/>
  <c r="X333" i="2"/>
  <c r="Z59" i="1"/>
  <c r="Y333" i="2"/>
  <c r="AA59" i="1"/>
  <c r="Z333" i="2"/>
  <c r="AB59" i="1"/>
  <c r="AA333" i="2"/>
  <c r="AC59" i="1"/>
  <c r="AB333" i="2"/>
  <c r="AD59" i="1"/>
  <c r="AC333" i="2"/>
  <c r="AE59" i="1"/>
  <c r="AD333" i="2"/>
  <c r="AF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B401" i="2"/>
  <c r="BD401" i="2"/>
  <c r="F401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B397" i="2"/>
  <c r="BD397" i="2"/>
  <c r="F397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B395" i="2"/>
  <c r="BD395" i="2"/>
  <c r="F395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B389" i="2"/>
  <c r="BD389" i="2"/>
  <c r="F389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B383" i="2"/>
  <c r="BD383" i="2"/>
  <c r="F383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B375" i="2"/>
  <c r="BD375" i="2"/>
  <c r="F375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B371" i="2"/>
  <c r="BD371" i="2"/>
  <c r="L371" i="2"/>
  <c r="K371" i="2"/>
  <c r="J371" i="2"/>
  <c r="I371" i="2"/>
  <c r="H371" i="2"/>
  <c r="G371" i="2"/>
  <c r="F371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I362" i="2"/>
  <c r="AJ362" i="2"/>
  <c r="AK362" i="2"/>
  <c r="AL362" i="2"/>
  <c r="AN362" i="2"/>
  <c r="AS362" i="2"/>
  <c r="AT362" i="2"/>
  <c r="AV362" i="2"/>
  <c r="AW362" i="2"/>
  <c r="AX362" i="2"/>
  <c r="AY362" i="2"/>
  <c r="AZ362" i="2"/>
  <c r="BD362" i="2"/>
  <c r="F362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D357" i="2"/>
  <c r="F357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B352" i="2"/>
  <c r="BD352" i="2"/>
  <c r="F352" i="2"/>
  <c r="BD330" i="2"/>
  <c r="BB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B327" i="2"/>
  <c r="BD327" i="2"/>
  <c r="F327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B319" i="2"/>
  <c r="BD319" i="2"/>
  <c r="F319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D344" i="2"/>
  <c r="F34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B315" i="2"/>
  <c r="BD315" i="2"/>
  <c r="F315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B303" i="2"/>
  <c r="BD303" i="2"/>
  <c r="F303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B299" i="2"/>
  <c r="BD299" i="2"/>
  <c r="F299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B292" i="2"/>
  <c r="BD292" i="2"/>
  <c r="F292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B289" i="2"/>
  <c r="BD289" i="2"/>
  <c r="F289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B284" i="2"/>
  <c r="BD284" i="2"/>
  <c r="F284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B273" i="2"/>
  <c r="BD273" i="2"/>
  <c r="F273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B269" i="2"/>
  <c r="BD269" i="2"/>
  <c r="F269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B263" i="2"/>
  <c r="BD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F263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Y255" i="2"/>
  <c r="Z255" i="2"/>
  <c r="AA255" i="2"/>
  <c r="AB255" i="2"/>
  <c r="AC255" i="2"/>
  <c r="AD255" i="2"/>
  <c r="AF255" i="2"/>
  <c r="AH255" i="2"/>
  <c r="AJ255" i="2"/>
  <c r="AK255" i="2"/>
  <c r="AM255" i="2"/>
  <c r="AN255" i="2"/>
  <c r="AO255" i="2"/>
  <c r="AP255" i="2"/>
  <c r="AQ255" i="2"/>
  <c r="AR255" i="2"/>
  <c r="AU255" i="2"/>
  <c r="AZ255" i="2"/>
  <c r="BB255" i="2"/>
  <c r="BD255" i="2"/>
  <c r="F255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B249" i="2"/>
  <c r="BD249" i="2"/>
  <c r="XFD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B161" i="2"/>
  <c r="BD161" i="2"/>
  <c r="F161" i="2"/>
  <c r="BD155" i="2"/>
  <c r="BB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B152" i="2"/>
  <c r="BD152" i="2"/>
  <c r="F152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B146" i="2"/>
  <c r="BD146" i="2"/>
  <c r="F146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B138" i="2"/>
  <c r="BD138" i="2"/>
  <c r="F138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B130" i="2"/>
  <c r="BD130" i="2"/>
  <c r="F130" i="2"/>
  <c r="BB125" i="2"/>
  <c r="AK125" i="2"/>
  <c r="AL125" i="2"/>
  <c r="AM125" i="2"/>
  <c r="AN125" i="2"/>
  <c r="AO125" i="2"/>
  <c r="AP125" i="2"/>
  <c r="AQ125" i="2"/>
  <c r="AH125" i="2"/>
  <c r="AI125" i="2"/>
  <c r="AJ125" i="2"/>
  <c r="BD125" i="2"/>
  <c r="AZ125" i="2"/>
  <c r="AY125" i="2"/>
  <c r="AX125" i="2"/>
  <c r="AW125" i="2"/>
  <c r="AV125" i="2"/>
  <c r="AU125" i="2"/>
  <c r="AT125" i="2"/>
  <c r="AS125" i="2"/>
  <c r="AR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D114" i="2"/>
  <c r="F114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I109" i="2"/>
  <c r="AJ109" i="2"/>
  <c r="AK109" i="2"/>
  <c r="AL109" i="2"/>
  <c r="AR109" i="2"/>
  <c r="AS109" i="2"/>
  <c r="AT109" i="2"/>
  <c r="AU109" i="2"/>
  <c r="AV109" i="2"/>
  <c r="AW109" i="2"/>
  <c r="AX109" i="2"/>
  <c r="AY109" i="2"/>
  <c r="AZ109" i="2"/>
  <c r="BD109" i="2"/>
  <c r="F109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B106" i="2"/>
  <c r="BD106" i="2"/>
  <c r="F106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B99" i="2"/>
  <c r="BD99" i="2"/>
  <c r="F99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B91" i="2"/>
  <c r="BD91" i="2"/>
  <c r="F91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B86" i="2"/>
  <c r="BD86" i="2"/>
  <c r="F86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B81" i="2"/>
  <c r="BD81" i="2"/>
  <c r="F81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B77" i="2"/>
  <c r="BD77" i="2"/>
  <c r="F77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J73" i="2"/>
  <c r="AK73" i="2"/>
  <c r="AM73" i="2"/>
  <c r="AN73" i="2"/>
  <c r="AO73" i="2"/>
  <c r="AP73" i="2"/>
  <c r="AQ73" i="2"/>
  <c r="AS73" i="2"/>
  <c r="AT73" i="2"/>
  <c r="AV73" i="2"/>
  <c r="AW73" i="2"/>
  <c r="AX73" i="2"/>
  <c r="AZ73" i="2"/>
  <c r="BB73" i="2"/>
  <c r="BD73" i="2"/>
  <c r="F73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D65" i="2"/>
  <c r="F65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B59" i="2"/>
  <c r="BD59" i="2"/>
  <c r="F5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D50" i="2"/>
  <c r="F50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B38" i="2"/>
  <c r="BD38" i="2"/>
  <c r="F38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BA32" i="2"/>
  <c r="BB32" i="2"/>
  <c r="BD32" i="2"/>
  <c r="F32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B27" i="2"/>
  <c r="BD27" i="2"/>
  <c r="F27" i="2"/>
  <c r="G27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B23" i="2"/>
  <c r="BD23" i="2"/>
  <c r="F23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B17" i="2"/>
  <c r="BD17" i="2"/>
  <c r="F17" i="2"/>
  <c r="AX10" i="2"/>
  <c r="BB10" i="2"/>
  <c r="AZ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Y10" i="2"/>
  <c r="BD10" i="2"/>
  <c r="F10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D3" i="2"/>
  <c r="K3" i="2"/>
  <c r="J3" i="2"/>
  <c r="I3" i="2"/>
  <c r="H3" i="2"/>
  <c r="G3" i="2"/>
  <c r="F3" i="2"/>
</calcChain>
</file>

<file path=xl/sharedStrings.xml><?xml version="1.0" encoding="utf-8"?>
<sst xmlns="http://schemas.openxmlformats.org/spreadsheetml/2006/main" count="1720" uniqueCount="1040">
  <si>
    <t xml:space="preserve">Food Names </t>
  </si>
  <si>
    <t>Food Groups</t>
  </si>
  <si>
    <t xml:space="preserve"> DG1 </t>
  </si>
  <si>
    <t xml:space="preserve">DG2 </t>
  </si>
  <si>
    <t xml:space="preserve">DG3 </t>
  </si>
  <si>
    <t xml:space="preserve">DG4 </t>
  </si>
  <si>
    <t xml:space="preserve">White bread and rolls (including ciabatta &amp; pannini) </t>
  </si>
  <si>
    <t>cereals and potatoes</t>
  </si>
  <si>
    <t>Brown bread and rolls</t>
  </si>
  <si>
    <t>Wholemeal bread and rolls</t>
  </si>
  <si>
    <t xml:space="preserve">Cream crackers, cheese biscuits </t>
  </si>
  <si>
    <t xml:space="preserve">cereals and potatoes 0 </t>
  </si>
  <si>
    <t xml:space="preserve">cereals and potatoes </t>
  </si>
  <si>
    <t xml:space="preserve">Non-ready to eat - Porridge </t>
  </si>
  <si>
    <t>Boiled, instant or jacket potatoes</t>
  </si>
  <si>
    <t xml:space="preserve">Mashed potatoes </t>
  </si>
  <si>
    <t xml:space="preserve">Potato Salad </t>
  </si>
  <si>
    <t xml:space="preserve">White Rice </t>
  </si>
  <si>
    <t xml:space="preserve">Brown Rice </t>
  </si>
  <si>
    <t xml:space="preserve">White/yellow or green pastas (e.g. spaghetti, noodles) </t>
  </si>
  <si>
    <t xml:space="preserve">Cream (tablespoon) </t>
  </si>
  <si>
    <t xml:space="preserve">dairy </t>
  </si>
  <si>
    <t xml:space="preserve">Full-fat yoghurt or Greek style yoghurt (125g carton) </t>
  </si>
  <si>
    <t xml:space="preserve">Dairy desserts (125g carton) </t>
  </si>
  <si>
    <t xml:space="preserve">Cheddar cheese (medium serving) </t>
  </si>
  <si>
    <t xml:space="preserve">Eggs as boiled, fried, scrambled, poached (one) </t>
  </si>
  <si>
    <t xml:space="preserve">- </t>
  </si>
  <si>
    <t xml:space="preserve">Butter </t>
  </si>
  <si>
    <t xml:space="preserve">Meat or cream soups: homemade / fresh (1 bowl) </t>
  </si>
  <si>
    <t>-</t>
  </si>
  <si>
    <t xml:space="preserve">Whole milk (cup) - cow, goat, soya, rice milk </t>
  </si>
  <si>
    <t xml:space="preserve">Probiotic Yoghurts / cheese / milk </t>
  </si>
  <si>
    <t xml:space="preserve">Fish fried (batter/breadcrumbs), baked, grilled, fingers/cakes </t>
  </si>
  <si>
    <t xml:space="preserve">fish </t>
  </si>
  <si>
    <t xml:space="preserve">White fish, fresh or frozen (e.g. cod, haddock, plaice, sole) </t>
  </si>
  <si>
    <t xml:space="preserve">Oily fish, fresh or canned (e.g. mackerel, kippers, tuna, salmon, sardines, herring) </t>
  </si>
  <si>
    <t xml:space="preserve">Apples </t>
  </si>
  <si>
    <t xml:space="preserve">fruit </t>
  </si>
  <si>
    <t xml:space="preserve">Pears </t>
  </si>
  <si>
    <t xml:space="preserve">Oranges, satsumas, mandarins </t>
  </si>
  <si>
    <t xml:space="preserve">Bananas </t>
  </si>
  <si>
    <t xml:space="preserve">Grapes </t>
  </si>
  <si>
    <t xml:space="preserve">Melon </t>
  </si>
  <si>
    <t xml:space="preserve">Peaches, plums </t>
  </si>
  <si>
    <t xml:space="preserve">Strawberries, raspberries, kiwi fruit </t>
  </si>
  <si>
    <t xml:space="preserve">Tinned fruit </t>
  </si>
  <si>
    <t xml:space="preserve">Dried fruit e.g. raisins </t>
  </si>
  <si>
    <t xml:space="preserve">Pure fruit drinks e.g. orange juice (small glass) </t>
  </si>
  <si>
    <t xml:space="preserve">Beef (roast / steak) </t>
  </si>
  <si>
    <t xml:space="preserve">meat </t>
  </si>
  <si>
    <t xml:space="preserve">Beef: stew </t>
  </si>
  <si>
    <t xml:space="preserve">Pork (roast / chops / escalopes) </t>
  </si>
  <si>
    <t xml:space="preserve">Lamb (roast / chops / stew) </t>
  </si>
  <si>
    <t xml:space="preserve">Chicken or other poultry e.g. turkey: roast </t>
  </si>
  <si>
    <t xml:space="preserve">Bacon / Ham </t>
  </si>
  <si>
    <t xml:space="preserve">Processed meat (Corned beef, Luncheon meats, sausages) </t>
  </si>
  <si>
    <t xml:space="preserve">Chocolate coated sweet biscuits e.g. digestive(one) sweets, </t>
  </si>
  <si>
    <t xml:space="preserve">cakes and alcohol </t>
  </si>
  <si>
    <t xml:space="preserve">Plain biscuit e.g. digestives, rich tea (one) sweets, </t>
  </si>
  <si>
    <t xml:space="preserve">Cakes e.g. fruit, sponge sweets, </t>
  </si>
  <si>
    <t xml:space="preserve">Fruit pies, tarts, crumbles sweets, </t>
  </si>
  <si>
    <t xml:space="preserve">Sponge puddings sweets, </t>
  </si>
  <si>
    <t xml:space="preserve">Milk puddings e.g. rice, custard, trifle sweets, </t>
  </si>
  <si>
    <t xml:space="preserve">Ice cream, choc ices, frozen desserts sweets, </t>
  </si>
  <si>
    <t xml:space="preserve">Chocolates, singles or squares sweets, </t>
  </si>
  <si>
    <t xml:space="preserve">Sweets, toffees, mints sweets, </t>
  </si>
  <si>
    <t xml:space="preserve">Jam, marmalade, honey, syrup (teaspoon) sweets, </t>
  </si>
  <si>
    <t xml:space="preserve">Wine (glass) sweets, </t>
  </si>
  <si>
    <t xml:space="preserve">Low calorie or diet soft fizzy drink (glass) sweets, </t>
  </si>
  <si>
    <t xml:space="preserve">Fizzy Soft drinks e.g.soda pop sweets, </t>
  </si>
  <si>
    <t xml:space="preserve">Carrots </t>
  </si>
  <si>
    <t xml:space="preserve">vegetables </t>
  </si>
  <si>
    <t xml:space="preserve">Spinach </t>
  </si>
  <si>
    <t xml:space="preserve">Broccoli, spring greens, kale </t>
  </si>
  <si>
    <t xml:space="preserve">Brussels sprouts </t>
  </si>
  <si>
    <t xml:space="preserve">Cabbage </t>
  </si>
  <si>
    <t xml:space="preserve">Courgettes </t>
  </si>
  <si>
    <t xml:space="preserve">Cauliflower </t>
  </si>
  <si>
    <t xml:space="preserve">Parsnips, turnips </t>
  </si>
  <si>
    <t xml:space="preserve">Leeks </t>
  </si>
  <si>
    <t xml:space="preserve">Onions </t>
  </si>
  <si>
    <t xml:space="preserve">Garlic </t>
  </si>
  <si>
    <t xml:space="preserve">Mushrooms </t>
  </si>
  <si>
    <t xml:space="preserve">Sweet peppers </t>
  </si>
  <si>
    <t xml:space="preserve">Green salad, lettuce </t>
  </si>
  <si>
    <t xml:space="preserve">Cucumber, celery </t>
  </si>
  <si>
    <t xml:space="preserve">Tomatoes </t>
  </si>
  <si>
    <t xml:space="preserve">Beetroot </t>
  </si>
  <si>
    <t xml:space="preserve">Coleslaw </t>
  </si>
  <si>
    <t xml:space="preserve">Baked beans </t>
  </si>
  <si>
    <t xml:space="preserve">Lasagne (meat based) </t>
  </si>
  <si>
    <t xml:space="preserve">Pizza </t>
  </si>
  <si>
    <t xml:space="preserve">Light salad cream or light mayonnaise (tablespoon) </t>
  </si>
  <si>
    <t xml:space="preserve">French dressing (tablespoon) </t>
  </si>
  <si>
    <t xml:space="preserve">Peanuts or other nuts </t>
  </si>
  <si>
    <t xml:space="preserve">Vegetable soups: homemade/fresh (1 bowl) </t>
  </si>
  <si>
    <t xml:space="preserve">Sauces e.g. white, cheese, gravy (tablespoon) </t>
  </si>
  <si>
    <t xml:space="preserve">Tomato based sauces e.g. pasta sauces </t>
  </si>
  <si>
    <t xml:space="preserve">Curry-type sauces </t>
  </si>
  <si>
    <t xml:space="preserve">Pickles, chutney (tablespoon) </t>
  </si>
  <si>
    <t xml:space="preserve">Tea (cup) </t>
  </si>
  <si>
    <t xml:space="preserve">Hot beverages </t>
  </si>
  <si>
    <t xml:space="preserve">Coffee instant (cup) </t>
  </si>
  <si>
    <t xml:space="preserve">vitamins / minerals </t>
  </si>
  <si>
    <t xml:space="preserve">Other supplements </t>
  </si>
  <si>
    <t xml:space="preserve">Chips / Roast potatoes </t>
  </si>
  <si>
    <t>Peas</t>
  </si>
  <si>
    <t>Green beans, broad beans, runner beans</t>
  </si>
  <si>
    <t>Water_(g)</t>
  </si>
  <si>
    <t>Energ_Kcal</t>
  </si>
  <si>
    <t>Protein_(g)</t>
  </si>
  <si>
    <t>Lipid_Tot_(g)</t>
  </si>
  <si>
    <t>Ash_(g)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</si>
  <si>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</si>
  <si>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</si>
  <si>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</si>
  <si>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</si>
  <si>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</si>
  <si>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</si>
  <si>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</si>
  <si>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</si>
  <si>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</si>
  <si>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</si>
  <si>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Copper_(mg)</t>
  </si>
  <si>
    <t>Manganese_(mg)</t>
  </si>
  <si>
    <t>Selenium_(µg)</t>
  </si>
  <si>
    <t>Vit_C_(mg)</t>
  </si>
  <si>
    <t>Thiamin_(mg)</t>
  </si>
  <si>
    <t>Riboflavin_(mg)</t>
  </si>
  <si>
    <t>Niacin_(mg)</t>
  </si>
  <si>
    <t>Panto_Acid_(mg)</t>
  </si>
  <si>
    <t>Vit_B6_(mg)</t>
  </si>
  <si>
    <t>Folate_Tot_(µg)</t>
  </si>
  <si>
    <t>Folic_Acid_(µg)</t>
  </si>
  <si>
    <t>Food_Folate_(µg)</t>
  </si>
  <si>
    <t>Folate_DFE_(µg)</t>
  </si>
  <si>
    <t>Choline_Tot_(mg)</t>
  </si>
  <si>
    <t>Vit_B12_(µg)</t>
  </si>
  <si>
    <t>Vit_A_IU</t>
  </si>
  <si>
    <t>Vit_A_RAE_(µg)_</t>
  </si>
  <si>
    <t>Retinol_(µg)</t>
  </si>
  <si>
    <t>Alpha_Carot_(µg)</t>
  </si>
  <si>
    <t>Beta_Carot_(µg)</t>
  </si>
  <si>
    <t>Beta_Crypt_(µg)</t>
  </si>
  <si>
    <t>Lycopene_(µg)</t>
  </si>
  <si>
    <t>Lut+Zea_(µg)</t>
  </si>
  <si>
    <t>Vit_E_(mg)</t>
  </si>
  <si>
    <t>Vit_D_µg</t>
  </si>
  <si>
    <t>Vit_D_IU</t>
  </si>
  <si>
    <t>Vit_K_(µg)</t>
  </si>
  <si>
    <t>FA_Sat_(g)</t>
  </si>
  <si>
    <t>FA_Mono_(g)</t>
  </si>
  <si>
    <t>FA_Poly_(g)</t>
  </si>
  <si>
    <t>Cholestrl_(mg)</t>
  </si>
  <si>
    <t>GmWt_1</t>
  </si>
  <si>
    <t>GmWt_Desc1</t>
  </si>
  <si>
    <t>GmWt_2</t>
  </si>
  <si>
    <t>GmWt_Desc2</t>
  </si>
  <si>
    <t>Refuse_Pct</t>
  </si>
  <si>
    <t>14215</t>
  </si>
  <si>
    <t>COFFEE,INST,REG,PREP W/H2O</t>
  </si>
  <si>
    <t>1 fl oz</t>
  </si>
  <si>
    <t>1 serving, 6 fl oz</t>
  </si>
  <si>
    <t>Shrt_Desc</t>
  </si>
  <si>
    <t>19297</t>
  </si>
  <si>
    <t>JAMS AND PRESERVES</t>
  </si>
  <si>
    <t>1 tbsp</t>
  </si>
  <si>
    <t>1 packet,  (0.5 oz)</t>
  </si>
  <si>
    <t>14355</t>
  </si>
  <si>
    <t>TEA,BLACK,BREWED,PREP W/ TAP H2O</t>
  </si>
  <si>
    <t>6 fl oz</t>
  </si>
  <si>
    <t>11378</t>
  </si>
  <si>
    <t>POTATOES,MSHD,DEHYD,FLAKES WO/MILK,DRY FORM</t>
  </si>
  <si>
    <t>1 cup</t>
  </si>
  <si>
    <t>1 oz</t>
  </si>
  <si>
    <t>09040</t>
  </si>
  <si>
    <t>BANANAS,RAW</t>
  </si>
  <si>
    <t>1 cup, mashed</t>
  </si>
  <si>
    <t>1 cup, sliced</t>
  </si>
  <si>
    <t>11124</t>
  </si>
  <si>
    <t>CARROTS,RAW</t>
  </si>
  <si>
    <t>1 cup, chopped</t>
  </si>
  <si>
    <t>1 cup, grated</t>
  </si>
  <si>
    <t>11529</t>
  </si>
  <si>
    <t>TOMATOES,RED,RIPE,RAW,YEAR RND AVERAGE</t>
  </si>
  <si>
    <t>1 cup,  cherry tomatoes</t>
  </si>
  <si>
    <t>1 cup, chopped or sliced</t>
  </si>
  <si>
    <t>1 slice</t>
  </si>
  <si>
    <t>14605</t>
  </si>
  <si>
    <t>WATER W/ ADDED VITAMINS &amp; MINERALS,SWTND, FRUIT FLAVORS</t>
  </si>
  <si>
    <t>8 fl oz,  (1 NLEA serving)</t>
  </si>
  <si>
    <t>1 serving</t>
  </si>
  <si>
    <t>11253</t>
  </si>
  <si>
    <t>LETTUCE,GRN LEAF,RAW</t>
  </si>
  <si>
    <t>1 cup, shredded</t>
  </si>
  <si>
    <t>1 head</t>
  </si>
  <si>
    <t>11564</t>
  </si>
  <si>
    <t>TURNIPS,RAW</t>
  </si>
  <si>
    <t>1 cup, cubes</t>
  </si>
  <si>
    <t>1 large</t>
  </si>
  <si>
    <t>.5 cup, shredded</t>
  </si>
  <si>
    <t>.5 cup</t>
  </si>
  <si>
    <t>1 can,  (303 x 406)</t>
  </si>
  <si>
    <t>11965</t>
  </si>
  <si>
    <t>CAULIFLOWER,GREEN,RAW</t>
  </si>
  <si>
    <t>1 floweret</t>
  </si>
  <si>
    <t>16006</t>
  </si>
  <si>
    <t>BEANS,BKD,CND,PLN OR VEGETARIAN</t>
  </si>
  <si>
    <t>11239</t>
  </si>
  <si>
    <t>MUSHROOMS,CHANTERELLE,RAW</t>
  </si>
  <si>
    <t>1 piece</t>
  </si>
  <si>
    <t>11205</t>
  </si>
  <si>
    <t>CUCUMBER,WITH PEEL,RAW</t>
  </si>
  <si>
    <t>.5 cup, slices</t>
  </si>
  <si>
    <t>1 cucumber,  (8-1/4")</t>
  </si>
  <si>
    <t>1 cup, slices</t>
  </si>
  <si>
    <t>11099</t>
  </si>
  <si>
    <t>BRUSSELS SPROUTS,CKD,BLD,DRND,WO/SALT</t>
  </si>
  <si>
    <t>1 sprout</t>
  </si>
  <si>
    <t>21127</t>
  </si>
  <si>
    <t>FAST FOODS, COLESLAW</t>
  </si>
  <si>
    <t>1 package</t>
  </si>
  <si>
    <t>11215</t>
  </si>
  <si>
    <t>GARLIC,RAW</t>
  </si>
  <si>
    <t>1 tsp</t>
  </si>
  <si>
    <t>11247</t>
  </si>
  <si>
    <t>LEEKS,(BULB&amp;LOWER LEAF-PORTION),CKD,BLD,DRND,WO/SALT</t>
  </si>
  <si>
    <t>1 leek</t>
  </si>
  <si>
    <t>.25 cup, chopped or diced</t>
  </si>
  <si>
    <t>11274</t>
  </si>
  <si>
    <t>MUSTARD SPINACH,(TENDERGREEN),RAW</t>
  </si>
  <si>
    <t>11052</t>
  </si>
  <si>
    <t>BEANS,SNAP,GREEN,RAW</t>
  </si>
  <si>
    <t>1 cup, 1/2" pieces</t>
  </si>
  <si>
    <t>10 beans,  (4" long)</t>
  </si>
  <si>
    <t>11477</t>
  </si>
  <si>
    <t>SQUASH,SMMR,ZUCCHINI,INCL SKN,RAW</t>
  </si>
  <si>
    <t>3 oz</t>
  </si>
  <si>
    <t>1 unit,  (yield from 1 lb ready-to-cook chicken)</t>
  </si>
  <si>
    <t>13069</t>
  </si>
  <si>
    <t>BEEF,FLANK,STEAK,LN,0" FAT,CHOIC,CKD,BRSD</t>
  </si>
  <si>
    <t>1 piece, cooked, excluding refuse (yield from 1 lb raw meat with refuse)</t>
  </si>
  <si>
    <t>22905</t>
  </si>
  <si>
    <t>BEEF STEW,CANNED ENTREE</t>
  </si>
  <si>
    <t>1 cup,  (1 serving)</t>
  </si>
  <si>
    <t>17002</t>
  </si>
  <si>
    <t>LAMB,DOM,COMP OF RTL CUTS,LN&amp;FAT,1/4"FAT,CHOIC,CKD</t>
  </si>
  <si>
    <t>10129</t>
  </si>
  <si>
    <t>PORK,CURED,BRKFST STRIPS,CKD</t>
  </si>
  <si>
    <t>3 slices, cooked (raw product packed 15 per 12-oz bag)</t>
  </si>
  <si>
    <t>2 slices,  (6 per 6-oz pkg.)</t>
  </si>
  <si>
    <t>11125</t>
  </si>
  <si>
    <t>CARROTS,CKD,BLD,DRND,WO/SALT</t>
  </si>
  <si>
    <t>11126</t>
  </si>
  <si>
    <t>CARROTS,CND,REG PK,SOL&amp;LIQUIDS</t>
  </si>
  <si>
    <t>11128</t>
  </si>
  <si>
    <t>CARROTS,CND,REG PK,DRND SOL</t>
  </si>
  <si>
    <t>11130</t>
  </si>
  <si>
    <t>CARROTS,FROZEN,UNPREPARED</t>
  </si>
  <si>
    <t>1 package,  (10 oz)</t>
  </si>
  <si>
    <t>11131</t>
  </si>
  <si>
    <t>CARROTS,FRZ,CKD,BLD,DRND,WO/SALT</t>
  </si>
  <si>
    <t>11527</t>
  </si>
  <si>
    <t>TOMATOES,GREEN,RAW</t>
  </si>
  <si>
    <t>11530</t>
  </si>
  <si>
    <t>TOMATOES,RED,RIPE,CKD</t>
  </si>
  <si>
    <t>2 medium</t>
  </si>
  <si>
    <t>11531</t>
  </si>
  <si>
    <t>TOMATOES,RED,RIPE,CND,PACKED IN TOMATO JUC</t>
  </si>
  <si>
    <t>11533</t>
  </si>
  <si>
    <t>TOMATOES,RED,RIPE,CND,STWD</t>
  </si>
  <si>
    <t>11537</t>
  </si>
  <si>
    <t>TOMATOES,RED,RIPE,CND,W/GRN CHILIES</t>
  </si>
  <si>
    <t>11740</t>
  </si>
  <si>
    <t>BROCCOLI,FLOWER CLUSTERS,RAW</t>
  </si>
  <si>
    <t>1 cup,  flowerets</t>
  </si>
  <si>
    <t>11741</t>
  </si>
  <si>
    <t>BROCCOLI,STALKS,RAW</t>
  </si>
  <si>
    <t>1 stalk</t>
  </si>
  <si>
    <t>11742</t>
  </si>
  <si>
    <t>BROCCOLI,CKD,BLD,DRND,W/SALT</t>
  </si>
  <si>
    <t>.5 cup, chopped</t>
  </si>
  <si>
    <t>1 stalk,  large (11"-12" long)</t>
  </si>
  <si>
    <t>11743</t>
  </si>
  <si>
    <t>BROCCOLI,FRZ,CHOPD,CKD,BLD,DRND,W/SALT</t>
  </si>
  <si>
    <t>11744</t>
  </si>
  <si>
    <t>BROCCOLI,FRZ,SPEARS,CKD,BLD,DRND,W/SALT</t>
  </si>
  <si>
    <t>1 package,  (10 oz) yields</t>
  </si>
  <si>
    <t>11805</t>
  </si>
  <si>
    <t>ONIONS,CKD,BLD,DRND,W/SALT</t>
  </si>
  <si>
    <t>1 tbsp, chopped</t>
  </si>
  <si>
    <t>11806</t>
  </si>
  <si>
    <t>ONIONS,FRZ,CHOPD,CKD,BLD,DRND,W/SALT</t>
  </si>
  <si>
    <t>.5 cup, chopped or diced</t>
  </si>
  <si>
    <t>11807</t>
  </si>
  <si>
    <t>ONIONS,FRZ,WHL,CKD,BLD,DRND,W/SALT</t>
  </si>
  <si>
    <t>11250</t>
  </si>
  <si>
    <t>LETTUCE,BUTTERHEAD (INCL BOSTON&amp;BIBB TYPES),RAW</t>
  </si>
  <si>
    <t>1 cup, shredded or chopped</t>
  </si>
  <si>
    <t>1 head,  (5" dia)</t>
  </si>
  <si>
    <t>11251</t>
  </si>
  <si>
    <t>LETTUCE,COS OR ROMAINE,RAW</t>
  </si>
  <si>
    <t>1 leaf, inner</t>
  </si>
  <si>
    <t>11252</t>
  </si>
  <si>
    <t>LETTUCE,ICEBERG (INCL CRISPHEAD TYPES),RAW</t>
  </si>
  <si>
    <t>1 cup, chopped (1/2" pieces, loosely packed)</t>
  </si>
  <si>
    <t>11565</t>
  </si>
  <si>
    <t>TURNIPS,CKD,BLD,DRND,WO/SALT</t>
  </si>
  <si>
    <t>11566</t>
  </si>
  <si>
    <t>TURNIPS,FROZEN,UNPREPARED</t>
  </si>
  <si>
    <t>.333 package, mashed (10 oz)</t>
  </si>
  <si>
    <t>1 package, mashed (10 oz)</t>
  </si>
  <si>
    <t>11567</t>
  </si>
  <si>
    <t>TURNIPS,FRZ,CKD,BLD,DRND,WO/SALT</t>
  </si>
  <si>
    <t>11808</t>
  </si>
  <si>
    <t>PARSNIPS,CKD,BLD,DRND,W/SALT</t>
  </si>
  <si>
    <t>1 parsnip,  (9" long)</t>
  </si>
  <si>
    <t>11970</t>
  </si>
  <si>
    <t>CABBAGE,NAPA,COOKED</t>
  </si>
  <si>
    <t>11109</t>
  </si>
  <si>
    <t>CABBAGE,RAW</t>
  </si>
  <si>
    <t>11110</t>
  </si>
  <si>
    <t>CABBAGE,CKD,BLD,DRND,WO/SALT</t>
  </si>
  <si>
    <t>11112</t>
  </si>
  <si>
    <t>CABBAGE,RED,RAW</t>
  </si>
  <si>
    <t>11113</t>
  </si>
  <si>
    <t>CABBAGE,RED,CKD,BLD,DRND,WO/SALT</t>
  </si>
  <si>
    <t>1 leaf</t>
  </si>
  <si>
    <t>11114</t>
  </si>
  <si>
    <t>CABBAGE,SAVOY,RAW</t>
  </si>
  <si>
    <t>11115</t>
  </si>
  <si>
    <t>CABBAGE,SAVOY,CKD,BLD,DRND,WO/SALT</t>
  </si>
  <si>
    <t>11116</t>
  </si>
  <si>
    <t>CABBAGE,CHINESE (PAK-CHOI),RAW</t>
  </si>
  <si>
    <t>11117</t>
  </si>
  <si>
    <t>CABBAGE,CHINESE (PAK-CHOI),CKD,BLD,DRND,WO/SALT</t>
  </si>
  <si>
    <t>11119</t>
  </si>
  <si>
    <t>CABBAGE,CHINESE (PE-TSAI),RAW</t>
  </si>
  <si>
    <t>11120</t>
  </si>
  <si>
    <t>CABBAGE,CHINESE (PE-TSAI),CKD,BLD,DRND,WO/SALT</t>
  </si>
  <si>
    <t>11304</t>
  </si>
  <si>
    <t>PEAS,GREEN,RAW</t>
  </si>
  <si>
    <t>11305</t>
  </si>
  <si>
    <t>PEAS,GRN,CKD,BLD,DRND,WO/SALT</t>
  </si>
  <si>
    <t>11306</t>
  </si>
  <si>
    <t>PEAS,GRN,CND,REG PK,SOL&amp;LIQUIDS</t>
  </si>
  <si>
    <t>11308</t>
  </si>
  <si>
    <t>PEAS,GRN (INCLUDES BABY &amp; LESUER TYPES),CND,DRND SOL,UNPREP</t>
  </si>
  <si>
    <t>11310</t>
  </si>
  <si>
    <t>PEAS,GRN,CND,SEASONED,SOL&amp;LIQUIDS</t>
  </si>
  <si>
    <t>11311</t>
  </si>
  <si>
    <t>PEAS,GRN,CND,DRND SOL,RINSED IN TAP H2O</t>
  </si>
  <si>
    <t>1 can</t>
  </si>
  <si>
    <t>11312</t>
  </si>
  <si>
    <t>PEAS,GRN,FRZ,UNPREP</t>
  </si>
  <si>
    <t>11313</t>
  </si>
  <si>
    <t>PEAS,GRN,FRZ,CKD,BLD,DRND,WO/SALT</t>
  </si>
  <si>
    <t>11761</t>
  </si>
  <si>
    <t>CAULIFLOWER,CKD,BLD,DRND,W/SALT</t>
  </si>
  <si>
    <t>.5 cup,  (1" pieces)</t>
  </si>
  <si>
    <t>3 flowerets</t>
  </si>
  <si>
    <t>11762</t>
  </si>
  <si>
    <t>CAULIFLOWER,FRZ,CKD,BLD,DRND,W/SALT</t>
  </si>
  <si>
    <t>1 cup,  (1" pieces)</t>
  </si>
  <si>
    <t>11967</t>
  </si>
  <si>
    <t>CAULIFLOWER,GRN,CKD,NO SALT ADDED</t>
  </si>
  <si>
    <t>.2 head</t>
  </si>
  <si>
    <t>11968</t>
  </si>
  <si>
    <t>CAULIFLOWER,GRN,CKD,W/ SALT</t>
  </si>
  <si>
    <t>16005</t>
  </si>
  <si>
    <t>BEANS,BAKED,HOME PREPARED</t>
  </si>
  <si>
    <t>16007</t>
  </si>
  <si>
    <t>BEANS,BKD,CND,W/BF</t>
  </si>
  <si>
    <t>16008</t>
  </si>
  <si>
    <t>BEANS,BKD,CND,W/FRANKS</t>
  </si>
  <si>
    <t>16009</t>
  </si>
  <si>
    <t>BEANS,BKD,CND,W/PORK</t>
  </si>
  <si>
    <t>16010</t>
  </si>
  <si>
    <t>BEANS,BKD,CND,W/PORK&amp;SWT SAU</t>
  </si>
  <si>
    <t>16011</t>
  </si>
  <si>
    <t>BEANS,BKD,CND,W/PORK&amp;TOMATO SAU</t>
  </si>
  <si>
    <t>11238</t>
  </si>
  <si>
    <t>MUSHROOMS,SHIITAKE,RAW</t>
  </si>
  <si>
    <t>1 piece, whole</t>
  </si>
  <si>
    <t>11240</t>
  </si>
  <si>
    <t>MUSHROOMS,MOREL,RAW</t>
  </si>
  <si>
    <t>11206</t>
  </si>
  <si>
    <t>CUCUMBER,PEELED,RAW</t>
  </si>
  <si>
    <t>1 cup, pared chopped</t>
  </si>
  <si>
    <t>11764</t>
  </si>
  <si>
    <t>CELERY,CKD,BLD,DRND,W/SALT</t>
  </si>
  <si>
    <t>1 cup, diced</t>
  </si>
  <si>
    <t>2 stalks</t>
  </si>
  <si>
    <t>11080</t>
  </si>
  <si>
    <t>BEETS,RAW</t>
  </si>
  <si>
    <t>1 beet,  (2" dia)</t>
  </si>
  <si>
    <t>11081</t>
  </si>
  <si>
    <t>BEETS,CKD,BLD,DRND</t>
  </si>
  <si>
    <t>2 beets,  (2" dia, sphere)</t>
  </si>
  <si>
    <t>11082</t>
  </si>
  <si>
    <t>BEETS,CND,REG PK,SOL&amp;LIQUIDS</t>
  </si>
  <si>
    <t>11084</t>
  </si>
  <si>
    <t>BEETS,CND,DRND SOL</t>
  </si>
  <si>
    <t>11098</t>
  </si>
  <si>
    <t>BRUSSELS SPROUTS,RAW</t>
  </si>
  <si>
    <t>11100</t>
  </si>
  <si>
    <t>BRUSSELS SPROUTS,FRZ,UNPREP</t>
  </si>
  <si>
    <t>.33 package,  (10 oz)</t>
  </si>
  <si>
    <t>11101</t>
  </si>
  <si>
    <t>BRUSSELS SPROUTS,FRZ,CKD,BLD,DRND,WO/SALT</t>
  </si>
  <si>
    <t>21416</t>
  </si>
  <si>
    <t>POPEYES,COLESLAW</t>
  </si>
  <si>
    <t>36021</t>
  </si>
  <si>
    <t>APPLEBEE'S,COLESLAW</t>
  </si>
  <si>
    <t>36025</t>
  </si>
  <si>
    <t>CRACKER BARREL,COLESLAW</t>
  </si>
  <si>
    <t>36028</t>
  </si>
  <si>
    <t>DENNY'S,COLESLAW</t>
  </si>
  <si>
    <t>36035</t>
  </si>
  <si>
    <t>RESTAURANT,FAMILY STYLE,COLESLAW</t>
  </si>
  <si>
    <t>11333</t>
  </si>
  <si>
    <t>PEPPERS,SWT,GRN,RAW</t>
  </si>
  <si>
    <t>11334</t>
  </si>
  <si>
    <t>PEPPERS,SWT,GRN,CKD,BLD,DRND,WO/SALT</t>
  </si>
  <si>
    <t>1 cup,  chopped or strips</t>
  </si>
  <si>
    <t>1 tablespoon,  chopped</t>
  </si>
  <si>
    <t>11335</t>
  </si>
  <si>
    <t>PEPPERS,SWT,GRN,CND,SOL&amp;LIQUIDS</t>
  </si>
  <si>
    <t>1 cup,  halves</t>
  </si>
  <si>
    <t>11337</t>
  </si>
  <si>
    <t>PEPPERS,SWT,GRN,FRZ,CHOPD,UNPREP</t>
  </si>
  <si>
    <t>11338</t>
  </si>
  <si>
    <t>PEPPERS,SWT,GRN,FRZ,CHOPD,BLD,DRND,WO/SALT</t>
  </si>
  <si>
    <t>11339</t>
  </si>
  <si>
    <t>PEPPERS,SWT,GRN,SAUTEED</t>
  </si>
  <si>
    <t>11246</t>
  </si>
  <si>
    <t>LEEKS,(BULB&amp;LOWER LEAF-PORTION),RAW</t>
  </si>
  <si>
    <t>11275</t>
  </si>
  <si>
    <t>MUSTARD SPINACH,(TENDERGREEN),CKD,BLD,DRND,WO/SALT</t>
  </si>
  <si>
    <t>11276</t>
  </si>
  <si>
    <t>NEW ZEALAND SPINACH,RAW</t>
  </si>
  <si>
    <t>11277</t>
  </si>
  <si>
    <t>NEW ZEALAND SPINACH,CKD,BLD,DRND,WO/SALT</t>
  </si>
  <si>
    <t>11973</t>
  </si>
  <si>
    <t>BEANS,FAVA,IN POD,RAW</t>
  </si>
  <si>
    <t>1 pod</t>
  </si>
  <si>
    <t>11053</t>
  </si>
  <si>
    <t>BEANS,SNAP,GRN,CKD,BLD,DRND,WO/SALT</t>
  </si>
  <si>
    <t>11054</t>
  </si>
  <si>
    <t>BEANS,SNAP,GRN VAR,CND,REG PK,SOL&amp;LIQUIDS</t>
  </si>
  <si>
    <t>1 can, total can contents</t>
  </si>
  <si>
    <t>11056</t>
  </si>
  <si>
    <t>BEANS,SNAP,GRN,CND,REG PK,DRND SOL</t>
  </si>
  <si>
    <t>1 cup, solids</t>
  </si>
  <si>
    <t>10 beans</t>
  </si>
  <si>
    <t>11058</t>
  </si>
  <si>
    <t>BEANS,SNAP,CND,ALL STYLES,SEASONED,SOL&amp;LIQUIDS</t>
  </si>
  <si>
    <t>11060</t>
  </si>
  <si>
    <t>BEANS,SNAP,GRN,FRZ,ALL STYLES,UNPREP</t>
  </si>
  <si>
    <t>11061</t>
  </si>
  <si>
    <t>BEANS,SNAP,GRN,FRZ,CKD,BLD,DRND WO/SALT</t>
  </si>
  <si>
    <t>11062</t>
  </si>
  <si>
    <t>BEANS,SNAP,GRN,FRZ,ALL STYLES,MICROWAVED</t>
  </si>
  <si>
    <t>11063</t>
  </si>
  <si>
    <t>BEANS,SNAP,GRN,MICROWAVED</t>
  </si>
  <si>
    <t>11478</t>
  </si>
  <si>
    <t>SQUASH,SMMR,ZUCCHINI,INCL SKN,CKD,BLD,DRND,WO/SALT</t>
  </si>
  <si>
    <t>.5 cup, mashed</t>
  </si>
  <si>
    <t>11479</t>
  </si>
  <si>
    <t>SQUASH,SMMR,ZUCCHINI,INCL SKN,FRZ,UNPREP</t>
  </si>
  <si>
    <t>11480</t>
  </si>
  <si>
    <t>SQUASH,SMMR,ZUCCHINI,INCL SKN,FRZ,CKD,BLD,DRND,WO/SALT</t>
  </si>
  <si>
    <t>05166</t>
  </si>
  <si>
    <t>TURKEY,WHL,MEAT &amp; SKN,CKD,RSTD</t>
  </si>
  <si>
    <t>1 bird</t>
  </si>
  <si>
    <t>05168</t>
  </si>
  <si>
    <t>TURKEY,WHL,MEAT ONLY,CKD,RSTD</t>
  </si>
  <si>
    <t>05170</t>
  </si>
  <si>
    <t>TURKEY,SKN FROM WHL (LIGHT &amp; DARK),RSTD</t>
  </si>
  <si>
    <t>05308</t>
  </si>
  <si>
    <t>CHICKEN,CORNISH GAME HENS,MEAT&amp;SKN,CKD,RSTD</t>
  </si>
  <si>
    <t>.5 bird</t>
  </si>
  <si>
    <t>05310</t>
  </si>
  <si>
    <t>CHICKEN,CORNISH GAME HENS,MEAT ONLY,CKD,RSTD</t>
  </si>
  <si>
    <t>05692</t>
  </si>
  <si>
    <t>CHICKEN,DK MEAT,THIGH,MEAT &amp; SKN,ENHANCED,CKD,RSTD</t>
  </si>
  <si>
    <t>1 thigh, with skin</t>
  </si>
  <si>
    <t>1 thigh, without skin</t>
  </si>
  <si>
    <t>05041</t>
  </si>
  <si>
    <t>CHICKEN,BROILERS OR FRYERS,LT MEAT,MEAT ONLY,CKD,RSTD</t>
  </si>
  <si>
    <t>1 cup, chopped or diced</t>
  </si>
  <si>
    <t>13066</t>
  </si>
  <si>
    <t>BEEF,FLANK,STEAK,LN &amp; FAT,0" FAT,CHOIC,CKD,BRSD</t>
  </si>
  <si>
    <t>13067</t>
  </si>
  <si>
    <t>BEEF,FLANK,STEAK,LN &amp; FAT,0" FAT,CHOIC,CKD,BRLD</t>
  </si>
  <si>
    <t>1 steak,  (yield from 483 g raw meat)</t>
  </si>
  <si>
    <t>13070</t>
  </si>
  <si>
    <t>BEEF,FLANK,STEAK,LN,0" FAT,CHOIC,CKD,BRLD</t>
  </si>
  <si>
    <t>1 steak</t>
  </si>
  <si>
    <t>BF,RIB,EYE,SML END (RIB 10-12),LN &amp; FT,0" FAT,CHOIC,CKD,BRLD</t>
  </si>
  <si>
    <t>1 steak,  (yield from 297 g raw meat)</t>
  </si>
  <si>
    <t>13096</t>
  </si>
  <si>
    <t>13098</t>
  </si>
  <si>
    <t>BEEF,RIB,EYE,SML END (RIBS 10-12),LN,0"FAT,CHOIC,CKD,BRLD</t>
  </si>
  <si>
    <t>1 steak,  (yield from 297g raw meat)</t>
  </si>
  <si>
    <t>17004</t>
  </si>
  <si>
    <t>LAMB,DOM,COMP OF RTL CUTS,LN,1/4"FAT,CHOIC,CKD</t>
  </si>
  <si>
    <t>17008</t>
  </si>
  <si>
    <t>LAMB,DOM,FORESHANK,LN&amp;FAT,1/4"FAT,CHOIC,CKD,BRSD</t>
  </si>
  <si>
    <t>17014</t>
  </si>
  <si>
    <t>LAMB,DOM,LEG,WHL (SHK&amp;SIRL),LN,1/4"FAT,CHOIC,CKD,RSTD</t>
  </si>
  <si>
    <t>17020</t>
  </si>
  <si>
    <t>LAMB,DOM,LEG,SIRLOIN HALF,LN&amp;FAT,1/4"FAT,CHOIC,CKD,RSTD</t>
  </si>
  <si>
    <t>10131</t>
  </si>
  <si>
    <t>PORK,CURED,CANADIAN-STYLE BACON,GRILLED</t>
  </si>
  <si>
    <t>1 package,  (6 oz) yields</t>
  </si>
  <si>
    <t>10171</t>
  </si>
  <si>
    <t>PORK,CURED,SHLDR,BLADE ROLL,LN&amp;FAT,RSTD</t>
  </si>
  <si>
    <t>1 piece, cooked (yield from 1 lb unheated product)</t>
  </si>
  <si>
    <t>10178</t>
  </si>
  <si>
    <t>PORK,FRSH,LOIN,BLADE (CHOPS),BONE-IN,LN&amp;FAT,CKD,PAN-FRIED</t>
  </si>
  <si>
    <t>1 chop</t>
  </si>
  <si>
    <t>10179</t>
  </si>
  <si>
    <t>PORK,FRSH,LOIN,CNTR LOIN CHOPS,BONE-IN,LN&amp;FAT,CKD,PAN-FRIED</t>
  </si>
  <si>
    <t>10180</t>
  </si>
  <si>
    <t>PORK,FRSH,LOIN,CNTR RIB (CHOPS),BONE-IN,LN&amp;FAT,CKD,PAN-FRIED</t>
  </si>
  <si>
    <t>10181</t>
  </si>
  <si>
    <t>PORK,FRSH,LOIN,TOP LOIN (CHOPS),BNLESS,LN,CKD,PAN-FRIED</t>
  </si>
  <si>
    <t>1 raw pr g</t>
  </si>
  <si>
    <t>07079</t>
  </si>
  <si>
    <t>TURKEY BREAST,SLICED,OVEN RSTD,LUNCHEON MEAT</t>
  </si>
  <si>
    <t>1 slice,  (3-1/2" square; 8 per 6 oz package)</t>
  </si>
  <si>
    <t>07080</t>
  </si>
  <si>
    <t>TURKEY HAM,CURED TURKEY THIGH MEAT</t>
  </si>
  <si>
    <t>.99 oz,  1 serving</t>
  </si>
  <si>
    <t>07081</t>
  </si>
  <si>
    <t>TURKEY BREAST,SLICED,PREPACKAGED</t>
  </si>
  <si>
    <t>07082</t>
  </si>
  <si>
    <t>TURKEY ROLL,LT&amp;DK MEAT</t>
  </si>
  <si>
    <t>2 slices</t>
  </si>
  <si>
    <t>07083</t>
  </si>
  <si>
    <t>SAUSAGE,VIENNA,CND,CHICK,BF,PORK</t>
  </si>
  <si>
    <t>1 sausage,  (7/8" dia x 2" long)</t>
  </si>
  <si>
    <t>7 sausages,  (drained contents from can, net wt 4 oz)</t>
  </si>
  <si>
    <t>07088</t>
  </si>
  <si>
    <t>HONEY ROLL SAUSAGE,BEEF</t>
  </si>
  <si>
    <t>1 slice,  (4" dia x 1/8" thick)</t>
  </si>
  <si>
    <t>07089</t>
  </si>
  <si>
    <t>SAUSAGE,ITALIAN,PORK,CKD</t>
  </si>
  <si>
    <t>1 link,  4/lb</t>
  </si>
  <si>
    <t>1 link,  5/lb</t>
  </si>
  <si>
    <t>07090</t>
  </si>
  <si>
    <t>LUNCHEON SAUSAGE,PORK&amp;BF</t>
  </si>
  <si>
    <t>07091</t>
  </si>
  <si>
    <t>NEW ENGLAND BRAND SAUSAGE,PORK,BF</t>
  </si>
  <si>
    <t>07200</t>
  </si>
  <si>
    <t>OSCAR MAYER,BOLOGNA (CHICK,PORK,BF)</t>
  </si>
  <si>
    <t>07201</t>
  </si>
  <si>
    <t>OSCAR MAYER,BOLOGNA (BEEF)</t>
  </si>
  <si>
    <t>1 serving,  (1 slice)</t>
  </si>
  <si>
    <t>07202</t>
  </si>
  <si>
    <t>OSCAR MAYER,BOLOGNA (BEEF LIGHT)</t>
  </si>
  <si>
    <t>07203</t>
  </si>
  <si>
    <t>OSCAR MAYER,BOLOGNA (FAT FREE)</t>
  </si>
  <si>
    <t>07205</t>
  </si>
  <si>
    <t>OSCAR MAYER  BOLOGNA LIGHT (PORK  CHICK  BEEF)</t>
  </si>
  <si>
    <t>07206</t>
  </si>
  <si>
    <t>OSCAR MAYER. BOLOGNA (WISCONSIN MADE RING)</t>
  </si>
  <si>
    <t>07207</t>
  </si>
  <si>
    <t>OSCAR MAYER,BRAUNSCHWEIGER LIVER SAUSAGE (SLICED)</t>
  </si>
  <si>
    <t>07208</t>
  </si>
  <si>
    <t>OSCAR MAYER,BRAUNSCHWEIGER LIVER SAUSAGE (SAREN TUBE)</t>
  </si>
  <si>
    <t>07209</t>
  </si>
  <si>
    <t>OSCAR MAYER  CHICKEN BREAST (HONEY GLAZED)</t>
  </si>
  <si>
    <t>1 serving,  (4 slices)</t>
  </si>
  <si>
    <t>07210</t>
  </si>
  <si>
    <t>OSCAR MAYER,CHICK BREAST (OVEN RSTD,FAT FREE)</t>
  </si>
  <si>
    <t>07211</t>
  </si>
  <si>
    <t>OSCAR MAYER  HAM &amp; CHEESE LOAF</t>
  </si>
  <si>
    <t>07212</t>
  </si>
  <si>
    <t>OSCAR MAYER,HAM (CHOPPED W/ NAT JUICE)</t>
  </si>
  <si>
    <t>07213</t>
  </si>
  <si>
    <t>OSCAR MAYER  HAM (WATER ADDED  BKD CKD 96% FAT FREE)</t>
  </si>
  <si>
    <t>1 serving,  (3 slices)</t>
  </si>
  <si>
    <t>07214</t>
  </si>
  <si>
    <t>OSCAR MAYER,HAM (H2O ,BLD)</t>
  </si>
  <si>
    <t>07215</t>
  </si>
  <si>
    <t>OSCAR MAYER,HAM (H2O ,HONEY)</t>
  </si>
  <si>
    <t>07216</t>
  </si>
  <si>
    <t>OSCAR MAYER,HAM (H2O ,SMOKED,CKD)</t>
  </si>
  <si>
    <t>07217</t>
  </si>
  <si>
    <t>OSCAR MAYER,HAM (40%HAM/WATER PRODUCT,SMOKED,FAT FREE)</t>
  </si>
  <si>
    <t>07218</t>
  </si>
  <si>
    <t>OSCAR MAYER,HEAD CHEESE</t>
  </si>
  <si>
    <t>07220</t>
  </si>
  <si>
    <t>OSCAR MAYER,LIVER CHS,PORK FAT WRAPPED</t>
  </si>
  <si>
    <t>07221</t>
  </si>
  <si>
    <t>OSCAR MAYER,LUNCHEON LOAF (SPICED)</t>
  </si>
  <si>
    <t>07222</t>
  </si>
  <si>
    <t>OSCAR MAYER,OLD FASHIONED LOAF</t>
  </si>
  <si>
    <t>07223</t>
  </si>
  <si>
    <t>OSCAR MAYER,OLIVE LOAF (CHICK,PORK,TURKEY)</t>
  </si>
  <si>
    <t>07224</t>
  </si>
  <si>
    <t>OSCAR MAYER,PICKLE PIMIENTO LOAF (W/CHICK)</t>
  </si>
  <si>
    <t>07225</t>
  </si>
  <si>
    <t>OSCAR MAYER,PORK SAUSAGE LINKS (CKD)</t>
  </si>
  <si>
    <t>1 serving,  2 links</t>
  </si>
  <si>
    <t>1 link</t>
  </si>
  <si>
    <t>07226</t>
  </si>
  <si>
    <t>OSCAR MAYER,SALAMI BF COTTO</t>
  </si>
  <si>
    <t>1 serving,  2 slices</t>
  </si>
  <si>
    <t>07227</t>
  </si>
  <si>
    <t>OSCAR MAYER,SALAMI COTTO (BF,PORK,CHICK)</t>
  </si>
  <si>
    <t>07228</t>
  </si>
  <si>
    <t>OSCAR MAYER,SALAMI (FOR BEER)</t>
  </si>
  <si>
    <t>07229</t>
  </si>
  <si>
    <t>OSCAR MAYER,SALAMI (GENOA)</t>
  </si>
  <si>
    <t>1 serving,  3 slices</t>
  </si>
  <si>
    <t>07230</t>
  </si>
  <si>
    <t>OSCAR MAYER,SALAMI (HARD)</t>
  </si>
  <si>
    <t>07231</t>
  </si>
  <si>
    <t>OSCAR MAYER,SNDWCH SPRD (PORK,CHICK,BF)</t>
  </si>
  <si>
    <t>07232</t>
  </si>
  <si>
    <t>OSCAR MAYER,SMOKIE LINKS SAUSAGE</t>
  </si>
  <si>
    <t>07233</t>
  </si>
  <si>
    <t>OSCAR MAYER  SMOKIES (BEEF)</t>
  </si>
  <si>
    <t>1 serving,  (1 link)</t>
  </si>
  <si>
    <t>07234</t>
  </si>
  <si>
    <t>OSCAR MAYER,SMOKIES (CHS)</t>
  </si>
  <si>
    <t>07235</t>
  </si>
  <si>
    <t>OSCAR MAYER,SMOKIES SAUSAGE LITTLE (PORK,TURKEY)</t>
  </si>
  <si>
    <t>07236</t>
  </si>
  <si>
    <t>OSCAR MAYER,SMOKIES SAUSAGE LITTLE CHS (PORK,TURKEY)</t>
  </si>
  <si>
    <t>07237</t>
  </si>
  <si>
    <t>OSCAR MAYER,SMMR SAUSAGE BF THURINGER CERVELAT</t>
  </si>
  <si>
    <t>07238</t>
  </si>
  <si>
    <t>OSCAR MAYER,SMMR SAUSAGE THURINGER CERVALAT</t>
  </si>
  <si>
    <t>07239</t>
  </si>
  <si>
    <t>OSCAR MAYER,TURKEY BREAST (SMOKED,FAT FREE)</t>
  </si>
  <si>
    <t>1 serving,  4 slices</t>
  </si>
  <si>
    <t>07240</t>
  </si>
  <si>
    <t>OSCAR MAYER,WIENERS (PORK,TURKEY)</t>
  </si>
  <si>
    <t>07241</t>
  </si>
  <si>
    <t>OSCAR MAYER,WIENERS (BEEF FRANKS)</t>
  </si>
  <si>
    <t>07242</t>
  </si>
  <si>
    <t>OSCAR MAYER  WIENERS (BEEF FRANKS  BUN LENGTH)</t>
  </si>
  <si>
    <t>07243</t>
  </si>
  <si>
    <t>OSCAR MAYER,WIENERS (BEEF FRANKS,FAT FREE)</t>
  </si>
  <si>
    <t>07244</t>
  </si>
  <si>
    <t>OSCAR MAYER,WIENERS (BEEF FRANKS,LIGHT)</t>
  </si>
  <si>
    <t>07245</t>
  </si>
  <si>
    <t>OSCAR MAYER,WIENERS (CHEESE HOT DOGS W/ TURKEY)</t>
  </si>
  <si>
    <t>07246</t>
  </si>
  <si>
    <t>OSCAR MAYER,WIENERS (FAT FREE HOT DOGS)</t>
  </si>
  <si>
    <t>07247</t>
  </si>
  <si>
    <t>OSCAR MAYER,WIENERS (LIGHT PORK,TURKEY,BEEF)</t>
  </si>
  <si>
    <t>07248</t>
  </si>
  <si>
    <t>OSCAR MAYER,WIENERS LITTLE (PORK,TURKEY)</t>
  </si>
  <si>
    <t>07249</t>
  </si>
  <si>
    <t>LOUIS RICH,CHICK BREAST CLASSIC BKD /GRILL (CARVING BOARD)</t>
  </si>
  <si>
    <t>07250</t>
  </si>
  <si>
    <t>LOUIS RICH,CHICK BREAST (OVEN RSTD DELUXE)</t>
  </si>
  <si>
    <t>07251</t>
  </si>
  <si>
    <t>LOUIS RICH,CHICK (WHITE,OVEN RSTD)</t>
  </si>
  <si>
    <t>07252</t>
  </si>
  <si>
    <t>LOUIS RICH,FRANKS (TURKEY &amp; CHICK CHEESE)</t>
  </si>
  <si>
    <t>07253</t>
  </si>
  <si>
    <t>LOUIS RICH,FRANKS (TURKEY &amp; CHICKEN)</t>
  </si>
  <si>
    <t>07254</t>
  </si>
  <si>
    <t>LOUIS RICH  TURKEY BACON</t>
  </si>
  <si>
    <t>07255</t>
  </si>
  <si>
    <t>LOUIS RICH,TURKEY BOLOGNA</t>
  </si>
  <si>
    <t>07256</t>
  </si>
  <si>
    <t>LOUIS RICH,TURKEY BREAST &amp; WHITE TURKEY (OVEN ROASTED)</t>
  </si>
  <si>
    <t>07257</t>
  </si>
  <si>
    <t>LOUIS RICH,TURKEY BREAST&amp;WHITE TURKEY (SMOKED SLICED)</t>
  </si>
  <si>
    <t>07258</t>
  </si>
  <si>
    <t>LOUIS RICH,TURKEY (HONEY RSTD,FAT FREE)</t>
  </si>
  <si>
    <t>07259</t>
  </si>
  <si>
    <t>LOUIS RICH,TURKEY BREAST (OVEN RSTD,FAT FREE)</t>
  </si>
  <si>
    <t>07260</t>
  </si>
  <si>
    <t>LOUIS RICH,TURKEY BREAST (OVEN RSTD,PORTION FAT FREE)</t>
  </si>
  <si>
    <t>07261</t>
  </si>
  <si>
    <t>LOUIS RICH,TURKEY BREAST (SMOKED,CARVING BOARD)</t>
  </si>
  <si>
    <t>07262</t>
  </si>
  <si>
    <t>LOUIS RICH,TURKEY BREAST (SMOKED,PORTION FAT FREE)</t>
  </si>
  <si>
    <t>07264</t>
  </si>
  <si>
    <t>LOUIS RICH,TURKEY HAM (10% H2O)</t>
  </si>
  <si>
    <t>07265</t>
  </si>
  <si>
    <t>LOUIS RICH,TURKEY NUGGETS/STICKS (BREADED)</t>
  </si>
  <si>
    <t>07266</t>
  </si>
  <si>
    <t>LOUIS RICH,TURKEY SALAMI</t>
  </si>
  <si>
    <t>07267</t>
  </si>
  <si>
    <t>LOUIS RICH,TURKEY SALAMI COTTO</t>
  </si>
  <si>
    <t>07268</t>
  </si>
  <si>
    <t>LOUIS RICH,TURKEY SMOKED SAUSAGE</t>
  </si>
  <si>
    <t>07269</t>
  </si>
  <si>
    <t>BUTCHER BOY MEATS,INC.,TURKEY FRANKS</t>
  </si>
  <si>
    <t>07270</t>
  </si>
  <si>
    <t>CARL BUDDIG,CKD CORNED BF,CHOPD,PRESSED</t>
  </si>
  <si>
    <t>1 serving,  2 oz</t>
  </si>
  <si>
    <t>07271</t>
  </si>
  <si>
    <t>CARL BUDDIG,SMOKED SLICED CHICK,LT&amp;DK MEAT</t>
  </si>
  <si>
    <t>07272</t>
  </si>
  <si>
    <t>CARL BUDDIG,SMOKED SLICED BF</t>
  </si>
  <si>
    <t>07273</t>
  </si>
  <si>
    <t>CARL BUDDIG,SMOKED SLICED TURKEY,LT&amp;DK MEAT</t>
  </si>
  <si>
    <t>07274</t>
  </si>
  <si>
    <t>CARL BUDDIG. CKD SMOKED BF PASTRAMI,CHOPD,PRESSED</t>
  </si>
  <si>
    <t>07275</t>
  </si>
  <si>
    <t>CARL BUDDIG,SMOKED SLICED HAM</t>
  </si>
  <si>
    <t>07276</t>
  </si>
  <si>
    <t>HORMEL SPAM  LUNCHEON MEAT  PORK W/ HAM  MINCED  CND</t>
  </si>
  <si>
    <t>07277</t>
  </si>
  <si>
    <t>HORMEL SPAM,LT LUNCH MT,PORK &amp; CHICK,MINCED,CND,VIT C ADDED</t>
  </si>
  <si>
    <t>07278</t>
  </si>
  <si>
    <t>HORMEL PILLOW PAK SLICED TURKEY PEPPERONI</t>
  </si>
  <si>
    <t>07279</t>
  </si>
  <si>
    <t>HORMEL WRANGLER BEEF FRANKS</t>
  </si>
  <si>
    <t>1 frankfurter</t>
  </si>
  <si>
    <t>07900</t>
  </si>
  <si>
    <t>TURKEY,PORK,&amp;BF SAUSAGE,LOFAT,SMOKED</t>
  </si>
  <si>
    <t>1 lb,  16 oz</t>
  </si>
  <si>
    <t>14352</t>
  </si>
  <si>
    <t>TEA,BLACK,BREWED,PREP W/ TAP H2O,DECAFFEINATED</t>
  </si>
  <si>
    <t>14353</t>
  </si>
  <si>
    <t>TEA,INST,UNSWTND,PDR,DECAFFEINATED</t>
  </si>
  <si>
    <t>1 serving,  2 tsp</t>
  </si>
  <si>
    <t>09500</t>
  </si>
  <si>
    <t>APPLES,RAW,RED DELICIOUS,W/ SKN</t>
  </si>
  <si>
    <t>09501</t>
  </si>
  <si>
    <t>APPLES,RAW,GOLDEN DELICIOUS,W/ SKN</t>
  </si>
  <si>
    <t>09502</t>
  </si>
  <si>
    <t>APPLES,RAW,GRANNY SMITH,W/ SKN</t>
  </si>
  <si>
    <t>09503</t>
  </si>
  <si>
    <t>APPLES,RAW,GALA,W/ SKN</t>
  </si>
  <si>
    <t>09504</t>
  </si>
  <si>
    <t>APPLES,RAW,FUJI,W/ SKN</t>
  </si>
  <si>
    <t>09200</t>
  </si>
  <si>
    <t>ORANGES,RAW,ALL COMM VAR</t>
  </si>
  <si>
    <t>1 cup, sections</t>
  </si>
  <si>
    <t>1 large,  (3-1/16" dia)</t>
  </si>
  <si>
    <t>09252</t>
  </si>
  <si>
    <t>PEARS,RAW</t>
  </si>
  <si>
    <t>09452</t>
  </si>
  <si>
    <t>ORANGE PNAPPL JUC BLEND</t>
  </si>
  <si>
    <t>8 fl oz</t>
  </si>
  <si>
    <t>09206</t>
  </si>
  <si>
    <t>ORANGE JUICE,RAW</t>
  </si>
  <si>
    <t>09443</t>
  </si>
  <si>
    <t>JUICE,APPL &amp; GRAPE BLEND,W/ ADDED VIT C</t>
  </si>
  <si>
    <t>09444</t>
  </si>
  <si>
    <t>JUICE,APPL,GRAPE &amp; PEAR BLEND,W/ ADDED VIT C &amp; CA</t>
  </si>
  <si>
    <t>09132</t>
  </si>
  <si>
    <t>GRAPES,RED OR GRN (EURO TYPE,SUCH AS THOMPSON SEEDLESS),RAW</t>
  </si>
  <si>
    <t>10 grapes</t>
  </si>
  <si>
    <t>09148</t>
  </si>
  <si>
    <t>KIWIFRUIT,GRN,RAW</t>
  </si>
  <si>
    <t>1 fruit,  (2" dia)</t>
  </si>
  <si>
    <t>09316</t>
  </si>
  <si>
    <t>STRAWBERRIES,RAW</t>
  </si>
  <si>
    <t>1 cup, pureed</t>
  </si>
  <si>
    <t>35202</t>
  </si>
  <si>
    <t>RASPBERRIES,WILD (NORTHERN PLAINS INDIANS)</t>
  </si>
  <si>
    <t>09253</t>
  </si>
  <si>
    <t>PEARS,CND,H2O PK,SOL&amp;LIQUIDS</t>
  </si>
  <si>
    <t>1 half, with liquid</t>
  </si>
  <si>
    <t>09254</t>
  </si>
  <si>
    <t>PEARS,CND,JUC PK,SOL&amp;LIQUIDS</t>
  </si>
  <si>
    <t>09255</t>
  </si>
  <si>
    <t>PEARS,CND,EX LT SYRUP PK,SOL&amp;LIQUIDS</t>
  </si>
  <si>
    <t>09256</t>
  </si>
  <si>
    <t>PEARS,CND,LT SYRUP PK,SOL&amp;LIQUIDS</t>
  </si>
  <si>
    <t>09257</t>
  </si>
  <si>
    <t>PEARS,CND,HVY SYRUP PK,SOL&amp;LIQUIDS</t>
  </si>
  <si>
    <t>09258</t>
  </si>
  <si>
    <t>PEARS,CND,EX HVY SYRUP PK,SOL&amp;LIQUIDS</t>
  </si>
  <si>
    <t>1 half,  with liquid</t>
  </si>
  <si>
    <t>09370</t>
  </si>
  <si>
    <t>PEACHES,CND,HVY SYRUP,DRND</t>
  </si>
  <si>
    <t>09374</t>
  </si>
  <si>
    <t>PEARS,CND,HVY SYRUP,DRND</t>
  </si>
  <si>
    <t>09379</t>
  </si>
  <si>
    <t>PLUMS,CND,HVY SYRUP,DRND</t>
  </si>
  <si>
    <t>09383</t>
  </si>
  <si>
    <t>TANGERINES,(MANDARIN ORANGES),CND,JUC PK,DRND</t>
  </si>
  <si>
    <t>1 half</t>
  </si>
  <si>
    <t>1 cup, with pits yields</t>
  </si>
  <si>
    <t>09326</t>
  </si>
  <si>
    <t>WATERMELON,RAW</t>
  </si>
  <si>
    <t>1 cup, balls</t>
  </si>
  <si>
    <t>09181</t>
  </si>
  <si>
    <t>MELONS,CANTALOUPE,RAW</t>
  </si>
  <si>
    <t>09184</t>
  </si>
  <si>
    <t>MELONS,HONEYDEW,RAW</t>
  </si>
  <si>
    <t>1 cup, diced (approx 20 pieces per cup)</t>
  </si>
  <si>
    <t>09185</t>
  </si>
  <si>
    <t>MELON BALLS,FROZEN</t>
  </si>
  <si>
    <t>1 cup, unthawed</t>
  </si>
  <si>
    <t>09236</t>
  </si>
  <si>
    <t>PEACHES,RAW</t>
  </si>
  <si>
    <t>1 small,  (2-1/2" dia)</t>
  </si>
  <si>
    <t>09279</t>
  </si>
  <si>
    <t>PLUMS,RAW</t>
  </si>
  <si>
    <t>1 fruit,  (2-1/8" dia)</t>
  </si>
  <si>
    <t>09297</t>
  </si>
  <si>
    <t>RAISINS,GOLDEN SEEDLESS</t>
  </si>
  <si>
    <t>1 cup,  packed</t>
  </si>
  <si>
    <t>1 cup,  (not packed)</t>
  </si>
  <si>
    <t>09298</t>
  </si>
  <si>
    <t>RAISINS,SEEDLESS</t>
  </si>
  <si>
    <t>09030</t>
  </si>
  <si>
    <t>APRICOTS,DEHYD (LOW-MOISTURE),SULFURED,UNCKD</t>
  </si>
  <si>
    <t>09031</t>
  </si>
  <si>
    <t>APRICOTS,DEHYD (LOW-MOISTURE),SULFURED,STWD</t>
  </si>
  <si>
    <t>09032</t>
  </si>
  <si>
    <t>APRICOTS,DRIED,SULFURED,UNCKD</t>
  </si>
  <si>
    <t>09079</t>
  </si>
  <si>
    <t>CRANBERRIES,DRIED,SWTND</t>
  </si>
  <si>
    <t>.33 cup</t>
  </si>
  <si>
    <t>35089</t>
  </si>
  <si>
    <t>FISH,WHITEFISH,MXD SP,RAW (ALASKA NATIVE)</t>
  </si>
  <si>
    <t>15029</t>
  </si>
  <si>
    <t>FLATFISH (FLOUNDER&amp;SOLE SP),CKD,DRY HEAT</t>
  </si>
  <si>
    <t>1 fillet</t>
  </si>
  <si>
    <t>15034</t>
  </si>
  <si>
    <t>HADDOCK,COOKED,DRY HEAT</t>
  </si>
  <si>
    <t>15047</t>
  </si>
  <si>
    <t>MACKEREL,ATLANTIC,CKD,DRY HEAT</t>
  </si>
  <si>
    <t>15118</t>
  </si>
  <si>
    <t>TUNA,FRSH,BLUEFIN,CKD,DRY HEAT</t>
  </si>
  <si>
    <t>15209</t>
  </si>
  <si>
    <t>SALMON,ATLANTIC,WILD,CKD,DRY HEAT</t>
  </si>
  <si>
    <t>.5 fillet</t>
  </si>
  <si>
    <t>15210</t>
  </si>
  <si>
    <t>SALMON,CHINOOK,CKD,DRY HEAT</t>
  </si>
  <si>
    <t>15211</t>
  </si>
  <si>
    <t>SALMON,CHUM,CKD,DRY HEAT</t>
  </si>
  <si>
    <t>15212</t>
  </si>
  <si>
    <t>SALMON,PINK,CKD,DRY HEAT</t>
  </si>
  <si>
    <t>15040</t>
  </si>
  <si>
    <t>HERRING,ATLANTIC,CKD,DRY HEAT</t>
  </si>
  <si>
    <t>21047</t>
  </si>
  <si>
    <t>ENTREES,FISH FILLET,BATTERED OR BREADED,&amp;FRIED</t>
  </si>
  <si>
    <t>01009</t>
  </si>
  <si>
    <t>CHEESE,CHEDDAR</t>
  </si>
  <si>
    <t>1 cup, melted</t>
  </si>
  <si>
    <t>01050</t>
  </si>
  <si>
    <t>CREAM,FLUID,LT (COFFEE CRM OR TABLE CRM)</t>
  </si>
  <si>
    <t>1 container,  (6 oz)</t>
  </si>
  <si>
    <t>01116</t>
  </si>
  <si>
    <t>YOGURT,PLN,WHL MILK,8 GRAMS PROT PER 8 OZ</t>
  </si>
  <si>
    <t>1 container,  (8 oz)</t>
  </si>
  <si>
    <t>01117</t>
  </si>
  <si>
    <t>YOGURT,PLN,LOFAT,12 GRAMS PROT PER 8 OZ</t>
  </si>
  <si>
    <t>01118</t>
  </si>
  <si>
    <t>YOGURT,PLN,SKIM MILK,13 GRAMS PROT PER 8 OZ</t>
  </si>
  <si>
    <t>19088</t>
  </si>
  <si>
    <t>ICE CREAMS,VANILLA,LT</t>
  </si>
  <si>
    <t>1 serving,  1/2 cup</t>
  </si>
  <si>
    <t>19089</t>
  </si>
  <si>
    <t>ICE CREAMS,VANILLA,RICH</t>
  </si>
  <si>
    <t>19090</t>
  </si>
  <si>
    <t>ICE CREAMS,FRENCH VANILLA,SOFT-SERVE</t>
  </si>
  <si>
    <t>.5 cup,  (4 fl oz)</t>
  </si>
  <si>
    <t>42185</t>
  </si>
  <si>
    <t>YOGURT,FRZ,CHOC,NON-FAT MILK,W/LO CAL SWTNR</t>
  </si>
  <si>
    <t>42186</t>
  </si>
  <si>
    <t>FROZEN YOGURTS,CHOC</t>
  </si>
  <si>
    <t>42187</t>
  </si>
  <si>
    <t>FROZEN YOGURTS,FLAVORS OTHER THAN CHOC</t>
  </si>
  <si>
    <t>01001</t>
  </si>
  <si>
    <t>BUTTER,WITH SALT</t>
  </si>
  <si>
    <t>1 pat,  (1" sq, 1/3" high)</t>
  </si>
  <si>
    <t>01002</t>
  </si>
  <si>
    <t>BUTTER,WHIPPED,WITH SALT</t>
  </si>
  <si>
    <t>01003</t>
  </si>
  <si>
    <t>BUTTER OIL,ANHYDROUS</t>
  </si>
  <si>
    <t>01077</t>
  </si>
  <si>
    <t>MILK,WHL,3.25% MILKFAT,W/ ADDED VITAMIN D</t>
  </si>
  <si>
    <t>18214</t>
  </si>
  <si>
    <t>CRACKERS,CHEESE,REGULAR</t>
  </si>
  <si>
    <t>.5 oz</t>
  </si>
  <si>
    <t>1 cup, bite size</t>
  </si>
  <si>
    <t>11365</t>
  </si>
  <si>
    <t>POTATOES,BLD,CKD IN SKN,FLESH,WO/SALT</t>
  </si>
  <si>
    <t>1 potato,  (2-1/2" dia, sphere)</t>
  </si>
  <si>
    <t>08180</t>
  </si>
  <si>
    <t>CEREALS,OATS,REG &amp; QUICK &amp; INST,UNENR,CKD W/ H2O,W/ SALT</t>
  </si>
  <si>
    <t>.75 cup</t>
  </si>
  <si>
    <t>18053</t>
  </si>
  <si>
    <t>BREAD,REDUCED-CALORIE,RYE</t>
  </si>
  <si>
    <t>18049</t>
  </si>
  <si>
    <t>BREAD,RED-CAL,OAT BRAN</t>
  </si>
  <si>
    <t>18066</t>
  </si>
  <si>
    <t>BREAD,WHEAT BRAN</t>
  </si>
  <si>
    <t>18068</t>
  </si>
  <si>
    <t>BREAD,WHEAT GERM</t>
  </si>
  <si>
    <t>11411</t>
  </si>
  <si>
    <t>POTATOES,FRENCH FR,STK FRIES,SALT ADDED IN PROC,FRZ,AS PRCH</t>
  </si>
  <si>
    <t>11412</t>
  </si>
  <si>
    <t>POTATOES,FRENCH FR,STK FRIES,SALT ADDED IN PROC,FRZ,OVEN-HTD</t>
  </si>
  <si>
    <t>20037</t>
  </si>
  <si>
    <t>RICE,BROWN,LONG-GRAIN,CKD</t>
  </si>
  <si>
    <t>20045</t>
  </si>
  <si>
    <t>RICE,WHITE,LONG-GRAIN,REG,CKD,ENR</t>
  </si>
  <si>
    <t>18070</t>
  </si>
  <si>
    <t>BREAD,WHITE,COMMLY PREP,TSTD</t>
  </si>
  <si>
    <t>1 cup, crumbs</t>
  </si>
  <si>
    <t>21140</t>
  </si>
  <si>
    <t>SIDE DISHES,POTATO SALAD</t>
  </si>
  <si>
    <t>.333 cup</t>
  </si>
  <si>
    <t>20121</t>
  </si>
  <si>
    <t>SPAGHETTI,CKD,ENR,WO/ SALT</t>
  </si>
  <si>
    <t>14177</t>
  </si>
  <si>
    <t>CHOCOLATE-FLAVOR BEV MIX,PDR,PREP W/ WHL MILK</t>
  </si>
  <si>
    <t>1 cup,  (8 fl oz)</t>
  </si>
  <si>
    <t>website</t>
  </si>
  <si>
    <t>LIGHT RICH TEA BISCUITS</t>
  </si>
  <si>
    <t>DIGESTIVE BISCUIT</t>
  </si>
  <si>
    <t>18110</t>
  </si>
  <si>
    <t>CAKE,FRUITCAKE,COMMLY PREP</t>
  </si>
  <si>
    <t>18133</t>
  </si>
  <si>
    <t>CAKE,SPONGE,COMMLY PREP</t>
  </si>
  <si>
    <t>1 piece,  (1/12 of 16 oz cake)</t>
  </si>
  <si>
    <t>18134</t>
  </si>
  <si>
    <t>CAKE,SPONGE,PREP FROM RECIPE</t>
  </si>
  <si>
    <t>1 piece,  (1/12 of 10 inch cake)</t>
  </si>
  <si>
    <t>19120</t>
  </si>
  <si>
    <t>CANDIES,MILK CHOC</t>
  </si>
  <si>
    <t>1 bar,  miniature</t>
  </si>
  <si>
    <t>1 bar,  (1.55 oz)</t>
  </si>
  <si>
    <t>18443</t>
  </si>
  <si>
    <t>PIE,APPL,COMMLY PREP,UNENR FLR</t>
  </si>
  <si>
    <t>18444</t>
  </si>
  <si>
    <t>PIE,FRIED PIES,CHERRY</t>
  </si>
  <si>
    <t>18445</t>
  </si>
  <si>
    <t>PIE,FRIED PIES,LEMON</t>
  </si>
  <si>
    <t>18459</t>
  </si>
  <si>
    <t>BREAKFAST TART,LOFAT</t>
  </si>
  <si>
    <t>1 tart</t>
  </si>
  <si>
    <t>1 piece,  (1/8 of 9" dia)</t>
  </si>
  <si>
    <t>1 pie,  (5" x 3-3/4")</t>
  </si>
  <si>
    <t>19121</t>
  </si>
  <si>
    <t>PUDDINGS,BANANA,DRY MIX,INST,PREP W/ 2% MILK</t>
  </si>
  <si>
    <t>.5 cup,  From 19191</t>
  </si>
  <si>
    <t>19122</t>
  </si>
  <si>
    <t>PUDDINGS,BANANA,DRY MIX,REG,PREP W/ 2% MILK</t>
  </si>
  <si>
    <t>.5 cup,  From 19211</t>
  </si>
  <si>
    <t>19123</t>
  </si>
  <si>
    <t>PUDDINGS,CHOC,DRY MIX,INST,PREP W/ 2% MILK</t>
  </si>
  <si>
    <t>19136</t>
  </si>
  <si>
    <t>CANDIES,SKOR TOFFEE BAR</t>
  </si>
  <si>
    <t>43155</t>
  </si>
  <si>
    <t>ALCOHOLIC BEV,WINE,LT</t>
  </si>
  <si>
    <t>1 serving,  5 fl oz</t>
  </si>
  <si>
    <t>14538</t>
  </si>
  <si>
    <t>BEVE,COCA MIX,LO CAL,PDR,W/ ADD CA,P,ASPRT,WO/ ADD NA, VIT A</t>
  </si>
  <si>
    <t>1 envelope  Swiss Miss,  (.53 oz)</t>
  </si>
  <si>
    <t>1 packet,  (0.675 oz)</t>
  </si>
  <si>
    <t>14021</t>
  </si>
  <si>
    <t>BEVERAGES,PEPSICOLA,SOBE ENERGIZE ENERGY JUC DRINKS</t>
  </si>
  <si>
    <t>01131</t>
  </si>
  <si>
    <t>EGG,WHL,CKD,POACHED</t>
  </si>
  <si>
    <t>01132</t>
  </si>
  <si>
    <t>EGG,WHL,CKD,SCRMBLD</t>
  </si>
  <si>
    <t>01128</t>
  </si>
  <si>
    <t>EGG,WHL,CKD,FRIED</t>
  </si>
  <si>
    <t>06114</t>
  </si>
  <si>
    <t>GRAVY,AU JUS,CANNED</t>
  </si>
  <si>
    <t>.25 cup</t>
  </si>
  <si>
    <t>06165</t>
  </si>
  <si>
    <t>SAUCE,HOMEMADE,WHITE,THIN</t>
  </si>
  <si>
    <t>06166</t>
  </si>
  <si>
    <t>SAUCE,HOMEMADE,WHITE,MED</t>
  </si>
  <si>
    <t>06167</t>
  </si>
  <si>
    <t>SAUCE,HOMEMADE,WHITE,THICK</t>
  </si>
  <si>
    <t>06317</t>
  </si>
  <si>
    <t>CAMPBELL'S FAT FREE BF GRAVY</t>
  </si>
  <si>
    <t>06468</t>
  </si>
  <si>
    <t>SOUP,VEGETARIAN VEG,CND,PREP W/ EQ VOLUME H2O</t>
  </si>
  <si>
    <t>1 can,  (10.5 oz), prepared</t>
  </si>
  <si>
    <t>22916</t>
  </si>
  <si>
    <t>LASAGNA W/ MEAT &amp; SAU,FRZ ENTREE</t>
  </si>
  <si>
    <t>1 piece, side</t>
  </si>
  <si>
    <t>1 piece, corner</t>
  </si>
  <si>
    <t>21224</t>
  </si>
  <si>
    <t>PIZZA,CHS TOPPING,REG CRUST,FRZ,CKD</t>
  </si>
  <si>
    <t>1 serving,  9 servings per 24 oz package</t>
  </si>
  <si>
    <t>1 serving,  3 servings per 15.1 oz package</t>
  </si>
  <si>
    <t>21225</t>
  </si>
  <si>
    <t>PIZZA,CHS TOPPING,RISING CRUST,FRZ,CKD</t>
  </si>
  <si>
    <t>1 serving,  6 servings per 29.25 oz package</t>
  </si>
  <si>
    <t>1 serving,  4 servings per 19.7 oz package</t>
  </si>
  <si>
    <t>21226</t>
  </si>
  <si>
    <t>PIZZA,MEAT &amp; VEG TOPPING,REG CRUST,FRZ,CKD</t>
  </si>
  <si>
    <t>1 serving,  5 servings per 24.2 oz package</t>
  </si>
  <si>
    <t>1 serving,  5 servings per 22.85 oz package</t>
  </si>
  <si>
    <t>21227</t>
  </si>
  <si>
    <t>PIZZA,MEAT &amp; VEG TOPPING,RISING CRUST,FRZ,CKD</t>
  </si>
  <si>
    <t>1 serving,  6 servings per 34.98 oz package</t>
  </si>
  <si>
    <t>1 serving,  6 servings per 30.7 oz package</t>
  </si>
  <si>
    <t>04020</t>
  </si>
  <si>
    <t>SALAD DRSNG,FRENCH DRSNG,RED FAT</t>
  </si>
  <si>
    <t>1 tablespoon</t>
  </si>
  <si>
    <t>16087</t>
  </si>
  <si>
    <t>PEANUTS,ALL TYPES,RAW</t>
  </si>
  <si>
    <t>16088</t>
  </si>
  <si>
    <t>PEANUTS,ALL TYPES,CKD,BLD,W/SALT</t>
  </si>
  <si>
    <t>1 cup,  in shell, edible yield</t>
  </si>
  <si>
    <t>1 cup, shelled</t>
  </si>
  <si>
    <t>16089</t>
  </si>
  <si>
    <t>PEANUTS,ALL TYPES,OIL-ROASTED,W/SALT</t>
  </si>
  <si>
    <t>1 oz, shelled (32 nuts)</t>
  </si>
  <si>
    <t>16090</t>
  </si>
  <si>
    <t>PEANUTS,ALL TYPES,DRY-ROASTED,W/SALT</t>
  </si>
  <si>
    <t>1 peanut</t>
  </si>
  <si>
    <t>06143</t>
  </si>
  <si>
    <t>USDA COMMODITY,SPAGHETTI SAU,MEATLESS,CND</t>
  </si>
  <si>
    <t>11937</t>
  </si>
  <si>
    <t>PICKLES,CUCUMBER,DILL OR KOSHER DILL</t>
  </si>
  <si>
    <t>1 cup,  (about 23 slices)</t>
  </si>
  <si>
    <t>06535</t>
  </si>
  <si>
    <t>CAMPBELL'S SEL SOUP,CREAMY CHICK ALFREDO SOUP</t>
  </si>
  <si>
    <t>06584</t>
  </si>
  <si>
    <t>SOUP,BROCCOLI CHS,CND,COND,COMM</t>
  </si>
  <si>
    <t>1 serving, 1/2 cup</t>
  </si>
  <si>
    <t>1 can, 10.7 oz (10.75 oz)</t>
  </si>
  <si>
    <t>06968</t>
  </si>
  <si>
    <t>SOUP,CRM OF MUSHROOM,LO NA,RTS,CND</t>
  </si>
  <si>
    <t>1 can,  (10.75 oz)</t>
  </si>
  <si>
    <t>42193</t>
  </si>
  <si>
    <t>SALAD DRSNG,MAYONNAISE-LIKE,FAT-FREE</t>
  </si>
  <si>
    <t>04011</t>
  </si>
  <si>
    <t>SALAD DRSNG,KRAFT MAYO LT MAYO</t>
  </si>
  <si>
    <t>04013</t>
  </si>
  <si>
    <t>SALAD DRSNG,KRAFT MAYO FAT FREE MAYO DRSNG</t>
  </si>
  <si>
    <t>04014</t>
  </si>
  <si>
    <t>SALAD DRSNG,KRAFT MIRACLE WHIP FREE NONFAT DRSNG</t>
  </si>
  <si>
    <t>10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</si>
</sst>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9" workbookViewId="0">
      <selection activeCell="X89" sqref="X89"/>
    </sheetView>
  </sheetViews>
  <sheetFormatPr baseColWidth="10" defaultRowHeight="15" x14ac:dyDescent="0"/>
  <cols>
    <col min="1" max="1" width="15.5" customWidth="1"/>
    <col min="2" max="2" width="16" customWidth="1"/>
  </cols>
  <sheetData>
    <row r="1" spans="1:5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158</v>
      </c>
    </row>
    <row r="2" spans="1:54">
      <c r="A2">
        <v>1</v>
      </c>
      <c r="B2" t="s">
        <v>104</v>
      </c>
      <c r="C2" t="s">
        <v>103</v>
      </c>
      <c r="D2">
        <v>1</v>
      </c>
      <c r="E2">
        <v>0</v>
      </c>
      <c r="F2">
        <v>0</v>
      </c>
      <c r="G2">
        <v>0</v>
      </c>
      <c r="H2">
        <f>VLOOKUP($A2,Sheet1!$A$2:$BD$405,6)</f>
        <v>94.44</v>
      </c>
      <c r="I2">
        <f>VLOOKUP($A2,Sheet1!$A$2:$BD$405,7)</f>
        <v>22</v>
      </c>
      <c r="J2">
        <f>VLOOKUP($A2,Sheet1!$A$2:$BD$405,8)</f>
        <v>0</v>
      </c>
      <c r="K2">
        <f>VLOOKUP($A2,Sheet1!$A$2:$BD$405,9)</f>
        <v>0</v>
      </c>
      <c r="L2">
        <f>VLOOKUP($A2,Sheet1!$A$2:$BD$405,10)</f>
        <v>7.0000000000000007E-2</v>
      </c>
      <c r="M2">
        <f>VLOOKUP($A2,Sheet1!$A$2:$BD$405,11)</f>
        <v>5.49</v>
      </c>
      <c r="N2">
        <f>VLOOKUP($A2,Sheet1!$A$2:$BD$405,12)</f>
        <v>0</v>
      </c>
      <c r="O2">
        <f>VLOOKUP($A2,Sheet1!$A$2:$BD$405,13)</f>
        <v>5.49</v>
      </c>
      <c r="P2">
        <f>VLOOKUP($A2,Sheet1!$A$2:$BD$405,14)</f>
        <v>17</v>
      </c>
      <c r="Q2">
        <f>VLOOKUP($A2,Sheet1!$A$2:$BD$405,15)</f>
        <v>0</v>
      </c>
      <c r="R2">
        <f>VLOOKUP($A2,Sheet1!$A$2:$BD$405,16)</f>
        <v>3</v>
      </c>
      <c r="S2">
        <f>VLOOKUP($A2,Sheet1!$A$2:$BD$405,17)</f>
        <v>0</v>
      </c>
      <c r="T2">
        <f>VLOOKUP($A2,Sheet1!$A$2:$BD$405,18)</f>
        <v>0</v>
      </c>
      <c r="U2">
        <f>VLOOKUP($A2,Sheet1!$A$2:$BD$405,19)</f>
        <v>0</v>
      </c>
      <c r="V2">
        <f>VLOOKUP($A2,Sheet1!$A$2:$BD$405,20)</f>
        <v>0.32</v>
      </c>
      <c r="W2">
        <f>VLOOKUP($A2,Sheet1!$A$2:$BD$405,21)</f>
        <v>7.0000000000000001E-3</v>
      </c>
      <c r="X2">
        <f>VLOOKUP($A2,Sheet1!$A$2:$BD$405,22)</f>
        <v>0</v>
      </c>
      <c r="Y2">
        <f>VLOOKUP($A2,Sheet1!$A$2:$BD$405,23)</f>
        <v>0</v>
      </c>
      <c r="Z2">
        <f>VLOOKUP($A2,Sheet1!$A$2:$BD$405,24)</f>
        <v>12.7</v>
      </c>
      <c r="AA2">
        <f>VLOOKUP($A2,Sheet1!$A$2:$BD$405,25)</f>
        <v>0</v>
      </c>
      <c r="AB2">
        <f>VLOOKUP($A2,Sheet1!$A$2:$BD$405,26)</f>
        <v>0</v>
      </c>
      <c r="AC2">
        <f>VLOOKUP($A2,Sheet1!$A$2:$BD$405,27)</f>
        <v>0.84399999999999997</v>
      </c>
      <c r="AD2">
        <f>VLOOKUP($A2,Sheet1!$A$2:$BD$405,28)</f>
        <v>0.42199999999999999</v>
      </c>
      <c r="AE2">
        <f>VLOOKUP($A2,Sheet1!$A$2:$BD$405,29)</f>
        <v>8.4000000000000005E-2</v>
      </c>
      <c r="AF2">
        <f>VLOOKUP($A2,Sheet1!$A$2:$BD$405,30)</f>
        <v>8</v>
      </c>
      <c r="AG2">
        <f>VLOOKUP($A2,Sheet1!$A$2:$BD$405,31)</f>
        <v>8</v>
      </c>
      <c r="AH2">
        <f>VLOOKUP($A2,Sheet1!$A$2:$BD$405,32)</f>
        <v>0</v>
      </c>
      <c r="AI2">
        <f>VLOOKUP($A2,Sheet1!$A$2:$BD$405,32)</f>
        <v>0</v>
      </c>
      <c r="AJ2">
        <f>VLOOKUP($A2,Sheet1!$A$2:$BD$405,34)</f>
        <v>0</v>
      </c>
      <c r="AK2">
        <f>VLOOKUP($A2,Sheet1!$A$2:$BD$405,35)</f>
        <v>0.25</v>
      </c>
      <c r="AL2">
        <f>VLOOKUP($A2,Sheet1!$A$2:$BD$405,36)</f>
        <v>105</v>
      </c>
      <c r="AM2">
        <f>VLOOKUP($A2,Sheet1!$A$2:$BD$405,37)</f>
        <v>32</v>
      </c>
      <c r="AN2">
        <f>VLOOKUP($A2,Sheet1!$A$2:$BD$405,38)</f>
        <v>32</v>
      </c>
      <c r="AO2">
        <f>VLOOKUP($A2,Sheet1!$A$2:$BD$405,39)</f>
        <v>0</v>
      </c>
      <c r="AP2">
        <f>VLOOKUP($A2,Sheet1!$A$2:$BD$405,40)</f>
        <v>0</v>
      </c>
      <c r="AQ2">
        <f>VLOOKUP($A2,Sheet1!$A$2:$BD$405,41)</f>
        <v>0</v>
      </c>
      <c r="AR2">
        <f>VLOOKUP($A2,Sheet1!$A$2:$BD$405,42)</f>
        <v>0</v>
      </c>
      <c r="AS2">
        <f>VLOOKUP($A2,Sheet1!$A$2:$BD$405,43)</f>
        <v>0</v>
      </c>
      <c r="AT2">
        <f>VLOOKUP($A2,Sheet1!$A$2:$BD$405,44)</f>
        <v>1.9</v>
      </c>
      <c r="AU2">
        <f>VLOOKUP($A2,Sheet1!$A$2:$BD$405,45)</f>
        <v>0</v>
      </c>
      <c r="AV2">
        <f>VLOOKUP($A2,Sheet1!$A$2:$BD$405,46)</f>
        <v>0</v>
      </c>
      <c r="AW2">
        <f>VLOOKUP($A2,Sheet1!$A$2:$BD$405,47)</f>
        <v>0</v>
      </c>
      <c r="AX2">
        <f>VLOOKUP($A2,Sheet1!$A$2:$BD$405,48)</f>
        <v>0</v>
      </c>
      <c r="AY2">
        <f>VLOOKUP($A2,Sheet1!$A$2:$BD$405,49)</f>
        <v>0</v>
      </c>
      <c r="AZ2">
        <f>VLOOKUP($A2,Sheet1!$A$2:$BD$405,50)</f>
        <v>0</v>
      </c>
      <c r="BA2">
        <f>VLOOKUP($A2,Sheet1!$A$2:$BD$405,51)</f>
        <v>0</v>
      </c>
      <c r="BB2">
        <f>VLOOKUP($A2,Sheet1!$A$2:$BD$405,56)</f>
        <v>0</v>
      </c>
    </row>
    <row r="3" spans="1:54">
      <c r="A3">
        <v>2</v>
      </c>
      <c r="B3" t="s">
        <v>70</v>
      </c>
      <c r="C3" t="s">
        <v>71</v>
      </c>
      <c r="D3">
        <v>0.28599999999999998</v>
      </c>
      <c r="E3">
        <v>0.28599999999999998</v>
      </c>
      <c r="F3">
        <v>0.28599999999999998</v>
      </c>
      <c r="G3">
        <v>0.71399999999999997</v>
      </c>
      <c r="H3">
        <f>VLOOKUP($A3,Sheet1!$A$2:$BD$405,6)</f>
        <v>90.793333333333337</v>
      </c>
      <c r="I3">
        <f>VLOOKUP($A3,Sheet1!$A$2:$BD$405,7)</f>
        <v>32.833333333333336</v>
      </c>
      <c r="J3">
        <f>VLOOKUP($A3,Sheet1!$A$2:$BD$405,8)</f>
        <v>0.71166666666666678</v>
      </c>
      <c r="K3">
        <f>VLOOKUP($A3,Sheet1!$A$2:$BD$405,9)</f>
        <v>0.315</v>
      </c>
      <c r="L3">
        <f>VLOOKUP($A3,Sheet1!$A$2:$BD$405,10)</f>
        <v>0.79333333333333333</v>
      </c>
      <c r="M3">
        <f>VLOOKUP($A3,Sheet1!$A$2:$BD$405,11)</f>
        <v>7.3900000000000006</v>
      </c>
      <c r="N3">
        <f>VLOOKUP($A3,Sheet1!$A$2:$BD$405,12)</f>
        <v>2.6166666666666667</v>
      </c>
      <c r="O3">
        <f>VLOOKUP($A3,Sheet1!$A$2:$BD$405,13)</f>
        <v>3.6616666666666666</v>
      </c>
      <c r="P3">
        <f>VLOOKUP($A3,Sheet1!$A$2:$BD$405,14)</f>
        <v>31.666666666666668</v>
      </c>
      <c r="Q3">
        <f>VLOOKUP($A3,Sheet1!$A$2:$BD$405,15)</f>
        <v>0.46166666666666673</v>
      </c>
      <c r="R3">
        <f>VLOOKUP($A3,Sheet1!$A$2:$BD$405,16)</f>
        <v>10.333333333333334</v>
      </c>
      <c r="S3">
        <f>VLOOKUP($A3,Sheet1!$A$2:$BD$405,17)</f>
        <v>28.833333333333332</v>
      </c>
      <c r="T3">
        <f>VLOOKUP($A3,Sheet1!$A$2:$BD$405,18)</f>
        <v>222.33333333333334</v>
      </c>
      <c r="U3">
        <f>VLOOKUP($A3,Sheet1!$A$2:$BD$405,19)</f>
        <v>122.66666666666667</v>
      </c>
      <c r="V3">
        <f>VLOOKUP($A3,Sheet1!$A$2:$BD$405,20)</f>
        <v>0.27833333333333332</v>
      </c>
      <c r="W3">
        <f>VLOOKUP($A3,Sheet1!$A$2:$BD$405,21)</f>
        <v>7.0833333333333331E-2</v>
      </c>
      <c r="X3">
        <f>VLOOKUP($A3,Sheet1!$A$2:$BD$405,22)</f>
        <v>0.25600000000000001</v>
      </c>
      <c r="Y3">
        <f>VLOOKUP($A3,Sheet1!$A$2:$BD$405,23)</f>
        <v>0.48333333333333334</v>
      </c>
      <c r="Z3">
        <f>VLOOKUP($A3,Sheet1!$A$2:$BD$405,24)</f>
        <v>3.1666666666666665</v>
      </c>
      <c r="AA3">
        <f>VLOOKUP($A3,Sheet1!$A$2:$BD$405,25)</f>
        <v>4.0499999999999994E-2</v>
      </c>
      <c r="AB3">
        <f>VLOOKUP($A3,Sheet1!$A$2:$BD$405,26)</f>
        <v>3.8833333333333338E-2</v>
      </c>
      <c r="AC3">
        <f>VLOOKUP($A3,Sheet1!$A$2:$BD$405,27)</f>
        <v>0.58016666666666661</v>
      </c>
      <c r="AD3">
        <f>VLOOKUP($A3,Sheet1!$A$2:$BD$405,28)</f>
        <v>0.18999999999999997</v>
      </c>
      <c r="AE3">
        <f>VLOOKUP($A3,Sheet1!$A$2:$BD$405,29)</f>
        <v>0.11566666666666665</v>
      </c>
      <c r="AF3">
        <f>VLOOKUP($A3,Sheet1!$A$2:$BD$405,30)</f>
        <v>11.833333333333334</v>
      </c>
      <c r="AG3">
        <f>VLOOKUP($A3,Sheet1!$A$2:$BD$405,31)</f>
        <v>0</v>
      </c>
      <c r="AH3">
        <f>VLOOKUP($A3,Sheet1!$A$2:$BD$405,32)</f>
        <v>11.833333333333334</v>
      </c>
      <c r="AI3">
        <f>VLOOKUP($A3,Sheet1!$A$2:$BD$405,32)</f>
        <v>11.833333333333334</v>
      </c>
      <c r="AJ3">
        <f>VLOOKUP($A3,Sheet1!$A$2:$BD$405,34)</f>
        <v>7.7166666666666677</v>
      </c>
      <c r="AK3">
        <f>VLOOKUP($A3,Sheet1!$A$2:$BD$405,35)</f>
        <v>0</v>
      </c>
      <c r="AL3">
        <f>VLOOKUP($A3,Sheet1!$A$2:$BD$405,36)</f>
        <v>14718.5</v>
      </c>
      <c r="AM3">
        <f>VLOOKUP($A3,Sheet1!$A$2:$BD$405,37)</f>
        <v>735.66666666666663</v>
      </c>
      <c r="AN3">
        <f>VLOOKUP($A3,Sheet1!$A$2:$BD$405,38)</f>
        <v>0</v>
      </c>
      <c r="AO3">
        <f>VLOOKUP($A3,Sheet1!$A$2:$BD$405,39)</f>
        <v>3227</v>
      </c>
      <c r="AP3">
        <f>VLOOKUP($A3,Sheet1!$A$2:$BD$405,40)</f>
        <v>7189</v>
      </c>
      <c r="AQ3">
        <f>VLOOKUP($A3,Sheet1!$A$2:$BD$405,41)</f>
        <v>57.166666666666664</v>
      </c>
      <c r="AR3">
        <f>VLOOKUP($A3,Sheet1!$A$2:$BD$405,42)</f>
        <v>0.33333333333333331</v>
      </c>
      <c r="AS3">
        <f>VLOOKUP($A3,Sheet1!$A$2:$BD$405,43)</f>
        <v>387.83333333333331</v>
      </c>
      <c r="AT3">
        <f>VLOOKUP($A3,Sheet1!$A$2:$BD$405,44)</f>
        <v>0.79</v>
      </c>
      <c r="AU3">
        <f>VLOOKUP($A3,Sheet1!$A$2:$BD$405,45)</f>
        <v>0</v>
      </c>
      <c r="AV3">
        <f>VLOOKUP($A3,Sheet1!$A$2:$BD$405,46)</f>
        <v>0</v>
      </c>
      <c r="AW3">
        <f>VLOOKUP($A3,Sheet1!$A$2:$BD$405,47)</f>
        <v>12.949999999999998</v>
      </c>
      <c r="AX3">
        <f>VLOOKUP($A3,Sheet1!$A$2:$BD$405,48)</f>
        <v>4.9166666666666664E-2</v>
      </c>
      <c r="AY3">
        <f>VLOOKUP($A3,Sheet1!$A$2:$BD$405,49)</f>
        <v>1.3333333333333334E-2</v>
      </c>
      <c r="AZ3">
        <f>VLOOKUP($A3,Sheet1!$A$2:$BD$405,50)</f>
        <v>0.16</v>
      </c>
      <c r="BA3">
        <f>VLOOKUP($A3,Sheet1!$A$2:$BD$405,51)</f>
        <v>0</v>
      </c>
      <c r="BB3">
        <f>VLOOKUP($A3,Sheet1!$A$2:$BD$405,56)</f>
        <v>1.8333333333333333</v>
      </c>
    </row>
    <row r="4" spans="1:54">
      <c r="A4">
        <v>3</v>
      </c>
      <c r="B4" t="s">
        <v>86</v>
      </c>
      <c r="C4" t="s">
        <v>71</v>
      </c>
      <c r="D4">
        <v>0.28599999999999998</v>
      </c>
      <c r="E4">
        <v>0.28599999999999998</v>
      </c>
      <c r="F4">
        <v>8.7999999999999995E-2</v>
      </c>
      <c r="G4">
        <v>0</v>
      </c>
      <c r="H4">
        <f>VLOOKUP($A4,Sheet1!$A$2:$BD$405,6)</f>
        <v>93.651666666666657</v>
      </c>
      <c r="I4">
        <f>VLOOKUP($A4,Sheet1!$A$2:$BD$405,7)</f>
        <v>19.5</v>
      </c>
      <c r="J4">
        <f>VLOOKUP($A4,Sheet1!$A$2:$BD$405,8)</f>
        <v>0.90166666666666673</v>
      </c>
      <c r="K4">
        <f>VLOOKUP($A4,Sheet1!$A$2:$BD$405,9)</f>
        <v>0.15166666666666667</v>
      </c>
      <c r="L4">
        <f>VLOOKUP($A4,Sheet1!$A$2:$BD$405,10)</f>
        <v>0.82833333333333325</v>
      </c>
      <c r="M4">
        <f>VLOOKUP($A4,Sheet1!$A$2:$BD$405,11)</f>
        <v>4.4683333333333337</v>
      </c>
      <c r="N4">
        <f>VLOOKUP($A4,Sheet1!$A$2:$BD$405,12)</f>
        <v>1</v>
      </c>
      <c r="O4">
        <f>VLOOKUP($A4,Sheet1!$A$2:$BD$405,13)</f>
        <v>3.004</v>
      </c>
      <c r="P4">
        <f>VLOOKUP($A4,Sheet1!$A$2:$BD$405,14)</f>
        <v>19.833333333333332</v>
      </c>
      <c r="Q4">
        <f>VLOOKUP($A4,Sheet1!$A$2:$BD$405,15)</f>
        <v>0.66999999999999993</v>
      </c>
      <c r="R4">
        <f>VLOOKUP($A4,Sheet1!$A$2:$BD$405,16)</f>
        <v>10.666666666666666</v>
      </c>
      <c r="S4">
        <f>VLOOKUP($A4,Sheet1!$A$2:$BD$405,17)</f>
        <v>22.166666666666668</v>
      </c>
      <c r="T4">
        <f>VLOOKUP($A4,Sheet1!$A$2:$BD$405,18)</f>
        <v>193.5</v>
      </c>
      <c r="U4">
        <f>VLOOKUP($A4,Sheet1!$A$2:$BD$405,19)</f>
        <v>129.83333333333334</v>
      </c>
      <c r="V4">
        <f>VLOOKUP($A4,Sheet1!$A$2:$BD$405,20)</f>
        <v>0.13666666666666669</v>
      </c>
      <c r="W4">
        <f>VLOOKUP($A4,Sheet1!$A$2:$BD$405,21)</f>
        <v>8.2500000000000004E-2</v>
      </c>
      <c r="X4">
        <f>VLOOKUP($A4,Sheet1!$A$2:$BD$405,22)</f>
        <v>9.7833333333333328E-2</v>
      </c>
      <c r="Y4">
        <f>VLOOKUP($A4,Sheet1!$A$2:$BD$405,23)</f>
        <v>0.33333333333333331</v>
      </c>
      <c r="Z4">
        <f>VLOOKUP($A4,Sheet1!$A$2:$BD$405,24)</f>
        <v>13.883333333333333</v>
      </c>
      <c r="AA4">
        <f>VLOOKUP($A4,Sheet1!$A$2:$BD$405,25)</f>
        <v>4.3000000000000003E-2</v>
      </c>
      <c r="AB4">
        <f>VLOOKUP($A4,Sheet1!$A$2:$BD$405,26)</f>
        <v>3.1666666666666662E-2</v>
      </c>
      <c r="AC4">
        <f>VLOOKUP($A4,Sheet1!$A$2:$BD$405,27)</f>
        <v>0.6153333333333334</v>
      </c>
      <c r="AD4">
        <f>VLOOKUP($A4,Sheet1!$A$2:$BD$405,28)</f>
        <v>0.18299999999999997</v>
      </c>
      <c r="AE4">
        <f>VLOOKUP($A4,Sheet1!$A$2:$BD$405,29)</f>
        <v>7.85E-2</v>
      </c>
      <c r="AF4">
        <f>VLOOKUP($A4,Sheet1!$A$2:$BD$405,30)</f>
        <v>9.8333333333333339</v>
      </c>
      <c r="AG4">
        <f>VLOOKUP($A4,Sheet1!$A$2:$BD$405,31)</f>
        <v>0</v>
      </c>
      <c r="AH4">
        <f>VLOOKUP($A4,Sheet1!$A$2:$BD$405,32)</f>
        <v>9.8333333333333339</v>
      </c>
      <c r="AI4">
        <f>VLOOKUP($A4,Sheet1!$A$2:$BD$405,32)</f>
        <v>9.8333333333333339</v>
      </c>
      <c r="AJ4">
        <f>VLOOKUP($A4,Sheet1!$A$2:$BD$405,34)</f>
        <v>7.92</v>
      </c>
      <c r="AK4">
        <f>VLOOKUP($A4,Sheet1!$A$2:$BD$405,35)</f>
        <v>0</v>
      </c>
      <c r="AL4">
        <f>VLOOKUP($A4,Sheet1!$A$2:$BD$405,36)</f>
        <v>440.5</v>
      </c>
      <c r="AM4">
        <f>VLOOKUP($A4,Sheet1!$A$2:$BD$405,37)</f>
        <v>22.166666666666668</v>
      </c>
      <c r="AN4">
        <f>VLOOKUP($A4,Sheet1!$A$2:$BD$405,38)</f>
        <v>0</v>
      </c>
      <c r="AO4">
        <f>VLOOKUP($A4,Sheet1!$A$2:$BD$405,39)</f>
        <v>35.799999999999997</v>
      </c>
      <c r="AP4">
        <f>VLOOKUP($A4,Sheet1!$A$2:$BD$405,40)</f>
        <v>252.2</v>
      </c>
      <c r="AQ4">
        <f>VLOOKUP($A4,Sheet1!$A$2:$BD$405,41)</f>
        <v>0</v>
      </c>
      <c r="AR4">
        <f>VLOOKUP($A4,Sheet1!$A$2:$BD$405,42)</f>
        <v>2493.8000000000002</v>
      </c>
      <c r="AS4">
        <f>VLOOKUP($A4,Sheet1!$A$2:$BD$405,43)</f>
        <v>85.8</v>
      </c>
      <c r="AT4">
        <f>VLOOKUP($A4,Sheet1!$A$2:$BD$405,44)</f>
        <v>0.59800000000000009</v>
      </c>
      <c r="AU4">
        <f>VLOOKUP($A4,Sheet1!$A$2:$BD$405,45)</f>
        <v>0</v>
      </c>
      <c r="AV4">
        <f>VLOOKUP($A4,Sheet1!$A$2:$BD$405,46)</f>
        <v>0</v>
      </c>
      <c r="AW4">
        <f>VLOOKUP($A4,Sheet1!$A$2:$BD$405,47)</f>
        <v>5.22</v>
      </c>
      <c r="AX4">
        <f>VLOOKUP($A4,Sheet1!$A$2:$BD$405,48)</f>
        <v>2.1000000000000001E-2</v>
      </c>
      <c r="AY4">
        <f>VLOOKUP($A4,Sheet1!$A$2:$BD$405,49)</f>
        <v>2.3000000000000003E-2</v>
      </c>
      <c r="AZ4">
        <f>VLOOKUP($A4,Sheet1!$A$2:$BD$405,50)</f>
        <v>6.1166666666666668E-2</v>
      </c>
      <c r="BA4">
        <f>VLOOKUP($A4,Sheet1!$A$2:$BD$405,51)</f>
        <v>0</v>
      </c>
      <c r="BB4">
        <f>VLOOKUP($A4,Sheet1!$A$2:$BD$405,56)</f>
        <v>3</v>
      </c>
    </row>
    <row r="5" spans="1:54">
      <c r="A5">
        <v>4</v>
      </c>
      <c r="B5" t="s">
        <v>73</v>
      </c>
      <c r="C5" t="s">
        <v>71</v>
      </c>
      <c r="D5">
        <v>0.28599999999999998</v>
      </c>
      <c r="E5">
        <v>0.14299999999999999</v>
      </c>
      <c r="F5">
        <v>0</v>
      </c>
      <c r="G5">
        <v>0</v>
      </c>
      <c r="H5">
        <f>VLOOKUP($A5,Sheet1!$A$2:$BD$405,6)</f>
        <v>90.414000000000016</v>
      </c>
      <c r="I5">
        <f>VLOOKUP($A5,Sheet1!$A$2:$BD$405,7)</f>
        <v>29.4</v>
      </c>
      <c r="J5">
        <f>VLOOKUP($A5,Sheet1!$A$2:$BD$405,8)</f>
        <v>2.9079999999999999</v>
      </c>
      <c r="K5">
        <f>VLOOKUP($A5,Sheet1!$A$2:$BD$405,9)</f>
        <v>0.26800000000000002</v>
      </c>
      <c r="L5">
        <f>VLOOKUP($A5,Sheet1!$A$2:$BD$405,10)</f>
        <v>0.80600000000000005</v>
      </c>
      <c r="M5">
        <f>VLOOKUP($A5,Sheet1!$A$2:$BD$405,11)</f>
        <v>5.6719999999999997</v>
      </c>
      <c r="N5">
        <f>VLOOKUP($A5,Sheet1!$A$2:$BD$405,12)</f>
        <v>3.1</v>
      </c>
      <c r="O5">
        <f>VLOOKUP($A5,Sheet1!$A$2:$BD$405,13)</f>
        <v>1.4333333333333333</v>
      </c>
      <c r="P5">
        <f>VLOOKUP($A5,Sheet1!$A$2:$BD$405,14)</f>
        <v>44</v>
      </c>
      <c r="Q5">
        <f>VLOOKUP($A5,Sheet1!$A$2:$BD$405,15)</f>
        <v>0.73</v>
      </c>
      <c r="R5">
        <f>VLOOKUP($A5,Sheet1!$A$2:$BD$405,16)</f>
        <v>20.8</v>
      </c>
      <c r="S5">
        <f>VLOOKUP($A5,Sheet1!$A$2:$BD$405,17)</f>
        <v>60.6</v>
      </c>
      <c r="T5">
        <f>VLOOKUP($A5,Sheet1!$A$2:$BD$405,18)</f>
        <v>253</v>
      </c>
      <c r="U5">
        <f>VLOOKUP($A5,Sheet1!$A$2:$BD$405,19)</f>
        <v>167.2</v>
      </c>
      <c r="V5">
        <f>VLOOKUP($A5,Sheet1!$A$2:$BD$405,20)</f>
        <v>0.36599999999999999</v>
      </c>
      <c r="W5">
        <f>VLOOKUP($A5,Sheet1!$A$2:$BD$405,21)</f>
        <v>4.5599999999999995E-2</v>
      </c>
      <c r="X5">
        <f>VLOOKUP($A5,Sheet1!$A$2:$BD$405,22)</f>
        <v>0.24</v>
      </c>
      <c r="Y5">
        <f>VLOOKUP($A5,Sheet1!$A$2:$BD$405,23)</f>
        <v>2.04</v>
      </c>
      <c r="Z5">
        <f>VLOOKUP($A5,Sheet1!$A$2:$BD$405,24)</f>
        <v>66.300000000000011</v>
      </c>
      <c r="AA5">
        <f>VLOOKUP($A5,Sheet1!$A$2:$BD$405,25)</f>
        <v>6.0600000000000001E-2</v>
      </c>
      <c r="AB5">
        <f>VLOOKUP($A5,Sheet1!$A$2:$BD$405,26)</f>
        <v>0.1046</v>
      </c>
      <c r="AC5">
        <f>VLOOKUP($A5,Sheet1!$A$2:$BD$405,27)</f>
        <v>0.54900000000000015</v>
      </c>
      <c r="AD5">
        <f>VLOOKUP($A5,Sheet1!$A$2:$BD$405,28)</f>
        <v>0.44679999999999997</v>
      </c>
      <c r="AE5">
        <f>VLOOKUP($A5,Sheet1!$A$2:$BD$405,29)</f>
        <v>0.15560000000000002</v>
      </c>
      <c r="AF5">
        <f>VLOOKUP($A5,Sheet1!$A$2:$BD$405,30)</f>
        <v>67.2</v>
      </c>
      <c r="AG5">
        <f>VLOOKUP($A5,Sheet1!$A$2:$BD$405,31)</f>
        <v>0</v>
      </c>
      <c r="AH5">
        <f>VLOOKUP($A5,Sheet1!$A$2:$BD$405,32)</f>
        <v>67.2</v>
      </c>
      <c r="AI5">
        <f>VLOOKUP($A5,Sheet1!$A$2:$BD$405,32)</f>
        <v>67.2</v>
      </c>
      <c r="AJ5">
        <f>VLOOKUP($A5,Sheet1!$A$2:$BD$405,34)</f>
        <v>28.15</v>
      </c>
      <c r="AK5">
        <f>VLOOKUP($A5,Sheet1!$A$2:$BD$405,35)</f>
        <v>0</v>
      </c>
      <c r="AL5">
        <f>VLOOKUP($A5,Sheet1!$A$2:$BD$405,36)</f>
        <v>1415.4</v>
      </c>
      <c r="AM5">
        <f>VLOOKUP($A5,Sheet1!$A$2:$BD$405,37)</f>
        <v>70.8</v>
      </c>
      <c r="AN5">
        <f>VLOOKUP($A5,Sheet1!$A$2:$BD$405,38)</f>
        <v>0</v>
      </c>
      <c r="AO5">
        <f>VLOOKUP($A5,Sheet1!$A$2:$BD$405,39)</f>
        <v>11.333333333333334</v>
      </c>
      <c r="AP5">
        <f>VLOOKUP($A5,Sheet1!$A$2:$BD$405,40)</f>
        <v>729.66666666666663</v>
      </c>
      <c r="AQ5">
        <f>VLOOKUP($A5,Sheet1!$A$2:$BD$405,41)</f>
        <v>0.66666666666666663</v>
      </c>
      <c r="AR5">
        <f>VLOOKUP($A5,Sheet1!$A$2:$BD$405,42)</f>
        <v>0</v>
      </c>
      <c r="AS5">
        <f>VLOOKUP($A5,Sheet1!$A$2:$BD$405,43)</f>
        <v>1224.3333333333333</v>
      </c>
      <c r="AT5">
        <f>VLOOKUP($A5,Sheet1!$A$2:$BD$405,44)</f>
        <v>1.3633333333333333</v>
      </c>
      <c r="AU5">
        <f>VLOOKUP($A5,Sheet1!$A$2:$BD$405,45)</f>
        <v>0</v>
      </c>
      <c r="AV5">
        <f>VLOOKUP($A5,Sheet1!$A$2:$BD$405,46)</f>
        <v>0</v>
      </c>
      <c r="AW5">
        <f>VLOOKUP($A5,Sheet1!$A$2:$BD$405,47)</f>
        <v>109.56666666666666</v>
      </c>
      <c r="AX5">
        <f>VLOOKUP($A5,Sheet1!$A$2:$BD$405,48)</f>
        <v>4.4599999999999994E-2</v>
      </c>
      <c r="AY5">
        <f>VLOOKUP($A5,Sheet1!$A$2:$BD$405,49)</f>
        <v>2.0800000000000003E-2</v>
      </c>
      <c r="AZ5">
        <f>VLOOKUP($A5,Sheet1!$A$2:$BD$405,50)</f>
        <v>0.12280000000000002</v>
      </c>
      <c r="BA5">
        <f>VLOOKUP($A5,Sheet1!$A$2:$BD$405,51)</f>
        <v>0</v>
      </c>
      <c r="BB5">
        <f>VLOOKUP($A5,Sheet1!$A$2:$BD$405,56)</f>
        <v>0</v>
      </c>
    </row>
    <row r="6" spans="1:54">
      <c r="A6">
        <v>5</v>
      </c>
      <c r="B6" t="s">
        <v>80</v>
      </c>
      <c r="C6" t="s">
        <v>71</v>
      </c>
      <c r="D6">
        <v>0.28599999999999998</v>
      </c>
      <c r="E6">
        <v>0.14299999999999999</v>
      </c>
      <c r="F6">
        <v>0</v>
      </c>
      <c r="G6">
        <v>0</v>
      </c>
      <c r="H6">
        <f>VLOOKUP($A6,Sheet1!$A$2:$BD$405,6)</f>
        <v>90.779999999999987</v>
      </c>
      <c r="I6">
        <f>VLOOKUP($A6,Sheet1!$A$2:$BD$405,7)</f>
        <v>31.333333333333332</v>
      </c>
      <c r="J6">
        <f>VLOOKUP($A6,Sheet1!$A$2:$BD$405,8)</f>
        <v>0.94666666666666666</v>
      </c>
      <c r="K6">
        <f>VLOOKUP($A6,Sheet1!$A$2:$BD$405,9)</f>
        <v>0.11333333333333334</v>
      </c>
      <c r="L6">
        <f>VLOOKUP($A6,Sheet1!$A$2:$BD$405,10)</f>
        <v>0.93666666666666665</v>
      </c>
      <c r="M6">
        <f>VLOOKUP($A6,Sheet1!$A$2:$BD$405,11)</f>
        <v>7.2233333333333336</v>
      </c>
      <c r="N6">
        <f>VLOOKUP($A6,Sheet1!$A$2:$BD$405,12)</f>
        <v>1.5</v>
      </c>
      <c r="O6">
        <f>VLOOKUP($A6,Sheet1!$A$2:$BD$405,13)</f>
        <v>3.5100000000000002</v>
      </c>
      <c r="P6">
        <f>VLOOKUP($A6,Sheet1!$A$2:$BD$405,14)</f>
        <v>21.666666666666668</v>
      </c>
      <c r="Q6">
        <f>VLOOKUP($A6,Sheet1!$A$2:$BD$405,15)</f>
        <v>0.29333333333333339</v>
      </c>
      <c r="R6">
        <f>VLOOKUP($A6,Sheet1!$A$2:$BD$405,16)</f>
        <v>8.3333333333333339</v>
      </c>
      <c r="S6">
        <f>VLOOKUP($A6,Sheet1!$A$2:$BD$405,17)</f>
        <v>18.666666666666668</v>
      </c>
      <c r="T6">
        <f>VLOOKUP($A6,Sheet1!$A$2:$BD$405,18)</f>
        <v>125</v>
      </c>
      <c r="U6">
        <f>VLOOKUP($A6,Sheet1!$A$2:$BD$405,19)</f>
        <v>243.66666666666666</v>
      </c>
      <c r="V6">
        <f>VLOOKUP($A6,Sheet1!$A$2:$BD$405,20)</f>
        <v>0.12333333333333334</v>
      </c>
      <c r="W6">
        <f>VLOOKUP($A6,Sheet1!$A$2:$BD$405,21)</f>
        <v>3.6666666666666674E-2</v>
      </c>
      <c r="X6">
        <f>VLOOKUP($A6,Sheet1!$A$2:$BD$405,22)</f>
        <v>8.7999999999999981E-2</v>
      </c>
      <c r="Y6">
        <f>VLOOKUP($A6,Sheet1!$A$2:$BD$405,23)</f>
        <v>0.46666666666666662</v>
      </c>
      <c r="Z6">
        <f>VLOOKUP($A6,Sheet1!$A$2:$BD$405,24)</f>
        <v>4.3</v>
      </c>
      <c r="AA6">
        <f>VLOOKUP($A6,Sheet1!$A$2:$BD$405,25)</f>
        <v>2.7E-2</v>
      </c>
      <c r="AB6">
        <f>VLOOKUP($A6,Sheet1!$A$2:$BD$405,26)</f>
        <v>2.2000000000000002E-2</v>
      </c>
      <c r="AC6">
        <f>VLOOKUP($A6,Sheet1!$A$2:$BD$405,27)</f>
        <v>0.14533333333333334</v>
      </c>
      <c r="AD6">
        <f>VLOOKUP($A6,Sheet1!$A$2:$BD$405,28)</f>
        <v>9.6666666666666679E-2</v>
      </c>
      <c r="AE6">
        <f>VLOOKUP($A6,Sheet1!$A$2:$BD$405,29)</f>
        <v>8.9333333333333334E-2</v>
      </c>
      <c r="AF6">
        <f>VLOOKUP($A6,Sheet1!$A$2:$BD$405,30)</f>
        <v>13.666666666666666</v>
      </c>
      <c r="AG6">
        <f>VLOOKUP($A6,Sheet1!$A$2:$BD$405,31)</f>
        <v>0</v>
      </c>
      <c r="AH6">
        <f>VLOOKUP($A6,Sheet1!$A$2:$BD$405,32)</f>
        <v>13.666666666666666</v>
      </c>
      <c r="AI6">
        <f>VLOOKUP($A6,Sheet1!$A$2:$BD$405,32)</f>
        <v>13.666666666666666</v>
      </c>
      <c r="AJ6">
        <f>VLOOKUP($A6,Sheet1!$A$2:$BD$405,34)</f>
        <v>5.2</v>
      </c>
      <c r="AK6">
        <f>VLOOKUP($A6,Sheet1!$A$2:$BD$405,35)</f>
        <v>0</v>
      </c>
      <c r="AL6">
        <f>VLOOKUP($A6,Sheet1!$A$2:$BD$405,36)</f>
        <v>2</v>
      </c>
      <c r="AM6">
        <f>VLOOKUP($A6,Sheet1!$A$2:$BD$405,37)</f>
        <v>0</v>
      </c>
      <c r="AN6">
        <f>VLOOKUP($A6,Sheet1!$A$2:$BD$405,38)</f>
        <v>0</v>
      </c>
      <c r="AO6">
        <f>VLOOKUP($A6,Sheet1!$A$2:$BD$405,39)</f>
        <v>0</v>
      </c>
      <c r="AP6">
        <f>VLOOKUP($A6,Sheet1!$A$2:$BD$405,40)</f>
        <v>1</v>
      </c>
      <c r="AQ6">
        <f>VLOOKUP($A6,Sheet1!$A$2:$BD$405,41)</f>
        <v>0</v>
      </c>
      <c r="AR6">
        <f>VLOOKUP($A6,Sheet1!$A$2:$BD$405,42)</f>
        <v>0</v>
      </c>
      <c r="AS6">
        <f>VLOOKUP($A6,Sheet1!$A$2:$BD$405,43)</f>
        <v>3.3333333333333335</v>
      </c>
      <c r="AT6">
        <f>VLOOKUP($A6,Sheet1!$A$2:$BD$405,44)</f>
        <v>1.3333333333333334E-2</v>
      </c>
      <c r="AU6">
        <f>VLOOKUP($A6,Sheet1!$A$2:$BD$405,45)</f>
        <v>0</v>
      </c>
      <c r="AV6">
        <f>VLOOKUP($A6,Sheet1!$A$2:$BD$405,46)</f>
        <v>0</v>
      </c>
      <c r="AW6">
        <f>VLOOKUP($A6,Sheet1!$A$2:$BD$405,47)</f>
        <v>0.3666666666666667</v>
      </c>
      <c r="AX6">
        <f>VLOOKUP($A6,Sheet1!$A$2:$BD$405,48)</f>
        <v>1.8666666666666668E-2</v>
      </c>
      <c r="AY6">
        <f>VLOOKUP($A6,Sheet1!$A$2:$BD$405,49)</f>
        <v>1.5666666666666666E-2</v>
      </c>
      <c r="AZ6">
        <f>VLOOKUP($A6,Sheet1!$A$2:$BD$405,50)</f>
        <v>4.3666666666666659E-2</v>
      </c>
      <c r="BA6">
        <f>VLOOKUP($A6,Sheet1!$A$2:$BD$405,51)</f>
        <v>0</v>
      </c>
      <c r="BB6">
        <f>VLOOKUP($A6,Sheet1!$A$2:$BD$405,56)</f>
        <v>0</v>
      </c>
    </row>
    <row r="7" spans="1:54">
      <c r="A7">
        <v>6</v>
      </c>
      <c r="B7" t="s">
        <v>84</v>
      </c>
      <c r="C7" t="s">
        <v>71</v>
      </c>
      <c r="D7">
        <v>0.28599999999999998</v>
      </c>
      <c r="E7">
        <v>0.14299999999999999</v>
      </c>
      <c r="F7">
        <v>0</v>
      </c>
      <c r="G7">
        <v>0</v>
      </c>
      <c r="H7">
        <f>VLOOKUP($A7,Sheet1!$A$2:$BD$405,6)</f>
        <v>95.215000000000003</v>
      </c>
      <c r="I7">
        <f>VLOOKUP($A7,Sheet1!$A$2:$BD$405,7)</f>
        <v>14.75</v>
      </c>
      <c r="J7">
        <f>VLOOKUP($A7,Sheet1!$A$2:$BD$405,8)</f>
        <v>1.21</v>
      </c>
      <c r="K7">
        <f>VLOOKUP($A7,Sheet1!$A$2:$BD$405,9)</f>
        <v>0.20250000000000001</v>
      </c>
      <c r="L7">
        <f>VLOOKUP($A7,Sheet1!$A$2:$BD$405,10)</f>
        <v>0.53249999999999997</v>
      </c>
      <c r="M7">
        <f>VLOOKUP($A7,Sheet1!$A$2:$BD$405,11)</f>
        <v>2.84</v>
      </c>
      <c r="N7">
        <f>VLOOKUP($A7,Sheet1!$A$2:$BD$405,12)</f>
        <v>1.425</v>
      </c>
      <c r="O7">
        <f>VLOOKUP($A7,Sheet1!$A$2:$BD$405,13)</f>
        <v>1.22</v>
      </c>
      <c r="P7">
        <f>VLOOKUP($A7,Sheet1!$A$2:$BD$405,14)</f>
        <v>30.5</v>
      </c>
      <c r="Q7">
        <f>VLOOKUP($A7,Sheet1!$A$2:$BD$405,15)</f>
        <v>0.87</v>
      </c>
      <c r="R7">
        <f>VLOOKUP($A7,Sheet1!$A$2:$BD$405,16)</f>
        <v>11.75</v>
      </c>
      <c r="S7">
        <f>VLOOKUP($A7,Sheet1!$A$2:$BD$405,17)</f>
        <v>28</v>
      </c>
      <c r="T7">
        <f>VLOOKUP($A7,Sheet1!$A$2:$BD$405,18)</f>
        <v>205</v>
      </c>
      <c r="U7">
        <f>VLOOKUP($A7,Sheet1!$A$2:$BD$405,19)</f>
        <v>12.75</v>
      </c>
      <c r="V7">
        <f>VLOOKUP($A7,Sheet1!$A$2:$BD$405,20)</f>
        <v>0.19</v>
      </c>
      <c r="W7">
        <f>VLOOKUP($A7,Sheet1!$A$2:$BD$405,21)</f>
        <v>2.9499999999999998E-2</v>
      </c>
      <c r="X7">
        <f>VLOOKUP($A7,Sheet1!$A$2:$BD$405,22)</f>
        <v>0.17724999999999999</v>
      </c>
      <c r="Y7">
        <f>VLOOKUP($A7,Sheet1!$A$2:$BD$405,23)</f>
        <v>0.42500000000000004</v>
      </c>
      <c r="Z7">
        <f>VLOOKUP($A7,Sheet1!$A$2:$BD$405,24)</f>
        <v>4.9249999999999998</v>
      </c>
      <c r="AA7">
        <f>VLOOKUP($A7,Sheet1!$A$2:$BD$405,25)</f>
        <v>6.0000000000000005E-2</v>
      </c>
      <c r="AB7">
        <f>VLOOKUP($A7,Sheet1!$A$2:$BD$405,26)</f>
        <v>5.8499999999999996E-2</v>
      </c>
      <c r="AC7">
        <f>VLOOKUP($A7,Sheet1!$A$2:$BD$405,27)</f>
        <v>0.29199999999999998</v>
      </c>
      <c r="AD7">
        <f>VLOOKUP($A7,Sheet1!$A$2:$BD$405,28)</f>
        <v>0.12925</v>
      </c>
      <c r="AE7">
        <f>VLOOKUP($A7,Sheet1!$A$2:$BD$405,29)</f>
        <v>7.2000000000000008E-2</v>
      </c>
      <c r="AF7">
        <f>VLOOKUP($A7,Sheet1!$A$2:$BD$405,30)</f>
        <v>69</v>
      </c>
      <c r="AG7">
        <f>VLOOKUP($A7,Sheet1!$A$2:$BD$405,31)</f>
        <v>0</v>
      </c>
      <c r="AH7">
        <f>VLOOKUP($A7,Sheet1!$A$2:$BD$405,32)</f>
        <v>69</v>
      </c>
      <c r="AI7">
        <f>VLOOKUP($A7,Sheet1!$A$2:$BD$405,32)</f>
        <v>69</v>
      </c>
      <c r="AJ7">
        <f>VLOOKUP($A7,Sheet1!$A$2:$BD$405,34)</f>
        <v>9.65</v>
      </c>
      <c r="AK7">
        <f>VLOOKUP($A7,Sheet1!$A$2:$BD$405,35)</f>
        <v>0</v>
      </c>
      <c r="AL7">
        <f>VLOOKUP($A7,Sheet1!$A$2:$BD$405,36)</f>
        <v>4982.25</v>
      </c>
      <c r="AM7">
        <f>VLOOKUP($A7,Sheet1!$A$2:$BD$405,37)</f>
        <v>249.25</v>
      </c>
      <c r="AN7">
        <f>VLOOKUP($A7,Sheet1!$A$2:$BD$405,38)</f>
        <v>0</v>
      </c>
      <c r="AO7">
        <f>VLOOKUP($A7,Sheet1!$A$2:$BD$405,39)</f>
        <v>1</v>
      </c>
      <c r="AP7">
        <f>VLOOKUP($A7,Sheet1!$A$2:$BD$405,40)</f>
        <v>2988.75</v>
      </c>
      <c r="AQ7">
        <f>VLOOKUP($A7,Sheet1!$A$2:$BD$405,41)</f>
        <v>0</v>
      </c>
      <c r="AR7">
        <f>VLOOKUP($A7,Sheet1!$A$2:$BD$405,42)</f>
        <v>0</v>
      </c>
      <c r="AS7">
        <f>VLOOKUP($A7,Sheet1!$A$2:$BD$405,43)</f>
        <v>1385.5</v>
      </c>
      <c r="AT7">
        <f>VLOOKUP($A7,Sheet1!$A$2:$BD$405,44)</f>
        <v>0.17749999999999999</v>
      </c>
      <c r="AU7">
        <f>VLOOKUP($A7,Sheet1!$A$2:$BD$405,45)</f>
        <v>0</v>
      </c>
      <c r="AV7">
        <f>VLOOKUP($A7,Sheet1!$A$2:$BD$405,46)</f>
        <v>0</v>
      </c>
      <c r="AW7">
        <f>VLOOKUP($A7,Sheet1!$A$2:$BD$405,47)</f>
        <v>88.8</v>
      </c>
      <c r="AX7">
        <f>VLOOKUP($A7,Sheet1!$A$2:$BD$405,48)</f>
        <v>2.6500000000000003E-2</v>
      </c>
      <c r="AY7">
        <f>VLOOKUP($A7,Sheet1!$A$2:$BD$405,49)</f>
        <v>8.0000000000000002E-3</v>
      </c>
      <c r="AZ7">
        <f>VLOOKUP($A7,Sheet1!$A$2:$BD$405,50)</f>
        <v>0.10825000000000001</v>
      </c>
      <c r="BA7">
        <f>VLOOKUP($A7,Sheet1!$A$2:$BD$405,51)</f>
        <v>0</v>
      </c>
      <c r="BB7">
        <f>VLOOKUP($A7,Sheet1!$A$2:$BD$405,56)</f>
        <v>18.25</v>
      </c>
    </row>
    <row r="8" spans="1:54">
      <c r="A8">
        <v>7</v>
      </c>
      <c r="B8" t="s">
        <v>78</v>
      </c>
      <c r="C8" t="s">
        <v>71</v>
      </c>
      <c r="D8">
        <v>0.14299999999999999</v>
      </c>
      <c r="E8">
        <v>0.14299999999999999</v>
      </c>
      <c r="F8">
        <v>0.14299999999999999</v>
      </c>
      <c r="G8">
        <v>0.14299999999999999</v>
      </c>
      <c r="H8">
        <f>VLOOKUP($A8,Sheet1!$A$2:$BD$405,6)</f>
        <v>90.996000000000009</v>
      </c>
      <c r="I8">
        <f>VLOOKUP($A8,Sheet1!$A$2:$BD$405,7)</f>
        <v>32</v>
      </c>
      <c r="J8">
        <f>VLOOKUP($A8,Sheet1!$A$2:$BD$405,8)</f>
        <v>1.1000000000000001</v>
      </c>
      <c r="K8">
        <f>VLOOKUP($A8,Sheet1!$A$2:$BD$405,9)</f>
        <v>0.17599999999999999</v>
      </c>
      <c r="L8">
        <f>VLOOKUP($A8,Sheet1!$A$2:$BD$405,10)</f>
        <v>0.56999999999999995</v>
      </c>
      <c r="M8">
        <f>VLOOKUP($A8,Sheet1!$A$2:$BD$405,11)</f>
        <v>7.1579999999999995</v>
      </c>
      <c r="N8">
        <f>VLOOKUP($A8,Sheet1!$A$2:$BD$405,12)</f>
        <v>2.3199999999999998</v>
      </c>
      <c r="O8">
        <f>VLOOKUP($A8,Sheet1!$A$2:$BD$405,13)</f>
        <v>3.4850000000000003</v>
      </c>
      <c r="P8">
        <f>VLOOKUP($A8,Sheet1!$A$2:$BD$405,14)</f>
        <v>31</v>
      </c>
      <c r="Q8">
        <f>VLOOKUP($A8,Sheet1!$A$2:$BD$405,15)</f>
        <v>0.54800000000000004</v>
      </c>
      <c r="R8">
        <f>VLOOKUP($A8,Sheet1!$A$2:$BD$405,16)</f>
        <v>14.6</v>
      </c>
      <c r="S8">
        <f>VLOOKUP($A8,Sheet1!$A$2:$BD$405,17)</f>
        <v>33.6</v>
      </c>
      <c r="T8">
        <f>VLOOKUP($A8,Sheet1!$A$2:$BD$405,18)</f>
        <v>210.8</v>
      </c>
      <c r="U8">
        <f>VLOOKUP($A8,Sheet1!$A$2:$BD$405,19)</f>
        <v>78</v>
      </c>
      <c r="V8">
        <f>VLOOKUP($A8,Sheet1!$A$2:$BD$405,20)</f>
        <v>0.19800000000000001</v>
      </c>
      <c r="W8">
        <f>VLOOKUP($A8,Sheet1!$A$2:$BD$405,21)</f>
        <v>6.6600000000000006E-2</v>
      </c>
      <c r="X8">
        <f>VLOOKUP($A8,Sheet1!$A$2:$BD$405,22)</f>
        <v>0.13399999999999998</v>
      </c>
      <c r="Y8">
        <f>VLOOKUP($A8,Sheet1!$A$2:$BD$405,23)</f>
        <v>0.72</v>
      </c>
      <c r="Z8">
        <f>VLOOKUP($A8,Sheet1!$A$2:$BD$405,24)</f>
        <v>10.78</v>
      </c>
      <c r="AA8">
        <f>VLOOKUP($A8,Sheet1!$A$2:$BD$405,25)</f>
        <v>4.3000000000000003E-2</v>
      </c>
      <c r="AB8">
        <f>VLOOKUP($A8,Sheet1!$A$2:$BD$405,26)</f>
        <v>3.04E-2</v>
      </c>
      <c r="AC8">
        <f>VLOOKUP($A8,Sheet1!$A$2:$BD$405,27)</f>
        <v>0.47660000000000002</v>
      </c>
      <c r="AD8">
        <f>VLOOKUP($A8,Sheet1!$A$2:$BD$405,28)</f>
        <v>0.2354</v>
      </c>
      <c r="AE8">
        <f>VLOOKUP($A8,Sheet1!$A$2:$BD$405,29)</f>
        <v>7.2999999999999995E-2</v>
      </c>
      <c r="AF8">
        <f>VLOOKUP($A8,Sheet1!$A$2:$BD$405,30)</f>
        <v>19.600000000000001</v>
      </c>
      <c r="AG8">
        <f>VLOOKUP($A8,Sheet1!$A$2:$BD$405,31)</f>
        <v>0</v>
      </c>
      <c r="AH8">
        <f>VLOOKUP($A8,Sheet1!$A$2:$BD$405,32)</f>
        <v>19.600000000000001</v>
      </c>
      <c r="AI8">
        <f>VLOOKUP($A8,Sheet1!$A$2:$BD$405,32)</f>
        <v>19.600000000000001</v>
      </c>
      <c r="AJ8">
        <f>VLOOKUP($A8,Sheet1!$A$2:$BD$405,34)</f>
        <v>13.875</v>
      </c>
      <c r="AK8">
        <f>VLOOKUP($A8,Sheet1!$A$2:$BD$405,35)</f>
        <v>0</v>
      </c>
      <c r="AL8">
        <f>VLOOKUP($A8,Sheet1!$A$2:$BD$405,36)</f>
        <v>5.2</v>
      </c>
      <c r="AM8">
        <f>VLOOKUP($A8,Sheet1!$A$2:$BD$405,37)</f>
        <v>0.2</v>
      </c>
      <c r="AN8">
        <f>VLOOKUP($A8,Sheet1!$A$2:$BD$405,38)</f>
        <v>0</v>
      </c>
      <c r="AO8">
        <f>VLOOKUP($A8,Sheet1!$A$2:$BD$405,39)</f>
        <v>0</v>
      </c>
      <c r="AP8">
        <f>VLOOKUP($A8,Sheet1!$A$2:$BD$405,40)</f>
        <v>0</v>
      </c>
      <c r="AQ8">
        <f>VLOOKUP($A8,Sheet1!$A$2:$BD$405,41)</f>
        <v>0</v>
      </c>
      <c r="AR8">
        <f>VLOOKUP($A8,Sheet1!$A$2:$BD$405,42)</f>
        <v>0</v>
      </c>
      <c r="AS8">
        <f>VLOOKUP($A8,Sheet1!$A$2:$BD$405,43)</f>
        <v>0</v>
      </c>
      <c r="AT8">
        <f>VLOOKUP($A8,Sheet1!$A$2:$BD$405,44)</f>
        <v>0.26750000000000002</v>
      </c>
      <c r="AU8">
        <f>VLOOKUP($A8,Sheet1!$A$2:$BD$405,45)</f>
        <v>0</v>
      </c>
      <c r="AV8">
        <f>VLOOKUP($A8,Sheet1!$A$2:$BD$405,46)</f>
        <v>0</v>
      </c>
      <c r="AW8">
        <f>VLOOKUP($A8,Sheet1!$A$2:$BD$405,47)</f>
        <v>0.32500000000000001</v>
      </c>
      <c r="AX8">
        <f>VLOOKUP($A8,Sheet1!$A$2:$BD$405,48)</f>
        <v>2.2200000000000004E-2</v>
      </c>
      <c r="AY8">
        <f>VLOOKUP($A8,Sheet1!$A$2:$BD$405,49)</f>
        <v>2.9599999999999998E-2</v>
      </c>
      <c r="AZ8">
        <f>VLOOKUP($A8,Sheet1!$A$2:$BD$405,50)</f>
        <v>7.039999999999999E-2</v>
      </c>
      <c r="BA8">
        <f>VLOOKUP($A8,Sheet1!$A$2:$BD$405,51)</f>
        <v>0</v>
      </c>
      <c r="BB8">
        <f>VLOOKUP($A8,Sheet1!$A$2:$BD$405,56)</f>
        <v>3.8</v>
      </c>
    </row>
    <row r="9" spans="1:54">
      <c r="A9">
        <v>8</v>
      </c>
      <c r="B9" t="s">
        <v>75</v>
      </c>
      <c r="C9" t="s">
        <v>71</v>
      </c>
      <c r="D9">
        <v>3.3000000000000002E-2</v>
      </c>
      <c r="E9">
        <v>0.14299999999999999</v>
      </c>
      <c r="F9">
        <v>0.14299999999999999</v>
      </c>
      <c r="G9">
        <v>0.14299999999999999</v>
      </c>
      <c r="H9">
        <f>VLOOKUP($A9,Sheet1!$A$2:$BD$405,6)</f>
        <v>93.255454545454526</v>
      </c>
      <c r="I9">
        <f>VLOOKUP($A9,Sheet1!$A$2:$BD$405,7)</f>
        <v>20.545454545454547</v>
      </c>
      <c r="J9">
        <f>VLOOKUP($A9,Sheet1!$A$2:$BD$405,8)</f>
        <v>1.468181818181818</v>
      </c>
      <c r="K9">
        <f>VLOOKUP($A9,Sheet1!$A$2:$BD$405,9)</f>
        <v>0.13636363636363635</v>
      </c>
      <c r="L9">
        <f>VLOOKUP($A9,Sheet1!$A$2:$BD$405,10)</f>
        <v>0.68818181818181823</v>
      </c>
      <c r="M9">
        <f>VLOOKUP($A9,Sheet1!$A$2:$BD$405,11)</f>
        <v>4.4509090909090903</v>
      </c>
      <c r="N9">
        <f>VLOOKUP($A9,Sheet1!$A$2:$BD$405,12)</f>
        <v>1.9899999999999998</v>
      </c>
      <c r="O9">
        <f>VLOOKUP($A9,Sheet1!$A$2:$BD$405,13)</f>
        <v>2.3537499999999998</v>
      </c>
      <c r="P9">
        <f>VLOOKUP($A9,Sheet1!$A$2:$BD$405,14)</f>
        <v>52.363636363636367</v>
      </c>
      <c r="Q9">
        <f>VLOOKUP($A9,Sheet1!$A$2:$BD$405,15)</f>
        <v>0.55181818181818176</v>
      </c>
      <c r="R9">
        <f>VLOOKUP($A9,Sheet1!$A$2:$BD$405,16)</f>
        <v>15.727272727272727</v>
      </c>
      <c r="S9">
        <f>VLOOKUP($A9,Sheet1!$A$2:$BD$405,17)</f>
        <v>31.818181818181817</v>
      </c>
      <c r="T9">
        <f>VLOOKUP($A9,Sheet1!$A$2:$BD$405,18)</f>
        <v>223.45454545454547</v>
      </c>
      <c r="U9">
        <f>VLOOKUP($A9,Sheet1!$A$2:$BD$405,19)</f>
        <v>23.727272727272727</v>
      </c>
      <c r="V9">
        <f>VLOOKUP($A9,Sheet1!$A$2:$BD$405,20)</f>
        <v>0.20545454545454547</v>
      </c>
      <c r="W9">
        <f>VLOOKUP($A9,Sheet1!$A$2:$BD$405,21)</f>
        <v>3.8363636363636371E-2</v>
      </c>
      <c r="X9">
        <f>VLOOKUP($A9,Sheet1!$A$2:$BD$405,22)</f>
        <v>0.18290909090909088</v>
      </c>
      <c r="Y9">
        <f>VLOOKUP($A9,Sheet1!$A$2:$BD$405,23)</f>
        <v>0.70000000000000007</v>
      </c>
      <c r="Z9">
        <f>VLOOKUP($A9,Sheet1!$A$2:$BD$405,24)</f>
        <v>30.04545454545455</v>
      </c>
      <c r="AA9">
        <f>VLOOKUP($A9,Sheet1!$A$2:$BD$405,25)</f>
        <v>4.8999999999999995E-2</v>
      </c>
      <c r="AB9">
        <f>VLOOKUP($A9,Sheet1!$A$2:$BD$405,26)</f>
        <v>4.6272727272727271E-2</v>
      </c>
      <c r="AC9">
        <f>VLOOKUP($A9,Sheet1!$A$2:$BD$405,27)</f>
        <v>0.35454545454545455</v>
      </c>
      <c r="AD9">
        <f>VLOOKUP($A9,Sheet1!$A$2:$BD$405,28)</f>
        <v>0.12909090909090912</v>
      </c>
      <c r="AE9">
        <f>VLOOKUP($A9,Sheet1!$A$2:$BD$405,29)</f>
        <v>0.16527272727272727</v>
      </c>
      <c r="AF9">
        <f>VLOOKUP($A9,Sheet1!$A$2:$BD$405,30)</f>
        <v>47.545454545454547</v>
      </c>
      <c r="AG9">
        <f>VLOOKUP($A9,Sheet1!$A$2:$BD$405,31)</f>
        <v>0</v>
      </c>
      <c r="AH9">
        <f>VLOOKUP($A9,Sheet1!$A$2:$BD$405,32)</f>
        <v>47.545454545454547</v>
      </c>
      <c r="AI9">
        <f>VLOOKUP($A9,Sheet1!$A$2:$BD$405,32)</f>
        <v>47.545454545454547</v>
      </c>
      <c r="AJ9">
        <f>VLOOKUP($A9,Sheet1!$A$2:$BD$405,34)</f>
        <v>13.487499999999999</v>
      </c>
      <c r="AK9">
        <f>VLOOKUP($A9,Sheet1!$A$2:$BD$405,35)</f>
        <v>0</v>
      </c>
      <c r="AL9">
        <f>VLOOKUP($A9,Sheet1!$A$2:$BD$405,36)</f>
        <v>1225.5454545454545</v>
      </c>
      <c r="AM9">
        <f>VLOOKUP($A9,Sheet1!$A$2:$BD$405,37)</f>
        <v>61.18181818181818</v>
      </c>
      <c r="AN9">
        <f>VLOOKUP($A9,Sheet1!$A$2:$BD$405,38)</f>
        <v>0</v>
      </c>
      <c r="AO9">
        <f>VLOOKUP($A9,Sheet1!$A$2:$BD$405,39)</f>
        <v>9.4444444444444446</v>
      </c>
      <c r="AP9">
        <f>VLOOKUP($A9,Sheet1!$A$2:$BD$405,40)</f>
        <v>770.33333333333337</v>
      </c>
      <c r="AQ9">
        <f>VLOOKUP($A9,Sheet1!$A$2:$BD$405,41)</f>
        <v>0</v>
      </c>
      <c r="AR9">
        <f>VLOOKUP($A9,Sheet1!$A$2:$BD$405,42)</f>
        <v>2.2222222222222223</v>
      </c>
      <c r="AS9">
        <f>VLOOKUP($A9,Sheet1!$A$2:$BD$405,43)</f>
        <v>76.125</v>
      </c>
      <c r="AT9">
        <f>VLOOKUP($A9,Sheet1!$A$2:$BD$405,44)</f>
        <v>0.12375</v>
      </c>
      <c r="AU9">
        <f>VLOOKUP($A9,Sheet1!$A$2:$BD$405,45)</f>
        <v>0</v>
      </c>
      <c r="AV9">
        <f>VLOOKUP($A9,Sheet1!$A$2:$BD$405,46)</f>
        <v>0</v>
      </c>
      <c r="AW9">
        <f>VLOOKUP($A9,Sheet1!$A$2:$BD$405,47)</f>
        <v>57.712499999999999</v>
      </c>
      <c r="AX9">
        <f>VLOOKUP($A9,Sheet1!$A$2:$BD$405,48)</f>
        <v>2.18E-2</v>
      </c>
      <c r="AY9">
        <f>VLOOKUP($A9,Sheet1!$A$2:$BD$405,49)</f>
        <v>1.3899999999999999E-2</v>
      </c>
      <c r="AZ9">
        <f>VLOOKUP($A9,Sheet1!$A$2:$BD$405,50)</f>
        <v>5.6099999999999997E-2</v>
      </c>
      <c r="BA9">
        <f>VLOOKUP($A9,Sheet1!$A$2:$BD$405,51)</f>
        <v>0</v>
      </c>
      <c r="BB9">
        <f>VLOOKUP($A9,Sheet1!$A$2:$BD$405,56)</f>
        <v>7.1818181818181817</v>
      </c>
    </row>
    <row r="10" spans="1:54">
      <c r="A10">
        <v>9</v>
      </c>
      <c r="B10" t="s">
        <v>106</v>
      </c>
      <c r="C10" t="s">
        <v>71</v>
      </c>
      <c r="D10">
        <v>3.3000000000000002E-2</v>
      </c>
      <c r="E10">
        <v>0.14299999999999999</v>
      </c>
      <c r="F10">
        <v>0.14299999999999999</v>
      </c>
      <c r="G10">
        <v>0.28599999999999998</v>
      </c>
      <c r="H10">
        <f>VLOOKUP($A10,Sheet1!$A$2:$BD$405,6)</f>
        <v>81.506249999999994</v>
      </c>
      <c r="I10">
        <f>VLOOKUP($A10,Sheet1!$A$2:$BD$405,7)</f>
        <v>70.875</v>
      </c>
      <c r="J10">
        <f>VLOOKUP($A10,Sheet1!$A$2:$BD$405,8)</f>
        <v>4.5062499999999996</v>
      </c>
      <c r="K10">
        <f>VLOOKUP($A10,Sheet1!$A$2:$BD$405,9)</f>
        <v>0.47375</v>
      </c>
      <c r="L10">
        <f>VLOOKUP($A10,Sheet1!$A$2:$BD$405,10)</f>
        <v>0.89</v>
      </c>
      <c r="M10">
        <f>VLOOKUP($A10,Sheet1!$A$2:$BD$405,11)</f>
        <v>12.623750000000001</v>
      </c>
      <c r="N10">
        <f>VLOOKUP($A10,Sheet1!$A$2:$BD$405,12)</f>
        <v>4.3999999999999995</v>
      </c>
      <c r="O10">
        <f>VLOOKUP($A10,Sheet1!$A$2:$BD$405,13)</f>
        <v>4.5733333333333333</v>
      </c>
      <c r="P10">
        <f>VLOOKUP($A10,Sheet1!$A$2:$BD$405,14)</f>
        <v>22.5</v>
      </c>
      <c r="Q10">
        <f>VLOOKUP($A10,Sheet1!$A$2:$BD$405,15)</f>
        <v>1.3524999999999998</v>
      </c>
      <c r="R10">
        <f>VLOOKUP($A10,Sheet1!$A$2:$BD$405,16)</f>
        <v>23.75</v>
      </c>
      <c r="S10">
        <f>VLOOKUP($A10,Sheet1!$A$2:$BD$405,17)</f>
        <v>79.125</v>
      </c>
      <c r="T10">
        <f>VLOOKUP($A10,Sheet1!$A$2:$BD$405,18)</f>
        <v>152.125</v>
      </c>
      <c r="U10">
        <f>VLOOKUP($A10,Sheet1!$A$2:$BD$405,19)</f>
        <v>141.375</v>
      </c>
      <c r="V10">
        <f>VLOOKUP($A10,Sheet1!$A$2:$BD$405,20)</f>
        <v>0.82874999999999999</v>
      </c>
      <c r="W10">
        <f>VLOOKUP($A10,Sheet1!$A$2:$BD$405,21)</f>
        <v>0.12374999999999999</v>
      </c>
      <c r="X10">
        <f>VLOOKUP($A10,Sheet1!$A$2:$BD$405,22)</f>
        <v>0.308</v>
      </c>
      <c r="Y10">
        <f>VLOOKUP($A10,Sheet1!$A$2:$BD$405,23)</f>
        <v>1.5571428571428572</v>
      </c>
      <c r="Z10">
        <f>VLOOKUP($A10,Sheet1!$A$2:$BD$405,24)</f>
        <v>14.362500000000001</v>
      </c>
      <c r="AA10">
        <f>VLOOKUP($A10,Sheet1!$A$2:$BD$405,25)</f>
        <v>0.17674999999999996</v>
      </c>
      <c r="AB10">
        <f>VLOOKUP($A10,Sheet1!$A$2:$BD$405,26)</f>
        <v>8.3625000000000005E-2</v>
      </c>
      <c r="AC10">
        <f>VLOOKUP($A10,Sheet1!$A$2:$BD$405,27)</f>
        <v>1.3737500000000002</v>
      </c>
      <c r="AD10">
        <f>VLOOKUP($A10,Sheet1!$A$2:$BD$405,28)</f>
        <v>0.19514285714285712</v>
      </c>
      <c r="AE10">
        <f>VLOOKUP($A10,Sheet1!$A$2:$BD$405,29)</f>
        <v>0.11428571428571428</v>
      </c>
      <c r="AF10">
        <f>VLOOKUP($A10,Sheet1!$A$2:$BD$405,30)</f>
        <v>44.25</v>
      </c>
      <c r="AG10">
        <f>VLOOKUP($A10,Sheet1!$A$2:$BD$405,31)</f>
        <v>0</v>
      </c>
      <c r="AH10">
        <f>VLOOKUP($A10,Sheet1!$A$2:$BD$405,32)</f>
        <v>44.25</v>
      </c>
      <c r="AI10">
        <f>VLOOKUP($A10,Sheet1!$A$2:$BD$405,32)</f>
        <v>44.25</v>
      </c>
      <c r="AJ10">
        <f>VLOOKUP($A10,Sheet1!$A$2:$BD$405,34)</f>
        <v>27.133333333333336</v>
      </c>
      <c r="AK10">
        <f>VLOOKUP($A10,Sheet1!$A$2:$BD$405,35)</f>
        <v>0</v>
      </c>
      <c r="AL10">
        <f>VLOOKUP($A10,Sheet1!$A$2:$BD$405,36)</f>
        <v>1221.5714285714287</v>
      </c>
      <c r="AM10">
        <f>VLOOKUP($A10,Sheet1!$A$2:$BD$405,37)</f>
        <v>61</v>
      </c>
      <c r="AN10">
        <f>VLOOKUP($A10,Sheet1!$A$2:$BD$405,38)</f>
        <v>0</v>
      </c>
      <c r="AO10">
        <f>VLOOKUP($A10,Sheet1!$A$2:$BD$405,39)</f>
        <v>17.833333333333332</v>
      </c>
      <c r="AP10">
        <f>VLOOKUP($A10,Sheet1!$A$2:$BD$405,40)</f>
        <v>803</v>
      </c>
      <c r="AQ10">
        <f>VLOOKUP($A10,Sheet1!$A$2:$BD$405,41)</f>
        <v>0</v>
      </c>
      <c r="AR10">
        <f>VLOOKUP($A10,Sheet1!$A$2:$BD$405,42)</f>
        <v>0</v>
      </c>
      <c r="AS10">
        <f>VLOOKUP($A10,Sheet1!$A$2:$BD$405,43)</f>
        <v>2153.1666666666665</v>
      </c>
      <c r="AT10">
        <f>VLOOKUP($A10,Sheet1!$A$2:$BD$405,44)</f>
        <v>0.12000000000000001</v>
      </c>
      <c r="AU10">
        <f>VLOOKUP($A10,Sheet1!$A$2:$BD$405,45)</f>
        <v>0</v>
      </c>
      <c r="AV10">
        <f>VLOOKUP($A10,Sheet1!$A$2:$BD$405,46)</f>
        <v>0</v>
      </c>
      <c r="AW10">
        <f>VLOOKUP($A10,Sheet1!$A$2:$BD$405,47)</f>
        <v>26.683333333333334</v>
      </c>
      <c r="AX10">
        <f>VLOOKUP($A10,Sheet1!$A$2:$BD$405,48)</f>
        <v>8.4000000000000005E-2</v>
      </c>
      <c r="AY10">
        <f>VLOOKUP($A10,Sheet1!$A$2:$BD$405,49)</f>
        <v>4.1749999999999995E-2</v>
      </c>
      <c r="AZ10">
        <f>VLOOKUP($A10,Sheet1!$A$2:$BD$405,50)</f>
        <v>0.22125</v>
      </c>
      <c r="BA10">
        <f>VLOOKUP($A10,Sheet1!$A$2:$BD$405,51)</f>
        <v>0</v>
      </c>
      <c r="BB10">
        <f>VLOOKUP($A10,Sheet1!$A$2:$BD$405,56)</f>
        <v>7.75</v>
      </c>
    </row>
    <row r="11" spans="1:54">
      <c r="A11">
        <v>10</v>
      </c>
      <c r="B11" t="s">
        <v>77</v>
      </c>
      <c r="C11" t="s">
        <v>71</v>
      </c>
      <c r="D11">
        <v>3.3000000000000002E-2</v>
      </c>
      <c r="E11">
        <v>0.14299999999999999</v>
      </c>
      <c r="F11">
        <v>0.14299999999999999</v>
      </c>
      <c r="G11">
        <v>0.14299999999999999</v>
      </c>
      <c r="H11">
        <f>VLOOKUP($A11,Sheet1!$A$2:$BD$405,6)</f>
        <v>91.146000000000001</v>
      </c>
      <c r="I11">
        <f>VLOOKUP($A11,Sheet1!$A$2:$BD$405,7)</f>
        <v>27</v>
      </c>
      <c r="J11">
        <f>VLOOKUP($A11,Sheet1!$A$2:$BD$405,8)</f>
        <v>2.496</v>
      </c>
      <c r="K11">
        <f>VLOOKUP($A11,Sheet1!$A$2:$BD$405,9)</f>
        <v>0.318</v>
      </c>
      <c r="L11">
        <f>VLOOKUP($A11,Sheet1!$A$2:$BD$405,10)</f>
        <v>0.85799999999999998</v>
      </c>
      <c r="M11">
        <f>VLOOKUP($A11,Sheet1!$A$2:$BD$405,11)</f>
        <v>5.1840000000000002</v>
      </c>
      <c r="N11">
        <f>VLOOKUP($A11,Sheet1!$A$2:$BD$405,12)</f>
        <v>2.96</v>
      </c>
      <c r="O11">
        <f>VLOOKUP($A11,Sheet1!$A$2:$BD$405,13)</f>
        <v>1.7833333333333332</v>
      </c>
      <c r="P11">
        <f>VLOOKUP($A11,Sheet1!$A$2:$BD$405,14)</f>
        <v>26</v>
      </c>
      <c r="Q11">
        <f>VLOOKUP($A11,Sheet1!$A$2:$BD$405,15)</f>
        <v>0.57999999999999985</v>
      </c>
      <c r="R11">
        <f>VLOOKUP($A11,Sheet1!$A$2:$BD$405,16)</f>
        <v>15.2</v>
      </c>
      <c r="S11">
        <f>VLOOKUP($A11,Sheet1!$A$2:$BD$405,17)</f>
        <v>46.4</v>
      </c>
      <c r="T11">
        <f>VLOOKUP($A11,Sheet1!$A$2:$BD$405,18)</f>
        <v>227.4</v>
      </c>
      <c r="U11">
        <f>VLOOKUP($A11,Sheet1!$A$2:$BD$405,19)</f>
        <v>160.19999999999999</v>
      </c>
      <c r="V11">
        <f>VLOOKUP($A11,Sheet1!$A$2:$BD$405,20)</f>
        <v>0.44000000000000006</v>
      </c>
      <c r="W11">
        <f>VLOOKUP($A11,Sheet1!$A$2:$BD$405,21)</f>
        <v>3.2600000000000004E-2</v>
      </c>
      <c r="X11">
        <f>VLOOKUP($A11,Sheet1!$A$2:$BD$405,22)</f>
        <v>0.20259999999999997</v>
      </c>
      <c r="Y11">
        <f>VLOOKUP($A11,Sheet1!$A$2:$BD$405,23)</f>
        <v>0.67999999999999994</v>
      </c>
      <c r="Z11">
        <f>VLOOKUP($A11,Sheet1!$A$2:$BD$405,24)</f>
        <v>61.779999999999994</v>
      </c>
      <c r="AA11">
        <f>VLOOKUP($A11,Sheet1!$A$2:$BD$405,25)</f>
        <v>5.9800000000000006E-2</v>
      </c>
      <c r="AB11">
        <f>VLOOKUP($A11,Sheet1!$A$2:$BD$405,26)</f>
        <v>8.14E-2</v>
      </c>
      <c r="AC11">
        <f>VLOOKUP($A11,Sheet1!$A$2:$BD$405,27)</f>
        <v>0.56319999999999992</v>
      </c>
      <c r="AD11">
        <f>VLOOKUP($A11,Sheet1!$A$2:$BD$405,28)</f>
        <v>0.53280000000000005</v>
      </c>
      <c r="AE11">
        <f>VLOOKUP($A11,Sheet1!$A$2:$BD$405,29)</f>
        <v>0.17899999999999999</v>
      </c>
      <c r="AF11">
        <f>VLOOKUP($A11,Sheet1!$A$2:$BD$405,30)</f>
        <v>44.8</v>
      </c>
      <c r="AG11">
        <f>VLOOKUP($A11,Sheet1!$A$2:$BD$405,31)</f>
        <v>0</v>
      </c>
      <c r="AH11">
        <f>VLOOKUP($A11,Sheet1!$A$2:$BD$405,32)</f>
        <v>44.8</v>
      </c>
      <c r="AI11">
        <f>VLOOKUP($A11,Sheet1!$A$2:$BD$405,32)</f>
        <v>44.8</v>
      </c>
      <c r="AJ11">
        <f>VLOOKUP($A11,Sheet1!$A$2:$BD$405,34)</f>
        <v>43.233333333333327</v>
      </c>
      <c r="AK11">
        <f>VLOOKUP($A11,Sheet1!$A$2:$BD$405,35)</f>
        <v>0</v>
      </c>
      <c r="AL11">
        <f>VLOOKUP($A11,Sheet1!$A$2:$BD$405,36)</f>
        <v>91.8</v>
      </c>
      <c r="AM11">
        <f>VLOOKUP($A11,Sheet1!$A$2:$BD$405,37)</f>
        <v>4.5999999999999996</v>
      </c>
      <c r="AN11">
        <f>VLOOKUP($A11,Sheet1!$A$2:$BD$405,38)</f>
        <v>0</v>
      </c>
      <c r="AO11">
        <f>VLOOKUP($A11,Sheet1!$A$2:$BD$405,39)</f>
        <v>0</v>
      </c>
      <c r="AP11">
        <f>VLOOKUP($A11,Sheet1!$A$2:$BD$405,40)</f>
        <v>35.333333333333336</v>
      </c>
      <c r="AQ11">
        <f>VLOOKUP($A11,Sheet1!$A$2:$BD$405,41)</f>
        <v>0</v>
      </c>
      <c r="AR11">
        <f>VLOOKUP($A11,Sheet1!$A$2:$BD$405,42)</f>
        <v>0</v>
      </c>
      <c r="AS11">
        <f>VLOOKUP($A11,Sheet1!$A$2:$BD$405,43)</f>
        <v>31.666666666666668</v>
      </c>
      <c r="AT11">
        <f>VLOOKUP($A11,Sheet1!$A$2:$BD$405,44)</f>
        <v>5.6666666666666671E-2</v>
      </c>
      <c r="AU11">
        <f>VLOOKUP($A11,Sheet1!$A$2:$BD$405,45)</f>
        <v>0</v>
      </c>
      <c r="AV11">
        <f>VLOOKUP($A11,Sheet1!$A$2:$BD$405,46)</f>
        <v>0</v>
      </c>
      <c r="AW11">
        <f>VLOOKUP($A11,Sheet1!$A$2:$BD$405,47)</f>
        <v>15.300000000000002</v>
      </c>
      <c r="AX11">
        <f>VLOOKUP($A11,Sheet1!$A$2:$BD$405,48)</f>
        <v>4.9799999999999997E-2</v>
      </c>
      <c r="AY11">
        <f>VLOOKUP($A11,Sheet1!$A$2:$BD$405,49)</f>
        <v>2.6600000000000002E-2</v>
      </c>
      <c r="AZ11">
        <f>VLOOKUP($A11,Sheet1!$A$2:$BD$405,50)</f>
        <v>0.14580000000000001</v>
      </c>
      <c r="BA11">
        <f>VLOOKUP($A11,Sheet1!$A$2:$BD$405,51)</f>
        <v>0</v>
      </c>
      <c r="BB11">
        <f>VLOOKUP($A11,Sheet1!$A$2:$BD$405,56)</f>
        <v>7.8</v>
      </c>
    </row>
    <row r="12" spans="1:54">
      <c r="A12">
        <v>11</v>
      </c>
      <c r="B12" t="s">
        <v>89</v>
      </c>
      <c r="C12" t="s">
        <v>71</v>
      </c>
      <c r="D12">
        <v>3.3000000000000002E-2</v>
      </c>
      <c r="E12">
        <v>0.14299999999999999</v>
      </c>
      <c r="F12">
        <v>0</v>
      </c>
      <c r="G12">
        <v>0</v>
      </c>
      <c r="H12">
        <f>VLOOKUP($A12,Sheet1!$A$2:$BD$405,6)</f>
        <v>70.511428571428581</v>
      </c>
      <c r="I12">
        <f>VLOOKUP($A12,Sheet1!$A$2:$BD$405,7)</f>
        <v>117.57142857142857</v>
      </c>
      <c r="J12">
        <f>VLOOKUP($A12,Sheet1!$A$2:$BD$405,8)</f>
        <v>5.5671428571428567</v>
      </c>
      <c r="K12">
        <f>VLOOKUP($A12,Sheet1!$A$2:$BD$405,9)</f>
        <v>2.7714285714285714</v>
      </c>
      <c r="L12">
        <f>VLOOKUP($A12,Sheet1!$A$2:$BD$405,10)</f>
        <v>1.8914285714285715</v>
      </c>
      <c r="M12">
        <f>VLOOKUP($A12,Sheet1!$A$2:$BD$405,11)</f>
        <v>19.262857142857143</v>
      </c>
      <c r="N12">
        <f>VLOOKUP($A12,Sheet1!$A$2:$BD$405,12)</f>
        <v>5.05</v>
      </c>
      <c r="O12">
        <f>VLOOKUP($A12,Sheet1!$A$2:$BD$405,13)</f>
        <v>7.1300000000000008</v>
      </c>
      <c r="P12">
        <f>VLOOKUP($A12,Sheet1!$A$2:$BD$405,14)</f>
        <v>50.571428571428569</v>
      </c>
      <c r="Q12">
        <f>VLOOKUP($A12,Sheet1!$A$2:$BD$405,15)</f>
        <v>1.8714285714285714</v>
      </c>
      <c r="R12">
        <f>VLOOKUP($A12,Sheet1!$A$2:$BD$405,16)</f>
        <v>31.857142857142858</v>
      </c>
      <c r="S12">
        <f>VLOOKUP($A12,Sheet1!$A$2:$BD$405,17)</f>
        <v>99</v>
      </c>
      <c r="T12">
        <f>VLOOKUP($A12,Sheet1!$A$2:$BD$405,18)</f>
        <v>285.14285714285717</v>
      </c>
      <c r="U12">
        <f>VLOOKUP($A12,Sheet1!$A$2:$BD$405,19)</f>
        <v>408.28571428571428</v>
      </c>
      <c r="V12">
        <f>VLOOKUP($A12,Sheet1!$A$2:$BD$405,20)</f>
        <v>1.9757142857142858</v>
      </c>
      <c r="W12">
        <f>VLOOKUP($A12,Sheet1!$A$2:$BD$405,21)</f>
        <v>0.20100000000000001</v>
      </c>
      <c r="X12">
        <f>VLOOKUP($A12,Sheet1!$A$2:$BD$405,22)</f>
        <v>0.34542857142857136</v>
      </c>
      <c r="Y12">
        <f>VLOOKUP($A12,Sheet1!$A$2:$BD$405,23)</f>
        <v>5.8857142857142861</v>
      </c>
      <c r="Z12">
        <f>VLOOKUP($A12,Sheet1!$A$2:$BD$405,24)</f>
        <v>1.842857142857143</v>
      </c>
      <c r="AA12">
        <f>VLOOKUP($A12,Sheet1!$A$2:$BD$405,25)</f>
        <v>7.0428571428571424E-2</v>
      </c>
      <c r="AB12">
        <f>VLOOKUP($A12,Sheet1!$A$2:$BD$405,26)</f>
        <v>4.7285714285714285E-2</v>
      </c>
      <c r="AC12">
        <f>VLOOKUP($A12,Sheet1!$A$2:$BD$405,27)</f>
        <v>0.56714285714285706</v>
      </c>
      <c r="AD12">
        <f>VLOOKUP($A12,Sheet1!$A$2:$BD$405,28)</f>
        <v>0.19428571428571426</v>
      </c>
      <c r="AE12">
        <f>VLOOKUP($A12,Sheet1!$A$2:$BD$405,29)</f>
        <v>6.9999999999999993E-2</v>
      </c>
      <c r="AF12">
        <f>VLOOKUP($A12,Sheet1!$A$2:$BD$405,30)</f>
        <v>27.428571428571427</v>
      </c>
      <c r="AG12">
        <f>VLOOKUP($A12,Sheet1!$A$2:$BD$405,31)</f>
        <v>0</v>
      </c>
      <c r="AH12">
        <f>VLOOKUP($A12,Sheet1!$A$2:$BD$405,32)</f>
        <v>27.428571428571427</v>
      </c>
      <c r="AI12">
        <f>VLOOKUP($A12,Sheet1!$A$2:$BD$405,32)</f>
        <v>27.428571428571427</v>
      </c>
      <c r="AJ12">
        <f>VLOOKUP($A12,Sheet1!$A$2:$BD$405,34)</f>
        <v>32.25</v>
      </c>
      <c r="AK12">
        <f>VLOOKUP($A12,Sheet1!$A$2:$BD$405,35)</f>
        <v>4.8571428571428578E-2</v>
      </c>
      <c r="AL12">
        <f>VLOOKUP($A12,Sheet1!$A$2:$BD$405,36)</f>
        <v>72.571428571428569</v>
      </c>
      <c r="AM12">
        <f>VLOOKUP($A12,Sheet1!$A$2:$BD$405,37)</f>
        <v>3.5714285714285716</v>
      </c>
      <c r="AN12">
        <f>VLOOKUP($A12,Sheet1!$A$2:$BD$405,38)</f>
        <v>0</v>
      </c>
      <c r="AO12">
        <f>VLOOKUP($A12,Sheet1!$A$2:$BD$405,39)</f>
        <v>0</v>
      </c>
      <c r="AP12">
        <f>VLOOKUP($A12,Sheet1!$A$2:$BD$405,40)</f>
        <v>44</v>
      </c>
      <c r="AQ12">
        <f>VLOOKUP($A12,Sheet1!$A$2:$BD$405,41)</f>
        <v>0.5</v>
      </c>
      <c r="AR12">
        <f>VLOOKUP($A12,Sheet1!$A$2:$BD$405,42)</f>
        <v>333.5</v>
      </c>
      <c r="AS12">
        <f>VLOOKUP($A12,Sheet1!$A$2:$BD$405,43)</f>
        <v>13.25</v>
      </c>
      <c r="AT12">
        <f>VLOOKUP($A12,Sheet1!$A$2:$BD$405,44)</f>
        <v>0.11499999999999999</v>
      </c>
      <c r="AU12">
        <f>VLOOKUP($A12,Sheet1!$A$2:$BD$405,45)</f>
        <v>0</v>
      </c>
      <c r="AV12">
        <f>VLOOKUP($A12,Sheet1!$A$2:$BD$405,46)</f>
        <v>0</v>
      </c>
      <c r="AW12">
        <f>VLOOKUP($A12,Sheet1!$A$2:$BD$405,47)</f>
        <v>0.72499999999999998</v>
      </c>
      <c r="AX12">
        <f>VLOOKUP($A12,Sheet1!$A$2:$BD$405,48)</f>
        <v>1.0372857142857144</v>
      </c>
      <c r="AY12">
        <f>VLOOKUP($A12,Sheet1!$A$2:$BD$405,49)</f>
        <v>1.0998571428571429</v>
      </c>
      <c r="AZ12">
        <f>VLOOKUP($A12,Sheet1!$A$2:$BD$405,50)</f>
        <v>0.40342857142857141</v>
      </c>
      <c r="BA12">
        <f>VLOOKUP($A12,Sheet1!$A$2:$BD$405,51)</f>
        <v>6.8571428571428568</v>
      </c>
      <c r="BB12">
        <f>VLOOKUP($A12,Sheet1!$A$2:$BD$405,56)</f>
        <v>0</v>
      </c>
    </row>
    <row r="13" spans="1:54">
      <c r="A13">
        <v>12</v>
      </c>
      <c r="B13" t="s">
        <v>82</v>
      </c>
      <c r="C13" t="s">
        <v>71</v>
      </c>
      <c r="D13">
        <v>0.14299999999999999</v>
      </c>
      <c r="E13">
        <v>3.3000000000000002E-2</v>
      </c>
      <c r="F13">
        <v>0</v>
      </c>
      <c r="G13">
        <v>0</v>
      </c>
      <c r="H13">
        <f>VLOOKUP($A13,Sheet1!$A$2:$BD$405,6)</f>
        <v>89.733333333333334</v>
      </c>
      <c r="I13">
        <f>VLOOKUP($A13,Sheet1!$A$2:$BD$405,7)</f>
        <v>34.333333333333336</v>
      </c>
      <c r="J13">
        <f>VLOOKUP($A13,Sheet1!$A$2:$BD$405,8)</f>
        <v>2.2833333333333337</v>
      </c>
      <c r="K13">
        <f>VLOOKUP($A13,Sheet1!$A$2:$BD$405,9)</f>
        <v>0.52999999999999992</v>
      </c>
      <c r="L13">
        <f>VLOOKUP($A13,Sheet1!$A$2:$BD$405,10)</f>
        <v>1.1900000000000002</v>
      </c>
      <c r="M13">
        <f>VLOOKUP($A13,Sheet1!$A$2:$BD$405,11)</f>
        <v>6.25</v>
      </c>
      <c r="N13">
        <f>VLOOKUP($A13,Sheet1!$A$2:$BD$405,12)</f>
        <v>3.0333333333333332</v>
      </c>
      <c r="O13">
        <f>VLOOKUP($A13,Sheet1!$A$2:$BD$405,13)</f>
        <v>1.38</v>
      </c>
      <c r="P13">
        <f>VLOOKUP($A13,Sheet1!$A$2:$BD$405,14)</f>
        <v>20</v>
      </c>
      <c r="Q13">
        <f>VLOOKUP($A13,Sheet1!$A$2:$BD$405,15)</f>
        <v>5.3533333333333326</v>
      </c>
      <c r="R13">
        <f>VLOOKUP($A13,Sheet1!$A$2:$BD$405,16)</f>
        <v>17.333333333333332</v>
      </c>
      <c r="S13">
        <f>VLOOKUP($A13,Sheet1!$A$2:$BD$405,17)</f>
        <v>121</v>
      </c>
      <c r="T13">
        <f>VLOOKUP($A13,Sheet1!$A$2:$BD$405,18)</f>
        <v>407</v>
      </c>
      <c r="U13">
        <f>VLOOKUP($A13,Sheet1!$A$2:$BD$405,19)</f>
        <v>13</v>
      </c>
      <c r="V13">
        <f>VLOOKUP($A13,Sheet1!$A$2:$BD$405,20)</f>
        <v>1.2566666666666666</v>
      </c>
      <c r="W13">
        <f>VLOOKUP($A13,Sheet1!$A$2:$BD$405,21)</f>
        <v>0.37333333333333335</v>
      </c>
      <c r="X13">
        <f>VLOOKUP($A13,Sheet1!$A$2:$BD$405,22)</f>
        <v>0.36766666666666664</v>
      </c>
      <c r="Y13">
        <f>VLOOKUP($A13,Sheet1!$A$2:$BD$405,23)</f>
        <v>3.3666666666666671</v>
      </c>
      <c r="Z13">
        <f>VLOOKUP($A13,Sheet1!$A$2:$BD$405,24)</f>
        <v>0</v>
      </c>
      <c r="AA13">
        <f>VLOOKUP($A13,Sheet1!$A$2:$BD$405,25)</f>
        <v>3.3000000000000002E-2</v>
      </c>
      <c r="AB13">
        <f>VLOOKUP($A13,Sheet1!$A$2:$BD$405,26)</f>
        <v>0.21233333333333335</v>
      </c>
      <c r="AC13">
        <f>VLOOKUP($A13,Sheet1!$A$2:$BD$405,27)</f>
        <v>3.4046666666666661</v>
      </c>
      <c r="AD13">
        <f>VLOOKUP($A13,Sheet1!$A$2:$BD$405,28)</f>
        <v>1.0050000000000001</v>
      </c>
      <c r="AE13">
        <f>VLOOKUP($A13,Sheet1!$A$2:$BD$405,29)</f>
        <v>0.15766666666666665</v>
      </c>
      <c r="AF13">
        <f>VLOOKUP($A13,Sheet1!$A$2:$BD$405,30)</f>
        <v>8</v>
      </c>
      <c r="AG13">
        <f>VLOOKUP($A13,Sheet1!$A$2:$BD$405,31)</f>
        <v>0</v>
      </c>
      <c r="AH13">
        <f>VLOOKUP($A13,Sheet1!$A$2:$BD$405,32)</f>
        <v>8</v>
      </c>
      <c r="AI13">
        <f>VLOOKUP($A13,Sheet1!$A$2:$BD$405,32)</f>
        <v>8</v>
      </c>
      <c r="AJ13">
        <f>VLOOKUP($A13,Sheet1!$A$2:$BD$405,34)</f>
        <v>0</v>
      </c>
      <c r="AK13">
        <f>VLOOKUP($A13,Sheet1!$A$2:$BD$405,35)</f>
        <v>0</v>
      </c>
      <c r="AL13">
        <f>VLOOKUP($A13,Sheet1!$A$2:$BD$405,36)</f>
        <v>0</v>
      </c>
      <c r="AM13">
        <f>VLOOKUP($A13,Sheet1!$A$2:$BD$405,37)</f>
        <v>0</v>
      </c>
      <c r="AN13">
        <f>VLOOKUP($A13,Sheet1!$A$2:$BD$405,38)</f>
        <v>0</v>
      </c>
      <c r="AO13">
        <f>VLOOKUP($A13,Sheet1!$A$2:$BD$405,39)</f>
        <v>0</v>
      </c>
      <c r="AP13">
        <f>VLOOKUP($A13,Sheet1!$A$2:$BD$405,40)</f>
        <v>0</v>
      </c>
      <c r="AQ13">
        <f>VLOOKUP($A13,Sheet1!$A$2:$BD$405,41)</f>
        <v>0</v>
      </c>
      <c r="AR13">
        <f>VLOOKUP($A13,Sheet1!$A$2:$BD$405,42)</f>
        <v>0</v>
      </c>
      <c r="AS13">
        <f>VLOOKUP($A13,Sheet1!$A$2:$BD$405,43)</f>
        <v>0</v>
      </c>
      <c r="AT13">
        <f>VLOOKUP($A13,Sheet1!$A$2:$BD$405,44)</f>
        <v>0</v>
      </c>
      <c r="AU13">
        <f>VLOOKUP($A13,Sheet1!$A$2:$BD$405,45)</f>
        <v>3.6</v>
      </c>
      <c r="AV13">
        <f>VLOOKUP($A13,Sheet1!$A$2:$BD$405,46)</f>
        <v>145.33333333333334</v>
      </c>
      <c r="AW13">
        <f>VLOOKUP($A13,Sheet1!$A$2:$BD$405,47)</f>
        <v>0</v>
      </c>
      <c r="AX13">
        <f>VLOOKUP($A13,Sheet1!$A$2:$BD$405,48)</f>
        <v>6.5000000000000002E-2</v>
      </c>
      <c r="AY13">
        <f>VLOOKUP($A13,Sheet1!$A$2:$BD$405,49)</f>
        <v>5.1999999999999998E-2</v>
      </c>
      <c r="AZ13">
        <f>VLOOKUP($A13,Sheet1!$A$2:$BD$405,50)</f>
        <v>0.433</v>
      </c>
      <c r="BA13">
        <f>VLOOKUP($A13,Sheet1!$A$2:$BD$405,51)</f>
        <v>0</v>
      </c>
      <c r="BB13">
        <f>VLOOKUP($A13,Sheet1!$A$2:$BD$405,56)</f>
        <v>0</v>
      </c>
    </row>
    <row r="14" spans="1:54">
      <c r="A14">
        <v>13</v>
      </c>
      <c r="B14" t="s">
        <v>85</v>
      </c>
      <c r="C14" t="s">
        <v>71</v>
      </c>
      <c r="D14">
        <v>0.14299999999999999</v>
      </c>
      <c r="E14">
        <v>3.3000000000000002E-2</v>
      </c>
      <c r="F14">
        <v>0</v>
      </c>
      <c r="G14">
        <v>0</v>
      </c>
      <c r="H14">
        <f>VLOOKUP($A14,Sheet1!$A$2:$BD$405,6)</f>
        <v>95.356666666666669</v>
      </c>
      <c r="I14">
        <f>VLOOKUP($A14,Sheet1!$A$2:$BD$405,7)</f>
        <v>15</v>
      </c>
      <c r="J14">
        <f>VLOOKUP($A14,Sheet1!$A$2:$BD$405,8)</f>
        <v>0.69</v>
      </c>
      <c r="K14">
        <f>VLOOKUP($A14,Sheet1!$A$2:$BD$405,9)</f>
        <v>0.14333333333333334</v>
      </c>
      <c r="L14">
        <f>VLOOKUP($A14,Sheet1!$A$2:$BD$405,10)</f>
        <v>0.54666666666666675</v>
      </c>
      <c r="M14">
        <f>VLOOKUP($A14,Sheet1!$A$2:$BD$405,11)</f>
        <v>3.2633333333333332</v>
      </c>
      <c r="N14">
        <f>VLOOKUP($A14,Sheet1!$A$2:$BD$405,12)</f>
        <v>0.93333333333333324</v>
      </c>
      <c r="O14">
        <f>VLOOKUP($A14,Sheet1!$A$2:$BD$405,13)</f>
        <v>1.8066666666666666</v>
      </c>
      <c r="P14">
        <f>VLOOKUP($A14,Sheet1!$A$2:$BD$405,14)</f>
        <v>24</v>
      </c>
      <c r="Q14">
        <f>VLOOKUP($A14,Sheet1!$A$2:$BD$405,15)</f>
        <v>0.30666666666666664</v>
      </c>
      <c r="R14">
        <f>VLOOKUP($A14,Sheet1!$A$2:$BD$405,16)</f>
        <v>12.333333333333334</v>
      </c>
      <c r="S14">
        <f>VLOOKUP($A14,Sheet1!$A$2:$BD$405,17)</f>
        <v>23.333333333333332</v>
      </c>
      <c r="T14">
        <f>VLOOKUP($A14,Sheet1!$A$2:$BD$405,18)</f>
        <v>189</v>
      </c>
      <c r="U14">
        <f>VLOOKUP($A14,Sheet1!$A$2:$BD$405,19)</f>
        <v>110.33333333333333</v>
      </c>
      <c r="V14">
        <f>VLOOKUP($A14,Sheet1!$A$2:$BD$405,20)</f>
        <v>0.17</v>
      </c>
      <c r="W14">
        <f>VLOOKUP($A14,Sheet1!$A$2:$BD$405,21)</f>
        <v>4.9333333333333333E-2</v>
      </c>
      <c r="X14">
        <f>VLOOKUP($A14,Sheet1!$A$2:$BD$405,22)</f>
        <v>8.6000000000000007E-2</v>
      </c>
      <c r="Y14">
        <f>VLOOKUP($A14,Sheet1!$A$2:$BD$405,23)</f>
        <v>0.46666666666666662</v>
      </c>
      <c r="Z14">
        <f>VLOOKUP($A14,Sheet1!$A$2:$BD$405,24)</f>
        <v>4.0333333333333332</v>
      </c>
      <c r="AA14">
        <f>VLOOKUP($A14,Sheet1!$A$2:$BD$405,25)</f>
        <v>3.3666666666666664E-2</v>
      </c>
      <c r="AB14">
        <f>VLOOKUP($A14,Sheet1!$A$2:$BD$405,26)</f>
        <v>3.5000000000000003E-2</v>
      </c>
      <c r="AC14">
        <f>VLOOKUP($A14,Sheet1!$A$2:$BD$405,27)</f>
        <v>0.15133333333333335</v>
      </c>
      <c r="AD14">
        <f>VLOOKUP($A14,Sheet1!$A$2:$BD$405,28)</f>
        <v>0.23133333333333331</v>
      </c>
      <c r="AE14">
        <f>VLOOKUP($A14,Sheet1!$A$2:$BD$405,29)</f>
        <v>5.8999999999999997E-2</v>
      </c>
      <c r="AF14">
        <f>VLOOKUP($A14,Sheet1!$A$2:$BD$405,30)</f>
        <v>14.333333333333334</v>
      </c>
      <c r="AG14">
        <f>VLOOKUP($A14,Sheet1!$A$2:$BD$405,31)</f>
        <v>0</v>
      </c>
      <c r="AH14">
        <f>VLOOKUP($A14,Sheet1!$A$2:$BD$405,32)</f>
        <v>14.333333333333334</v>
      </c>
      <c r="AI14">
        <f>VLOOKUP($A14,Sheet1!$A$2:$BD$405,32)</f>
        <v>14.333333333333334</v>
      </c>
      <c r="AJ14">
        <f>VLOOKUP($A14,Sheet1!$A$2:$BD$405,34)</f>
        <v>6.5333333333333341</v>
      </c>
      <c r="AK14">
        <f>VLOOKUP($A14,Sheet1!$A$2:$BD$405,35)</f>
        <v>0</v>
      </c>
      <c r="AL14">
        <f>VLOOKUP($A14,Sheet1!$A$2:$BD$405,36)</f>
        <v>232.66666666666666</v>
      </c>
      <c r="AM14">
        <f>VLOOKUP($A14,Sheet1!$A$2:$BD$405,37)</f>
        <v>11.666666666666666</v>
      </c>
      <c r="AN14">
        <f>VLOOKUP($A14,Sheet1!$A$2:$BD$405,38)</f>
        <v>0</v>
      </c>
      <c r="AO14">
        <f>VLOOKUP($A14,Sheet1!$A$2:$BD$405,39)</f>
        <v>6.333333333333333</v>
      </c>
      <c r="AP14">
        <f>VLOOKUP($A14,Sheet1!$A$2:$BD$405,40)</f>
        <v>129.66666666666666</v>
      </c>
      <c r="AQ14">
        <f>VLOOKUP($A14,Sheet1!$A$2:$BD$405,41)</f>
        <v>14.666666666666666</v>
      </c>
      <c r="AR14">
        <f>VLOOKUP($A14,Sheet1!$A$2:$BD$405,42)</f>
        <v>0</v>
      </c>
      <c r="AS14">
        <f>VLOOKUP($A14,Sheet1!$A$2:$BD$405,43)</f>
        <v>122.66666666666667</v>
      </c>
      <c r="AT14">
        <f>VLOOKUP($A14,Sheet1!$A$2:$BD$405,44)</f>
        <v>0.13666666666666666</v>
      </c>
      <c r="AU14">
        <f>VLOOKUP($A14,Sheet1!$A$2:$BD$405,45)</f>
        <v>0</v>
      </c>
      <c r="AV14">
        <f>VLOOKUP($A14,Sheet1!$A$2:$BD$405,46)</f>
        <v>0</v>
      </c>
      <c r="AW14">
        <f>VLOOKUP($A14,Sheet1!$A$2:$BD$405,47)</f>
        <v>20.466666666666665</v>
      </c>
      <c r="AX14">
        <f>VLOOKUP($A14,Sheet1!$A$2:$BD$405,48)</f>
        <v>0.03</v>
      </c>
      <c r="AY14">
        <f>VLOOKUP($A14,Sheet1!$A$2:$BD$405,49)</f>
        <v>1.2333333333333333E-2</v>
      </c>
      <c r="AZ14">
        <f>VLOOKUP($A14,Sheet1!$A$2:$BD$405,50)</f>
        <v>3.6666666666666667E-2</v>
      </c>
      <c r="BA14">
        <f>VLOOKUP($A14,Sheet1!$A$2:$BD$405,51)</f>
        <v>0</v>
      </c>
      <c r="BB14">
        <f>VLOOKUP($A14,Sheet1!$A$2:$BD$405,56)</f>
        <v>10</v>
      </c>
    </row>
    <row r="15" spans="1:54">
      <c r="A15">
        <v>14</v>
      </c>
      <c r="B15" t="s">
        <v>87</v>
      </c>
      <c r="C15" t="s">
        <v>71</v>
      </c>
      <c r="D15">
        <v>3.3000000000000002E-2</v>
      </c>
      <c r="E15">
        <v>0.01</v>
      </c>
      <c r="F15">
        <v>0</v>
      </c>
      <c r="G15">
        <v>0</v>
      </c>
      <c r="H15">
        <f>VLOOKUP($A15,Sheet1!$A$2:$BD$405,6)</f>
        <v>89.224999999999994</v>
      </c>
      <c r="I15">
        <f>VLOOKUP($A15,Sheet1!$A$2:$BD$405,7)</f>
        <v>37</v>
      </c>
      <c r="J15">
        <f>VLOOKUP($A15,Sheet1!$A$2:$BD$405,8)</f>
        <v>1.2324999999999999</v>
      </c>
      <c r="K15">
        <f>VLOOKUP($A15,Sheet1!$A$2:$BD$405,9)</f>
        <v>0.14499999999999999</v>
      </c>
      <c r="L15">
        <f>VLOOKUP($A15,Sheet1!$A$2:$BD$405,10)</f>
        <v>0.93000000000000016</v>
      </c>
      <c r="M15">
        <f>VLOOKUP($A15,Sheet1!$A$2:$BD$405,11)</f>
        <v>8.4675000000000011</v>
      </c>
      <c r="N15">
        <f>VLOOKUP($A15,Sheet1!$A$2:$BD$405,12)</f>
        <v>1.95</v>
      </c>
      <c r="O15">
        <f>VLOOKUP($A15,Sheet1!$A$2:$BD$405,13)</f>
        <v>6.6899999999999995</v>
      </c>
      <c r="P15">
        <f>VLOOKUP($A15,Sheet1!$A$2:$BD$405,14)</f>
        <v>16.25</v>
      </c>
      <c r="Q15">
        <f>VLOOKUP($A15,Sheet1!$A$2:$BD$405,15)</f>
        <v>1.0350000000000001</v>
      </c>
      <c r="R15">
        <f>VLOOKUP($A15,Sheet1!$A$2:$BD$405,16)</f>
        <v>20.25</v>
      </c>
      <c r="S15">
        <f>VLOOKUP($A15,Sheet1!$A$2:$BD$405,17)</f>
        <v>27.5</v>
      </c>
      <c r="T15">
        <f>VLOOKUP($A15,Sheet1!$A$2:$BD$405,18)</f>
        <v>234.25</v>
      </c>
      <c r="U15">
        <f>VLOOKUP($A15,Sheet1!$A$2:$BD$405,19)</f>
        <v>123</v>
      </c>
      <c r="V15">
        <f>VLOOKUP($A15,Sheet1!$A$2:$BD$405,20)</f>
        <v>0.3125</v>
      </c>
      <c r="W15">
        <f>VLOOKUP($A15,Sheet1!$A$2:$BD$405,21)</f>
        <v>6.275E-2</v>
      </c>
      <c r="X15">
        <f>VLOOKUP($A15,Sheet1!$A$2:$BD$405,22)</f>
        <v>0.33825</v>
      </c>
      <c r="Y15">
        <f>VLOOKUP($A15,Sheet1!$A$2:$BD$405,23)</f>
        <v>0.5</v>
      </c>
      <c r="Z15">
        <f>VLOOKUP($A15,Sheet1!$A$2:$BD$405,24)</f>
        <v>3.85</v>
      </c>
      <c r="AA15">
        <f>VLOOKUP($A15,Sheet1!$A$2:$BD$405,25)</f>
        <v>1.9499999999999997E-2</v>
      </c>
      <c r="AB15">
        <f>VLOOKUP($A15,Sheet1!$A$2:$BD$405,26)</f>
        <v>3.95E-2</v>
      </c>
      <c r="AC15">
        <f>VLOOKUP($A15,Sheet1!$A$2:$BD$405,27)</f>
        <v>0.24325000000000002</v>
      </c>
      <c r="AD15">
        <f>VLOOKUP($A15,Sheet1!$A$2:$BD$405,28)</f>
        <v>0.1515</v>
      </c>
      <c r="AE15">
        <f>VLOOKUP($A15,Sheet1!$A$2:$BD$405,29)</f>
        <v>6.1499999999999999E-2</v>
      </c>
      <c r="AF15">
        <f>VLOOKUP($A15,Sheet1!$A$2:$BD$405,30)</f>
        <v>62</v>
      </c>
      <c r="AG15">
        <f>VLOOKUP($A15,Sheet1!$A$2:$BD$405,31)</f>
        <v>0</v>
      </c>
      <c r="AH15">
        <f>VLOOKUP($A15,Sheet1!$A$2:$BD$405,32)</f>
        <v>62</v>
      </c>
      <c r="AI15">
        <f>VLOOKUP($A15,Sheet1!$A$2:$BD$405,32)</f>
        <v>62</v>
      </c>
      <c r="AJ15">
        <f>VLOOKUP($A15,Sheet1!$A$2:$BD$405,34)</f>
        <v>6.75</v>
      </c>
      <c r="AK15">
        <f>VLOOKUP($A15,Sheet1!$A$2:$BD$405,35)</f>
        <v>0</v>
      </c>
      <c r="AL15">
        <f>VLOOKUP($A15,Sheet1!$A$2:$BD$405,36)</f>
        <v>28.75</v>
      </c>
      <c r="AM15">
        <f>VLOOKUP($A15,Sheet1!$A$2:$BD$405,37)</f>
        <v>1.5</v>
      </c>
      <c r="AN15">
        <f>VLOOKUP($A15,Sheet1!$A$2:$BD$405,38)</f>
        <v>0</v>
      </c>
      <c r="AO15">
        <f>VLOOKUP($A15,Sheet1!$A$2:$BD$405,39)</f>
        <v>0</v>
      </c>
      <c r="AP15">
        <f>VLOOKUP($A15,Sheet1!$A$2:$BD$405,40)</f>
        <v>17.5</v>
      </c>
      <c r="AQ15">
        <f>VLOOKUP($A15,Sheet1!$A$2:$BD$405,41)</f>
        <v>0</v>
      </c>
      <c r="AR15">
        <f>VLOOKUP($A15,Sheet1!$A$2:$BD$405,42)</f>
        <v>0</v>
      </c>
      <c r="AS15">
        <f>VLOOKUP($A15,Sheet1!$A$2:$BD$405,43)</f>
        <v>0</v>
      </c>
      <c r="AT15">
        <f>VLOOKUP($A15,Sheet1!$A$2:$BD$405,44)</f>
        <v>3.5000000000000003E-2</v>
      </c>
      <c r="AU15">
        <f>VLOOKUP($A15,Sheet1!$A$2:$BD$405,45)</f>
        <v>0</v>
      </c>
      <c r="AV15">
        <f>VLOOKUP($A15,Sheet1!$A$2:$BD$405,46)</f>
        <v>0</v>
      </c>
      <c r="AW15">
        <f>VLOOKUP($A15,Sheet1!$A$2:$BD$405,47)</f>
        <v>0.2</v>
      </c>
      <c r="AX15">
        <f>VLOOKUP($A15,Sheet1!$A$2:$BD$405,48)</f>
        <v>2.1999999999999999E-2</v>
      </c>
      <c r="AY15">
        <f>VLOOKUP($A15,Sheet1!$A$2:$BD$405,49)</f>
        <v>2.6749999999999999E-2</v>
      </c>
      <c r="AZ15">
        <f>VLOOKUP($A15,Sheet1!$A$2:$BD$405,50)</f>
        <v>4.9500000000000002E-2</v>
      </c>
      <c r="BA15">
        <f>VLOOKUP($A15,Sheet1!$A$2:$BD$405,51)</f>
        <v>0</v>
      </c>
      <c r="BB15">
        <f>VLOOKUP($A15,Sheet1!$A$2:$BD$405,56)</f>
        <v>8.25</v>
      </c>
    </row>
    <row r="16" spans="1:54">
      <c r="A16">
        <v>15</v>
      </c>
      <c r="B16" t="s">
        <v>74</v>
      </c>
      <c r="C16" t="s">
        <v>71</v>
      </c>
      <c r="D16">
        <v>0.01</v>
      </c>
      <c r="E16">
        <v>0.01</v>
      </c>
      <c r="F16">
        <v>3.3000000000000002E-2</v>
      </c>
      <c r="G16">
        <v>0.14299999999999999</v>
      </c>
      <c r="H16">
        <f>VLOOKUP($A16,Sheet1!$A$2:$BD$405,6)</f>
        <v>87.177500000000009</v>
      </c>
      <c r="I16">
        <f>VLOOKUP($A16,Sheet1!$A$2:$BD$405,7)</f>
        <v>40.5</v>
      </c>
      <c r="J16">
        <f>VLOOKUP($A16,Sheet1!$A$2:$BD$405,8)</f>
        <v>3.3374999999999999</v>
      </c>
      <c r="K16">
        <f>VLOOKUP($A16,Sheet1!$A$2:$BD$405,9)</f>
        <v>0.4</v>
      </c>
      <c r="L16">
        <f>VLOOKUP($A16,Sheet1!$A$2:$BD$405,10)</f>
        <v>1.0275000000000001</v>
      </c>
      <c r="M16">
        <f>VLOOKUP($A16,Sheet1!$A$2:$BD$405,11)</f>
        <v>8.0574999999999992</v>
      </c>
      <c r="N16">
        <f>VLOOKUP($A16,Sheet1!$A$2:$BD$405,12)</f>
        <v>3.5749999999999997</v>
      </c>
      <c r="O16">
        <f>VLOOKUP($A16,Sheet1!$A$2:$BD$405,13)</f>
        <v>2.0066666666666668</v>
      </c>
      <c r="P16">
        <f>VLOOKUP($A16,Sheet1!$A$2:$BD$405,14)</f>
        <v>32.5</v>
      </c>
      <c r="Q16">
        <f>VLOOKUP($A16,Sheet1!$A$2:$BD$405,15)</f>
        <v>1.0024999999999999</v>
      </c>
      <c r="R16">
        <f>VLOOKUP($A16,Sheet1!$A$2:$BD$405,16)</f>
        <v>20.25</v>
      </c>
      <c r="S16">
        <f>VLOOKUP($A16,Sheet1!$A$2:$BD$405,17)</f>
        <v>60.75</v>
      </c>
      <c r="T16">
        <f>VLOOKUP($A16,Sheet1!$A$2:$BD$405,18)</f>
        <v>341.5</v>
      </c>
      <c r="U16">
        <f>VLOOKUP($A16,Sheet1!$A$2:$BD$405,19)</f>
        <v>17.75</v>
      </c>
      <c r="V16">
        <f>VLOOKUP($A16,Sheet1!$A$2:$BD$405,20)</f>
        <v>0.32500000000000001</v>
      </c>
      <c r="W16">
        <f>VLOOKUP($A16,Sheet1!$A$2:$BD$405,21)</f>
        <v>5.5000000000000007E-2</v>
      </c>
      <c r="X16">
        <f>VLOOKUP($A16,Sheet1!$A$2:$BD$405,22)</f>
        <v>0.27024999999999999</v>
      </c>
      <c r="Y16">
        <f>VLOOKUP($A16,Sheet1!$A$2:$BD$405,23)</f>
        <v>1.2999999999999998</v>
      </c>
      <c r="Z16">
        <f>VLOOKUP($A16,Sheet1!$A$2:$BD$405,24)</f>
        <v>66.7</v>
      </c>
      <c r="AA16">
        <f>VLOOKUP($A16,Sheet1!$A$2:$BD$405,25)</f>
        <v>0.11349999999999999</v>
      </c>
      <c r="AB16">
        <f>VLOOKUP($A16,Sheet1!$A$2:$BD$405,26)</f>
        <v>0.10124999999999999</v>
      </c>
      <c r="AC16">
        <f>VLOOKUP($A16,Sheet1!$A$2:$BD$405,27)</f>
        <v>0.63174999999999992</v>
      </c>
      <c r="AD16">
        <f>VLOOKUP($A16,Sheet1!$A$2:$BD$405,28)</f>
        <v>0.29699999999999999</v>
      </c>
      <c r="AE16">
        <f>VLOOKUP($A16,Sheet1!$A$2:$BD$405,29)</f>
        <v>0.22199999999999998</v>
      </c>
      <c r="AF16">
        <f>VLOOKUP($A16,Sheet1!$A$2:$BD$405,30)</f>
        <v>86.25</v>
      </c>
      <c r="AG16">
        <f>VLOOKUP($A16,Sheet1!$A$2:$BD$405,31)</f>
        <v>0</v>
      </c>
      <c r="AH16">
        <f>VLOOKUP($A16,Sheet1!$A$2:$BD$405,32)</f>
        <v>86.25</v>
      </c>
      <c r="AI16">
        <f>VLOOKUP($A16,Sheet1!$A$2:$BD$405,32)</f>
        <v>86.25</v>
      </c>
      <c r="AJ16">
        <f>VLOOKUP($A16,Sheet1!$A$2:$BD$405,34)</f>
        <v>25.933333333333337</v>
      </c>
      <c r="AK16">
        <f>VLOOKUP($A16,Sheet1!$A$2:$BD$405,35)</f>
        <v>0</v>
      </c>
      <c r="AL16">
        <f>VLOOKUP($A16,Sheet1!$A$2:$BD$405,36)</f>
        <v>768</v>
      </c>
      <c r="AM16">
        <f>VLOOKUP($A16,Sheet1!$A$2:$BD$405,37)</f>
        <v>38.5</v>
      </c>
      <c r="AN16">
        <f>VLOOKUP($A16,Sheet1!$A$2:$BD$405,38)</f>
        <v>0</v>
      </c>
      <c r="AO16">
        <f>VLOOKUP($A16,Sheet1!$A$2:$BD$405,39)</f>
        <v>2</v>
      </c>
      <c r="AP16">
        <f>VLOOKUP($A16,Sheet1!$A$2:$BD$405,40)</f>
        <v>460</v>
      </c>
      <c r="AQ16">
        <f>VLOOKUP($A16,Sheet1!$A$2:$BD$405,41)</f>
        <v>0</v>
      </c>
      <c r="AR16">
        <f>VLOOKUP($A16,Sheet1!$A$2:$BD$405,42)</f>
        <v>0</v>
      </c>
      <c r="AS16">
        <f>VLOOKUP($A16,Sheet1!$A$2:$BD$405,43)</f>
        <v>1473.6666666666667</v>
      </c>
      <c r="AT16">
        <f>VLOOKUP($A16,Sheet1!$A$2:$BD$405,44)</f>
        <v>0.60666666666666669</v>
      </c>
      <c r="AU16">
        <f>VLOOKUP($A16,Sheet1!$A$2:$BD$405,45)</f>
        <v>0</v>
      </c>
      <c r="AV16">
        <f>VLOOKUP($A16,Sheet1!$A$2:$BD$405,46)</f>
        <v>0</v>
      </c>
      <c r="AW16">
        <f>VLOOKUP($A16,Sheet1!$A$2:$BD$405,47)</f>
        <v>170.26666666666668</v>
      </c>
      <c r="AX16">
        <f>VLOOKUP($A16,Sheet1!$A$2:$BD$405,48)</f>
        <v>8.2250000000000004E-2</v>
      </c>
      <c r="AY16">
        <f>VLOOKUP($A16,Sheet1!$A$2:$BD$405,49)</f>
        <v>3.0499999999999999E-2</v>
      </c>
      <c r="AZ16">
        <f>VLOOKUP($A16,Sheet1!$A$2:$BD$405,50)</f>
        <v>0.20374999999999999</v>
      </c>
      <c r="BA16">
        <f>VLOOKUP($A16,Sheet1!$A$2:$BD$405,51)</f>
        <v>0</v>
      </c>
      <c r="BB16">
        <f>VLOOKUP($A16,Sheet1!$A$2:$BD$405,56)</f>
        <v>2.5</v>
      </c>
    </row>
    <row r="17" spans="1:54">
      <c r="A17">
        <v>16</v>
      </c>
      <c r="B17" t="s">
        <v>88</v>
      </c>
      <c r="C17" t="s">
        <v>71</v>
      </c>
      <c r="D17">
        <v>0.01</v>
      </c>
      <c r="E17">
        <v>0.01</v>
      </c>
      <c r="F17">
        <v>0</v>
      </c>
      <c r="G17">
        <v>0</v>
      </c>
      <c r="H17">
        <f>VLOOKUP($A17,Sheet1!$A$2:$BD$405,6)</f>
        <v>73.731666666666669</v>
      </c>
      <c r="I17">
        <f>VLOOKUP($A17,Sheet1!$A$2:$BD$405,7)</f>
        <v>158.5</v>
      </c>
      <c r="J17">
        <f>VLOOKUP($A17,Sheet1!$A$2:$BD$405,8)</f>
        <v>0.91</v>
      </c>
      <c r="K17">
        <f>VLOOKUP($A17,Sheet1!$A$2:$BD$405,9)</f>
        <v>11.368333333333332</v>
      </c>
      <c r="L17">
        <f>VLOOKUP($A17,Sheet1!$A$2:$BD$405,10)</f>
        <v>0.91666666666666685</v>
      </c>
      <c r="M17">
        <f>VLOOKUP($A17,Sheet1!$A$2:$BD$405,11)</f>
        <v>13.069999999999999</v>
      </c>
      <c r="N17">
        <f>VLOOKUP($A17,Sheet1!$A$2:$BD$405,12)</f>
        <v>1.8666666666666669</v>
      </c>
      <c r="O17">
        <f>VLOOKUP($A17,Sheet1!$A$2:$BD$405,13)</f>
        <v>10.186666666666666</v>
      </c>
      <c r="P17">
        <f>VLOOKUP($A17,Sheet1!$A$2:$BD$405,14)</f>
        <v>32.833333333333336</v>
      </c>
      <c r="Q17">
        <f>VLOOKUP($A17,Sheet1!$A$2:$BD$405,15)</f>
        <v>0.27333333333333337</v>
      </c>
      <c r="R17">
        <f>VLOOKUP($A17,Sheet1!$A$2:$BD$405,16)</f>
        <v>9.1666666666666661</v>
      </c>
      <c r="S17">
        <f>VLOOKUP($A17,Sheet1!$A$2:$BD$405,17)</f>
        <v>23.5</v>
      </c>
      <c r="T17">
        <f>VLOOKUP($A17,Sheet1!$A$2:$BD$405,18)</f>
        <v>143.16666666666666</v>
      </c>
      <c r="U17">
        <f>VLOOKUP($A17,Sheet1!$A$2:$BD$405,19)</f>
        <v>217.66666666666666</v>
      </c>
      <c r="V17">
        <f>VLOOKUP($A17,Sheet1!$A$2:$BD$405,20)</f>
        <v>0.16500000000000001</v>
      </c>
      <c r="W17">
        <f>VLOOKUP($A17,Sheet1!$A$2:$BD$405,21)</f>
        <v>1.7000000000000001E-2</v>
      </c>
      <c r="X17">
        <f>VLOOKUP($A17,Sheet1!$A$2:$BD$405,22)</f>
        <v>0.12933333333333333</v>
      </c>
      <c r="Y17">
        <f>VLOOKUP($A17,Sheet1!$A$2:$BD$405,23)</f>
        <v>1.85</v>
      </c>
      <c r="Z17">
        <f>VLOOKUP($A17,Sheet1!$A$2:$BD$405,24)</f>
        <v>14.016666666666667</v>
      </c>
      <c r="AA17">
        <f>VLOOKUP($A17,Sheet1!$A$2:$BD$405,25)</f>
        <v>2.6166666666666668E-2</v>
      </c>
      <c r="AB17">
        <f>VLOOKUP($A17,Sheet1!$A$2:$BD$405,26)</f>
        <v>4.6166666666666668E-2</v>
      </c>
      <c r="AC17">
        <f>VLOOKUP($A17,Sheet1!$A$2:$BD$405,27)</f>
        <v>0.25600000000000001</v>
      </c>
      <c r="AD17">
        <f>VLOOKUP($A17,Sheet1!$A$2:$BD$405,28)</f>
        <v>0.2548333333333333</v>
      </c>
      <c r="AE17">
        <f>VLOOKUP($A17,Sheet1!$A$2:$BD$405,29)</f>
        <v>0.11483333333333333</v>
      </c>
      <c r="AF17">
        <f>VLOOKUP($A17,Sheet1!$A$2:$BD$405,30)</f>
        <v>25</v>
      </c>
      <c r="AG17">
        <f>VLOOKUP($A17,Sheet1!$A$2:$BD$405,31)</f>
        <v>0</v>
      </c>
      <c r="AH17">
        <f>VLOOKUP($A17,Sheet1!$A$2:$BD$405,32)</f>
        <v>25</v>
      </c>
      <c r="AI17">
        <f>VLOOKUP($A17,Sheet1!$A$2:$BD$405,32)</f>
        <v>25</v>
      </c>
      <c r="AJ17">
        <f>VLOOKUP($A17,Sheet1!$A$2:$BD$405,34)</f>
        <v>8.1999999999999993</v>
      </c>
      <c r="AK17">
        <f>VLOOKUP($A17,Sheet1!$A$2:$BD$405,35)</f>
        <v>3.3333333333333335E-3</v>
      </c>
      <c r="AL17">
        <f>VLOOKUP($A17,Sheet1!$A$2:$BD$405,36)</f>
        <v>710.66666666666663</v>
      </c>
      <c r="AM17">
        <f>VLOOKUP($A17,Sheet1!$A$2:$BD$405,37)</f>
        <v>50</v>
      </c>
      <c r="AN17">
        <f>VLOOKUP($A17,Sheet1!$A$2:$BD$405,38)</f>
        <v>17.333333333333332</v>
      </c>
      <c r="AO17">
        <f>VLOOKUP($A17,Sheet1!$A$2:$BD$405,39)</f>
        <v>261.75</v>
      </c>
      <c r="AP17">
        <f>VLOOKUP($A17,Sheet1!$A$2:$BD$405,40)</f>
        <v>456</v>
      </c>
      <c r="AQ17">
        <f>VLOOKUP($A17,Sheet1!$A$2:$BD$405,41)</f>
        <v>1.75</v>
      </c>
      <c r="AR17">
        <f>VLOOKUP($A17,Sheet1!$A$2:$BD$405,42)</f>
        <v>4</v>
      </c>
      <c r="AS17">
        <f>VLOOKUP($A17,Sheet1!$A$2:$BD$405,43)</f>
        <v>67</v>
      </c>
      <c r="AT17">
        <f>VLOOKUP($A17,Sheet1!$A$2:$BD$405,44)</f>
        <v>0.748</v>
      </c>
      <c r="AU17">
        <f>VLOOKUP($A17,Sheet1!$A$2:$BD$405,45)</f>
        <v>0</v>
      </c>
      <c r="AV17">
        <f>VLOOKUP($A17,Sheet1!$A$2:$BD$405,46)</f>
        <v>0</v>
      </c>
      <c r="AW17">
        <f>VLOOKUP($A17,Sheet1!$A$2:$BD$405,47)</f>
        <v>77.84</v>
      </c>
      <c r="AX17">
        <f>VLOOKUP($A17,Sheet1!$A$2:$BD$405,48)</f>
        <v>1.8065</v>
      </c>
      <c r="AY17">
        <f>VLOOKUP($A17,Sheet1!$A$2:$BD$405,49)</f>
        <v>2.6575000000000002</v>
      </c>
      <c r="AZ17">
        <f>VLOOKUP($A17,Sheet1!$A$2:$BD$405,50)</f>
        <v>6.3036666666666674</v>
      </c>
      <c r="BA17">
        <f>VLOOKUP($A17,Sheet1!$A$2:$BD$405,51)</f>
        <v>9.1666666666666661</v>
      </c>
      <c r="BB17">
        <f>VLOOKUP($A17,Sheet1!$A$2:$BD$405,56)</f>
        <v>0</v>
      </c>
    </row>
    <row r="18" spans="1:54">
      <c r="A18">
        <v>17</v>
      </c>
      <c r="B18" t="s">
        <v>81</v>
      </c>
      <c r="C18" t="s">
        <v>71</v>
      </c>
      <c r="D18">
        <v>0.14299999999999999</v>
      </c>
      <c r="E18">
        <v>0</v>
      </c>
      <c r="F18">
        <v>0</v>
      </c>
      <c r="G18">
        <v>0</v>
      </c>
      <c r="H18">
        <f>VLOOKUP($A18,Sheet1!$A$2:$BD$405,6)</f>
        <v>58.58</v>
      </c>
      <c r="I18">
        <f>VLOOKUP($A18,Sheet1!$A$2:$BD$405,7)</f>
        <v>149</v>
      </c>
      <c r="J18">
        <f>VLOOKUP($A18,Sheet1!$A$2:$BD$405,8)</f>
        <v>6.36</v>
      </c>
      <c r="K18">
        <f>VLOOKUP($A18,Sheet1!$A$2:$BD$405,9)</f>
        <v>0.5</v>
      </c>
      <c r="L18">
        <f>VLOOKUP($A18,Sheet1!$A$2:$BD$405,10)</f>
        <v>1.5</v>
      </c>
      <c r="M18">
        <f>VLOOKUP($A18,Sheet1!$A$2:$BD$405,11)</f>
        <v>33.06</v>
      </c>
      <c r="N18">
        <f>VLOOKUP($A18,Sheet1!$A$2:$BD$405,12)</f>
        <v>2.1</v>
      </c>
      <c r="O18">
        <f>VLOOKUP($A18,Sheet1!$A$2:$BD$405,13)</f>
        <v>1</v>
      </c>
      <c r="P18">
        <f>VLOOKUP($A18,Sheet1!$A$2:$BD$405,14)</f>
        <v>181</v>
      </c>
      <c r="Q18">
        <f>VLOOKUP($A18,Sheet1!$A$2:$BD$405,15)</f>
        <v>1.7</v>
      </c>
      <c r="R18">
        <f>VLOOKUP($A18,Sheet1!$A$2:$BD$405,16)</f>
        <v>25</v>
      </c>
      <c r="S18">
        <f>VLOOKUP($A18,Sheet1!$A$2:$BD$405,17)</f>
        <v>153</v>
      </c>
      <c r="T18">
        <f>VLOOKUP($A18,Sheet1!$A$2:$BD$405,18)</f>
        <v>401</v>
      </c>
      <c r="U18">
        <f>VLOOKUP($A18,Sheet1!$A$2:$BD$405,19)</f>
        <v>17</v>
      </c>
      <c r="V18">
        <f>VLOOKUP($A18,Sheet1!$A$2:$BD$405,20)</f>
        <v>1.1599999999999999</v>
      </c>
      <c r="W18">
        <f>VLOOKUP($A18,Sheet1!$A$2:$BD$405,21)</f>
        <v>0.29899999999999999</v>
      </c>
      <c r="X18">
        <f>VLOOKUP($A18,Sheet1!$A$2:$BD$405,22)</f>
        <v>1.6719999999999999</v>
      </c>
      <c r="Y18">
        <f>VLOOKUP($A18,Sheet1!$A$2:$BD$405,23)</f>
        <v>14.2</v>
      </c>
      <c r="Z18">
        <f>VLOOKUP($A18,Sheet1!$A$2:$BD$405,24)</f>
        <v>31.2</v>
      </c>
      <c r="AA18">
        <f>VLOOKUP($A18,Sheet1!$A$2:$BD$405,25)</f>
        <v>0.2</v>
      </c>
      <c r="AB18">
        <f>VLOOKUP($A18,Sheet1!$A$2:$BD$405,26)</f>
        <v>0.11</v>
      </c>
      <c r="AC18">
        <f>VLOOKUP($A18,Sheet1!$A$2:$BD$405,27)</f>
        <v>0.7</v>
      </c>
      <c r="AD18">
        <f>VLOOKUP($A18,Sheet1!$A$2:$BD$405,28)</f>
        <v>0.59599999999999997</v>
      </c>
      <c r="AE18">
        <f>VLOOKUP($A18,Sheet1!$A$2:$BD$405,29)</f>
        <v>1.2350000000000001</v>
      </c>
      <c r="AF18">
        <f>VLOOKUP($A18,Sheet1!$A$2:$BD$405,30)</f>
        <v>3</v>
      </c>
      <c r="AG18">
        <f>VLOOKUP($A18,Sheet1!$A$2:$BD$405,31)</f>
        <v>0</v>
      </c>
      <c r="AH18">
        <f>VLOOKUP($A18,Sheet1!$A$2:$BD$405,32)</f>
        <v>3</v>
      </c>
      <c r="AI18">
        <f>VLOOKUP($A18,Sheet1!$A$2:$BD$405,32)</f>
        <v>3</v>
      </c>
      <c r="AJ18">
        <f>VLOOKUP($A18,Sheet1!$A$2:$BD$405,34)</f>
        <v>23.2</v>
      </c>
      <c r="AK18">
        <f>VLOOKUP($A18,Sheet1!$A$2:$BD$405,35)</f>
        <v>0</v>
      </c>
      <c r="AL18">
        <f>VLOOKUP($A18,Sheet1!$A$2:$BD$405,36)</f>
        <v>9</v>
      </c>
      <c r="AM18">
        <f>VLOOKUP($A18,Sheet1!$A$2:$BD$405,37)</f>
        <v>0</v>
      </c>
      <c r="AN18">
        <f>VLOOKUP($A18,Sheet1!$A$2:$BD$405,38)</f>
        <v>0</v>
      </c>
      <c r="AO18">
        <f>VLOOKUP($A18,Sheet1!$A$2:$BD$405,39)</f>
        <v>0</v>
      </c>
      <c r="AP18">
        <f>VLOOKUP($A18,Sheet1!$A$2:$BD$405,40)</f>
        <v>5</v>
      </c>
      <c r="AQ18">
        <f>VLOOKUP($A18,Sheet1!$A$2:$BD$405,41)</f>
        <v>0</v>
      </c>
      <c r="AR18">
        <f>VLOOKUP($A18,Sheet1!$A$2:$BD$405,42)</f>
        <v>0</v>
      </c>
      <c r="AS18">
        <f>VLOOKUP($A18,Sheet1!$A$2:$BD$405,43)</f>
        <v>16</v>
      </c>
      <c r="AT18">
        <f>VLOOKUP($A18,Sheet1!$A$2:$BD$405,44)</f>
        <v>0.08</v>
      </c>
      <c r="AU18">
        <f>VLOOKUP($A18,Sheet1!$A$2:$BD$405,45)</f>
        <v>0</v>
      </c>
      <c r="AV18">
        <f>VLOOKUP($A18,Sheet1!$A$2:$BD$405,46)</f>
        <v>0</v>
      </c>
      <c r="AW18">
        <f>VLOOKUP($A18,Sheet1!$A$2:$BD$405,47)</f>
        <v>1.7</v>
      </c>
      <c r="AX18">
        <f>VLOOKUP($A18,Sheet1!$A$2:$BD$405,48)</f>
        <v>8.8999999999999996E-2</v>
      </c>
      <c r="AY18">
        <f>VLOOKUP($A18,Sheet1!$A$2:$BD$405,49)</f>
        <v>1.0999999999999999E-2</v>
      </c>
      <c r="AZ18">
        <f>VLOOKUP($A18,Sheet1!$A$2:$BD$405,50)</f>
        <v>0.249</v>
      </c>
      <c r="BA18">
        <f>VLOOKUP($A18,Sheet1!$A$2:$BD$405,51)</f>
        <v>0</v>
      </c>
      <c r="BB18">
        <f>VLOOKUP($A18,Sheet1!$A$2:$BD$405,56)</f>
        <v>13</v>
      </c>
    </row>
    <row r="19" spans="1:54">
      <c r="A19">
        <v>18</v>
      </c>
      <c r="B19" t="s">
        <v>83</v>
      </c>
      <c r="C19" t="s">
        <v>71</v>
      </c>
      <c r="D19">
        <v>0.14299999999999999</v>
      </c>
      <c r="E19">
        <v>0</v>
      </c>
      <c r="F19">
        <v>0</v>
      </c>
      <c r="G19">
        <v>0</v>
      </c>
      <c r="H19">
        <f>VLOOKUP($A19,Sheet1!$A$2:$BD$405,6)</f>
        <v>91.386666666666656</v>
      </c>
      <c r="I19">
        <f>VLOOKUP($A19,Sheet1!$A$2:$BD$405,7)</f>
        <v>38.5</v>
      </c>
      <c r="J19">
        <f>VLOOKUP($A19,Sheet1!$A$2:$BD$405,8)</f>
        <v>0.89833333333333343</v>
      </c>
      <c r="K19">
        <f>VLOOKUP($A19,Sheet1!$A$2:$BD$405,9)</f>
        <v>2.1516666666666668</v>
      </c>
      <c r="L19">
        <f>VLOOKUP($A19,Sheet1!$A$2:$BD$405,10)</f>
        <v>0.92666666666666675</v>
      </c>
      <c r="M19">
        <f>VLOOKUP($A19,Sheet1!$A$2:$BD$405,11)</f>
        <v>4.6349999999999998</v>
      </c>
      <c r="N19">
        <f>VLOOKUP($A19,Sheet1!$A$2:$BD$405,12)</f>
        <v>1.4000000000000001</v>
      </c>
      <c r="O19">
        <f>VLOOKUP($A19,Sheet1!$A$2:$BD$405,13)</f>
        <v>2.5866666666666664</v>
      </c>
      <c r="P19">
        <f>VLOOKUP($A19,Sheet1!$A$2:$BD$405,14)</f>
        <v>14.166666666666666</v>
      </c>
      <c r="Q19">
        <f>VLOOKUP($A19,Sheet1!$A$2:$BD$405,15)</f>
        <v>0.50666666666666671</v>
      </c>
      <c r="R19">
        <f>VLOOKUP($A19,Sheet1!$A$2:$BD$405,16)</f>
        <v>9</v>
      </c>
      <c r="S19">
        <f>VLOOKUP($A19,Sheet1!$A$2:$BD$405,17)</f>
        <v>17.166666666666668</v>
      </c>
      <c r="T19">
        <f>VLOOKUP($A19,Sheet1!$A$2:$BD$405,18)</f>
        <v>130.66666666666666</v>
      </c>
      <c r="U19">
        <f>VLOOKUP($A19,Sheet1!$A$2:$BD$405,19)</f>
        <v>233.33333333333334</v>
      </c>
      <c r="V19">
        <f>VLOOKUP($A19,Sheet1!$A$2:$BD$405,20)</f>
        <v>0.10000000000000002</v>
      </c>
      <c r="W19">
        <f>VLOOKUP($A19,Sheet1!$A$2:$BD$405,21)</f>
        <v>6.25E-2</v>
      </c>
      <c r="X19">
        <f>VLOOKUP($A19,Sheet1!$A$2:$BD$405,22)</f>
        <v>0.11216666666666668</v>
      </c>
      <c r="Y19">
        <f>VLOOKUP($A19,Sheet1!$A$2:$BD$405,23)</f>
        <v>0.26666666666666666</v>
      </c>
      <c r="Z19">
        <f>VLOOKUP($A19,Sheet1!$A$2:$BD$405,24)</f>
        <v>79.7</v>
      </c>
      <c r="AA19">
        <f>VLOOKUP($A19,Sheet1!$A$2:$BD$405,25)</f>
        <v>5.0499999999999996E-2</v>
      </c>
      <c r="AB19">
        <f>VLOOKUP($A19,Sheet1!$A$2:$BD$405,26)</f>
        <v>3.4166666666666672E-2</v>
      </c>
      <c r="AC19">
        <f>VLOOKUP($A19,Sheet1!$A$2:$BD$405,27)</f>
        <v>0.75683333333333336</v>
      </c>
      <c r="AD19">
        <f>VLOOKUP($A19,Sheet1!$A$2:$BD$405,28)</f>
        <v>6.3333333333333339E-2</v>
      </c>
      <c r="AE19">
        <f>VLOOKUP($A19,Sheet1!$A$2:$BD$405,29)</f>
        <v>0.17933333333333334</v>
      </c>
      <c r="AF19">
        <f>VLOOKUP($A19,Sheet1!$A$2:$BD$405,30)</f>
        <v>11.333333333333334</v>
      </c>
      <c r="AG19">
        <f>VLOOKUP($A19,Sheet1!$A$2:$BD$405,31)</f>
        <v>0</v>
      </c>
      <c r="AH19">
        <f>VLOOKUP($A19,Sheet1!$A$2:$BD$405,32)</f>
        <v>11.333333333333334</v>
      </c>
      <c r="AI19">
        <f>VLOOKUP($A19,Sheet1!$A$2:$BD$405,32)</f>
        <v>11.333333333333334</v>
      </c>
      <c r="AJ19">
        <f>VLOOKUP($A19,Sheet1!$A$2:$BD$405,34)</f>
        <v>5.8999999999999995</v>
      </c>
      <c r="AK19">
        <f>VLOOKUP($A19,Sheet1!$A$2:$BD$405,35)</f>
        <v>0</v>
      </c>
      <c r="AL19">
        <f>VLOOKUP($A19,Sheet1!$A$2:$BD$405,36)</f>
        <v>320.5</v>
      </c>
      <c r="AM19">
        <f>VLOOKUP($A19,Sheet1!$A$2:$BD$405,37)</f>
        <v>16</v>
      </c>
      <c r="AN19">
        <f>VLOOKUP($A19,Sheet1!$A$2:$BD$405,38)</f>
        <v>0</v>
      </c>
      <c r="AO19">
        <f>VLOOKUP($A19,Sheet1!$A$2:$BD$405,39)</f>
        <v>29.666666666666668</v>
      </c>
      <c r="AP19">
        <f>VLOOKUP($A19,Sheet1!$A$2:$BD$405,40)</f>
        <v>202.33333333333334</v>
      </c>
      <c r="AQ19">
        <f>VLOOKUP($A19,Sheet1!$A$2:$BD$405,41)</f>
        <v>10.666666666666666</v>
      </c>
      <c r="AR19">
        <f>VLOOKUP($A19,Sheet1!$A$2:$BD$405,42)</f>
        <v>0</v>
      </c>
      <c r="AS19">
        <f>VLOOKUP($A19,Sheet1!$A$2:$BD$405,43)</f>
        <v>386</v>
      </c>
      <c r="AT19">
        <f>VLOOKUP($A19,Sheet1!$A$2:$BD$405,44)</f>
        <v>0.75666666666666671</v>
      </c>
      <c r="AU19">
        <f>VLOOKUP($A19,Sheet1!$A$2:$BD$405,45)</f>
        <v>0</v>
      </c>
      <c r="AV19">
        <f>VLOOKUP($A19,Sheet1!$A$2:$BD$405,46)</f>
        <v>0</v>
      </c>
      <c r="AW19">
        <f>VLOOKUP($A19,Sheet1!$A$2:$BD$405,47)</f>
        <v>12.833333333333334</v>
      </c>
      <c r="AX19">
        <f>VLOOKUP($A19,Sheet1!$A$2:$BD$405,48)</f>
        <v>0.29666666666666669</v>
      </c>
      <c r="AY19">
        <f>VLOOKUP($A19,Sheet1!$A$2:$BD$405,49)</f>
        <v>0.40066666666666673</v>
      </c>
      <c r="AZ19">
        <f>VLOOKUP($A19,Sheet1!$A$2:$BD$405,50)</f>
        <v>1.0735000000000001</v>
      </c>
      <c r="BA19">
        <f>VLOOKUP($A19,Sheet1!$A$2:$BD$405,51)</f>
        <v>0</v>
      </c>
      <c r="BB19">
        <f>VLOOKUP($A19,Sheet1!$A$2:$BD$405,56)</f>
        <v>3</v>
      </c>
    </row>
    <row r="20" spans="1:54">
      <c r="A20">
        <v>19</v>
      </c>
      <c r="B20" t="s">
        <v>79</v>
      </c>
      <c r="C20" t="s">
        <v>71</v>
      </c>
      <c r="D20">
        <v>3.3000000000000002E-2</v>
      </c>
      <c r="E20">
        <v>0</v>
      </c>
      <c r="F20">
        <v>0</v>
      </c>
      <c r="G20">
        <v>0</v>
      </c>
      <c r="H20">
        <f>VLOOKUP($A20,Sheet1!$A$2:$BD$405,6)</f>
        <v>86.9</v>
      </c>
      <c r="I20">
        <f>VLOOKUP($A20,Sheet1!$A$2:$BD$405,7)</f>
        <v>46</v>
      </c>
      <c r="J20">
        <f>VLOOKUP($A20,Sheet1!$A$2:$BD$405,8)</f>
        <v>1.155</v>
      </c>
      <c r="K20">
        <f>VLOOKUP($A20,Sheet1!$A$2:$BD$405,9)</f>
        <v>0.25</v>
      </c>
      <c r="L20">
        <f>VLOOKUP($A20,Sheet1!$A$2:$BD$405,10)</f>
        <v>0.81</v>
      </c>
      <c r="M20">
        <f>VLOOKUP($A20,Sheet1!$A$2:$BD$405,11)</f>
        <v>10.885</v>
      </c>
      <c r="N20">
        <f>VLOOKUP($A20,Sheet1!$A$2:$BD$405,12)</f>
        <v>1.4</v>
      </c>
      <c r="O20">
        <f>VLOOKUP($A20,Sheet1!$A$2:$BD$405,13)</f>
        <v>3.0049999999999999</v>
      </c>
      <c r="P20">
        <f>VLOOKUP($A20,Sheet1!$A$2:$BD$405,14)</f>
        <v>44.5</v>
      </c>
      <c r="Q20">
        <f>VLOOKUP($A20,Sheet1!$A$2:$BD$405,15)</f>
        <v>1.6</v>
      </c>
      <c r="R20">
        <f>VLOOKUP($A20,Sheet1!$A$2:$BD$405,16)</f>
        <v>21</v>
      </c>
      <c r="S20">
        <f>VLOOKUP($A20,Sheet1!$A$2:$BD$405,17)</f>
        <v>26</v>
      </c>
      <c r="T20">
        <f>VLOOKUP($A20,Sheet1!$A$2:$BD$405,18)</f>
        <v>133.5</v>
      </c>
      <c r="U20">
        <f>VLOOKUP($A20,Sheet1!$A$2:$BD$405,19)</f>
        <v>15</v>
      </c>
      <c r="V20">
        <f>VLOOKUP($A20,Sheet1!$A$2:$BD$405,20)</f>
        <v>0.09</v>
      </c>
      <c r="W20">
        <f>VLOOKUP($A20,Sheet1!$A$2:$BD$405,21)</f>
        <v>9.0999999999999998E-2</v>
      </c>
      <c r="X20">
        <f>VLOOKUP($A20,Sheet1!$A$2:$BD$405,22)</f>
        <v>0.36399999999999999</v>
      </c>
      <c r="Y20">
        <f>VLOOKUP($A20,Sheet1!$A$2:$BD$405,23)</f>
        <v>0.75</v>
      </c>
      <c r="Z20">
        <f>VLOOKUP($A20,Sheet1!$A$2:$BD$405,24)</f>
        <v>8.1</v>
      </c>
      <c r="AA20">
        <f>VLOOKUP($A20,Sheet1!$A$2:$BD$405,25)</f>
        <v>4.2999999999999997E-2</v>
      </c>
      <c r="AB20">
        <f>VLOOKUP($A20,Sheet1!$A$2:$BD$405,26)</f>
        <v>2.5000000000000001E-2</v>
      </c>
      <c r="AC20">
        <f>VLOOKUP($A20,Sheet1!$A$2:$BD$405,27)</f>
        <v>0.30000000000000004</v>
      </c>
      <c r="AD20">
        <f>VLOOKUP($A20,Sheet1!$A$2:$BD$405,28)</f>
        <v>0.10600000000000001</v>
      </c>
      <c r="AE20">
        <f>VLOOKUP($A20,Sheet1!$A$2:$BD$405,29)</f>
        <v>0.17300000000000001</v>
      </c>
      <c r="AF20">
        <f>VLOOKUP($A20,Sheet1!$A$2:$BD$405,30)</f>
        <v>44</v>
      </c>
      <c r="AG20">
        <f>VLOOKUP($A20,Sheet1!$A$2:$BD$405,31)</f>
        <v>0</v>
      </c>
      <c r="AH20">
        <f>VLOOKUP($A20,Sheet1!$A$2:$BD$405,32)</f>
        <v>44</v>
      </c>
      <c r="AI20">
        <f>VLOOKUP($A20,Sheet1!$A$2:$BD$405,32)</f>
        <v>44</v>
      </c>
      <c r="AJ20">
        <f>VLOOKUP($A20,Sheet1!$A$2:$BD$405,34)</f>
        <v>9.5</v>
      </c>
      <c r="AK20">
        <f>VLOOKUP($A20,Sheet1!$A$2:$BD$405,35)</f>
        <v>0</v>
      </c>
      <c r="AL20">
        <f>VLOOKUP($A20,Sheet1!$A$2:$BD$405,36)</f>
        <v>1239.5</v>
      </c>
      <c r="AM20">
        <f>VLOOKUP($A20,Sheet1!$A$2:$BD$405,37)</f>
        <v>62</v>
      </c>
      <c r="AN20">
        <f>VLOOKUP($A20,Sheet1!$A$2:$BD$405,38)</f>
        <v>0</v>
      </c>
      <c r="AO20">
        <f>VLOOKUP($A20,Sheet1!$A$2:$BD$405,39)</f>
        <v>0</v>
      </c>
      <c r="AP20">
        <f>VLOOKUP($A20,Sheet1!$A$2:$BD$405,40)</f>
        <v>743.5</v>
      </c>
      <c r="AQ20">
        <f>VLOOKUP($A20,Sheet1!$A$2:$BD$405,41)</f>
        <v>0</v>
      </c>
      <c r="AR20">
        <f>VLOOKUP($A20,Sheet1!$A$2:$BD$405,42)</f>
        <v>0</v>
      </c>
      <c r="AS20">
        <f>VLOOKUP($A20,Sheet1!$A$2:$BD$405,43)</f>
        <v>1412.5</v>
      </c>
      <c r="AT20">
        <f>VLOOKUP($A20,Sheet1!$A$2:$BD$405,44)</f>
        <v>0.71</v>
      </c>
      <c r="AU20">
        <f>VLOOKUP($A20,Sheet1!$A$2:$BD$405,45)</f>
        <v>0</v>
      </c>
      <c r="AV20">
        <f>VLOOKUP($A20,Sheet1!$A$2:$BD$405,46)</f>
        <v>0</v>
      </c>
      <c r="AW20">
        <f>VLOOKUP($A20,Sheet1!$A$2:$BD$405,47)</f>
        <v>36.200000000000003</v>
      </c>
      <c r="AX20">
        <f>VLOOKUP($A20,Sheet1!$A$2:$BD$405,48)</f>
        <v>3.3500000000000002E-2</v>
      </c>
      <c r="AY20">
        <f>VLOOKUP($A20,Sheet1!$A$2:$BD$405,49)</f>
        <v>3.5000000000000001E-3</v>
      </c>
      <c r="AZ20">
        <f>VLOOKUP($A20,Sheet1!$A$2:$BD$405,50)</f>
        <v>0.13850000000000001</v>
      </c>
      <c r="BA20">
        <f>VLOOKUP($A20,Sheet1!$A$2:$BD$405,51)</f>
        <v>0</v>
      </c>
      <c r="BB20">
        <f>VLOOKUP($A20,Sheet1!$A$2:$BD$405,56)</f>
        <v>28</v>
      </c>
    </row>
    <row r="21" spans="1:54">
      <c r="A21">
        <v>20</v>
      </c>
      <c r="B21" t="s">
        <v>72</v>
      </c>
      <c r="C21" t="s">
        <v>71</v>
      </c>
      <c r="D21">
        <v>0.01</v>
      </c>
      <c r="E21">
        <v>0</v>
      </c>
      <c r="F21">
        <v>0</v>
      </c>
      <c r="G21">
        <v>0</v>
      </c>
      <c r="H21">
        <f>VLOOKUP($A21,Sheet1!$A$2:$BD$405,6)</f>
        <v>93.875</v>
      </c>
      <c r="I21">
        <f>VLOOKUP($A21,Sheet1!$A$2:$BD$405,7)</f>
        <v>16</v>
      </c>
      <c r="J21">
        <f>VLOOKUP($A21,Sheet1!$A$2:$BD$405,8)</f>
        <v>1.675</v>
      </c>
      <c r="K21">
        <f>VLOOKUP($A21,Sheet1!$A$2:$BD$405,9)</f>
        <v>0.2175</v>
      </c>
      <c r="L21">
        <f>VLOOKUP($A21,Sheet1!$A$2:$BD$405,10)</f>
        <v>1.4</v>
      </c>
      <c r="M21">
        <f>VLOOKUP($A21,Sheet1!$A$2:$BD$405,11)</f>
        <v>2.8324999999999996</v>
      </c>
      <c r="N21">
        <f>VLOOKUP($A21,Sheet1!$A$2:$BD$405,12)</f>
        <v>1.9249999999999998</v>
      </c>
      <c r="O21">
        <f>VLOOKUP($A21,Sheet1!$A$2:$BD$405,13)</f>
        <v>0.27</v>
      </c>
      <c r="P21">
        <f>VLOOKUP($A21,Sheet1!$A$2:$BD$405,14)</f>
        <v>118.5</v>
      </c>
      <c r="Q21">
        <f>VLOOKUP($A21,Sheet1!$A$2:$BD$405,15)</f>
        <v>0.94</v>
      </c>
      <c r="R21">
        <f>VLOOKUP($A21,Sheet1!$A$2:$BD$405,16)</f>
        <v>22.25</v>
      </c>
      <c r="S21">
        <f>VLOOKUP($A21,Sheet1!$A$2:$BD$405,17)</f>
        <v>24</v>
      </c>
      <c r="T21">
        <f>VLOOKUP($A21,Sheet1!$A$2:$BD$405,18)</f>
        <v>241.5</v>
      </c>
      <c r="U21">
        <f>VLOOKUP($A21,Sheet1!$A$2:$BD$405,19)</f>
        <v>68</v>
      </c>
      <c r="V21">
        <f>VLOOKUP($A21,Sheet1!$A$2:$BD$405,20)</f>
        <v>0.24249999999999999</v>
      </c>
      <c r="W21">
        <f>VLOOKUP($A21,Sheet1!$A$2:$BD$405,21)</f>
        <v>7.3749999999999996E-2</v>
      </c>
      <c r="X21">
        <f>VLOOKUP($A21,Sheet1!$A$2:$BD$405,22)</f>
        <v>0.46050000000000002</v>
      </c>
      <c r="Y21">
        <f>VLOOKUP($A21,Sheet1!$A$2:$BD$405,23)</f>
        <v>0.74999999999999989</v>
      </c>
      <c r="Z21">
        <f>VLOOKUP($A21,Sheet1!$A$2:$BD$405,24)</f>
        <v>60.25</v>
      </c>
      <c r="AA21">
        <f>VLOOKUP($A21,Sheet1!$A$2:$BD$405,25)</f>
        <v>4.4750000000000005E-2</v>
      </c>
      <c r="AB21">
        <f>VLOOKUP($A21,Sheet1!$A$2:$BD$405,26)</f>
        <v>9.8000000000000004E-2</v>
      </c>
      <c r="AC21">
        <f>VLOOKUP($A21,Sheet1!$A$2:$BD$405,27)</f>
        <v>0.49950000000000006</v>
      </c>
      <c r="AD21">
        <f>VLOOKUP($A21,Sheet1!$A$2:$BD$405,28)</f>
        <v>0.21625</v>
      </c>
      <c r="AE21">
        <f>VLOOKUP($A21,Sheet1!$A$2:$BD$405,29)</f>
        <v>0.19775000000000001</v>
      </c>
      <c r="AF21">
        <f>VLOOKUP($A21,Sheet1!$A$2:$BD$405,30)</f>
        <v>63.75</v>
      </c>
      <c r="AG21">
        <f>VLOOKUP($A21,Sheet1!$A$2:$BD$405,31)</f>
        <v>0</v>
      </c>
      <c r="AH21">
        <f>VLOOKUP($A21,Sheet1!$A$2:$BD$405,32)</f>
        <v>63.75</v>
      </c>
      <c r="AI21">
        <f>VLOOKUP($A21,Sheet1!$A$2:$BD$405,32)</f>
        <v>63.75</v>
      </c>
      <c r="AJ21">
        <f>VLOOKUP($A21,Sheet1!$A$2:$BD$405,34)</f>
        <v>0</v>
      </c>
      <c r="AK21">
        <f>VLOOKUP($A21,Sheet1!$A$2:$BD$405,35)</f>
        <v>0</v>
      </c>
      <c r="AL21">
        <f>VLOOKUP($A21,Sheet1!$A$2:$BD$405,36)</f>
        <v>6530.5</v>
      </c>
      <c r="AM21">
        <f>VLOOKUP($A21,Sheet1!$A$2:$BD$405,37)</f>
        <v>452.5</v>
      </c>
      <c r="AN21">
        <f>VLOOKUP($A21,Sheet1!$A$2:$BD$405,38)</f>
        <v>0</v>
      </c>
      <c r="AO21">
        <f>VLOOKUP($A21,Sheet1!$A$2:$BD$405,39)</f>
        <v>0</v>
      </c>
      <c r="AP21">
        <f>VLOOKUP($A21,Sheet1!$A$2:$BD$405,40)</f>
        <v>0</v>
      </c>
      <c r="AQ21">
        <f>VLOOKUP($A21,Sheet1!$A$2:$BD$405,41)</f>
        <v>0</v>
      </c>
      <c r="AR21">
        <f>VLOOKUP($A21,Sheet1!$A$2:$BD$405,42)</f>
        <v>0</v>
      </c>
      <c r="AS21">
        <f>VLOOKUP($A21,Sheet1!$A$2:$BD$405,43)</f>
        <v>0</v>
      </c>
      <c r="AT21">
        <f>VLOOKUP($A21,Sheet1!$A$2:$BD$405,44)</f>
        <v>1.325</v>
      </c>
      <c r="AU21">
        <f>VLOOKUP($A21,Sheet1!$A$2:$BD$405,45)</f>
        <v>0</v>
      </c>
      <c r="AV21">
        <f>VLOOKUP($A21,Sheet1!$A$2:$BD$405,46)</f>
        <v>0</v>
      </c>
      <c r="AW21">
        <f>VLOOKUP($A21,Sheet1!$A$2:$BD$405,47)</f>
        <v>314.5</v>
      </c>
      <c r="AX21">
        <f>VLOOKUP($A21,Sheet1!$A$2:$BD$405,48)</f>
        <v>2.4666666666666667E-2</v>
      </c>
      <c r="AY21">
        <f>VLOOKUP($A21,Sheet1!$A$2:$BD$405,49)</f>
        <v>4.933333333333334E-2</v>
      </c>
      <c r="AZ21">
        <f>VLOOKUP($A21,Sheet1!$A$2:$BD$405,50)</f>
        <v>7.0666666666666669E-2</v>
      </c>
      <c r="BA21">
        <f>VLOOKUP($A21,Sheet1!$A$2:$BD$405,51)</f>
        <v>0</v>
      </c>
      <c r="BB21">
        <f>VLOOKUP($A21,Sheet1!$A$2:$BD$405,56)</f>
        <v>8.75</v>
      </c>
    </row>
    <row r="22" spans="1:54">
      <c r="A22">
        <v>21</v>
      </c>
      <c r="B22" t="s">
        <v>107</v>
      </c>
      <c r="C22" t="s">
        <v>71</v>
      </c>
      <c r="D22">
        <v>0.01</v>
      </c>
      <c r="E22">
        <v>0</v>
      </c>
      <c r="F22">
        <v>0</v>
      </c>
      <c r="G22">
        <v>0.14299999999999999</v>
      </c>
      <c r="H22">
        <f>VLOOKUP($A22,Sheet1!$A$2:$BD$405,6)</f>
        <v>89.59399999999998</v>
      </c>
      <c r="I22">
        <f>VLOOKUP($A22,Sheet1!$A$2:$BD$405,7)</f>
        <v>35.6</v>
      </c>
      <c r="J22">
        <f>VLOOKUP($A22,Sheet1!$A$2:$BD$405,8)</f>
        <v>2.202</v>
      </c>
      <c r="K22">
        <f>VLOOKUP($A22,Sheet1!$A$2:$BD$405,9)</f>
        <v>0.32600000000000001</v>
      </c>
      <c r="L22">
        <f>VLOOKUP($A22,Sheet1!$A$2:$BD$405,10)</f>
        <v>0.79</v>
      </c>
      <c r="M22">
        <f>VLOOKUP($A22,Sheet1!$A$2:$BD$405,11)</f>
        <v>7.0870000000000006</v>
      </c>
      <c r="N22">
        <f>VLOOKUP($A22,Sheet1!$A$2:$BD$405,12)</f>
        <v>3.13</v>
      </c>
      <c r="O22">
        <f>VLOOKUP($A22,Sheet1!$A$2:$BD$405,13)</f>
        <v>2.8711111111111114</v>
      </c>
      <c r="P22">
        <f>VLOOKUP($A22,Sheet1!$A$2:$BD$405,14)</f>
        <v>40.700000000000003</v>
      </c>
      <c r="Q22">
        <f>VLOOKUP($A22,Sheet1!$A$2:$BD$405,15)</f>
        <v>0.87399999999999989</v>
      </c>
      <c r="R22">
        <f>VLOOKUP($A22,Sheet1!$A$2:$BD$405,16)</f>
        <v>21.3</v>
      </c>
      <c r="S22">
        <f>VLOOKUP($A22,Sheet1!$A$2:$BD$405,17)</f>
        <v>40.299999999999997</v>
      </c>
      <c r="T22">
        <f>VLOOKUP($A22,Sheet1!$A$2:$BD$405,18)</f>
        <v>188.5</v>
      </c>
      <c r="U22">
        <f>VLOOKUP($A22,Sheet1!$A$2:$BD$405,19)</f>
        <v>85.3</v>
      </c>
      <c r="V22">
        <f>VLOOKUP($A22,Sheet1!$A$2:$BD$405,20)</f>
        <v>0.33900000000000002</v>
      </c>
      <c r="W22">
        <f>VLOOKUP($A22,Sheet1!$A$2:$BD$405,21)</f>
        <v>9.2800000000000021E-2</v>
      </c>
      <c r="X22">
        <f>VLOOKUP($A22,Sheet1!$A$2:$BD$405,22)</f>
        <v>0.31829999999999997</v>
      </c>
      <c r="Y22">
        <f>VLOOKUP($A22,Sheet1!$A$2:$BD$405,23)</f>
        <v>0.46666666666666667</v>
      </c>
      <c r="Z22">
        <f>VLOOKUP($A22,Sheet1!$A$2:$BD$405,24)</f>
        <v>6.8899999999999988</v>
      </c>
      <c r="AA22">
        <f>VLOOKUP($A22,Sheet1!$A$2:$BD$405,25)</f>
        <v>6.2899999999999998E-2</v>
      </c>
      <c r="AB22">
        <f>VLOOKUP($A22,Sheet1!$A$2:$BD$405,26)</f>
        <v>9.64E-2</v>
      </c>
      <c r="AC22">
        <f>VLOOKUP($A22,Sheet1!$A$2:$BD$405,27)</f>
        <v>0.63719999999999999</v>
      </c>
      <c r="AD22">
        <f>VLOOKUP($A22,Sheet1!$A$2:$BD$405,28)</f>
        <v>0.15489999999999998</v>
      </c>
      <c r="AE22">
        <f>VLOOKUP($A22,Sheet1!$A$2:$BD$405,29)</f>
        <v>6.9599999999999981E-2</v>
      </c>
      <c r="AF22">
        <f>VLOOKUP($A22,Sheet1!$A$2:$BD$405,30)</f>
        <v>38.299999999999997</v>
      </c>
      <c r="AG22">
        <f>VLOOKUP($A22,Sheet1!$A$2:$BD$405,31)</f>
        <v>0</v>
      </c>
      <c r="AH22">
        <f>VLOOKUP($A22,Sheet1!$A$2:$BD$405,32)</f>
        <v>38.299999999999997</v>
      </c>
      <c r="AI22">
        <f>VLOOKUP($A22,Sheet1!$A$2:$BD$405,32)</f>
        <v>38.299999999999997</v>
      </c>
      <c r="AJ22">
        <f>VLOOKUP($A22,Sheet1!$A$2:$BD$405,34)</f>
        <v>15.100000000000001</v>
      </c>
      <c r="AK22">
        <f>VLOOKUP($A22,Sheet1!$A$2:$BD$405,35)</f>
        <v>0</v>
      </c>
      <c r="AL22">
        <f>VLOOKUP($A22,Sheet1!$A$2:$BD$405,36)</f>
        <v>505</v>
      </c>
      <c r="AM22">
        <f>VLOOKUP($A22,Sheet1!$A$2:$BD$405,37)</f>
        <v>25.333333333333332</v>
      </c>
      <c r="AN22">
        <f>VLOOKUP($A22,Sheet1!$A$2:$BD$405,38)</f>
        <v>0</v>
      </c>
      <c r="AO22">
        <f>VLOOKUP($A22,Sheet1!$A$2:$BD$405,39)</f>
        <v>45.625</v>
      </c>
      <c r="AP22">
        <f>VLOOKUP($A22,Sheet1!$A$2:$BD$405,40)</f>
        <v>276.625</v>
      </c>
      <c r="AQ22">
        <f>VLOOKUP($A22,Sheet1!$A$2:$BD$405,41)</f>
        <v>4.125</v>
      </c>
      <c r="AR22">
        <f>VLOOKUP($A22,Sheet1!$A$2:$BD$405,42)</f>
        <v>0</v>
      </c>
      <c r="AS22">
        <f>VLOOKUP($A22,Sheet1!$A$2:$BD$405,43)</f>
        <v>724.125</v>
      </c>
      <c r="AT22">
        <f>VLOOKUP($A22,Sheet1!$A$2:$BD$405,44)</f>
        <v>0.39249999999999996</v>
      </c>
      <c r="AU22">
        <f>VLOOKUP($A22,Sheet1!$A$2:$BD$405,45)</f>
        <v>0</v>
      </c>
      <c r="AV22">
        <f>VLOOKUP($A22,Sheet1!$A$2:$BD$405,46)</f>
        <v>0</v>
      </c>
      <c r="AW22">
        <f>VLOOKUP($A22,Sheet1!$A$2:$BD$405,47)</f>
        <v>29.087499999999999</v>
      </c>
      <c r="AX22">
        <f>VLOOKUP($A22,Sheet1!$A$2:$BD$405,48)</f>
        <v>5.9555555555555549E-2</v>
      </c>
      <c r="AY22">
        <f>VLOOKUP($A22,Sheet1!$A$2:$BD$405,49)</f>
        <v>1.9888888888888893E-2</v>
      </c>
      <c r="AZ22">
        <f>VLOOKUP($A22,Sheet1!$A$2:$BD$405,50)</f>
        <v>0.14311111111111111</v>
      </c>
      <c r="BA22">
        <f>VLOOKUP($A22,Sheet1!$A$2:$BD$405,51)</f>
        <v>0</v>
      </c>
      <c r="BB22">
        <f>VLOOKUP($A22,Sheet1!$A$2:$BD$405,56)</f>
        <v>1.5</v>
      </c>
    </row>
    <row r="23" spans="1:54">
      <c r="A23">
        <v>22</v>
      </c>
      <c r="B23" t="s">
        <v>76</v>
      </c>
      <c r="C23" t="s">
        <v>71</v>
      </c>
      <c r="D23">
        <v>0.01</v>
      </c>
      <c r="E23">
        <v>0</v>
      </c>
      <c r="F23">
        <v>0</v>
      </c>
      <c r="G23">
        <v>0</v>
      </c>
      <c r="H23">
        <f>VLOOKUP($A23,Sheet1!$A$2:$BD$405,6)</f>
        <v>94.862499999999997</v>
      </c>
      <c r="I23">
        <f>VLOOKUP($A23,Sheet1!$A$2:$BD$405,7)</f>
        <v>16.5</v>
      </c>
      <c r="J23">
        <f>VLOOKUP($A23,Sheet1!$A$2:$BD$405,8)</f>
        <v>1.165</v>
      </c>
      <c r="K23">
        <f>VLOOKUP($A23,Sheet1!$A$2:$BD$405,9)</f>
        <v>0.23499999999999999</v>
      </c>
      <c r="L23">
        <f>VLOOKUP($A23,Sheet1!$A$2:$BD$405,10)</f>
        <v>0.505</v>
      </c>
      <c r="M23">
        <f>VLOOKUP($A23,Sheet1!$A$2:$BD$405,11)</f>
        <v>3.2349999999999999</v>
      </c>
      <c r="N23">
        <f>VLOOKUP($A23,Sheet1!$A$2:$BD$405,12)</f>
        <v>1.1499999999999999</v>
      </c>
      <c r="O23">
        <f>VLOOKUP($A23,Sheet1!$A$2:$BD$405,13)</f>
        <v>1.9024999999999999</v>
      </c>
      <c r="P23">
        <f>VLOOKUP($A23,Sheet1!$A$2:$BD$405,14)</f>
        <v>17.25</v>
      </c>
      <c r="Q23">
        <f>VLOOKUP($A23,Sheet1!$A$2:$BD$405,15)</f>
        <v>0.4325</v>
      </c>
      <c r="R23">
        <f>VLOOKUP($A23,Sheet1!$A$2:$BD$405,16)</f>
        <v>15.75</v>
      </c>
      <c r="S23">
        <f>VLOOKUP($A23,Sheet1!$A$2:$BD$405,17)</f>
        <v>32</v>
      </c>
      <c r="T23">
        <f>VLOOKUP($A23,Sheet1!$A$2:$BD$405,18)</f>
        <v>234.25</v>
      </c>
      <c r="U23">
        <f>VLOOKUP($A23,Sheet1!$A$2:$BD$405,19)</f>
        <v>3.75</v>
      </c>
      <c r="V23">
        <f>VLOOKUP($A23,Sheet1!$A$2:$BD$405,20)</f>
        <v>0.26500000000000001</v>
      </c>
      <c r="W23">
        <f>VLOOKUP($A23,Sheet1!$A$2:$BD$405,21)</f>
        <v>5.0500000000000003E-2</v>
      </c>
      <c r="X23">
        <f>VLOOKUP($A23,Sheet1!$A$2:$BD$405,22)</f>
        <v>0.20599999999999999</v>
      </c>
      <c r="Y23">
        <f>VLOOKUP($A23,Sheet1!$A$2:$BD$405,23)</f>
        <v>0.2</v>
      </c>
      <c r="Z23">
        <f>VLOOKUP($A23,Sheet1!$A$2:$BD$405,24)</f>
        <v>9.9499999999999993</v>
      </c>
      <c r="AA23">
        <f>VLOOKUP($A23,Sheet1!$A$2:$BD$405,25)</f>
        <v>4.2250000000000003E-2</v>
      </c>
      <c r="AB23">
        <f>VLOOKUP($A23,Sheet1!$A$2:$BD$405,26)</f>
        <v>0.05</v>
      </c>
      <c r="AC23">
        <f>VLOOKUP($A23,Sheet1!$A$2:$BD$405,27)</f>
        <v>0.44500000000000006</v>
      </c>
      <c r="AD23">
        <f>VLOOKUP($A23,Sheet1!$A$2:$BD$405,28)</f>
        <v>0.26349999999999996</v>
      </c>
      <c r="AE23">
        <f>VLOOKUP($A23,Sheet1!$A$2:$BD$405,29)</f>
        <v>8.4499999999999992E-2</v>
      </c>
      <c r="AF23">
        <f>VLOOKUP($A23,Sheet1!$A$2:$BD$405,30)</f>
        <v>17.5</v>
      </c>
      <c r="AG23">
        <f>VLOOKUP($A23,Sheet1!$A$2:$BD$405,31)</f>
        <v>0</v>
      </c>
      <c r="AH23">
        <f>VLOOKUP($A23,Sheet1!$A$2:$BD$405,32)</f>
        <v>17.5</v>
      </c>
      <c r="AI23">
        <f>VLOOKUP($A23,Sheet1!$A$2:$BD$405,32)</f>
        <v>17.5</v>
      </c>
      <c r="AJ23">
        <f>VLOOKUP($A23,Sheet1!$A$2:$BD$405,34)</f>
        <v>9.4333333333333318</v>
      </c>
      <c r="AK23">
        <f>VLOOKUP($A23,Sheet1!$A$2:$BD$405,35)</f>
        <v>0</v>
      </c>
      <c r="AL23">
        <f>VLOOKUP($A23,Sheet1!$A$2:$BD$405,36)</f>
        <v>423</v>
      </c>
      <c r="AM23">
        <f>VLOOKUP($A23,Sheet1!$A$2:$BD$405,37)</f>
        <v>21.25</v>
      </c>
      <c r="AN23">
        <f>VLOOKUP($A23,Sheet1!$A$2:$BD$405,38)</f>
        <v>0</v>
      </c>
      <c r="AO23">
        <f>VLOOKUP($A23,Sheet1!$A$2:$BD$405,39)</f>
        <v>0</v>
      </c>
      <c r="AP23">
        <f>VLOOKUP($A23,Sheet1!$A$2:$BD$405,40)</f>
        <v>253.75</v>
      </c>
      <c r="AQ23">
        <f>VLOOKUP($A23,Sheet1!$A$2:$BD$405,41)</f>
        <v>0</v>
      </c>
      <c r="AR23">
        <f>VLOOKUP($A23,Sheet1!$A$2:$BD$405,42)</f>
        <v>0</v>
      </c>
      <c r="AS23">
        <f>VLOOKUP($A23,Sheet1!$A$2:$BD$405,43)</f>
        <v>1813.5</v>
      </c>
      <c r="AT23">
        <f>VLOOKUP($A23,Sheet1!$A$2:$BD$405,44)</f>
        <v>0.12</v>
      </c>
      <c r="AU23">
        <f>VLOOKUP($A23,Sheet1!$A$2:$BD$405,45)</f>
        <v>0</v>
      </c>
      <c r="AV23">
        <f>VLOOKUP($A23,Sheet1!$A$2:$BD$405,46)</f>
        <v>0</v>
      </c>
      <c r="AW23">
        <f>VLOOKUP($A23,Sheet1!$A$2:$BD$405,47)</f>
        <v>4.2249999999999996</v>
      </c>
      <c r="AX23">
        <f>VLOOKUP($A23,Sheet1!$A$2:$BD$405,48)</f>
        <v>5.2499999999999998E-2</v>
      </c>
      <c r="AY23">
        <f>VLOOKUP($A23,Sheet1!$A$2:$BD$405,49)</f>
        <v>1.5000000000000001E-2</v>
      </c>
      <c r="AZ23">
        <f>VLOOKUP($A23,Sheet1!$A$2:$BD$405,50)</f>
        <v>8.8249999999999995E-2</v>
      </c>
      <c r="BA23">
        <f>VLOOKUP($A23,Sheet1!$A$2:$BD$405,51)</f>
        <v>0</v>
      </c>
      <c r="BB23">
        <f>VLOOKUP($A23,Sheet1!$A$2:$BD$405,56)</f>
        <v>1.25</v>
      </c>
    </row>
    <row r="24" spans="1:54">
      <c r="A24">
        <v>23</v>
      </c>
      <c r="B24" t="s">
        <v>53</v>
      </c>
      <c r="C24" t="s">
        <v>49</v>
      </c>
      <c r="D24">
        <v>0.14299999999999999</v>
      </c>
      <c r="E24">
        <v>0.14299999999999999</v>
      </c>
      <c r="F24">
        <v>0.28599999999999998</v>
      </c>
      <c r="G24">
        <v>0.28599999999999998</v>
      </c>
      <c r="H24">
        <f>VLOOKUP($A24,Sheet1!$A$2:$BD$405,6)</f>
        <v>60.438571428571436</v>
      </c>
      <c r="I24">
        <f>VLOOKUP($A24,Sheet1!$A$2:$BD$405,7)</f>
        <v>226.71428571428572</v>
      </c>
      <c r="J24">
        <f>VLOOKUP($A24,Sheet1!$A$2:$BD$405,8)</f>
        <v>25.928571428571423</v>
      </c>
      <c r="K24">
        <f>VLOOKUP($A24,Sheet1!$A$2:$BD$405,9)</f>
        <v>12.924285714285716</v>
      </c>
      <c r="L24">
        <f>VLOOKUP($A24,Sheet1!$A$2:$BD$405,10)</f>
        <v>1.1228571428571428</v>
      </c>
      <c r="M24">
        <f>VLOOKUP($A24,Sheet1!$A$2:$BD$405,11)</f>
        <v>0.10285714285714284</v>
      </c>
      <c r="N24">
        <f>VLOOKUP($A24,Sheet1!$A$2:$BD$405,12)</f>
        <v>0</v>
      </c>
      <c r="O24">
        <f>VLOOKUP($A24,Sheet1!$A$2:$BD$405,13)</f>
        <v>0</v>
      </c>
      <c r="P24">
        <f>VLOOKUP($A24,Sheet1!$A$2:$BD$405,14)</f>
        <v>14.285714285714286</v>
      </c>
      <c r="Q24">
        <f>VLOOKUP($A24,Sheet1!$A$2:$BD$405,15)</f>
        <v>1.0728571428571427</v>
      </c>
      <c r="R24">
        <f>VLOOKUP($A24,Sheet1!$A$2:$BD$405,16)</f>
        <v>25.571428571428573</v>
      </c>
      <c r="S24">
        <f>VLOOKUP($A24,Sheet1!$A$2:$BD$405,17)</f>
        <v>198</v>
      </c>
      <c r="T24">
        <f>VLOOKUP($A24,Sheet1!$A$2:$BD$405,18)</f>
        <v>245.14285714285714</v>
      </c>
      <c r="U24">
        <f>VLOOKUP($A24,Sheet1!$A$2:$BD$405,19)</f>
        <v>99.714285714285708</v>
      </c>
      <c r="V24">
        <f>VLOOKUP($A24,Sheet1!$A$2:$BD$405,20)</f>
        <v>1.8857142857142859</v>
      </c>
      <c r="W24">
        <f>VLOOKUP($A24,Sheet1!$A$2:$BD$405,21)</f>
        <v>7.6714285714285721E-2</v>
      </c>
      <c r="X24">
        <f>VLOOKUP($A24,Sheet1!$A$2:$BD$405,22)</f>
        <v>1.4714285714285713E-2</v>
      </c>
      <c r="Y24">
        <f>VLOOKUP($A24,Sheet1!$A$2:$BD$405,23)</f>
        <v>24.771428571428572</v>
      </c>
      <c r="Z24">
        <f>VLOOKUP($A24,Sheet1!$A$2:$BD$405,24)</f>
        <v>0.15714285714285717</v>
      </c>
      <c r="AA24">
        <f>VLOOKUP($A24,Sheet1!$A$2:$BD$405,25)</f>
        <v>5.8857142857142865E-2</v>
      </c>
      <c r="AB24">
        <f>VLOOKUP($A24,Sheet1!$A$2:$BD$405,26)</f>
        <v>0.23371428571428574</v>
      </c>
      <c r="AC24">
        <f>VLOOKUP($A24,Sheet1!$A$2:$BD$405,27)</f>
        <v>8.5424285714285695</v>
      </c>
      <c r="AD24">
        <f>VLOOKUP($A24,Sheet1!$A$2:$BD$405,28)</f>
        <v>0.86671428571428577</v>
      </c>
      <c r="AE24">
        <f>VLOOKUP($A24,Sheet1!$A$2:$BD$405,29)</f>
        <v>0.47042857142857147</v>
      </c>
      <c r="AF24">
        <f>VLOOKUP($A24,Sheet1!$A$2:$BD$405,30)</f>
        <v>5.4285714285714288</v>
      </c>
      <c r="AG24">
        <f>VLOOKUP($A24,Sheet1!$A$2:$BD$405,31)</f>
        <v>0</v>
      </c>
      <c r="AH24">
        <f>VLOOKUP($A24,Sheet1!$A$2:$BD$405,32)</f>
        <v>5.4285714285714288</v>
      </c>
      <c r="AI24">
        <f>VLOOKUP($A24,Sheet1!$A$2:$BD$405,32)</f>
        <v>5.4285714285714288</v>
      </c>
      <c r="AJ24">
        <f>VLOOKUP($A24,Sheet1!$A$2:$BD$405,34)</f>
        <v>78.642857142857139</v>
      </c>
      <c r="AK24">
        <f>VLOOKUP($A24,Sheet1!$A$2:$BD$405,35)</f>
        <v>0.7142857142857143</v>
      </c>
      <c r="AL24">
        <f>VLOOKUP($A24,Sheet1!$A$2:$BD$405,36)</f>
        <v>81.571428571428569</v>
      </c>
      <c r="AM24">
        <f>VLOOKUP($A24,Sheet1!$A$2:$BD$405,37)</f>
        <v>24.714285714285715</v>
      </c>
      <c r="AN24">
        <f>VLOOKUP($A24,Sheet1!$A$2:$BD$405,38)</f>
        <v>24.714285714285715</v>
      </c>
      <c r="AO24">
        <f>VLOOKUP($A24,Sheet1!$A$2:$BD$405,39)</f>
        <v>0</v>
      </c>
      <c r="AP24">
        <f>VLOOKUP($A24,Sheet1!$A$2:$BD$405,40)</f>
        <v>0</v>
      </c>
      <c r="AQ24">
        <f>VLOOKUP($A24,Sheet1!$A$2:$BD$405,41)</f>
        <v>0</v>
      </c>
      <c r="AR24">
        <f>VLOOKUP($A24,Sheet1!$A$2:$BD$405,42)</f>
        <v>0</v>
      </c>
      <c r="AS24">
        <f>VLOOKUP($A24,Sheet1!$A$2:$BD$405,43)</f>
        <v>10.571428571428571</v>
      </c>
      <c r="AT24">
        <f>VLOOKUP($A24,Sheet1!$A$2:$BD$405,44)</f>
        <v>0.21857142857142858</v>
      </c>
      <c r="AU24">
        <f>VLOOKUP($A24,Sheet1!$A$2:$BD$405,45)</f>
        <v>0.38571428571428568</v>
      </c>
      <c r="AV24">
        <f>VLOOKUP($A24,Sheet1!$A$2:$BD$405,46)</f>
        <v>15</v>
      </c>
      <c r="AW24">
        <f>VLOOKUP($A24,Sheet1!$A$2:$BD$405,47)</f>
        <v>0.72857142857142854</v>
      </c>
      <c r="AX24">
        <f>VLOOKUP($A24,Sheet1!$A$2:$BD$405,48)</f>
        <v>3.7282857142857142</v>
      </c>
      <c r="AY24">
        <f>VLOOKUP($A24,Sheet1!$A$2:$BD$405,49)</f>
        <v>5.1681428571428567</v>
      </c>
      <c r="AZ24">
        <f>VLOOKUP($A24,Sheet1!$A$2:$BD$405,50)</f>
        <v>3.407</v>
      </c>
      <c r="BA24">
        <f>VLOOKUP($A24,Sheet1!$A$2:$BD$405,51)</f>
        <v>119.57142857142857</v>
      </c>
      <c r="BB24">
        <f>VLOOKUP($A24,Sheet1!$A$2:$BD$405,56)</f>
        <v>37.833333333333336</v>
      </c>
    </row>
    <row r="25" spans="1:54">
      <c r="A25">
        <v>24</v>
      </c>
      <c r="B25" t="s">
        <v>48</v>
      </c>
      <c r="C25" t="s">
        <v>49</v>
      </c>
      <c r="D25">
        <v>3.3000000000000002E-2</v>
      </c>
      <c r="E25">
        <v>0.14299999999999999</v>
      </c>
      <c r="F25">
        <v>0.14299999999999999</v>
      </c>
      <c r="G25">
        <v>0.28599999999999998</v>
      </c>
      <c r="H25">
        <f>VLOOKUP($A25,Sheet1!$A$2:$BD$405,6)</f>
        <v>59.463333333333338</v>
      </c>
      <c r="I25">
        <f>VLOOKUP($A25,Sheet1!$A$2:$BD$405,7)</f>
        <v>227.66666666666666</v>
      </c>
      <c r="J25">
        <f>VLOOKUP($A25,Sheet1!$A$2:$BD$405,8)</f>
        <v>27.638333333333332</v>
      </c>
      <c r="K25">
        <f>VLOOKUP($A25,Sheet1!$A$2:$BD$405,9)</f>
        <v>12.14</v>
      </c>
      <c r="L25">
        <f>VLOOKUP($A25,Sheet1!$A$2:$BD$405,10)</f>
        <v>1.4266666666666667</v>
      </c>
      <c r="M25">
        <f>VLOOKUP($A25,Sheet1!$A$2:$BD$405,11)</f>
        <v>0</v>
      </c>
      <c r="N25">
        <f>VLOOKUP($A25,Sheet1!$A$2:$BD$405,12)</f>
        <v>0</v>
      </c>
      <c r="O25">
        <f>VLOOKUP($A25,Sheet1!$A$2:$BD$405,13)</f>
        <v>0</v>
      </c>
      <c r="P25">
        <f>VLOOKUP($A25,Sheet1!$A$2:$BD$405,14)</f>
        <v>13.166666666666666</v>
      </c>
      <c r="Q25">
        <f>VLOOKUP($A25,Sheet1!$A$2:$BD$405,15)</f>
        <v>2.37</v>
      </c>
      <c r="R25">
        <f>VLOOKUP($A25,Sheet1!$A$2:$BD$405,16)</f>
        <v>23.166666666666668</v>
      </c>
      <c r="S25">
        <f>VLOOKUP($A25,Sheet1!$A$2:$BD$405,17)</f>
        <v>227.16666666666666</v>
      </c>
      <c r="T25">
        <f>VLOOKUP($A25,Sheet1!$A$2:$BD$405,18)</f>
        <v>340.16666666666669</v>
      </c>
      <c r="U25">
        <f>VLOOKUP($A25,Sheet1!$A$2:$BD$405,19)</f>
        <v>60.666666666666664</v>
      </c>
      <c r="V25">
        <f>VLOOKUP($A25,Sheet1!$A$2:$BD$405,20)</f>
        <v>5.333333333333333</v>
      </c>
      <c r="W25">
        <f>VLOOKUP($A25,Sheet1!$A$2:$BD$405,21)</f>
        <v>9.9499999999999977E-2</v>
      </c>
      <c r="X25">
        <f>VLOOKUP($A25,Sheet1!$A$2:$BD$405,22)</f>
        <v>1.2666666666666666E-2</v>
      </c>
      <c r="Y25">
        <f>VLOOKUP($A25,Sheet1!$A$2:$BD$405,23)</f>
        <v>30.633333333333329</v>
      </c>
      <c r="Z25">
        <f>VLOOKUP($A25,Sheet1!$A$2:$BD$405,24)</f>
        <v>0</v>
      </c>
      <c r="AA25">
        <f>VLOOKUP($A25,Sheet1!$A$2:$BD$405,25)</f>
        <v>9.4333333333333338E-2</v>
      </c>
      <c r="AB25">
        <f>VLOOKUP($A25,Sheet1!$A$2:$BD$405,26)</f>
        <v>0.14966666666666667</v>
      </c>
      <c r="AC25">
        <f>VLOOKUP($A25,Sheet1!$A$2:$BD$405,27)</f>
        <v>6.7381666666666673</v>
      </c>
      <c r="AD25">
        <f>VLOOKUP($A25,Sheet1!$A$2:$BD$405,28)</f>
        <v>0.48799999999999999</v>
      </c>
      <c r="AE25">
        <f>VLOOKUP($A25,Sheet1!$A$2:$BD$405,29)</f>
        <v>0.49483333333333329</v>
      </c>
      <c r="AF25">
        <f>VLOOKUP($A25,Sheet1!$A$2:$BD$405,30)</f>
        <v>9</v>
      </c>
      <c r="AG25">
        <f>VLOOKUP($A25,Sheet1!$A$2:$BD$405,31)</f>
        <v>0</v>
      </c>
      <c r="AH25">
        <f>VLOOKUP($A25,Sheet1!$A$2:$BD$405,32)</f>
        <v>9</v>
      </c>
      <c r="AI25">
        <f>VLOOKUP($A25,Sheet1!$A$2:$BD$405,32)</f>
        <v>9</v>
      </c>
      <c r="AJ25">
        <f>VLOOKUP($A25,Sheet1!$A$2:$BD$405,34)</f>
        <v>105.86666666666667</v>
      </c>
      <c r="AK25">
        <f>VLOOKUP($A25,Sheet1!$A$2:$BD$405,35)</f>
        <v>2.3033333333333337</v>
      </c>
      <c r="AL25">
        <f>VLOOKUP($A25,Sheet1!$A$2:$BD$405,36)</f>
        <v>0</v>
      </c>
      <c r="AM25">
        <f>VLOOKUP($A25,Sheet1!$A$2:$BD$405,37)</f>
        <v>0</v>
      </c>
      <c r="AN25">
        <f>VLOOKUP($A25,Sheet1!$A$2:$BD$405,38)</f>
        <v>0</v>
      </c>
      <c r="AO25">
        <f>VLOOKUP($A25,Sheet1!$A$2:$BD$405,39)</f>
        <v>0</v>
      </c>
      <c r="AP25">
        <f>VLOOKUP($A25,Sheet1!$A$2:$BD$405,40)</f>
        <v>0</v>
      </c>
      <c r="AQ25">
        <f>VLOOKUP($A25,Sheet1!$A$2:$BD$405,41)</f>
        <v>0</v>
      </c>
      <c r="AR25">
        <f>VLOOKUP($A25,Sheet1!$A$2:$BD$405,42)</f>
        <v>0</v>
      </c>
      <c r="AS25">
        <f>VLOOKUP($A25,Sheet1!$A$2:$BD$405,43)</f>
        <v>0</v>
      </c>
      <c r="AT25">
        <f>VLOOKUP($A25,Sheet1!$A$2:$BD$405,44)</f>
        <v>0.41333333333333339</v>
      </c>
      <c r="AU25">
        <f>VLOOKUP($A25,Sheet1!$A$2:$BD$405,45)</f>
        <v>0.2</v>
      </c>
      <c r="AV25">
        <f>VLOOKUP($A25,Sheet1!$A$2:$BD$405,46)</f>
        <v>8</v>
      </c>
      <c r="AW25">
        <f>VLOOKUP($A25,Sheet1!$A$2:$BD$405,47)</f>
        <v>1.6833333333333333</v>
      </c>
      <c r="AX25">
        <f>VLOOKUP($A25,Sheet1!$A$2:$BD$405,48)</f>
        <v>4.9480000000000004</v>
      </c>
      <c r="AY25">
        <f>VLOOKUP($A25,Sheet1!$A$2:$BD$405,49)</f>
        <v>4.9779999999999998</v>
      </c>
      <c r="AZ25">
        <f>VLOOKUP($A25,Sheet1!$A$2:$BD$405,50)</f>
        <v>0.42783333333333329</v>
      </c>
      <c r="BA25">
        <f>VLOOKUP($A25,Sheet1!$A$2:$BD$405,51)</f>
        <v>80.333333333333329</v>
      </c>
      <c r="BB25">
        <f>VLOOKUP($A25,Sheet1!$A$2:$BD$405,56)</f>
        <v>6.5</v>
      </c>
    </row>
    <row r="26" spans="1:54">
      <c r="A26">
        <v>25</v>
      </c>
      <c r="B26" t="s">
        <v>50</v>
      </c>
      <c r="C26" t="s">
        <v>49</v>
      </c>
      <c r="D26">
        <v>3.3000000000000002E-2</v>
      </c>
      <c r="E26">
        <v>0.14299999999999999</v>
      </c>
      <c r="F26">
        <v>0.14299999999999999</v>
      </c>
      <c r="G26">
        <v>0.14299999999999999</v>
      </c>
      <c r="H26">
        <f>VLOOKUP($A26,Sheet1!$A$2:$BD$405,6)</f>
        <v>80.78</v>
      </c>
      <c r="I26">
        <f>VLOOKUP($A26,Sheet1!$A$2:$BD$405,7)</f>
        <v>99</v>
      </c>
      <c r="J26">
        <f>VLOOKUP($A26,Sheet1!$A$2:$BD$405,8)</f>
        <v>4.41</v>
      </c>
      <c r="K26">
        <f>VLOOKUP($A26,Sheet1!$A$2:$BD$405,9)</f>
        <v>5.53</v>
      </c>
      <c r="L26">
        <f>VLOOKUP($A26,Sheet1!$A$2:$BD$405,10)</f>
        <v>1.43</v>
      </c>
      <c r="M26">
        <f>VLOOKUP($A26,Sheet1!$A$2:$BD$405,11)</f>
        <v>7.85</v>
      </c>
      <c r="N26">
        <f>VLOOKUP($A26,Sheet1!$A$2:$BD$405,12)</f>
        <v>0.9</v>
      </c>
      <c r="O26">
        <f>VLOOKUP($A26,Sheet1!$A$2:$BD$405,13)</f>
        <v>1.76</v>
      </c>
      <c r="P26">
        <f>VLOOKUP($A26,Sheet1!$A$2:$BD$405,14)</f>
        <v>12</v>
      </c>
      <c r="Q26">
        <f>VLOOKUP($A26,Sheet1!$A$2:$BD$405,15)</f>
        <v>2.48</v>
      </c>
      <c r="R26">
        <f>VLOOKUP($A26,Sheet1!$A$2:$BD$405,16)</f>
        <v>8</v>
      </c>
      <c r="S26">
        <f>VLOOKUP($A26,Sheet1!$A$2:$BD$405,17)</f>
        <v>42</v>
      </c>
      <c r="T26">
        <f>VLOOKUP($A26,Sheet1!$A$2:$BD$405,18)</f>
        <v>163</v>
      </c>
      <c r="U26">
        <f>VLOOKUP($A26,Sheet1!$A$2:$BD$405,19)</f>
        <v>388</v>
      </c>
      <c r="V26">
        <f>VLOOKUP($A26,Sheet1!$A$2:$BD$405,20)</f>
        <v>1</v>
      </c>
      <c r="W26">
        <f>VLOOKUP($A26,Sheet1!$A$2:$BD$405,21)</f>
        <v>0.14099999999999999</v>
      </c>
      <c r="X26">
        <f>VLOOKUP($A26,Sheet1!$A$2:$BD$405,22)</f>
        <v>5.8999999999999997E-2</v>
      </c>
      <c r="Y26">
        <f>VLOOKUP($A26,Sheet1!$A$2:$BD$405,23)</f>
        <v>4.7</v>
      </c>
      <c r="Z26">
        <f>VLOOKUP($A26,Sheet1!$A$2:$BD$405,24)</f>
        <v>0.7</v>
      </c>
      <c r="AA26">
        <f>VLOOKUP($A26,Sheet1!$A$2:$BD$405,25)</f>
        <v>7.2999999999999995E-2</v>
      </c>
      <c r="AB26">
        <f>VLOOKUP($A26,Sheet1!$A$2:$BD$405,26)</f>
        <v>5.2999999999999999E-2</v>
      </c>
      <c r="AC26">
        <f>VLOOKUP($A26,Sheet1!$A$2:$BD$405,27)</f>
        <v>1.0960000000000001</v>
      </c>
      <c r="AD26">
        <f>VLOOKUP($A26,Sheet1!$A$2:$BD$405,28)</f>
        <v>0.12</v>
      </c>
      <c r="AE26">
        <f>VLOOKUP($A26,Sheet1!$A$2:$BD$405,29)</f>
        <v>8.6999999999999994E-2</v>
      </c>
      <c r="AF26">
        <f>VLOOKUP($A26,Sheet1!$A$2:$BD$405,30)</f>
        <v>14</v>
      </c>
      <c r="AG26">
        <f>VLOOKUP($A26,Sheet1!$A$2:$BD$405,31)</f>
        <v>0</v>
      </c>
      <c r="AH26">
        <f>VLOOKUP($A26,Sheet1!$A$2:$BD$405,32)</f>
        <v>14</v>
      </c>
      <c r="AI26">
        <f>VLOOKUP($A26,Sheet1!$A$2:$BD$405,32)</f>
        <v>14</v>
      </c>
      <c r="AJ26">
        <f>VLOOKUP($A26,Sheet1!$A$2:$BD$405,34)</f>
        <v>15.6</v>
      </c>
      <c r="AK26">
        <f>VLOOKUP($A26,Sheet1!$A$2:$BD$405,35)</f>
        <v>0.5</v>
      </c>
      <c r="AL26">
        <f>VLOOKUP($A26,Sheet1!$A$2:$BD$405,36)</f>
        <v>223</v>
      </c>
      <c r="AM26">
        <f>VLOOKUP($A26,Sheet1!$A$2:$BD$405,37)</f>
        <v>11</v>
      </c>
      <c r="AN26">
        <f>VLOOKUP($A26,Sheet1!$A$2:$BD$405,38)</f>
        <v>0</v>
      </c>
      <c r="AO26">
        <f>VLOOKUP($A26,Sheet1!$A$2:$BD$405,39)</f>
        <v>53</v>
      </c>
      <c r="AP26">
        <f>VLOOKUP($A26,Sheet1!$A$2:$BD$405,40)</f>
        <v>106</v>
      </c>
      <c r="AQ26">
        <f>VLOOKUP($A26,Sheet1!$A$2:$BD$405,41)</f>
        <v>3</v>
      </c>
      <c r="AR26">
        <f>VLOOKUP($A26,Sheet1!$A$2:$BD$405,42)</f>
        <v>28</v>
      </c>
      <c r="AS26">
        <f>VLOOKUP($A26,Sheet1!$A$2:$BD$405,43)</f>
        <v>4</v>
      </c>
      <c r="AT26">
        <f>VLOOKUP($A26,Sheet1!$A$2:$BD$405,44)</f>
        <v>0.27</v>
      </c>
      <c r="AU26">
        <f>VLOOKUP($A26,Sheet1!$A$2:$BD$405,45)</f>
        <v>0</v>
      </c>
      <c r="AV26">
        <f>VLOOKUP($A26,Sheet1!$A$2:$BD$405,46)</f>
        <v>0</v>
      </c>
      <c r="AW26">
        <f>VLOOKUP($A26,Sheet1!$A$2:$BD$405,47)</f>
        <v>6.2</v>
      </c>
      <c r="AX26">
        <f>VLOOKUP($A26,Sheet1!$A$2:$BD$405,48)</f>
        <v>2.1850000000000001</v>
      </c>
      <c r="AY26">
        <f>VLOOKUP($A26,Sheet1!$A$2:$BD$405,49)</f>
        <v>2.5430000000000001</v>
      </c>
      <c r="AZ26">
        <f>VLOOKUP($A26,Sheet1!$A$2:$BD$405,50)</f>
        <v>0.251</v>
      </c>
      <c r="BA26">
        <f>VLOOKUP($A26,Sheet1!$A$2:$BD$405,51)</f>
        <v>13</v>
      </c>
      <c r="BB26">
        <f>VLOOKUP($A26,Sheet1!$A$2:$BD$405,56)</f>
        <v>0</v>
      </c>
    </row>
    <row r="27" spans="1:54">
      <c r="A27">
        <v>26</v>
      </c>
      <c r="B27" t="s">
        <v>52</v>
      </c>
      <c r="C27" t="s">
        <v>49</v>
      </c>
      <c r="D27">
        <v>3.3000000000000002E-2</v>
      </c>
      <c r="E27">
        <v>0.14299999999999999</v>
      </c>
      <c r="F27">
        <v>0.14299999999999999</v>
      </c>
      <c r="G27">
        <v>0.14299999999999999</v>
      </c>
      <c r="H27">
        <f>VLOOKUP($A27,Sheet1!$A$2:$BD$405,6)</f>
        <v>58.1</v>
      </c>
      <c r="I27">
        <f>VLOOKUP($A27,Sheet1!$A$2:$BD$405,7)</f>
        <v>245.2</v>
      </c>
      <c r="J27">
        <f>VLOOKUP($A27,Sheet1!$A$2:$BD$405,8)</f>
        <v>26.808</v>
      </c>
      <c r="K27">
        <f>VLOOKUP($A27,Sheet1!$A$2:$BD$405,9)</f>
        <v>14.466000000000003</v>
      </c>
      <c r="L27">
        <f>VLOOKUP($A27,Sheet1!$A$2:$BD$405,10)</f>
        <v>1.034</v>
      </c>
      <c r="M27">
        <f>VLOOKUP($A27,Sheet1!$A$2:$BD$405,11)</f>
        <v>0</v>
      </c>
      <c r="N27">
        <f>VLOOKUP($A27,Sheet1!$A$2:$BD$405,12)</f>
        <v>0</v>
      </c>
      <c r="O27">
        <f>VLOOKUP($A27,Sheet1!$A$2:$BD$405,13)</f>
        <v>0</v>
      </c>
      <c r="P27">
        <f>VLOOKUP($A27,Sheet1!$A$2:$BD$405,14)</f>
        <v>14.2</v>
      </c>
      <c r="Q27">
        <f>VLOOKUP($A27,Sheet1!$A$2:$BD$405,15)</f>
        <v>2.0380000000000003</v>
      </c>
      <c r="R27">
        <f>VLOOKUP($A27,Sheet1!$A$2:$BD$405,16)</f>
        <v>23.8</v>
      </c>
      <c r="S27">
        <f>VLOOKUP($A27,Sheet1!$A$2:$BD$405,17)</f>
        <v>190.6</v>
      </c>
      <c r="T27">
        <f>VLOOKUP($A27,Sheet1!$A$2:$BD$405,18)</f>
        <v>310</v>
      </c>
      <c r="U27">
        <f>VLOOKUP($A27,Sheet1!$A$2:$BD$405,19)</f>
        <v>71.2</v>
      </c>
      <c r="V27">
        <f>VLOOKUP($A27,Sheet1!$A$2:$BD$405,20)</f>
        <v>5.298</v>
      </c>
      <c r="W27">
        <f>VLOOKUP($A27,Sheet1!$A$2:$BD$405,21)</f>
        <v>0.12039999999999999</v>
      </c>
      <c r="X27">
        <f>VLOOKUP($A27,Sheet1!$A$2:$BD$405,22)</f>
        <v>2.5000000000000001E-2</v>
      </c>
      <c r="Y27">
        <f>VLOOKUP($A27,Sheet1!$A$2:$BD$405,23)</f>
        <v>27.74</v>
      </c>
      <c r="Z27">
        <f>VLOOKUP($A27,Sheet1!$A$2:$BD$405,24)</f>
        <v>0</v>
      </c>
      <c r="AA27">
        <f>VLOOKUP($A27,Sheet1!$A$2:$BD$405,25)</f>
        <v>9.4E-2</v>
      </c>
      <c r="AB27">
        <f>VLOOKUP($A27,Sheet1!$A$2:$BD$405,26)</f>
        <v>0.25800000000000001</v>
      </c>
      <c r="AC27">
        <f>VLOOKUP($A27,Sheet1!$A$2:$BD$405,27)</f>
        <v>6.28</v>
      </c>
      <c r="AD27">
        <f>VLOOKUP($A27,Sheet1!$A$2:$BD$405,28)</f>
        <v>0.67199999999999993</v>
      </c>
      <c r="AE27">
        <f>VLOOKUP($A27,Sheet1!$A$2:$BD$405,29)</f>
        <v>0.14000000000000001</v>
      </c>
      <c r="AF27">
        <f>VLOOKUP($A27,Sheet1!$A$2:$BD$405,30)</f>
        <v>19.600000000000001</v>
      </c>
      <c r="AG27">
        <f>VLOOKUP($A27,Sheet1!$A$2:$BD$405,31)</f>
        <v>0</v>
      </c>
      <c r="AH27">
        <f>VLOOKUP($A27,Sheet1!$A$2:$BD$405,32)</f>
        <v>19.600000000000001</v>
      </c>
      <c r="AI27">
        <f>VLOOKUP($A27,Sheet1!$A$2:$BD$405,32)</f>
        <v>19.600000000000001</v>
      </c>
      <c r="AJ27">
        <f>VLOOKUP($A27,Sheet1!$A$2:$BD$405,34)</f>
        <v>102.86666666666667</v>
      </c>
      <c r="AK27">
        <f>VLOOKUP($A27,Sheet1!$A$2:$BD$405,35)</f>
        <v>2.5219999999999998</v>
      </c>
      <c r="AL27">
        <f>VLOOKUP($A27,Sheet1!$A$2:$BD$405,36)</f>
        <v>0</v>
      </c>
      <c r="AM27">
        <f>VLOOKUP($A27,Sheet1!$A$2:$BD$405,37)</f>
        <v>0</v>
      </c>
      <c r="AN27">
        <f>VLOOKUP($A27,Sheet1!$A$2:$BD$405,38)</f>
        <v>0</v>
      </c>
      <c r="AO27">
        <f>VLOOKUP($A27,Sheet1!$A$2:$BD$405,39)</f>
        <v>0</v>
      </c>
      <c r="AP27">
        <f>VLOOKUP($A27,Sheet1!$A$2:$BD$405,40)</f>
        <v>0</v>
      </c>
      <c r="AQ27">
        <f>VLOOKUP($A27,Sheet1!$A$2:$BD$405,41)</f>
        <v>0</v>
      </c>
      <c r="AR27">
        <f>VLOOKUP($A27,Sheet1!$A$2:$BD$405,42)</f>
        <v>0</v>
      </c>
      <c r="AS27">
        <f>VLOOKUP($A27,Sheet1!$A$2:$BD$405,43)</f>
        <v>0</v>
      </c>
      <c r="AT27">
        <f>VLOOKUP($A27,Sheet1!$A$2:$BD$405,44)</f>
        <v>0.16399999999999998</v>
      </c>
      <c r="AU27">
        <f>VLOOKUP($A27,Sheet1!$A$2:$BD$405,45)</f>
        <v>0.10000000000000002</v>
      </c>
      <c r="AV27">
        <f>VLOOKUP($A27,Sheet1!$A$2:$BD$405,46)</f>
        <v>2</v>
      </c>
      <c r="AW27">
        <f>VLOOKUP($A27,Sheet1!$A$2:$BD$405,47)</f>
        <v>4.1666666666666661</v>
      </c>
      <c r="AX27">
        <f>VLOOKUP($A27,Sheet1!$A$2:$BD$405,48)</f>
        <v>5.8719999999999999</v>
      </c>
      <c r="AY27">
        <f>VLOOKUP($A27,Sheet1!$A$2:$BD$405,49)</f>
        <v>6.1540000000000008</v>
      </c>
      <c r="AZ27">
        <f>VLOOKUP($A27,Sheet1!$A$2:$BD$405,50)</f>
        <v>1.02</v>
      </c>
      <c r="BA27">
        <f>VLOOKUP($A27,Sheet1!$A$2:$BD$405,51)</f>
        <v>96.2</v>
      </c>
      <c r="BB27">
        <f>VLOOKUP($A27,Sheet1!$A$2:$BD$405,56)</f>
        <v>36.200000000000003</v>
      </c>
    </row>
    <row r="28" spans="1:54">
      <c r="A28">
        <v>27</v>
      </c>
      <c r="B28" t="s">
        <v>54</v>
      </c>
      <c r="C28" t="s">
        <v>49</v>
      </c>
      <c r="D28">
        <v>3.3000000000000002E-2</v>
      </c>
      <c r="E28">
        <v>0.14299999999999999</v>
      </c>
      <c r="F28">
        <v>0.14299999999999999</v>
      </c>
      <c r="G28">
        <v>0.14299999999999999</v>
      </c>
      <c r="H28">
        <f>VLOOKUP($A28,Sheet1!$A$2:$BD$405,6)</f>
        <v>44.314999999999998</v>
      </c>
      <c r="I28">
        <f>VLOOKUP($A28,Sheet1!$A$2:$BD$405,7)</f>
        <v>322</v>
      </c>
      <c r="J28">
        <f>VLOOKUP($A28,Sheet1!$A$2:$BD$405,8)</f>
        <v>26.594999999999999</v>
      </c>
      <c r="K28">
        <f>VLOOKUP($A28,Sheet1!$A$2:$BD$405,9)</f>
        <v>22.57</v>
      </c>
      <c r="L28">
        <f>VLOOKUP($A28,Sheet1!$A$2:$BD$405,10)</f>
        <v>5.32</v>
      </c>
      <c r="M28">
        <f>VLOOKUP($A28,Sheet1!$A$2:$BD$405,11)</f>
        <v>1.2000000000000002</v>
      </c>
      <c r="N28">
        <f>VLOOKUP($A28,Sheet1!$A$2:$BD$405,12)</f>
        <v>0</v>
      </c>
      <c r="O28">
        <f>VLOOKUP($A28,Sheet1!$A$2:$BD$405,13)</f>
        <v>0</v>
      </c>
      <c r="P28">
        <f>VLOOKUP($A28,Sheet1!$A$2:$BD$405,14)</f>
        <v>12</v>
      </c>
      <c r="Q28">
        <f>VLOOKUP($A28,Sheet1!$A$2:$BD$405,15)</f>
        <v>1.395</v>
      </c>
      <c r="R28">
        <f>VLOOKUP($A28,Sheet1!$A$2:$BD$405,16)</f>
        <v>23.5</v>
      </c>
      <c r="S28">
        <f>VLOOKUP($A28,Sheet1!$A$2:$BD$405,17)</f>
        <v>280.5</v>
      </c>
      <c r="T28">
        <f>VLOOKUP($A28,Sheet1!$A$2:$BD$405,18)</f>
        <v>428</v>
      </c>
      <c r="U28">
        <f>VLOOKUP($A28,Sheet1!$A$2:$BD$405,19)</f>
        <v>1822.5</v>
      </c>
      <c r="V28">
        <f>VLOOKUP($A28,Sheet1!$A$2:$BD$405,20)</f>
        <v>2.69</v>
      </c>
      <c r="W28">
        <f>VLOOKUP($A28,Sheet1!$A$2:$BD$405,21)</f>
        <v>0.10349999999999999</v>
      </c>
      <c r="X28">
        <f>VLOOKUP($A28,Sheet1!$A$2:$BD$405,22)</f>
        <v>3.5499999999999997E-2</v>
      </c>
      <c r="Y28">
        <f>VLOOKUP($A28,Sheet1!$A$2:$BD$405,23)</f>
        <v>24.7</v>
      </c>
      <c r="Z28">
        <f>VLOOKUP($A28,Sheet1!$A$2:$BD$405,24)</f>
        <v>0</v>
      </c>
      <c r="AA28">
        <f>VLOOKUP($A28,Sheet1!$A$2:$BD$405,25)</f>
        <v>0.78049999999999997</v>
      </c>
      <c r="AB28">
        <f>VLOOKUP($A28,Sheet1!$A$2:$BD$405,26)</f>
        <v>0.28249999999999997</v>
      </c>
      <c r="AC28">
        <f>VLOOKUP($A28,Sheet1!$A$2:$BD$405,27)</f>
        <v>7.2534999999999998</v>
      </c>
      <c r="AD28">
        <f>VLOOKUP($A28,Sheet1!$A$2:$BD$405,28)</f>
        <v>0.72100000000000009</v>
      </c>
      <c r="AE28">
        <f>VLOOKUP($A28,Sheet1!$A$2:$BD$405,29)</f>
        <v>0.39500000000000002</v>
      </c>
      <c r="AF28">
        <f>VLOOKUP($A28,Sheet1!$A$2:$BD$405,30)</f>
        <v>4</v>
      </c>
      <c r="AG28">
        <f>VLOOKUP($A28,Sheet1!$A$2:$BD$405,31)</f>
        <v>0</v>
      </c>
      <c r="AH28">
        <f>VLOOKUP($A28,Sheet1!$A$2:$BD$405,32)</f>
        <v>4</v>
      </c>
      <c r="AI28">
        <f>VLOOKUP($A28,Sheet1!$A$2:$BD$405,32)</f>
        <v>4</v>
      </c>
      <c r="AJ28">
        <f>VLOOKUP($A28,Sheet1!$A$2:$BD$405,34)</f>
        <v>88.449999999999989</v>
      </c>
      <c r="AK28">
        <f>VLOOKUP($A28,Sheet1!$A$2:$BD$405,35)</f>
        <v>1.2749999999999999</v>
      </c>
      <c r="AL28">
        <f>VLOOKUP($A28,Sheet1!$A$2:$BD$405,36)</f>
        <v>0</v>
      </c>
      <c r="AM28">
        <f>VLOOKUP($A28,Sheet1!$A$2:$BD$405,37)</f>
        <v>0</v>
      </c>
      <c r="AN28">
        <f>VLOOKUP($A28,Sheet1!$A$2:$BD$405,38)</f>
        <v>0</v>
      </c>
      <c r="AO28">
        <f>VLOOKUP($A28,Sheet1!$A$2:$BD$405,39)</f>
        <v>0</v>
      </c>
      <c r="AP28">
        <f>VLOOKUP($A28,Sheet1!$A$2:$BD$405,40)</f>
        <v>0</v>
      </c>
      <c r="AQ28">
        <f>VLOOKUP($A28,Sheet1!$A$2:$BD$405,41)</f>
        <v>0</v>
      </c>
      <c r="AR28">
        <f>VLOOKUP($A28,Sheet1!$A$2:$BD$405,42)</f>
        <v>0</v>
      </c>
      <c r="AS28">
        <f>VLOOKUP($A28,Sheet1!$A$2:$BD$405,43)</f>
        <v>0</v>
      </c>
      <c r="AT28">
        <f>VLOOKUP($A28,Sheet1!$A$2:$BD$405,44)</f>
        <v>0.29500000000000004</v>
      </c>
      <c r="AU28">
        <f>VLOOKUP($A28,Sheet1!$A$2:$BD$405,45)</f>
        <v>0.95000000000000007</v>
      </c>
      <c r="AV28">
        <f>VLOOKUP($A28,Sheet1!$A$2:$BD$405,46)</f>
        <v>38</v>
      </c>
      <c r="AW28">
        <f>VLOOKUP($A28,Sheet1!$A$2:$BD$405,47)</f>
        <v>0</v>
      </c>
      <c r="AX28">
        <f>VLOOKUP($A28,Sheet1!$A$2:$BD$405,48)</f>
        <v>7.8049999999999997</v>
      </c>
      <c r="AY28">
        <f>VLOOKUP($A28,Sheet1!$A$2:$BD$405,49)</f>
        <v>10.219999999999999</v>
      </c>
      <c r="AZ28">
        <f>VLOOKUP($A28,Sheet1!$A$2:$BD$405,50)</f>
        <v>3.2300000000000004</v>
      </c>
      <c r="BA28">
        <f>VLOOKUP($A28,Sheet1!$A$2:$BD$405,51)</f>
        <v>81.5</v>
      </c>
      <c r="BB28">
        <f>VLOOKUP($A28,Sheet1!$A$2:$BD$405,56)</f>
        <v>0</v>
      </c>
    </row>
    <row r="29" spans="1:54">
      <c r="A29">
        <v>28</v>
      </c>
      <c r="B29" t="s">
        <v>51</v>
      </c>
      <c r="C29" t="s">
        <v>49</v>
      </c>
      <c r="D29">
        <v>0.01</v>
      </c>
      <c r="E29">
        <v>3.3000000000000002E-2</v>
      </c>
      <c r="F29">
        <v>0.14299999999999999</v>
      </c>
      <c r="G29">
        <v>0.14299999999999999</v>
      </c>
      <c r="H29">
        <f>VLOOKUP($A29,Sheet1!$A$2:$BD$405,6)</f>
        <v>58.9</v>
      </c>
      <c r="I29">
        <f>VLOOKUP($A29,Sheet1!$A$2:$BD$405,7)</f>
        <v>241.8</v>
      </c>
      <c r="J29">
        <f>VLOOKUP($A29,Sheet1!$A$2:$BD$405,8)</f>
        <v>25.439999999999998</v>
      </c>
      <c r="K29">
        <f>VLOOKUP($A29,Sheet1!$A$2:$BD$405,9)</f>
        <v>14.738</v>
      </c>
      <c r="L29">
        <f>VLOOKUP($A29,Sheet1!$A$2:$BD$405,10)</f>
        <v>1.54</v>
      </c>
      <c r="M29">
        <f>VLOOKUP($A29,Sheet1!$A$2:$BD$405,11)</f>
        <v>7.3999999999999996E-2</v>
      </c>
      <c r="N29">
        <f>VLOOKUP($A29,Sheet1!$A$2:$BD$405,12)</f>
        <v>0</v>
      </c>
      <c r="O29">
        <f>VLOOKUP($A29,Sheet1!$A$2:$BD$405,13)</f>
        <v>0</v>
      </c>
      <c r="P29">
        <f>VLOOKUP($A29,Sheet1!$A$2:$BD$405,14)</f>
        <v>32.799999999999997</v>
      </c>
      <c r="Q29">
        <f>VLOOKUP($A29,Sheet1!$A$2:$BD$405,15)</f>
        <v>0.86599999999999999</v>
      </c>
      <c r="R29">
        <f>VLOOKUP($A29,Sheet1!$A$2:$BD$405,16)</f>
        <v>20.399999999999999</v>
      </c>
      <c r="S29">
        <f>VLOOKUP($A29,Sheet1!$A$2:$BD$405,17)</f>
        <v>229.6</v>
      </c>
      <c r="T29">
        <f>VLOOKUP($A29,Sheet1!$A$2:$BD$405,18)</f>
        <v>313.60000000000002</v>
      </c>
      <c r="U29">
        <f>VLOOKUP($A29,Sheet1!$A$2:$BD$405,19)</f>
        <v>264.60000000000002</v>
      </c>
      <c r="V29">
        <f>VLOOKUP($A29,Sheet1!$A$2:$BD$405,20)</f>
        <v>2.7360000000000002</v>
      </c>
      <c r="W29">
        <f>VLOOKUP($A29,Sheet1!$A$2:$BD$405,21)</f>
        <v>9.98E-2</v>
      </c>
      <c r="X29">
        <f>VLOOKUP($A29,Sheet1!$A$2:$BD$405,22)</f>
        <v>1.3599999999999998E-2</v>
      </c>
      <c r="Y29">
        <f>VLOOKUP($A29,Sheet1!$A$2:$BD$405,23)</f>
        <v>36.840000000000003</v>
      </c>
      <c r="Z29">
        <f>VLOOKUP($A29,Sheet1!$A$2:$BD$405,24)</f>
        <v>0.64</v>
      </c>
      <c r="AA29">
        <f>VLOOKUP($A29,Sheet1!$A$2:$BD$405,25)</f>
        <v>0.53180000000000005</v>
      </c>
      <c r="AB29">
        <f>VLOOKUP($A29,Sheet1!$A$2:$BD$405,26)</f>
        <v>0.316</v>
      </c>
      <c r="AC29">
        <f>VLOOKUP($A29,Sheet1!$A$2:$BD$405,27)</f>
        <v>7.931</v>
      </c>
      <c r="AD29">
        <f>VLOOKUP($A29,Sheet1!$A$2:$BD$405,28)</f>
        <v>1.175</v>
      </c>
      <c r="AE29">
        <f>VLOOKUP($A29,Sheet1!$A$2:$BD$405,29)</f>
        <v>0.45999999999999996</v>
      </c>
      <c r="AF29">
        <f>VLOOKUP($A29,Sheet1!$A$2:$BD$405,30)</f>
        <v>0.6</v>
      </c>
      <c r="AG29">
        <f>VLOOKUP($A29,Sheet1!$A$2:$BD$405,31)</f>
        <v>0</v>
      </c>
      <c r="AH29">
        <f>VLOOKUP($A29,Sheet1!$A$2:$BD$405,32)</f>
        <v>0.6</v>
      </c>
      <c r="AI29">
        <f>VLOOKUP($A29,Sheet1!$A$2:$BD$405,32)</f>
        <v>0.6</v>
      </c>
      <c r="AJ29">
        <f>VLOOKUP($A29,Sheet1!$A$2:$BD$405,34)</f>
        <v>94.224999999999994</v>
      </c>
      <c r="AK29">
        <f>VLOOKUP($A29,Sheet1!$A$2:$BD$405,35)</f>
        <v>0.83399999999999996</v>
      </c>
      <c r="AL29">
        <f>VLOOKUP($A29,Sheet1!$A$2:$BD$405,36)</f>
        <v>12.2</v>
      </c>
      <c r="AM29">
        <f>VLOOKUP($A29,Sheet1!$A$2:$BD$405,37)</f>
        <v>3.8</v>
      </c>
      <c r="AN29">
        <f>VLOOKUP($A29,Sheet1!$A$2:$BD$405,38)</f>
        <v>3.8</v>
      </c>
      <c r="AO29">
        <f>VLOOKUP($A29,Sheet1!$A$2:$BD$405,39)</f>
        <v>0</v>
      </c>
      <c r="AP29">
        <f>VLOOKUP($A29,Sheet1!$A$2:$BD$405,40)</f>
        <v>0</v>
      </c>
      <c r="AQ29">
        <f>VLOOKUP($A29,Sheet1!$A$2:$BD$405,41)</f>
        <v>0</v>
      </c>
      <c r="AR29">
        <f>VLOOKUP($A29,Sheet1!$A$2:$BD$405,42)</f>
        <v>0</v>
      </c>
      <c r="AS29">
        <f>VLOOKUP($A29,Sheet1!$A$2:$BD$405,43)</f>
        <v>0</v>
      </c>
      <c r="AT29">
        <f>VLOOKUP($A29,Sheet1!$A$2:$BD$405,44)</f>
        <v>0.215</v>
      </c>
      <c r="AU29">
        <f>VLOOKUP($A29,Sheet1!$A$2:$BD$405,45)</f>
        <v>0.625</v>
      </c>
      <c r="AV29">
        <f>VLOOKUP($A29,Sheet1!$A$2:$BD$405,46)</f>
        <v>24.5</v>
      </c>
      <c r="AW29">
        <f>VLOOKUP($A29,Sheet1!$A$2:$BD$405,47)</f>
        <v>0</v>
      </c>
      <c r="AX29">
        <f>VLOOKUP($A29,Sheet1!$A$2:$BD$405,48)</f>
        <v>5.1871999999999998</v>
      </c>
      <c r="AY29">
        <f>VLOOKUP($A29,Sheet1!$A$2:$BD$405,49)</f>
        <v>7.4117999999999995</v>
      </c>
      <c r="AZ29">
        <f>VLOOKUP($A29,Sheet1!$A$2:$BD$405,50)</f>
        <v>2.2696000000000001</v>
      </c>
      <c r="BA29">
        <f>VLOOKUP($A29,Sheet1!$A$2:$BD$405,51)</f>
        <v>75</v>
      </c>
      <c r="BB29">
        <f>VLOOKUP($A29,Sheet1!$A$2:$BD$405,56)</f>
        <v>16</v>
      </c>
    </row>
    <row r="30" spans="1:54">
      <c r="A30">
        <v>29</v>
      </c>
      <c r="B30" t="s">
        <v>55</v>
      </c>
      <c r="C30" t="s">
        <v>49</v>
      </c>
      <c r="D30">
        <v>0</v>
      </c>
      <c r="E30">
        <v>3.3000000000000002E-2</v>
      </c>
      <c r="F30">
        <v>0.14299999999999999</v>
      </c>
      <c r="G30">
        <v>0.14299999999999999</v>
      </c>
      <c r="H30">
        <f>VLOOKUP($A30,Sheet1!$A$2:$BD$405,6)</f>
        <v>63.874022988505764</v>
      </c>
      <c r="I30">
        <f>VLOOKUP($A30,Sheet1!$A$2:$BD$405,7)</f>
        <v>202.9655172413793</v>
      </c>
      <c r="J30">
        <f>VLOOKUP($A30,Sheet1!$A$2:$BD$405,8)</f>
        <v>15.091954022988508</v>
      </c>
      <c r="K30">
        <f>VLOOKUP($A30,Sheet1!$A$2:$BD$405,9)</f>
        <v>14.358965517241382</v>
      </c>
      <c r="L30">
        <f>VLOOKUP($A30,Sheet1!$A$2:$BD$405,10)</f>
        <v>3.4735632183908058</v>
      </c>
      <c r="M30">
        <f>VLOOKUP($A30,Sheet1!$A$2:$BD$405,11)</f>
        <v>3.2231034482758623</v>
      </c>
      <c r="N30">
        <f>VLOOKUP($A30,Sheet1!$A$2:$BD$405,12)</f>
        <v>3.1034482758620693E-2</v>
      </c>
      <c r="O30">
        <f>VLOOKUP($A30,Sheet1!$A$2:$BD$405,13)</f>
        <v>1.6623376623376622</v>
      </c>
      <c r="P30">
        <f>VLOOKUP($A30,Sheet1!$A$2:$BD$405,14)</f>
        <v>33.206896551724135</v>
      </c>
      <c r="Q30">
        <f>VLOOKUP($A30,Sheet1!$A$2:$BD$405,15)</f>
        <v>1.8103448275862066</v>
      </c>
      <c r="R30">
        <f>VLOOKUP($A30,Sheet1!$A$2:$BD$405,16)</f>
        <v>21.098765432098766</v>
      </c>
      <c r="S30">
        <f>VLOOKUP($A30,Sheet1!$A$2:$BD$405,17)</f>
        <v>199.11688311688312</v>
      </c>
      <c r="T30">
        <f>VLOOKUP($A30,Sheet1!$A$2:$BD$405,18)</f>
        <v>246.06896551724137</v>
      </c>
      <c r="U30">
        <f>VLOOKUP($A30,Sheet1!$A$2:$BD$405,19)</f>
        <v>1137.0114942528735</v>
      </c>
      <c r="V30">
        <f>VLOOKUP($A30,Sheet1!$A$2:$BD$405,20)</f>
        <v>1.9040740740740736</v>
      </c>
      <c r="W30">
        <f>VLOOKUP($A30,Sheet1!$A$2:$BD$405,21)</f>
        <v>0.22958024691358028</v>
      </c>
      <c r="X30">
        <f>VLOOKUP($A30,Sheet1!$A$2:$BD$405,22)</f>
        <v>5.5555555555555552E-2</v>
      </c>
      <c r="Y30">
        <f>VLOOKUP($A30,Sheet1!$A$2:$BD$405,23)</f>
        <v>18.999999999999996</v>
      </c>
      <c r="Z30">
        <f>VLOOKUP($A30,Sheet1!$A$2:$BD$405,24)</f>
        <v>1.2024691358024693</v>
      </c>
      <c r="AA30">
        <f>VLOOKUP($A30,Sheet1!$A$2:$BD$405,25)</f>
        <v>0.22620000000000001</v>
      </c>
      <c r="AB30">
        <f>VLOOKUP($A30,Sheet1!$A$2:$BD$405,26)</f>
        <v>0.36816666666666664</v>
      </c>
      <c r="AC30">
        <f>VLOOKUP($A30,Sheet1!$A$2:$BD$405,27)</f>
        <v>4.2359666666666662</v>
      </c>
      <c r="AD30">
        <f>VLOOKUP($A30,Sheet1!$A$2:$BD$405,28)</f>
        <v>0.88539999999999996</v>
      </c>
      <c r="AE30">
        <f>VLOOKUP($A30,Sheet1!$A$2:$BD$405,29)</f>
        <v>0.2495833333333333</v>
      </c>
      <c r="AF30">
        <f>VLOOKUP($A30,Sheet1!$A$2:$BD$405,30)</f>
        <v>11.777777777777779</v>
      </c>
      <c r="AG30">
        <f>VLOOKUP($A30,Sheet1!$A$2:$BD$405,31)</f>
        <v>0</v>
      </c>
      <c r="AH30">
        <f>VLOOKUP($A30,Sheet1!$A$2:$BD$405,32)</f>
        <v>11.777777777777779</v>
      </c>
      <c r="AI30">
        <f>VLOOKUP($A30,Sheet1!$A$2:$BD$405,32)</f>
        <v>11.777777777777779</v>
      </c>
      <c r="AJ30">
        <f>VLOOKUP($A30,Sheet1!$A$2:$BD$405,34)</f>
        <v>54.071428571428569</v>
      </c>
      <c r="AK30">
        <f>VLOOKUP($A30,Sheet1!$A$2:$BD$405,35)</f>
        <v>3.7412499999999995</v>
      </c>
      <c r="AL30">
        <f>VLOOKUP($A30,Sheet1!$A$2:$BD$405,36)</f>
        <v>740.42857142857144</v>
      </c>
      <c r="AM30">
        <f>VLOOKUP($A30,Sheet1!$A$2:$BD$405,37)</f>
        <v>361.27272727272725</v>
      </c>
      <c r="AN30">
        <f>VLOOKUP($A30,Sheet1!$A$2:$BD$405,38)</f>
        <v>360.75757575757575</v>
      </c>
      <c r="AO30">
        <f>VLOOKUP($A30,Sheet1!$A$2:$BD$405,39)</f>
        <v>0</v>
      </c>
      <c r="AP30">
        <f>VLOOKUP($A30,Sheet1!$A$2:$BD$405,40)</f>
        <v>0.66666666666666663</v>
      </c>
      <c r="AQ30">
        <f>VLOOKUP($A30,Sheet1!$A$2:$BD$405,41)</f>
        <v>0</v>
      </c>
      <c r="AR30">
        <f>VLOOKUP($A30,Sheet1!$A$2:$BD$405,42)</f>
        <v>0</v>
      </c>
      <c r="AS30">
        <f>VLOOKUP($A30,Sheet1!$A$2:$BD$405,43)</f>
        <v>0</v>
      </c>
      <c r="AT30">
        <f>VLOOKUP($A30,Sheet1!$A$2:$BD$405,44)</f>
        <v>0.25142857142857145</v>
      </c>
      <c r="AU30">
        <f>VLOOKUP($A30,Sheet1!$A$2:$BD$405,45)</f>
        <v>0.7599999999999999</v>
      </c>
      <c r="AV30">
        <f>VLOOKUP($A30,Sheet1!$A$2:$BD$405,46)</f>
        <v>29.95</v>
      </c>
      <c r="AW30">
        <f>VLOOKUP($A30,Sheet1!$A$2:$BD$405,47)</f>
        <v>0.7142857142857143</v>
      </c>
      <c r="AX30">
        <f>VLOOKUP($A30,Sheet1!$A$2:$BD$405,48)</f>
        <v>5.1548735632183904</v>
      </c>
      <c r="AY30">
        <f>VLOOKUP($A30,Sheet1!$A$2:$BD$405,49)</f>
        <v>6.9734074074074046</v>
      </c>
      <c r="AZ30">
        <f>VLOOKUP($A30,Sheet1!$A$2:$BD$405,50)</f>
        <v>1.7311954022988507</v>
      </c>
      <c r="BA30">
        <f>VLOOKUP($A30,Sheet1!$A$2:$BD$405,51)</f>
        <v>65.908045977011497</v>
      </c>
      <c r="BB30">
        <f>VLOOKUP($A30,Sheet1!$A$2:$BD$405,56)</f>
        <v>0</v>
      </c>
    </row>
    <row r="31" spans="1:54">
      <c r="A31">
        <v>30</v>
      </c>
      <c r="B31" t="s">
        <v>100</v>
      </c>
      <c r="C31" t="s">
        <v>101</v>
      </c>
      <c r="D31">
        <v>2</v>
      </c>
      <c r="E31">
        <v>4</v>
      </c>
      <c r="F31">
        <v>4</v>
      </c>
      <c r="G31">
        <v>4</v>
      </c>
      <c r="H31">
        <f>VLOOKUP($A31,Sheet1!$A$2:$BD$405,6)</f>
        <v>68.163333333333341</v>
      </c>
      <c r="I31">
        <f>VLOOKUP($A31,Sheet1!$A$2:$BD$405,7)</f>
        <v>105.66666666666667</v>
      </c>
      <c r="J31">
        <f>VLOOKUP($A31,Sheet1!$A$2:$BD$405,8)</f>
        <v>6.7366666666666672</v>
      </c>
      <c r="K31">
        <f>VLOOKUP($A31,Sheet1!$A$2:$BD$405,9)</f>
        <v>0</v>
      </c>
      <c r="L31">
        <f>VLOOKUP($A31,Sheet1!$A$2:$BD$405,10)</f>
        <v>5.3466666666666667</v>
      </c>
      <c r="M31">
        <f>VLOOKUP($A31,Sheet1!$A$2:$BD$405,11)</f>
        <v>19.75333333333333</v>
      </c>
      <c r="N31">
        <f>VLOOKUP($A31,Sheet1!$A$2:$BD$405,12)</f>
        <v>2.8333333333333335</v>
      </c>
      <c r="O31">
        <f>VLOOKUP($A31,Sheet1!$A$2:$BD$405,13)</f>
        <v>1.8433333333333335</v>
      </c>
      <c r="P31">
        <f>VLOOKUP($A31,Sheet1!$A$2:$BD$405,14)</f>
        <v>39.333333333333336</v>
      </c>
      <c r="Q31">
        <f>VLOOKUP($A31,Sheet1!$A$2:$BD$405,15)</f>
        <v>0.76666666666666661</v>
      </c>
      <c r="R31">
        <f>VLOOKUP($A31,Sheet1!$A$2:$BD$405,16)</f>
        <v>92.666666666666671</v>
      </c>
      <c r="S31">
        <f>VLOOKUP($A31,Sheet1!$A$2:$BD$405,17)</f>
        <v>80.333333333333329</v>
      </c>
      <c r="T31">
        <f>VLOOKUP($A31,Sheet1!$A$2:$BD$405,18)</f>
        <v>2038</v>
      </c>
      <c r="U31">
        <f>VLOOKUP($A31,Sheet1!$A$2:$BD$405,19)</f>
        <v>26</v>
      </c>
      <c r="V31">
        <f>VLOOKUP($A31,Sheet1!$A$2:$BD$405,20)</f>
        <v>0.57666666666666666</v>
      </c>
      <c r="W31">
        <f>VLOOKUP($A31,Sheet1!$A$2:$BD$405,21)</f>
        <v>0.19000000000000003</v>
      </c>
      <c r="X31">
        <f>VLOOKUP($A31,Sheet1!$A$2:$BD$405,22)</f>
        <v>44.479333333333329</v>
      </c>
      <c r="Y31">
        <f>VLOOKUP($A31,Sheet1!$A$2:$BD$405,23)</f>
        <v>1.7666666666666666</v>
      </c>
      <c r="Z31">
        <f>VLOOKUP($A31,Sheet1!$A$2:$BD$405,24)</f>
        <v>0</v>
      </c>
      <c r="AA31">
        <f>VLOOKUP($A31,Sheet1!$A$2:$BD$405,25)</f>
        <v>0</v>
      </c>
      <c r="AB31">
        <f>VLOOKUP($A31,Sheet1!$A$2:$BD$405,26)</f>
        <v>0.33766666666666662</v>
      </c>
      <c r="AC31">
        <f>VLOOKUP($A31,Sheet1!$A$2:$BD$405,27)</f>
        <v>3.6</v>
      </c>
      <c r="AD31">
        <f>VLOOKUP($A31,Sheet1!$A$2:$BD$405,28)</f>
        <v>1.5173333333333334</v>
      </c>
      <c r="AE31">
        <f>VLOOKUP($A31,Sheet1!$A$2:$BD$405,29)</f>
        <v>0.11866666666666666</v>
      </c>
      <c r="AF31">
        <f>VLOOKUP($A31,Sheet1!$A$2:$BD$405,30)</f>
        <v>37.666666666666664</v>
      </c>
      <c r="AG31">
        <f>VLOOKUP($A31,Sheet1!$A$2:$BD$405,31)</f>
        <v>0</v>
      </c>
      <c r="AH31">
        <f>VLOOKUP($A31,Sheet1!$A$2:$BD$405,32)</f>
        <v>37.666666666666664</v>
      </c>
      <c r="AI31">
        <f>VLOOKUP($A31,Sheet1!$A$2:$BD$405,32)</f>
        <v>37.666666666666664</v>
      </c>
      <c r="AJ31">
        <f>VLOOKUP($A31,Sheet1!$A$2:$BD$405,34)</f>
        <v>39.700000000000003</v>
      </c>
      <c r="AK31">
        <f>VLOOKUP($A31,Sheet1!$A$2:$BD$405,35)</f>
        <v>0</v>
      </c>
      <c r="AL31">
        <f>VLOOKUP($A31,Sheet1!$A$2:$BD$405,36)</f>
        <v>0</v>
      </c>
      <c r="AM31">
        <f>VLOOKUP($A31,Sheet1!$A$2:$BD$405,37)</f>
        <v>0</v>
      </c>
      <c r="AN31">
        <f>VLOOKUP($A31,Sheet1!$A$2:$BD$405,38)</f>
        <v>0</v>
      </c>
      <c r="AO31">
        <f>VLOOKUP($A31,Sheet1!$A$2:$BD$405,39)</f>
        <v>0</v>
      </c>
      <c r="AP31">
        <f>VLOOKUP($A31,Sheet1!$A$2:$BD$405,40)</f>
        <v>0</v>
      </c>
      <c r="AQ31">
        <f>VLOOKUP($A31,Sheet1!$A$2:$BD$405,41)</f>
        <v>0</v>
      </c>
      <c r="AR31">
        <f>VLOOKUP($A31,Sheet1!$A$2:$BD$405,42)</f>
        <v>0</v>
      </c>
      <c r="AS31">
        <f>VLOOKUP($A31,Sheet1!$A$2:$BD$405,43)</f>
        <v>0</v>
      </c>
      <c r="AT31">
        <f>VLOOKUP($A31,Sheet1!$A$2:$BD$405,44)</f>
        <v>0</v>
      </c>
      <c r="AU31">
        <f>VLOOKUP($A31,Sheet1!$A$2:$BD$405,45)</f>
        <v>0</v>
      </c>
      <c r="AV31">
        <f>VLOOKUP($A31,Sheet1!$A$2:$BD$405,46)</f>
        <v>0</v>
      </c>
      <c r="AW31">
        <f>VLOOKUP($A31,Sheet1!$A$2:$BD$405,47)</f>
        <v>0</v>
      </c>
      <c r="AX31">
        <f>VLOOKUP($A31,Sheet1!$A$2:$BD$405,48)</f>
        <v>1.3333333333333333E-3</v>
      </c>
      <c r="AY31">
        <f>VLOOKUP($A31,Sheet1!$A$2:$BD$405,49)</f>
        <v>6.6666666666666664E-4</v>
      </c>
      <c r="AZ31">
        <f>VLOOKUP($A31,Sheet1!$A$2:$BD$405,50)</f>
        <v>2.6666666666666666E-3</v>
      </c>
      <c r="BA31">
        <f>VLOOKUP($A31,Sheet1!$A$2:$BD$405,51)</f>
        <v>0</v>
      </c>
      <c r="BB31">
        <f>VLOOKUP($A31,Sheet1!$A$2:$BD$405,56)</f>
        <v>0</v>
      </c>
    </row>
    <row r="32" spans="1:54">
      <c r="A32">
        <v>31</v>
      </c>
      <c r="B32" t="s">
        <v>102</v>
      </c>
      <c r="C32" t="s">
        <v>101</v>
      </c>
      <c r="D32">
        <v>0.14299999999999999</v>
      </c>
      <c r="E32">
        <v>3.3000000000000002E-2</v>
      </c>
      <c r="F32">
        <v>0</v>
      </c>
      <c r="G32">
        <v>0</v>
      </c>
      <c r="H32">
        <f>VLOOKUP($A32,Sheet1!$A$2:$BD$405,6)</f>
        <v>99.09</v>
      </c>
      <c r="I32">
        <f>VLOOKUP($A32,Sheet1!$A$2:$BD$405,7)</f>
        <v>2</v>
      </c>
      <c r="J32">
        <f>VLOOKUP($A32,Sheet1!$A$2:$BD$405,8)</f>
        <v>0.1</v>
      </c>
      <c r="K32">
        <f>VLOOKUP($A32,Sheet1!$A$2:$BD$405,9)</f>
        <v>0</v>
      </c>
      <c r="L32">
        <f>VLOOKUP($A32,Sheet1!$A$2:$BD$405,10)</f>
        <v>0.17</v>
      </c>
      <c r="M32">
        <f>VLOOKUP($A32,Sheet1!$A$2:$BD$405,11)</f>
        <v>0.34</v>
      </c>
      <c r="N32">
        <f>VLOOKUP($A32,Sheet1!$A$2:$BD$405,12)</f>
        <v>0</v>
      </c>
      <c r="O32">
        <f>VLOOKUP($A32,Sheet1!$A$2:$BD$405,13)</f>
        <v>0</v>
      </c>
      <c r="P32">
        <f>VLOOKUP($A32,Sheet1!$A$2:$BD$405,14)</f>
        <v>4</v>
      </c>
      <c r="Q32">
        <f>VLOOKUP($A32,Sheet1!$A$2:$BD$405,15)</f>
        <v>0.04</v>
      </c>
      <c r="R32">
        <f>VLOOKUP($A32,Sheet1!$A$2:$BD$405,16)</f>
        <v>4</v>
      </c>
      <c r="S32">
        <f>VLOOKUP($A32,Sheet1!$A$2:$BD$405,17)</f>
        <v>3</v>
      </c>
      <c r="T32">
        <f>VLOOKUP($A32,Sheet1!$A$2:$BD$405,18)</f>
        <v>30</v>
      </c>
      <c r="U32">
        <f>VLOOKUP($A32,Sheet1!$A$2:$BD$405,19)</f>
        <v>4</v>
      </c>
      <c r="V32">
        <f>VLOOKUP($A32,Sheet1!$A$2:$BD$405,20)</f>
        <v>0.01</v>
      </c>
      <c r="W32">
        <f>VLOOKUP($A32,Sheet1!$A$2:$BD$405,21)</f>
        <v>1.0999999999999999E-2</v>
      </c>
      <c r="X32">
        <f>VLOOKUP($A32,Sheet1!$A$2:$BD$405,22)</f>
        <v>1.4999999999999999E-2</v>
      </c>
      <c r="Y32">
        <f>VLOOKUP($A32,Sheet1!$A$2:$BD$405,23)</f>
        <v>0.1</v>
      </c>
      <c r="Z32">
        <f>VLOOKUP($A32,Sheet1!$A$2:$BD$405,24)</f>
        <v>0</v>
      </c>
      <c r="AA32">
        <f>VLOOKUP($A32,Sheet1!$A$2:$BD$405,25)</f>
        <v>0</v>
      </c>
      <c r="AB32">
        <f>VLOOKUP($A32,Sheet1!$A$2:$BD$405,26)</f>
        <v>1E-3</v>
      </c>
      <c r="AC32">
        <f>VLOOKUP($A32,Sheet1!$A$2:$BD$405,27)</f>
        <v>0.23599999999999999</v>
      </c>
      <c r="AD32">
        <f>VLOOKUP($A32,Sheet1!$A$2:$BD$405,28)</f>
        <v>1E-3</v>
      </c>
      <c r="AE32">
        <f>VLOOKUP($A32,Sheet1!$A$2:$BD$405,29)</f>
        <v>0</v>
      </c>
      <c r="AF32">
        <f>VLOOKUP($A32,Sheet1!$A$2:$BD$405,30)</f>
        <v>0</v>
      </c>
      <c r="AG32">
        <f>VLOOKUP($A32,Sheet1!$A$2:$BD$405,31)</f>
        <v>0</v>
      </c>
      <c r="AH32">
        <f>VLOOKUP($A32,Sheet1!$A$2:$BD$405,32)</f>
        <v>0</v>
      </c>
      <c r="AI32">
        <f>VLOOKUP($A32,Sheet1!$A$2:$BD$405,32)</f>
        <v>0</v>
      </c>
      <c r="AJ32">
        <f>VLOOKUP($A32,Sheet1!$A$2:$BD$405,34)</f>
        <v>0</v>
      </c>
      <c r="AK32">
        <f>VLOOKUP($A32,Sheet1!$A$2:$BD$405,35)</f>
        <v>0</v>
      </c>
      <c r="AL32">
        <f>VLOOKUP($A32,Sheet1!$A$2:$BD$405,36)</f>
        <v>0</v>
      </c>
      <c r="AM32">
        <f>VLOOKUP($A32,Sheet1!$A$2:$BD$405,37)</f>
        <v>0</v>
      </c>
      <c r="AN32">
        <f>VLOOKUP($A32,Sheet1!$A$2:$BD$405,38)</f>
        <v>0</v>
      </c>
      <c r="AO32">
        <f>VLOOKUP($A32,Sheet1!$A$2:$BD$405,39)</f>
        <v>0</v>
      </c>
      <c r="AP32">
        <f>VLOOKUP($A32,Sheet1!$A$2:$BD$405,40)</f>
        <v>0</v>
      </c>
      <c r="AQ32">
        <f>VLOOKUP($A32,Sheet1!$A$2:$BD$405,41)</f>
        <v>0</v>
      </c>
      <c r="AR32">
        <f>VLOOKUP($A32,Sheet1!$A$2:$BD$405,42)</f>
        <v>0</v>
      </c>
      <c r="AS32">
        <f>VLOOKUP($A32,Sheet1!$A$2:$BD$405,43)</f>
        <v>0</v>
      </c>
      <c r="AT32">
        <f>VLOOKUP($A32,Sheet1!$A$2:$BD$405,44)</f>
        <v>0</v>
      </c>
      <c r="AU32">
        <f>VLOOKUP($A32,Sheet1!$A$2:$BD$405,45)</f>
        <v>0</v>
      </c>
      <c r="AV32">
        <f>VLOOKUP($A32,Sheet1!$A$2:$BD$405,46)</f>
        <v>0</v>
      </c>
      <c r="AW32">
        <f>VLOOKUP($A32,Sheet1!$A$2:$BD$405,47)</f>
        <v>0</v>
      </c>
      <c r="AX32">
        <f>VLOOKUP($A32,Sheet1!$A$2:$BD$405,48)</f>
        <v>2E-3</v>
      </c>
      <c r="AY32">
        <f>VLOOKUP($A32,Sheet1!$A$2:$BD$405,49)</f>
        <v>0</v>
      </c>
      <c r="AZ32">
        <f>VLOOKUP($A32,Sheet1!$A$2:$BD$405,50)</f>
        <v>2E-3</v>
      </c>
      <c r="BA32">
        <f>VLOOKUP($A32,Sheet1!$A$2:$BD$405,51)</f>
        <v>0</v>
      </c>
      <c r="BB32">
        <f>VLOOKUP($A32,Sheet1!$A$2:$BD$405,56)</f>
        <v>0</v>
      </c>
    </row>
    <row r="33" spans="1:54">
      <c r="A33">
        <v>32</v>
      </c>
      <c r="B33" t="s">
        <v>40</v>
      </c>
      <c r="C33" t="s">
        <v>37</v>
      </c>
      <c r="D33">
        <v>0.28599999999999998</v>
      </c>
      <c r="E33">
        <v>0.28599999999999998</v>
      </c>
      <c r="F33">
        <v>0.14299999999999999</v>
      </c>
      <c r="G33">
        <v>0.2145</v>
      </c>
      <c r="H33">
        <f>VLOOKUP($A33,Sheet1!$A$2:$BD$405,6)</f>
        <v>74.91</v>
      </c>
      <c r="I33">
        <f>VLOOKUP($A33,Sheet1!$A$2:$BD$405,7)</f>
        <v>89</v>
      </c>
      <c r="J33">
        <f>VLOOKUP($A33,Sheet1!$A$2:$BD$405,8)</f>
        <v>1.0900000000000001</v>
      </c>
      <c r="K33">
        <f>VLOOKUP($A33,Sheet1!$A$2:$BD$405,9)</f>
        <v>0.33</v>
      </c>
      <c r="L33">
        <f>VLOOKUP($A33,Sheet1!$A$2:$BD$405,10)</f>
        <v>0.82</v>
      </c>
      <c r="M33">
        <f>VLOOKUP($A33,Sheet1!$A$2:$BD$405,11)</f>
        <v>22.84</v>
      </c>
      <c r="N33">
        <f>VLOOKUP($A33,Sheet1!$A$2:$BD$405,12)</f>
        <v>2.6</v>
      </c>
      <c r="O33">
        <f>VLOOKUP($A33,Sheet1!$A$2:$BD$405,13)</f>
        <v>12.23</v>
      </c>
      <c r="P33">
        <f>VLOOKUP($A33,Sheet1!$A$2:$BD$405,14)</f>
        <v>5</v>
      </c>
      <c r="Q33">
        <f>VLOOKUP($A33,Sheet1!$A$2:$BD$405,15)</f>
        <v>0.26</v>
      </c>
      <c r="R33">
        <f>VLOOKUP($A33,Sheet1!$A$2:$BD$405,16)</f>
        <v>27</v>
      </c>
      <c r="S33">
        <f>VLOOKUP($A33,Sheet1!$A$2:$BD$405,17)</f>
        <v>22</v>
      </c>
      <c r="T33">
        <f>VLOOKUP($A33,Sheet1!$A$2:$BD$405,18)</f>
        <v>358</v>
      </c>
      <c r="U33">
        <f>VLOOKUP($A33,Sheet1!$A$2:$BD$405,19)</f>
        <v>1</v>
      </c>
      <c r="V33">
        <f>VLOOKUP($A33,Sheet1!$A$2:$BD$405,20)</f>
        <v>0.15</v>
      </c>
      <c r="W33">
        <f>VLOOKUP($A33,Sheet1!$A$2:$BD$405,21)</f>
        <v>7.8E-2</v>
      </c>
      <c r="X33">
        <f>VLOOKUP($A33,Sheet1!$A$2:$BD$405,22)</f>
        <v>0.27</v>
      </c>
      <c r="Y33">
        <f>VLOOKUP($A33,Sheet1!$A$2:$BD$405,23)</f>
        <v>1</v>
      </c>
      <c r="Z33">
        <f>VLOOKUP($A33,Sheet1!$A$2:$BD$405,24)</f>
        <v>8.6999999999999993</v>
      </c>
      <c r="AA33">
        <f>VLOOKUP($A33,Sheet1!$A$2:$BD$405,25)</f>
        <v>3.1E-2</v>
      </c>
      <c r="AB33">
        <f>VLOOKUP($A33,Sheet1!$A$2:$BD$405,26)</f>
        <v>7.2999999999999995E-2</v>
      </c>
      <c r="AC33">
        <f>VLOOKUP($A33,Sheet1!$A$2:$BD$405,27)</f>
        <v>0.66500000000000004</v>
      </c>
      <c r="AD33">
        <f>VLOOKUP($A33,Sheet1!$A$2:$BD$405,28)</f>
        <v>0.33400000000000002</v>
      </c>
      <c r="AE33">
        <f>VLOOKUP($A33,Sheet1!$A$2:$BD$405,29)</f>
        <v>0.36699999999999999</v>
      </c>
      <c r="AF33">
        <f>VLOOKUP($A33,Sheet1!$A$2:$BD$405,30)</f>
        <v>20</v>
      </c>
      <c r="AG33">
        <f>VLOOKUP($A33,Sheet1!$A$2:$BD$405,31)</f>
        <v>0</v>
      </c>
      <c r="AH33">
        <f>VLOOKUP($A33,Sheet1!$A$2:$BD$405,32)</f>
        <v>20</v>
      </c>
      <c r="AI33">
        <f>VLOOKUP($A33,Sheet1!$A$2:$BD$405,32)</f>
        <v>20</v>
      </c>
      <c r="AJ33">
        <f>VLOOKUP($A33,Sheet1!$A$2:$BD$405,34)</f>
        <v>9.8000000000000007</v>
      </c>
      <c r="AK33">
        <f>VLOOKUP($A33,Sheet1!$A$2:$BD$405,35)</f>
        <v>0</v>
      </c>
      <c r="AL33">
        <f>VLOOKUP($A33,Sheet1!$A$2:$BD$405,36)</f>
        <v>64</v>
      </c>
      <c r="AM33">
        <f>VLOOKUP($A33,Sheet1!$A$2:$BD$405,37)</f>
        <v>3</v>
      </c>
      <c r="AN33">
        <f>VLOOKUP($A33,Sheet1!$A$2:$BD$405,38)</f>
        <v>0</v>
      </c>
      <c r="AO33">
        <f>VLOOKUP($A33,Sheet1!$A$2:$BD$405,39)</f>
        <v>25</v>
      </c>
      <c r="AP33">
        <f>VLOOKUP($A33,Sheet1!$A$2:$BD$405,40)</f>
        <v>26</v>
      </c>
      <c r="AQ33">
        <f>VLOOKUP($A33,Sheet1!$A$2:$BD$405,41)</f>
        <v>0</v>
      </c>
      <c r="AR33">
        <f>VLOOKUP($A33,Sheet1!$A$2:$BD$405,42)</f>
        <v>0</v>
      </c>
      <c r="AS33">
        <f>VLOOKUP($A33,Sheet1!$A$2:$BD$405,43)</f>
        <v>22</v>
      </c>
      <c r="AT33">
        <f>VLOOKUP($A33,Sheet1!$A$2:$BD$405,44)</f>
        <v>0.1</v>
      </c>
      <c r="AU33">
        <f>VLOOKUP($A33,Sheet1!$A$2:$BD$405,45)</f>
        <v>0</v>
      </c>
      <c r="AV33">
        <f>VLOOKUP($A33,Sheet1!$A$2:$BD$405,46)</f>
        <v>0</v>
      </c>
      <c r="AW33">
        <f>VLOOKUP($A33,Sheet1!$A$2:$BD$405,47)</f>
        <v>0.5</v>
      </c>
      <c r="AX33">
        <f>VLOOKUP($A33,Sheet1!$A$2:$BD$405,48)</f>
        <v>0.112</v>
      </c>
      <c r="AY33">
        <f>VLOOKUP($A33,Sheet1!$A$2:$BD$405,49)</f>
        <v>3.2000000000000001E-2</v>
      </c>
      <c r="AZ33">
        <f>VLOOKUP($A33,Sheet1!$A$2:$BD$405,50)</f>
        <v>7.2999999999999995E-2</v>
      </c>
      <c r="BA33">
        <f>VLOOKUP($A33,Sheet1!$A$2:$BD$405,51)</f>
        <v>0</v>
      </c>
      <c r="BB33">
        <f>VLOOKUP($A33,Sheet1!$A$2:$BD$405,56)</f>
        <v>36</v>
      </c>
    </row>
    <row r="34" spans="1:54">
      <c r="A34">
        <v>33</v>
      </c>
      <c r="B34" t="s">
        <v>36</v>
      </c>
      <c r="C34" t="s">
        <v>37</v>
      </c>
      <c r="D34">
        <v>0.28599999999999998</v>
      </c>
      <c r="E34">
        <v>0.14299999999999999</v>
      </c>
      <c r="F34">
        <v>0</v>
      </c>
      <c r="G34">
        <v>0.2145</v>
      </c>
      <c r="H34">
        <f>VLOOKUP($A34,Sheet1!$A$2:$BD$405,6)</f>
        <v>85.304000000000002</v>
      </c>
      <c r="I34">
        <f>VLOOKUP($A34,Sheet1!$A$2:$BD$405,7)</f>
        <v>58.8</v>
      </c>
      <c r="J34">
        <f>VLOOKUP($A34,Sheet1!$A$2:$BD$405,8)</f>
        <v>0.28799999999999998</v>
      </c>
      <c r="K34">
        <f>VLOOKUP($A34,Sheet1!$A$2:$BD$405,9)</f>
        <v>0.16800000000000001</v>
      </c>
      <c r="L34">
        <f>VLOOKUP($A34,Sheet1!$A$2:$BD$405,10)</f>
        <v>0.20600000000000002</v>
      </c>
      <c r="M34">
        <f>VLOOKUP($A34,Sheet1!$A$2:$BD$405,11)</f>
        <v>14.034000000000001</v>
      </c>
      <c r="N34">
        <f>VLOOKUP($A34,Sheet1!$A$2:$BD$405,12)</f>
        <v>2.38</v>
      </c>
      <c r="O34">
        <f>VLOOKUP($A34,Sheet1!$A$2:$BD$405,13)</f>
        <v>10.431999999999999</v>
      </c>
      <c r="P34">
        <f>VLOOKUP($A34,Sheet1!$A$2:$BD$405,14)</f>
        <v>6.2</v>
      </c>
      <c r="Q34">
        <f>VLOOKUP($A34,Sheet1!$A$2:$BD$405,15)</f>
        <v>0.122</v>
      </c>
      <c r="R34">
        <f>VLOOKUP($A34,Sheet1!$A$2:$BD$405,16)</f>
        <v>5</v>
      </c>
      <c r="S34">
        <f>VLOOKUP($A34,Sheet1!$A$2:$BD$405,17)</f>
        <v>11.6</v>
      </c>
      <c r="T34">
        <f>VLOOKUP($A34,Sheet1!$A$2:$BD$405,18)</f>
        <v>108.2</v>
      </c>
      <c r="U34">
        <f>VLOOKUP($A34,Sheet1!$A$2:$BD$405,19)</f>
        <v>1.2</v>
      </c>
      <c r="V34">
        <f>VLOOKUP($A34,Sheet1!$A$2:$BD$405,20)</f>
        <v>4.1999999999999996E-2</v>
      </c>
      <c r="W34">
        <f>VLOOKUP($A34,Sheet1!$A$2:$BD$405,21)</f>
        <v>2.6800000000000001E-2</v>
      </c>
      <c r="X34">
        <f>VLOOKUP($A34,Sheet1!$A$2:$BD$405,22)</f>
        <v>3.6199999999999996E-2</v>
      </c>
      <c r="Y34">
        <f>VLOOKUP($A34,Sheet1!$A$2:$BD$405,23)</f>
        <v>0.02</v>
      </c>
      <c r="Z34">
        <f>VLOOKUP($A34,Sheet1!$A$2:$BD$405,24)</f>
        <v>0</v>
      </c>
      <c r="AA34">
        <f>VLOOKUP($A34,Sheet1!$A$2:$BD$405,25)</f>
        <v>1.6400000000000001E-2</v>
      </c>
      <c r="AB34">
        <f>VLOOKUP($A34,Sheet1!$A$2:$BD$405,26)</f>
        <v>2.6200000000000001E-2</v>
      </c>
      <c r="AC34">
        <f>VLOOKUP($A34,Sheet1!$A$2:$BD$405,27)</f>
        <v>8.7999999999999995E-2</v>
      </c>
      <c r="AD34">
        <f>VLOOKUP($A34,Sheet1!$A$2:$BD$405,28)</f>
        <v>5.7399999999999993E-2</v>
      </c>
      <c r="AE34">
        <f>VLOOKUP($A34,Sheet1!$A$2:$BD$405,29)</f>
        <v>4.3199999999999995E-2</v>
      </c>
      <c r="AF34">
        <f>VLOOKUP($A34,Sheet1!$A$2:$BD$405,30)</f>
        <v>3</v>
      </c>
      <c r="AG34">
        <f>VLOOKUP($A34,Sheet1!$A$2:$BD$405,31)</f>
        <v>0</v>
      </c>
      <c r="AH34">
        <f>VLOOKUP($A34,Sheet1!$A$2:$BD$405,32)</f>
        <v>3</v>
      </c>
      <c r="AI34">
        <f>VLOOKUP($A34,Sheet1!$A$2:$BD$405,32)</f>
        <v>3</v>
      </c>
      <c r="AJ34">
        <f>VLOOKUP($A34,Sheet1!$A$2:$BD$405,34)</f>
        <v>3.7399999999999998</v>
      </c>
      <c r="AK34">
        <f>VLOOKUP($A34,Sheet1!$A$2:$BD$405,35)</f>
        <v>0</v>
      </c>
      <c r="AL34">
        <f>VLOOKUP($A34,Sheet1!$A$2:$BD$405,36)</f>
        <v>54.4</v>
      </c>
      <c r="AM34">
        <f>VLOOKUP($A34,Sheet1!$A$2:$BD$405,37)</f>
        <v>2.8</v>
      </c>
      <c r="AN34">
        <f>VLOOKUP($A34,Sheet1!$A$2:$BD$405,38)</f>
        <v>0</v>
      </c>
      <c r="AO34">
        <f>VLOOKUP($A34,Sheet1!$A$2:$BD$405,39)</f>
        <v>0</v>
      </c>
      <c r="AP34">
        <f>VLOOKUP($A34,Sheet1!$A$2:$BD$405,40)</f>
        <v>27.8</v>
      </c>
      <c r="AQ34">
        <f>VLOOKUP($A34,Sheet1!$A$2:$BD$405,41)</f>
        <v>9.6</v>
      </c>
      <c r="AR34">
        <f>VLOOKUP($A34,Sheet1!$A$2:$BD$405,42)</f>
        <v>0</v>
      </c>
      <c r="AS34">
        <f>VLOOKUP($A34,Sheet1!$A$2:$BD$405,43)</f>
        <v>29</v>
      </c>
      <c r="AT34">
        <f>VLOOKUP($A34,Sheet1!$A$2:$BD$405,44)</f>
        <v>0.192</v>
      </c>
      <c r="AU34">
        <f>VLOOKUP($A34,Sheet1!$A$2:$BD$405,45)</f>
        <v>0</v>
      </c>
      <c r="AV34">
        <f>VLOOKUP($A34,Sheet1!$A$2:$BD$405,46)</f>
        <v>0</v>
      </c>
      <c r="AW34">
        <f>VLOOKUP($A34,Sheet1!$A$2:$BD$405,47)</f>
        <v>1.98</v>
      </c>
      <c r="AX34">
        <f>VLOOKUP($A34,Sheet1!$A$2:$BD$405,48)</f>
        <v>0</v>
      </c>
      <c r="AY34">
        <f>VLOOKUP($A34,Sheet1!$A$2:$BD$405,49)</f>
        <v>0</v>
      </c>
      <c r="AZ34">
        <f>VLOOKUP($A34,Sheet1!$A$2:$BD$405,50)</f>
        <v>0</v>
      </c>
      <c r="BA34">
        <f>VLOOKUP($A34,Sheet1!$A$2:$BD$405,51)</f>
        <v>0</v>
      </c>
      <c r="BB34">
        <f>VLOOKUP($A34,Sheet1!$A$2:$BD$405,56)</f>
        <v>10.4</v>
      </c>
    </row>
    <row r="35" spans="1:54">
      <c r="A35">
        <v>34</v>
      </c>
      <c r="B35" t="s">
        <v>39</v>
      </c>
      <c r="C35" t="s">
        <v>37</v>
      </c>
      <c r="D35">
        <v>0.28599999999999998</v>
      </c>
      <c r="E35">
        <v>3.3000000000000002E-2</v>
      </c>
      <c r="F35">
        <v>0</v>
      </c>
      <c r="G35">
        <v>0</v>
      </c>
      <c r="H35">
        <f>VLOOKUP($A35,Sheet1!$A$2:$BD$405,6)</f>
        <v>86.75</v>
      </c>
      <c r="I35">
        <f>VLOOKUP($A35,Sheet1!$A$2:$BD$405,7)</f>
        <v>47</v>
      </c>
      <c r="J35">
        <f>VLOOKUP($A35,Sheet1!$A$2:$BD$405,8)</f>
        <v>0.94</v>
      </c>
      <c r="K35">
        <f>VLOOKUP($A35,Sheet1!$A$2:$BD$405,9)</f>
        <v>0.12</v>
      </c>
      <c r="L35">
        <f>VLOOKUP($A35,Sheet1!$A$2:$BD$405,10)</f>
        <v>0.44</v>
      </c>
      <c r="M35">
        <f>VLOOKUP($A35,Sheet1!$A$2:$BD$405,11)</f>
        <v>11.75</v>
      </c>
      <c r="N35">
        <f>VLOOKUP($A35,Sheet1!$A$2:$BD$405,12)</f>
        <v>2.4</v>
      </c>
      <c r="O35">
        <f>VLOOKUP($A35,Sheet1!$A$2:$BD$405,13)</f>
        <v>9.35</v>
      </c>
      <c r="P35">
        <f>VLOOKUP($A35,Sheet1!$A$2:$BD$405,14)</f>
        <v>40</v>
      </c>
      <c r="Q35">
        <f>VLOOKUP($A35,Sheet1!$A$2:$BD$405,15)</f>
        <v>0.1</v>
      </c>
      <c r="R35">
        <f>VLOOKUP($A35,Sheet1!$A$2:$BD$405,16)</f>
        <v>10</v>
      </c>
      <c r="S35">
        <f>VLOOKUP($A35,Sheet1!$A$2:$BD$405,17)</f>
        <v>14</v>
      </c>
      <c r="T35">
        <f>VLOOKUP($A35,Sheet1!$A$2:$BD$405,18)</f>
        <v>181</v>
      </c>
      <c r="U35">
        <f>VLOOKUP($A35,Sheet1!$A$2:$BD$405,19)</f>
        <v>0</v>
      </c>
      <c r="V35">
        <f>VLOOKUP($A35,Sheet1!$A$2:$BD$405,20)</f>
        <v>7.0000000000000007E-2</v>
      </c>
      <c r="W35">
        <f>VLOOKUP($A35,Sheet1!$A$2:$BD$405,21)</f>
        <v>4.4999999999999998E-2</v>
      </c>
      <c r="X35">
        <f>VLOOKUP($A35,Sheet1!$A$2:$BD$405,22)</f>
        <v>2.5000000000000001E-2</v>
      </c>
      <c r="Y35">
        <f>VLOOKUP($A35,Sheet1!$A$2:$BD$405,23)</f>
        <v>0.5</v>
      </c>
      <c r="Z35">
        <f>VLOOKUP($A35,Sheet1!$A$2:$BD$405,24)</f>
        <v>53.2</v>
      </c>
      <c r="AA35">
        <f>VLOOKUP($A35,Sheet1!$A$2:$BD$405,25)</f>
        <v>8.6999999999999994E-2</v>
      </c>
      <c r="AB35">
        <f>VLOOKUP($A35,Sheet1!$A$2:$BD$405,26)</f>
        <v>0.04</v>
      </c>
      <c r="AC35">
        <f>VLOOKUP($A35,Sheet1!$A$2:$BD$405,27)</f>
        <v>0.28199999999999997</v>
      </c>
      <c r="AD35">
        <f>VLOOKUP($A35,Sheet1!$A$2:$BD$405,28)</f>
        <v>0.25</v>
      </c>
      <c r="AE35">
        <f>VLOOKUP($A35,Sheet1!$A$2:$BD$405,29)</f>
        <v>0.06</v>
      </c>
      <c r="AF35">
        <f>VLOOKUP($A35,Sheet1!$A$2:$BD$405,30)</f>
        <v>30</v>
      </c>
      <c r="AG35">
        <f>VLOOKUP($A35,Sheet1!$A$2:$BD$405,31)</f>
        <v>0</v>
      </c>
      <c r="AH35">
        <f>VLOOKUP($A35,Sheet1!$A$2:$BD$405,32)</f>
        <v>30</v>
      </c>
      <c r="AI35">
        <f>VLOOKUP($A35,Sheet1!$A$2:$BD$405,32)</f>
        <v>30</v>
      </c>
      <c r="AJ35">
        <f>VLOOKUP($A35,Sheet1!$A$2:$BD$405,34)</f>
        <v>8.4</v>
      </c>
      <c r="AK35">
        <f>VLOOKUP($A35,Sheet1!$A$2:$BD$405,35)</f>
        <v>0</v>
      </c>
      <c r="AL35">
        <f>VLOOKUP($A35,Sheet1!$A$2:$BD$405,36)</f>
        <v>225</v>
      </c>
      <c r="AM35">
        <f>VLOOKUP($A35,Sheet1!$A$2:$BD$405,37)</f>
        <v>11</v>
      </c>
      <c r="AN35">
        <f>VLOOKUP($A35,Sheet1!$A$2:$BD$405,38)</f>
        <v>0</v>
      </c>
      <c r="AO35">
        <f>VLOOKUP($A35,Sheet1!$A$2:$BD$405,39)</f>
        <v>11</v>
      </c>
      <c r="AP35">
        <f>VLOOKUP($A35,Sheet1!$A$2:$BD$405,40)</f>
        <v>71</v>
      </c>
      <c r="AQ35">
        <f>VLOOKUP($A35,Sheet1!$A$2:$BD$405,41)</f>
        <v>116</v>
      </c>
      <c r="AR35">
        <f>VLOOKUP($A35,Sheet1!$A$2:$BD$405,42)</f>
        <v>0</v>
      </c>
      <c r="AS35">
        <f>VLOOKUP($A35,Sheet1!$A$2:$BD$405,43)</f>
        <v>129</v>
      </c>
      <c r="AT35">
        <f>VLOOKUP($A35,Sheet1!$A$2:$BD$405,44)</f>
        <v>0.18</v>
      </c>
      <c r="AU35">
        <f>VLOOKUP($A35,Sheet1!$A$2:$BD$405,45)</f>
        <v>0</v>
      </c>
      <c r="AV35">
        <f>VLOOKUP($A35,Sheet1!$A$2:$BD$405,46)</f>
        <v>0</v>
      </c>
      <c r="AW35">
        <f>VLOOKUP($A35,Sheet1!$A$2:$BD$405,47)</f>
        <v>0</v>
      </c>
      <c r="AX35">
        <f>VLOOKUP($A35,Sheet1!$A$2:$BD$405,48)</f>
        <v>1.4999999999999999E-2</v>
      </c>
      <c r="AY35">
        <f>VLOOKUP($A35,Sheet1!$A$2:$BD$405,49)</f>
        <v>2.3E-2</v>
      </c>
      <c r="AZ35">
        <f>VLOOKUP($A35,Sheet1!$A$2:$BD$405,50)</f>
        <v>2.5000000000000001E-2</v>
      </c>
      <c r="BA35">
        <f>VLOOKUP($A35,Sheet1!$A$2:$BD$405,51)</f>
        <v>0</v>
      </c>
      <c r="BB35">
        <f>VLOOKUP($A35,Sheet1!$A$2:$BD$405,56)</f>
        <v>27</v>
      </c>
    </row>
    <row r="36" spans="1:54">
      <c r="A36">
        <v>35</v>
      </c>
      <c r="B36" t="s">
        <v>38</v>
      </c>
      <c r="C36" t="s">
        <v>37</v>
      </c>
      <c r="D36">
        <v>0.14299999999999999</v>
      </c>
      <c r="E36">
        <v>3.3000000000000002E-2</v>
      </c>
      <c r="F36">
        <v>0</v>
      </c>
      <c r="G36">
        <v>0</v>
      </c>
      <c r="H36">
        <f>VLOOKUP($A36,Sheet1!$A$2:$BD$405,6)</f>
        <v>83.96</v>
      </c>
      <c r="I36">
        <f>VLOOKUP($A36,Sheet1!$A$2:$BD$405,7)</f>
        <v>57</v>
      </c>
      <c r="J36">
        <f>VLOOKUP($A36,Sheet1!$A$2:$BD$405,8)</f>
        <v>0.36</v>
      </c>
      <c r="K36">
        <f>VLOOKUP($A36,Sheet1!$A$2:$BD$405,9)</f>
        <v>0.14000000000000001</v>
      </c>
      <c r="L36">
        <f>VLOOKUP($A36,Sheet1!$A$2:$BD$405,10)</f>
        <v>0.32</v>
      </c>
      <c r="M36">
        <f>VLOOKUP($A36,Sheet1!$A$2:$BD$405,11)</f>
        <v>15.23</v>
      </c>
      <c r="N36">
        <f>VLOOKUP($A36,Sheet1!$A$2:$BD$405,12)</f>
        <v>3.1</v>
      </c>
      <c r="O36">
        <f>VLOOKUP($A36,Sheet1!$A$2:$BD$405,13)</f>
        <v>9.75</v>
      </c>
      <c r="P36">
        <f>VLOOKUP($A36,Sheet1!$A$2:$BD$405,14)</f>
        <v>9</v>
      </c>
      <c r="Q36">
        <f>VLOOKUP($A36,Sheet1!$A$2:$BD$405,15)</f>
        <v>0.18</v>
      </c>
      <c r="R36">
        <f>VLOOKUP($A36,Sheet1!$A$2:$BD$405,16)</f>
        <v>7</v>
      </c>
      <c r="S36">
        <f>VLOOKUP($A36,Sheet1!$A$2:$BD$405,17)</f>
        <v>12</v>
      </c>
      <c r="T36">
        <f>VLOOKUP($A36,Sheet1!$A$2:$BD$405,18)</f>
        <v>116</v>
      </c>
      <c r="U36">
        <f>VLOOKUP($A36,Sheet1!$A$2:$BD$405,19)</f>
        <v>1</v>
      </c>
      <c r="V36">
        <f>VLOOKUP($A36,Sheet1!$A$2:$BD$405,20)</f>
        <v>0.1</v>
      </c>
      <c r="W36">
        <f>VLOOKUP($A36,Sheet1!$A$2:$BD$405,21)</f>
        <v>8.2000000000000003E-2</v>
      </c>
      <c r="X36">
        <f>VLOOKUP($A36,Sheet1!$A$2:$BD$405,22)</f>
        <v>4.8000000000000001E-2</v>
      </c>
      <c r="Y36">
        <f>VLOOKUP($A36,Sheet1!$A$2:$BD$405,23)</f>
        <v>0.1</v>
      </c>
      <c r="Z36">
        <f>VLOOKUP($A36,Sheet1!$A$2:$BD$405,24)</f>
        <v>4.3</v>
      </c>
      <c r="AA36">
        <f>VLOOKUP($A36,Sheet1!$A$2:$BD$405,25)</f>
        <v>1.2E-2</v>
      </c>
      <c r="AB36">
        <f>VLOOKUP($A36,Sheet1!$A$2:$BD$405,26)</f>
        <v>2.5999999999999999E-2</v>
      </c>
      <c r="AC36">
        <f>VLOOKUP($A36,Sheet1!$A$2:$BD$405,27)</f>
        <v>0.161</v>
      </c>
      <c r="AD36">
        <f>VLOOKUP($A36,Sheet1!$A$2:$BD$405,28)</f>
        <v>4.9000000000000002E-2</v>
      </c>
      <c r="AE36">
        <f>VLOOKUP($A36,Sheet1!$A$2:$BD$405,29)</f>
        <v>2.9000000000000001E-2</v>
      </c>
      <c r="AF36">
        <f>VLOOKUP($A36,Sheet1!$A$2:$BD$405,30)</f>
        <v>7</v>
      </c>
      <c r="AG36">
        <f>VLOOKUP($A36,Sheet1!$A$2:$BD$405,31)</f>
        <v>0</v>
      </c>
      <c r="AH36">
        <f>VLOOKUP($A36,Sheet1!$A$2:$BD$405,32)</f>
        <v>7</v>
      </c>
      <c r="AI36">
        <f>VLOOKUP($A36,Sheet1!$A$2:$BD$405,32)</f>
        <v>7</v>
      </c>
      <c r="AJ36">
        <f>VLOOKUP($A36,Sheet1!$A$2:$BD$405,34)</f>
        <v>5.0999999999999996</v>
      </c>
      <c r="AK36">
        <f>VLOOKUP($A36,Sheet1!$A$2:$BD$405,35)</f>
        <v>0</v>
      </c>
      <c r="AL36">
        <f>VLOOKUP($A36,Sheet1!$A$2:$BD$405,36)</f>
        <v>25</v>
      </c>
      <c r="AM36">
        <f>VLOOKUP($A36,Sheet1!$A$2:$BD$405,37)</f>
        <v>1</v>
      </c>
      <c r="AN36">
        <f>VLOOKUP($A36,Sheet1!$A$2:$BD$405,38)</f>
        <v>0</v>
      </c>
      <c r="AO36">
        <f>VLOOKUP($A36,Sheet1!$A$2:$BD$405,39)</f>
        <v>1</v>
      </c>
      <c r="AP36">
        <f>VLOOKUP($A36,Sheet1!$A$2:$BD$405,40)</f>
        <v>14</v>
      </c>
      <c r="AQ36">
        <f>VLOOKUP($A36,Sheet1!$A$2:$BD$405,41)</f>
        <v>2</v>
      </c>
      <c r="AR36">
        <f>VLOOKUP($A36,Sheet1!$A$2:$BD$405,42)</f>
        <v>0</v>
      </c>
      <c r="AS36">
        <f>VLOOKUP($A36,Sheet1!$A$2:$BD$405,43)</f>
        <v>44</v>
      </c>
      <c r="AT36">
        <f>VLOOKUP($A36,Sheet1!$A$2:$BD$405,44)</f>
        <v>0.12</v>
      </c>
      <c r="AU36">
        <f>VLOOKUP($A36,Sheet1!$A$2:$BD$405,45)</f>
        <v>0</v>
      </c>
      <c r="AV36">
        <f>VLOOKUP($A36,Sheet1!$A$2:$BD$405,46)</f>
        <v>0</v>
      </c>
      <c r="AW36">
        <f>VLOOKUP($A36,Sheet1!$A$2:$BD$405,47)</f>
        <v>4.4000000000000004</v>
      </c>
      <c r="AX36">
        <f>VLOOKUP($A36,Sheet1!$A$2:$BD$405,48)</f>
        <v>2.1999999999999999E-2</v>
      </c>
      <c r="AY36">
        <f>VLOOKUP($A36,Sheet1!$A$2:$BD$405,49)</f>
        <v>8.4000000000000005E-2</v>
      </c>
      <c r="AZ36">
        <f>VLOOKUP($A36,Sheet1!$A$2:$BD$405,50)</f>
        <v>9.4E-2</v>
      </c>
      <c r="BA36">
        <f>VLOOKUP($A36,Sheet1!$A$2:$BD$405,51)</f>
        <v>0</v>
      </c>
      <c r="BB36">
        <f>VLOOKUP($A36,Sheet1!$A$2:$BD$405,56)</f>
        <v>10</v>
      </c>
    </row>
    <row r="37" spans="1:54">
      <c r="A37">
        <v>36</v>
      </c>
      <c r="B37" t="s">
        <v>47</v>
      </c>
      <c r="C37" t="s">
        <v>37</v>
      </c>
      <c r="D37">
        <v>3.3000000000000002E-2</v>
      </c>
      <c r="E37">
        <v>3.3000000000000002E-2</v>
      </c>
      <c r="F37">
        <v>0.28599999999999998</v>
      </c>
      <c r="G37">
        <v>1</v>
      </c>
      <c r="H37">
        <f>VLOOKUP($A37,Sheet1!$A$2:$BD$405,6)</f>
        <v>87.257499999999993</v>
      </c>
      <c r="I37">
        <f>VLOOKUP($A37,Sheet1!$A$2:$BD$405,7)</f>
        <v>49.5</v>
      </c>
      <c r="J37">
        <f>VLOOKUP($A37,Sheet1!$A$2:$BD$405,8)</f>
        <v>0.35999999999999993</v>
      </c>
      <c r="K37">
        <f>VLOOKUP($A37,Sheet1!$A$2:$BD$405,9)</f>
        <v>0.13</v>
      </c>
      <c r="L37">
        <f>VLOOKUP($A37,Sheet1!$A$2:$BD$405,10)</f>
        <v>0.32</v>
      </c>
      <c r="M37">
        <f>VLOOKUP($A37,Sheet1!$A$2:$BD$405,11)</f>
        <v>12.005000000000001</v>
      </c>
      <c r="N37">
        <f>VLOOKUP($A37,Sheet1!$A$2:$BD$405,12)</f>
        <v>0.2</v>
      </c>
      <c r="O37">
        <f>VLOOKUP($A37,Sheet1!$A$2:$BD$405,13)</f>
        <v>9.9600000000000009</v>
      </c>
      <c r="P37">
        <f>VLOOKUP($A37,Sheet1!$A$2:$BD$405,14)</f>
        <v>25.5</v>
      </c>
      <c r="Q37">
        <f>VLOOKUP($A37,Sheet1!$A$2:$BD$405,15)</f>
        <v>0.1575</v>
      </c>
      <c r="R37">
        <f>VLOOKUP($A37,Sheet1!$A$2:$BD$405,16)</f>
        <v>8.5</v>
      </c>
      <c r="S37">
        <f>VLOOKUP($A37,Sheet1!$A$2:$BD$405,17)</f>
        <v>12</v>
      </c>
      <c r="T37">
        <f>VLOOKUP($A37,Sheet1!$A$2:$BD$405,18)</f>
        <v>133.75</v>
      </c>
      <c r="U37">
        <f>VLOOKUP($A37,Sheet1!$A$2:$BD$405,19)</f>
        <v>4.25</v>
      </c>
      <c r="V37">
        <f>VLOOKUP($A37,Sheet1!$A$2:$BD$405,20)</f>
        <v>5.5E-2</v>
      </c>
      <c r="W37">
        <f>VLOOKUP($A37,Sheet1!$A$2:$BD$405,21)</f>
        <v>2.5249999999999998E-2</v>
      </c>
      <c r="X37">
        <f>VLOOKUP($A37,Sheet1!$A$2:$BD$405,22)</f>
        <v>0.12975</v>
      </c>
      <c r="Y37">
        <f>VLOOKUP($A37,Sheet1!$A$2:$BD$405,23)</f>
        <v>0.1</v>
      </c>
      <c r="Z37">
        <f>VLOOKUP($A37,Sheet1!$A$2:$BD$405,24)</f>
        <v>42.400000000000006</v>
      </c>
      <c r="AA37">
        <f>VLOOKUP($A37,Sheet1!$A$2:$BD$405,25)</f>
        <v>3.5250000000000004E-2</v>
      </c>
      <c r="AB37">
        <f>VLOOKUP($A37,Sheet1!$A$2:$BD$405,26)</f>
        <v>2.1250000000000002E-2</v>
      </c>
      <c r="AC37">
        <f>VLOOKUP($A37,Sheet1!$A$2:$BD$405,27)</f>
        <v>0.18849999999999997</v>
      </c>
      <c r="AD37">
        <f>VLOOKUP($A37,Sheet1!$A$2:$BD$405,28)</f>
        <v>8.5000000000000006E-2</v>
      </c>
      <c r="AE37">
        <f>VLOOKUP($A37,Sheet1!$A$2:$BD$405,29)</f>
        <v>3.5000000000000003E-2</v>
      </c>
      <c r="AF37">
        <f>VLOOKUP($A37,Sheet1!$A$2:$BD$405,30)</f>
        <v>10</v>
      </c>
      <c r="AG37">
        <f>VLOOKUP($A37,Sheet1!$A$2:$BD$405,31)</f>
        <v>0</v>
      </c>
      <c r="AH37">
        <f>VLOOKUP($A37,Sheet1!$A$2:$BD$405,32)</f>
        <v>10</v>
      </c>
      <c r="AI37">
        <f>VLOOKUP($A37,Sheet1!$A$2:$BD$405,32)</f>
        <v>10</v>
      </c>
      <c r="AJ37">
        <f>VLOOKUP($A37,Sheet1!$A$2:$BD$405,34)</f>
        <v>3.5500000000000003</v>
      </c>
      <c r="AK37">
        <f>VLOOKUP($A37,Sheet1!$A$2:$BD$405,35)</f>
        <v>0</v>
      </c>
      <c r="AL37">
        <f>VLOOKUP($A37,Sheet1!$A$2:$BD$405,36)</f>
        <v>55.5</v>
      </c>
      <c r="AM37">
        <f>VLOOKUP($A37,Sheet1!$A$2:$BD$405,37)</f>
        <v>2.75</v>
      </c>
      <c r="AN37">
        <f>VLOOKUP($A37,Sheet1!$A$2:$BD$405,38)</f>
        <v>0</v>
      </c>
      <c r="AO37">
        <f>VLOOKUP($A37,Sheet1!$A$2:$BD$405,39)</f>
        <v>2.25</v>
      </c>
      <c r="AP37">
        <f>VLOOKUP($A37,Sheet1!$A$2:$BD$405,40)</f>
        <v>10</v>
      </c>
      <c r="AQ37">
        <f>VLOOKUP($A37,Sheet1!$A$2:$BD$405,41)</f>
        <v>44.5</v>
      </c>
      <c r="AR37">
        <f>VLOOKUP($A37,Sheet1!$A$2:$BD$405,42)</f>
        <v>0</v>
      </c>
      <c r="AS37">
        <f>VLOOKUP($A37,Sheet1!$A$2:$BD$405,43)</f>
        <v>44.5</v>
      </c>
      <c r="AT37">
        <f>VLOOKUP($A37,Sheet1!$A$2:$BD$405,44)</f>
        <v>3.2500000000000001E-2</v>
      </c>
      <c r="AU37">
        <f>VLOOKUP($A37,Sheet1!$A$2:$BD$405,45)</f>
        <v>0</v>
      </c>
      <c r="AV37">
        <f>VLOOKUP($A37,Sheet1!$A$2:$BD$405,46)</f>
        <v>0</v>
      </c>
      <c r="AW37">
        <f>VLOOKUP($A37,Sheet1!$A$2:$BD$405,47)</f>
        <v>0.1</v>
      </c>
      <c r="AX37">
        <f>VLOOKUP($A37,Sheet1!$A$2:$BD$405,48)</f>
        <v>1.975E-2</v>
      </c>
      <c r="AY37">
        <f>VLOOKUP($A37,Sheet1!$A$2:$BD$405,49)</f>
        <v>1.3749999999999998E-2</v>
      </c>
      <c r="AZ37">
        <f>VLOOKUP($A37,Sheet1!$A$2:$BD$405,50)</f>
        <v>3.4000000000000002E-2</v>
      </c>
      <c r="BA37">
        <f>VLOOKUP($A37,Sheet1!$A$2:$BD$405,51)</f>
        <v>0</v>
      </c>
      <c r="BB37">
        <f>VLOOKUP($A37,Sheet1!$A$2:$BD$405,56)</f>
        <v>0</v>
      </c>
    </row>
    <row r="38" spans="1:54">
      <c r="A38">
        <v>37</v>
      </c>
      <c r="B38" t="s">
        <v>41</v>
      </c>
      <c r="C38" t="s">
        <v>37</v>
      </c>
      <c r="D38">
        <v>0.14299999999999999</v>
      </c>
      <c r="E38">
        <v>0.01</v>
      </c>
      <c r="F38">
        <v>0</v>
      </c>
      <c r="G38">
        <v>0</v>
      </c>
      <c r="H38">
        <f>VLOOKUP($A38,Sheet1!$A$2:$BD$405,6)</f>
        <v>80.540000000000006</v>
      </c>
      <c r="I38">
        <f>VLOOKUP($A38,Sheet1!$A$2:$BD$405,7)</f>
        <v>69</v>
      </c>
      <c r="J38">
        <f>VLOOKUP($A38,Sheet1!$A$2:$BD$405,8)</f>
        <v>0.72</v>
      </c>
      <c r="K38">
        <f>VLOOKUP($A38,Sheet1!$A$2:$BD$405,9)</f>
        <v>0.16</v>
      </c>
      <c r="L38">
        <f>VLOOKUP($A38,Sheet1!$A$2:$BD$405,10)</f>
        <v>0.48</v>
      </c>
      <c r="M38">
        <f>VLOOKUP($A38,Sheet1!$A$2:$BD$405,11)</f>
        <v>18.100000000000001</v>
      </c>
      <c r="N38">
        <f>VLOOKUP($A38,Sheet1!$A$2:$BD$405,12)</f>
        <v>0.9</v>
      </c>
      <c r="O38">
        <f>VLOOKUP($A38,Sheet1!$A$2:$BD$405,13)</f>
        <v>15.48</v>
      </c>
      <c r="P38">
        <f>VLOOKUP($A38,Sheet1!$A$2:$BD$405,14)</f>
        <v>10</v>
      </c>
      <c r="Q38">
        <f>VLOOKUP($A38,Sheet1!$A$2:$BD$405,15)</f>
        <v>0.36</v>
      </c>
      <c r="R38">
        <f>VLOOKUP($A38,Sheet1!$A$2:$BD$405,16)</f>
        <v>7</v>
      </c>
      <c r="S38">
        <f>VLOOKUP($A38,Sheet1!$A$2:$BD$405,17)</f>
        <v>20</v>
      </c>
      <c r="T38">
        <f>VLOOKUP($A38,Sheet1!$A$2:$BD$405,18)</f>
        <v>191</v>
      </c>
      <c r="U38">
        <f>VLOOKUP($A38,Sheet1!$A$2:$BD$405,19)</f>
        <v>2</v>
      </c>
      <c r="V38">
        <f>VLOOKUP($A38,Sheet1!$A$2:$BD$405,20)</f>
        <v>7.0000000000000007E-2</v>
      </c>
      <c r="W38">
        <f>VLOOKUP($A38,Sheet1!$A$2:$BD$405,21)</f>
        <v>0.127</v>
      </c>
      <c r="X38">
        <f>VLOOKUP($A38,Sheet1!$A$2:$BD$405,22)</f>
        <v>7.0999999999999994E-2</v>
      </c>
      <c r="Y38">
        <f>VLOOKUP($A38,Sheet1!$A$2:$BD$405,23)</f>
        <v>0.1</v>
      </c>
      <c r="Z38">
        <f>VLOOKUP($A38,Sheet1!$A$2:$BD$405,24)</f>
        <v>3.2</v>
      </c>
      <c r="AA38">
        <f>VLOOKUP($A38,Sheet1!$A$2:$BD$405,25)</f>
        <v>6.9000000000000006E-2</v>
      </c>
      <c r="AB38">
        <f>VLOOKUP($A38,Sheet1!$A$2:$BD$405,26)</f>
        <v>7.0000000000000007E-2</v>
      </c>
      <c r="AC38">
        <f>VLOOKUP($A38,Sheet1!$A$2:$BD$405,27)</f>
        <v>0.188</v>
      </c>
      <c r="AD38">
        <f>VLOOKUP($A38,Sheet1!$A$2:$BD$405,28)</f>
        <v>0.05</v>
      </c>
      <c r="AE38">
        <f>VLOOKUP($A38,Sheet1!$A$2:$BD$405,29)</f>
        <v>8.5999999999999993E-2</v>
      </c>
      <c r="AF38">
        <f>VLOOKUP($A38,Sheet1!$A$2:$BD$405,30)</f>
        <v>2</v>
      </c>
      <c r="AG38">
        <f>VLOOKUP($A38,Sheet1!$A$2:$BD$405,31)</f>
        <v>0</v>
      </c>
      <c r="AH38">
        <f>VLOOKUP($A38,Sheet1!$A$2:$BD$405,32)</f>
        <v>2</v>
      </c>
      <c r="AI38">
        <f>VLOOKUP($A38,Sheet1!$A$2:$BD$405,32)</f>
        <v>2</v>
      </c>
      <c r="AJ38">
        <f>VLOOKUP($A38,Sheet1!$A$2:$BD$405,34)</f>
        <v>5.6</v>
      </c>
      <c r="AK38">
        <f>VLOOKUP($A38,Sheet1!$A$2:$BD$405,35)</f>
        <v>0</v>
      </c>
      <c r="AL38">
        <f>VLOOKUP($A38,Sheet1!$A$2:$BD$405,36)</f>
        <v>66</v>
      </c>
      <c r="AM38">
        <f>VLOOKUP($A38,Sheet1!$A$2:$BD$405,37)</f>
        <v>3</v>
      </c>
      <c r="AN38">
        <f>VLOOKUP($A38,Sheet1!$A$2:$BD$405,38)</f>
        <v>0</v>
      </c>
      <c r="AO38">
        <f>VLOOKUP($A38,Sheet1!$A$2:$BD$405,39)</f>
        <v>1</v>
      </c>
      <c r="AP38">
        <f>VLOOKUP($A38,Sheet1!$A$2:$BD$405,40)</f>
        <v>39</v>
      </c>
      <c r="AQ38">
        <f>VLOOKUP($A38,Sheet1!$A$2:$BD$405,41)</f>
        <v>0</v>
      </c>
      <c r="AR38">
        <f>VLOOKUP($A38,Sheet1!$A$2:$BD$405,42)</f>
        <v>0</v>
      </c>
      <c r="AS38">
        <f>VLOOKUP($A38,Sheet1!$A$2:$BD$405,43)</f>
        <v>72</v>
      </c>
      <c r="AT38">
        <f>VLOOKUP($A38,Sheet1!$A$2:$BD$405,44)</f>
        <v>0.19</v>
      </c>
      <c r="AU38">
        <f>VLOOKUP($A38,Sheet1!$A$2:$BD$405,45)</f>
        <v>0</v>
      </c>
      <c r="AV38">
        <f>VLOOKUP($A38,Sheet1!$A$2:$BD$405,46)</f>
        <v>0</v>
      </c>
      <c r="AW38">
        <f>VLOOKUP($A38,Sheet1!$A$2:$BD$405,47)</f>
        <v>14.6</v>
      </c>
      <c r="AX38">
        <f>VLOOKUP($A38,Sheet1!$A$2:$BD$405,48)</f>
        <v>5.3999999999999999E-2</v>
      </c>
      <c r="AY38">
        <f>VLOOKUP($A38,Sheet1!$A$2:$BD$405,49)</f>
        <v>7.0000000000000001E-3</v>
      </c>
      <c r="AZ38">
        <f>VLOOKUP($A38,Sheet1!$A$2:$BD$405,50)</f>
        <v>4.8000000000000001E-2</v>
      </c>
      <c r="BA38">
        <f>VLOOKUP($A38,Sheet1!$A$2:$BD$405,51)</f>
        <v>0</v>
      </c>
      <c r="BB38">
        <f>VLOOKUP($A38,Sheet1!$A$2:$BD$405,56)</f>
        <v>4</v>
      </c>
    </row>
    <row r="39" spans="1:54">
      <c r="A39">
        <v>38</v>
      </c>
      <c r="B39" t="s">
        <v>44</v>
      </c>
      <c r="C39" t="s">
        <v>37</v>
      </c>
      <c r="D39">
        <v>0.14299999999999999</v>
      </c>
      <c r="E39">
        <v>0.01</v>
      </c>
      <c r="F39">
        <v>0</v>
      </c>
      <c r="G39">
        <v>0</v>
      </c>
      <c r="H39">
        <f>VLOOKUP($A39,Sheet1!$A$2:$BD$405,6)</f>
        <v>86.166666666666671</v>
      </c>
      <c r="I39">
        <f>VLOOKUP($A39,Sheet1!$A$2:$BD$405,7)</f>
        <v>51.666666666666664</v>
      </c>
      <c r="J39">
        <f>VLOOKUP($A39,Sheet1!$A$2:$BD$405,8)</f>
        <v>0.97666666666666668</v>
      </c>
      <c r="K39">
        <f>VLOOKUP($A39,Sheet1!$A$2:$BD$405,9)</f>
        <v>0.3666666666666667</v>
      </c>
      <c r="L39">
        <f>VLOOKUP($A39,Sheet1!$A$2:$BD$405,10)</f>
        <v>0.43</v>
      </c>
      <c r="M39">
        <f>VLOOKUP($A39,Sheet1!$A$2:$BD$405,11)</f>
        <v>12.063333333333333</v>
      </c>
      <c r="N39">
        <f>VLOOKUP($A39,Sheet1!$A$2:$BD$405,12)</f>
        <v>4.166666666666667</v>
      </c>
      <c r="O39">
        <f>VLOOKUP($A39,Sheet1!$A$2:$BD$405,13)</f>
        <v>6.4733333333333327</v>
      </c>
      <c r="P39">
        <f>VLOOKUP($A39,Sheet1!$A$2:$BD$405,14)</f>
        <v>28.666666666666668</v>
      </c>
      <c r="Q39">
        <f>VLOOKUP($A39,Sheet1!$A$2:$BD$405,15)</f>
        <v>0.45333333333333331</v>
      </c>
      <c r="R39">
        <f>VLOOKUP($A39,Sheet1!$A$2:$BD$405,16)</f>
        <v>18.666666666666668</v>
      </c>
      <c r="S39">
        <f>VLOOKUP($A39,Sheet1!$A$2:$BD$405,17)</f>
        <v>33</v>
      </c>
      <c r="T39">
        <f>VLOOKUP($A39,Sheet1!$A$2:$BD$405,18)</f>
        <v>213.33333333333334</v>
      </c>
      <c r="U39">
        <f>VLOOKUP($A39,Sheet1!$A$2:$BD$405,19)</f>
        <v>2.6666666666666665</v>
      </c>
      <c r="V39">
        <f>VLOOKUP($A39,Sheet1!$A$2:$BD$405,20)</f>
        <v>0.25</v>
      </c>
      <c r="W39">
        <f>VLOOKUP($A39,Sheet1!$A$2:$BD$405,21)</f>
        <v>9.1666666666666674E-2</v>
      </c>
      <c r="X39">
        <f>VLOOKUP($A39,Sheet1!$A$2:$BD$405,22)</f>
        <v>0.28399999999999997</v>
      </c>
      <c r="Y39">
        <f>VLOOKUP($A39,Sheet1!$A$2:$BD$405,23)</f>
        <v>0.30000000000000004</v>
      </c>
      <c r="Z39">
        <f>VLOOKUP($A39,Sheet1!$A$2:$BD$405,24)</f>
        <v>59.300000000000004</v>
      </c>
      <c r="AA39">
        <f>VLOOKUP($A39,Sheet1!$A$2:$BD$405,25)</f>
        <v>2.3000000000000003E-2</v>
      </c>
      <c r="AB39">
        <f>VLOOKUP($A39,Sheet1!$A$2:$BD$405,26)</f>
        <v>4.2333333333333334E-2</v>
      </c>
      <c r="AC39">
        <f>VLOOKUP($A39,Sheet1!$A$2:$BD$405,27)</f>
        <v>0.58566666666666667</v>
      </c>
      <c r="AD39">
        <f>VLOOKUP($A39,Sheet1!$A$2:$BD$405,28)</f>
        <v>0.20266666666666666</v>
      </c>
      <c r="AE39">
        <f>VLOOKUP($A39,Sheet1!$A$2:$BD$405,29)</f>
        <v>7.1333333333333332E-2</v>
      </c>
      <c r="AF39">
        <f>VLOOKUP($A39,Sheet1!$A$2:$BD$405,30)</f>
        <v>18</v>
      </c>
      <c r="AG39">
        <f>VLOOKUP($A39,Sheet1!$A$2:$BD$405,31)</f>
        <v>0</v>
      </c>
      <c r="AH39">
        <f>VLOOKUP($A39,Sheet1!$A$2:$BD$405,32)</f>
        <v>18</v>
      </c>
      <c r="AI39">
        <f>VLOOKUP($A39,Sheet1!$A$2:$BD$405,32)</f>
        <v>18</v>
      </c>
      <c r="AJ39">
        <f>VLOOKUP($A39,Sheet1!$A$2:$BD$405,34)</f>
        <v>7.666666666666667</v>
      </c>
      <c r="AK39">
        <f>VLOOKUP($A39,Sheet1!$A$2:$BD$405,35)</f>
        <v>0</v>
      </c>
      <c r="AL39">
        <f>VLOOKUP($A39,Sheet1!$A$2:$BD$405,36)</f>
        <v>49.666666666666664</v>
      </c>
      <c r="AM39">
        <f>VLOOKUP($A39,Sheet1!$A$2:$BD$405,37)</f>
        <v>2.3333333333333335</v>
      </c>
      <c r="AN39">
        <f>VLOOKUP($A39,Sheet1!$A$2:$BD$405,38)</f>
        <v>0</v>
      </c>
      <c r="AO39">
        <f>VLOOKUP($A39,Sheet1!$A$2:$BD$405,39)</f>
        <v>0.66666666666666663</v>
      </c>
      <c r="AP39">
        <f>VLOOKUP($A39,Sheet1!$A$2:$BD$405,40)</f>
        <v>24</v>
      </c>
      <c r="AQ39">
        <f>VLOOKUP($A39,Sheet1!$A$2:$BD$405,41)</f>
        <v>10.333333333333334</v>
      </c>
      <c r="AR39">
        <f>VLOOKUP($A39,Sheet1!$A$2:$BD$405,42)</f>
        <v>0</v>
      </c>
      <c r="AS39">
        <f>VLOOKUP($A39,Sheet1!$A$2:$BD$405,43)</f>
        <v>92.666666666666671</v>
      </c>
      <c r="AT39">
        <f>VLOOKUP($A39,Sheet1!$A$2:$BD$405,44)</f>
        <v>0.77333333333333332</v>
      </c>
      <c r="AU39">
        <f>VLOOKUP($A39,Sheet1!$A$2:$BD$405,45)</f>
        <v>0</v>
      </c>
      <c r="AV39">
        <f>VLOOKUP($A39,Sheet1!$A$2:$BD$405,46)</f>
        <v>0</v>
      </c>
      <c r="AW39">
        <f>VLOOKUP($A39,Sheet1!$A$2:$BD$405,47)</f>
        <v>16.366666666666667</v>
      </c>
      <c r="AX39">
        <f>VLOOKUP($A39,Sheet1!$A$2:$BD$405,48)</f>
        <v>2.1999999999999999E-2</v>
      </c>
      <c r="AY39">
        <f>VLOOKUP($A39,Sheet1!$A$2:$BD$405,49)</f>
        <v>4.4999999999999998E-2</v>
      </c>
      <c r="AZ39">
        <f>VLOOKUP($A39,Sheet1!$A$2:$BD$405,50)</f>
        <v>0.22099999999999997</v>
      </c>
      <c r="BA39">
        <f>VLOOKUP($A39,Sheet1!$A$2:$BD$405,51)</f>
        <v>0</v>
      </c>
      <c r="BB39">
        <f>VLOOKUP($A39,Sheet1!$A$2:$BD$405,56)</f>
        <v>10</v>
      </c>
    </row>
    <row r="40" spans="1:54">
      <c r="A40">
        <v>39</v>
      </c>
      <c r="B40" t="s">
        <v>45</v>
      </c>
      <c r="C40" t="s">
        <v>37</v>
      </c>
      <c r="D40">
        <v>0</v>
      </c>
      <c r="E40">
        <v>0.01</v>
      </c>
      <c r="F40">
        <v>0</v>
      </c>
      <c r="G40">
        <v>0</v>
      </c>
      <c r="H40">
        <f>VLOOKUP($A40,Sheet1!$A$2:$BD$405,6)</f>
        <v>83.121000000000009</v>
      </c>
      <c r="I40">
        <f>VLOOKUP($A40,Sheet1!$A$2:$BD$405,7)</f>
        <v>62.7</v>
      </c>
      <c r="J40">
        <f>VLOOKUP($A40,Sheet1!$A$2:$BD$405,8)</f>
        <v>0.33599999999999997</v>
      </c>
      <c r="K40">
        <f>VLOOKUP($A40,Sheet1!$A$2:$BD$405,9)</f>
        <v>0.10299999999999998</v>
      </c>
      <c r="L40">
        <f>VLOOKUP($A40,Sheet1!$A$2:$BD$405,10)</f>
        <v>0.184</v>
      </c>
      <c r="M40">
        <f>VLOOKUP($A40,Sheet1!$A$2:$BD$405,11)</f>
        <v>16.258000000000003</v>
      </c>
      <c r="N40">
        <f>VLOOKUP($A40,Sheet1!$A$2:$BD$405,12)</f>
        <v>1.6199999999999999</v>
      </c>
      <c r="O40">
        <f>VLOOKUP($A40,Sheet1!$A$2:$BD$405,13)</f>
        <v>13.001249999999999</v>
      </c>
      <c r="P40">
        <f>VLOOKUP($A40,Sheet1!$A$2:$BD$405,14)</f>
        <v>6.6</v>
      </c>
      <c r="Q40">
        <f>VLOOKUP($A40,Sheet1!$A$2:$BD$405,15)</f>
        <v>0.30199999999999999</v>
      </c>
      <c r="R40">
        <f>VLOOKUP($A40,Sheet1!$A$2:$BD$405,16)</f>
        <v>5.3</v>
      </c>
      <c r="S40">
        <f>VLOOKUP($A40,Sheet1!$A$2:$BD$405,17)</f>
        <v>9.3000000000000007</v>
      </c>
      <c r="T40">
        <f>VLOOKUP($A40,Sheet1!$A$2:$BD$405,18)</f>
        <v>77.8</v>
      </c>
      <c r="U40">
        <f>VLOOKUP($A40,Sheet1!$A$2:$BD$405,19)</f>
        <v>5.8</v>
      </c>
      <c r="V40">
        <f>VLOOKUP($A40,Sheet1!$A$2:$BD$405,20)</f>
        <v>0.126</v>
      </c>
      <c r="W40">
        <f>VLOOKUP($A40,Sheet1!$A$2:$BD$405,21)</f>
        <v>5.3099999999999994E-2</v>
      </c>
      <c r="X40">
        <f>VLOOKUP($A40,Sheet1!$A$2:$BD$405,22)</f>
        <v>3.3000000000000002E-2</v>
      </c>
      <c r="Y40">
        <f>VLOOKUP($A40,Sheet1!$A$2:$BD$405,23)</f>
        <v>6.25E-2</v>
      </c>
      <c r="Z40">
        <f>VLOOKUP($A40,Sheet1!$A$2:$BD$405,24)</f>
        <v>4.3599999999999994</v>
      </c>
      <c r="AA40">
        <f>VLOOKUP($A40,Sheet1!$A$2:$BD$405,25)</f>
        <v>1.95E-2</v>
      </c>
      <c r="AB40">
        <f>VLOOKUP($A40,Sheet1!$A$2:$BD$405,26)</f>
        <v>2.1700000000000001E-2</v>
      </c>
      <c r="AC40">
        <f>VLOOKUP($A40,Sheet1!$A$2:$BD$405,27)</f>
        <v>0.28910000000000002</v>
      </c>
      <c r="AD40">
        <f>VLOOKUP($A40,Sheet1!$A$2:$BD$405,28)</f>
        <v>2.228571428571428E-2</v>
      </c>
      <c r="AE40">
        <f>VLOOKUP($A40,Sheet1!$A$2:$BD$405,29)</f>
        <v>1.8200000000000001E-2</v>
      </c>
      <c r="AF40">
        <f>VLOOKUP($A40,Sheet1!$A$2:$BD$405,30)</f>
        <v>2.4</v>
      </c>
      <c r="AG40">
        <f>VLOOKUP($A40,Sheet1!$A$2:$BD$405,31)</f>
        <v>0</v>
      </c>
      <c r="AH40">
        <f>VLOOKUP($A40,Sheet1!$A$2:$BD$405,32)</f>
        <v>2.4</v>
      </c>
      <c r="AI40">
        <f>VLOOKUP($A40,Sheet1!$A$2:$BD$405,32)</f>
        <v>2.4</v>
      </c>
      <c r="AJ40">
        <f>VLOOKUP($A40,Sheet1!$A$2:$BD$405,34)</f>
        <v>3</v>
      </c>
      <c r="AK40">
        <f>VLOOKUP($A40,Sheet1!$A$2:$BD$405,35)</f>
        <v>0</v>
      </c>
      <c r="AL40">
        <f>VLOOKUP($A40,Sheet1!$A$2:$BD$405,36)</f>
        <v>235.1</v>
      </c>
      <c r="AM40">
        <f>VLOOKUP($A40,Sheet1!$A$2:$BD$405,37)</f>
        <v>11.7</v>
      </c>
      <c r="AN40">
        <f>VLOOKUP($A40,Sheet1!$A$2:$BD$405,38)</f>
        <v>0</v>
      </c>
      <c r="AO40">
        <f>VLOOKUP($A40,Sheet1!$A$2:$BD$405,39)</f>
        <v>25.5</v>
      </c>
      <c r="AP40">
        <f>VLOOKUP($A40,Sheet1!$A$2:$BD$405,40)</f>
        <v>107.125</v>
      </c>
      <c r="AQ40">
        <f>VLOOKUP($A40,Sheet1!$A$2:$BD$405,41)</f>
        <v>112.75</v>
      </c>
      <c r="AR40">
        <f>VLOOKUP($A40,Sheet1!$A$2:$BD$405,42)</f>
        <v>0</v>
      </c>
      <c r="AS40">
        <f>VLOOKUP($A40,Sheet1!$A$2:$BD$405,43)</f>
        <v>66.875</v>
      </c>
      <c r="AT40">
        <f>VLOOKUP($A40,Sheet1!$A$2:$BD$405,44)</f>
        <v>0.255</v>
      </c>
      <c r="AU40">
        <f>VLOOKUP($A40,Sheet1!$A$2:$BD$405,45)</f>
        <v>0</v>
      </c>
      <c r="AV40">
        <f>VLOOKUP($A40,Sheet1!$A$2:$BD$405,46)</f>
        <v>0</v>
      </c>
      <c r="AW40">
        <f>VLOOKUP($A40,Sheet1!$A$2:$BD$405,47)</f>
        <v>1.2875000000000001</v>
      </c>
      <c r="AX40">
        <f>VLOOKUP($A40,Sheet1!$A$2:$BD$405,48)</f>
        <v>6.6E-3</v>
      </c>
      <c r="AY40">
        <f>VLOOKUP($A40,Sheet1!$A$2:$BD$405,49)</f>
        <v>2.8100000000000003E-2</v>
      </c>
      <c r="AZ40">
        <f>VLOOKUP($A40,Sheet1!$A$2:$BD$405,50)</f>
        <v>2.5600000000000001E-2</v>
      </c>
      <c r="BA40">
        <f>VLOOKUP($A40,Sheet1!$A$2:$BD$405,51)</f>
        <v>0</v>
      </c>
      <c r="BB40">
        <f>VLOOKUP($A40,Sheet1!$A$2:$BD$405,56)</f>
        <v>0</v>
      </c>
    </row>
    <row r="41" spans="1:54">
      <c r="A41">
        <v>40</v>
      </c>
      <c r="B41" t="s">
        <v>42</v>
      </c>
      <c r="C41" t="s">
        <v>37</v>
      </c>
      <c r="D41">
        <v>0.01</v>
      </c>
      <c r="E41">
        <v>0</v>
      </c>
      <c r="F41">
        <v>0</v>
      </c>
      <c r="G41">
        <v>0</v>
      </c>
      <c r="H41">
        <f>VLOOKUP($A41,Sheet1!$A$2:$BD$405,6)</f>
        <v>90.42</v>
      </c>
      <c r="I41">
        <f>VLOOKUP($A41,Sheet1!$A$2:$BD$405,7)</f>
        <v>33.25</v>
      </c>
      <c r="J41">
        <f>VLOOKUP($A41,Sheet1!$A$2:$BD$405,8)</f>
        <v>0.70750000000000002</v>
      </c>
      <c r="K41">
        <f>VLOOKUP($A41,Sheet1!$A$2:$BD$405,9)</f>
        <v>0.1825</v>
      </c>
      <c r="L41">
        <f>VLOOKUP($A41,Sheet1!$A$2:$BD$405,10)</f>
        <v>0.505</v>
      </c>
      <c r="M41">
        <f>VLOOKUP($A41,Sheet1!$A$2:$BD$405,11)</f>
        <v>8.1850000000000005</v>
      </c>
      <c r="N41">
        <f>VLOOKUP($A41,Sheet1!$A$2:$BD$405,12)</f>
        <v>0.7</v>
      </c>
      <c r="O41">
        <f>VLOOKUP($A41,Sheet1!$A$2:$BD$405,13)</f>
        <v>7.3933333333333335</v>
      </c>
      <c r="P41">
        <f>VLOOKUP($A41,Sheet1!$A$2:$BD$405,14)</f>
        <v>8</v>
      </c>
      <c r="Q41">
        <f>VLOOKUP($A41,Sheet1!$A$2:$BD$405,15)</f>
        <v>0.22749999999999998</v>
      </c>
      <c r="R41">
        <f>VLOOKUP($A41,Sheet1!$A$2:$BD$405,16)</f>
        <v>11.5</v>
      </c>
      <c r="S41">
        <f>VLOOKUP($A41,Sheet1!$A$2:$BD$405,17)</f>
        <v>12.25</v>
      </c>
      <c r="T41">
        <f>VLOOKUP($A41,Sheet1!$A$2:$BD$405,18)</f>
        <v>221.75</v>
      </c>
      <c r="U41">
        <f>VLOOKUP($A41,Sheet1!$A$2:$BD$405,19)</f>
        <v>16.5</v>
      </c>
      <c r="V41">
        <f>VLOOKUP($A41,Sheet1!$A$2:$BD$405,20)</f>
        <v>0.13500000000000001</v>
      </c>
      <c r="W41">
        <f>VLOOKUP($A41,Sheet1!$A$2:$BD$405,21)</f>
        <v>4.1750000000000002E-2</v>
      </c>
      <c r="X41">
        <f>VLOOKUP($A41,Sheet1!$A$2:$BD$405,22)</f>
        <v>3.6499999999999998E-2</v>
      </c>
      <c r="Y41">
        <f>VLOOKUP($A41,Sheet1!$A$2:$BD$405,23)</f>
        <v>0.5</v>
      </c>
      <c r="Z41">
        <f>VLOOKUP($A41,Sheet1!$A$2:$BD$405,24)</f>
        <v>17.25</v>
      </c>
      <c r="AA41">
        <f>VLOOKUP($A41,Sheet1!$A$2:$BD$405,25)</f>
        <v>6.9500000000000006E-2</v>
      </c>
      <c r="AB41">
        <f>VLOOKUP($A41,Sheet1!$A$2:$BD$405,26)</f>
        <v>1.8500000000000003E-2</v>
      </c>
      <c r="AC41">
        <f>VLOOKUP($A41,Sheet1!$A$2:$BD$405,27)</f>
        <v>0.49249999999999994</v>
      </c>
      <c r="AD41">
        <f>VLOOKUP($A41,Sheet1!$A$2:$BD$405,28)</f>
        <v>0.161</v>
      </c>
      <c r="AE41">
        <f>VLOOKUP($A41,Sheet1!$A$2:$BD$405,29)</f>
        <v>7.775E-2</v>
      </c>
      <c r="AF41">
        <f>VLOOKUP($A41,Sheet1!$A$2:$BD$405,30)</f>
        <v>17.25</v>
      </c>
      <c r="AG41">
        <f>VLOOKUP($A41,Sheet1!$A$2:$BD$405,31)</f>
        <v>0</v>
      </c>
      <c r="AH41">
        <f>VLOOKUP($A41,Sheet1!$A$2:$BD$405,32)</f>
        <v>17.25</v>
      </c>
      <c r="AI41">
        <f>VLOOKUP($A41,Sheet1!$A$2:$BD$405,32)</f>
        <v>17.25</v>
      </c>
      <c r="AJ41">
        <f>VLOOKUP($A41,Sheet1!$A$2:$BD$405,34)</f>
        <v>6.4333333333333327</v>
      </c>
      <c r="AK41">
        <f>VLOOKUP($A41,Sheet1!$A$2:$BD$405,35)</f>
        <v>0</v>
      </c>
      <c r="AL41">
        <f>VLOOKUP($A41,Sheet1!$A$2:$BD$405,36)</f>
        <v>1443.75</v>
      </c>
      <c r="AM41">
        <f>VLOOKUP($A41,Sheet1!$A$2:$BD$405,37)</f>
        <v>72.25</v>
      </c>
      <c r="AN41">
        <f>VLOOKUP($A41,Sheet1!$A$2:$BD$405,38)</f>
        <v>0</v>
      </c>
      <c r="AO41">
        <f>VLOOKUP($A41,Sheet1!$A$2:$BD$405,39)</f>
        <v>5.333333333333333</v>
      </c>
      <c r="AP41">
        <f>VLOOKUP($A41,Sheet1!$A$2:$BD$405,40)</f>
        <v>784.33333333333337</v>
      </c>
      <c r="AQ41">
        <f>VLOOKUP($A41,Sheet1!$A$2:$BD$405,41)</f>
        <v>26.333333333333332</v>
      </c>
      <c r="AR41">
        <f>VLOOKUP($A41,Sheet1!$A$2:$BD$405,42)</f>
        <v>1510.6666666666667</v>
      </c>
      <c r="AS41">
        <f>VLOOKUP($A41,Sheet1!$A$2:$BD$405,43)</f>
        <v>20.333333333333332</v>
      </c>
      <c r="AT41">
        <f>VLOOKUP($A41,Sheet1!$A$2:$BD$405,44)</f>
        <v>0.04</v>
      </c>
      <c r="AU41">
        <f>VLOOKUP($A41,Sheet1!$A$2:$BD$405,45)</f>
        <v>0</v>
      </c>
      <c r="AV41">
        <f>VLOOKUP($A41,Sheet1!$A$2:$BD$405,46)</f>
        <v>0</v>
      </c>
      <c r="AW41">
        <f>VLOOKUP($A41,Sheet1!$A$2:$BD$405,47)</f>
        <v>1.8333333333333333</v>
      </c>
      <c r="AX41">
        <f>VLOOKUP($A41,Sheet1!$A$2:$BD$405,48)</f>
        <v>4.2250000000000003E-2</v>
      </c>
      <c r="AY41">
        <f>VLOOKUP($A41,Sheet1!$A$2:$BD$405,49)</f>
        <v>1.225E-2</v>
      </c>
      <c r="AZ41">
        <f>VLOOKUP($A41,Sheet1!$A$2:$BD$405,50)</f>
        <v>7.2000000000000008E-2</v>
      </c>
      <c r="BA41">
        <f>VLOOKUP($A41,Sheet1!$A$2:$BD$405,51)</f>
        <v>0</v>
      </c>
      <c r="BB41">
        <f>VLOOKUP($A41,Sheet1!$A$2:$BD$405,56)</f>
        <v>37.75</v>
      </c>
    </row>
    <row r="42" spans="1:54">
      <c r="A42">
        <v>41</v>
      </c>
      <c r="B42" t="s">
        <v>43</v>
      </c>
      <c r="C42" t="s">
        <v>37</v>
      </c>
      <c r="D42">
        <v>0.01</v>
      </c>
      <c r="E42">
        <v>0</v>
      </c>
      <c r="F42">
        <v>0</v>
      </c>
      <c r="G42">
        <v>0</v>
      </c>
      <c r="H42">
        <f>VLOOKUP($A42,Sheet1!$A$2:$BD$405,6)</f>
        <v>88.050000000000011</v>
      </c>
      <c r="I42">
        <f>VLOOKUP($A42,Sheet1!$A$2:$BD$405,7)</f>
        <v>42.5</v>
      </c>
      <c r="J42">
        <f>VLOOKUP($A42,Sheet1!$A$2:$BD$405,8)</f>
        <v>0.80499999999999994</v>
      </c>
      <c r="K42">
        <f>VLOOKUP($A42,Sheet1!$A$2:$BD$405,9)</f>
        <v>0.26500000000000001</v>
      </c>
      <c r="L42">
        <f>VLOOKUP($A42,Sheet1!$A$2:$BD$405,10)</f>
        <v>0.4</v>
      </c>
      <c r="M42">
        <f>VLOOKUP($A42,Sheet1!$A$2:$BD$405,11)</f>
        <v>10.48</v>
      </c>
      <c r="N42">
        <f>VLOOKUP($A42,Sheet1!$A$2:$BD$405,12)</f>
        <v>1.45</v>
      </c>
      <c r="O42">
        <f>VLOOKUP($A42,Sheet1!$A$2:$BD$405,13)</f>
        <v>9.1550000000000011</v>
      </c>
      <c r="P42">
        <f>VLOOKUP($A42,Sheet1!$A$2:$BD$405,14)</f>
        <v>6</v>
      </c>
      <c r="Q42">
        <f>VLOOKUP($A42,Sheet1!$A$2:$BD$405,15)</f>
        <v>0.21000000000000002</v>
      </c>
      <c r="R42">
        <f>VLOOKUP($A42,Sheet1!$A$2:$BD$405,16)</f>
        <v>8</v>
      </c>
      <c r="S42">
        <f>VLOOKUP($A42,Sheet1!$A$2:$BD$405,17)</f>
        <v>18</v>
      </c>
      <c r="T42">
        <f>VLOOKUP($A42,Sheet1!$A$2:$BD$405,18)</f>
        <v>173.5</v>
      </c>
      <c r="U42">
        <f>VLOOKUP($A42,Sheet1!$A$2:$BD$405,19)</f>
        <v>0</v>
      </c>
      <c r="V42">
        <f>VLOOKUP($A42,Sheet1!$A$2:$BD$405,20)</f>
        <v>0.13500000000000001</v>
      </c>
      <c r="W42">
        <f>VLOOKUP($A42,Sheet1!$A$2:$BD$405,21)</f>
        <v>6.25E-2</v>
      </c>
      <c r="X42">
        <f>VLOOKUP($A42,Sheet1!$A$2:$BD$405,22)</f>
        <v>5.6499999999999995E-2</v>
      </c>
      <c r="Y42">
        <f>VLOOKUP($A42,Sheet1!$A$2:$BD$405,23)</f>
        <v>0.05</v>
      </c>
      <c r="Z42">
        <f>VLOOKUP($A42,Sheet1!$A$2:$BD$405,24)</f>
        <v>8.0500000000000007</v>
      </c>
      <c r="AA42">
        <f>VLOOKUP($A42,Sheet1!$A$2:$BD$405,25)</f>
        <v>2.6000000000000002E-2</v>
      </c>
      <c r="AB42">
        <f>VLOOKUP($A42,Sheet1!$A$2:$BD$405,26)</f>
        <v>2.8499999999999998E-2</v>
      </c>
      <c r="AC42">
        <f>VLOOKUP($A42,Sheet1!$A$2:$BD$405,27)</f>
        <v>0.61150000000000004</v>
      </c>
      <c r="AD42">
        <f>VLOOKUP($A42,Sheet1!$A$2:$BD$405,28)</f>
        <v>0.14400000000000002</v>
      </c>
      <c r="AE42">
        <f>VLOOKUP($A42,Sheet1!$A$2:$BD$405,29)</f>
        <v>2.7000000000000003E-2</v>
      </c>
      <c r="AF42">
        <f>VLOOKUP($A42,Sheet1!$A$2:$BD$405,30)</f>
        <v>4.5</v>
      </c>
      <c r="AG42">
        <f>VLOOKUP($A42,Sheet1!$A$2:$BD$405,31)</f>
        <v>0</v>
      </c>
      <c r="AH42">
        <f>VLOOKUP($A42,Sheet1!$A$2:$BD$405,32)</f>
        <v>4.5</v>
      </c>
      <c r="AI42">
        <f>VLOOKUP($A42,Sheet1!$A$2:$BD$405,32)</f>
        <v>4.5</v>
      </c>
      <c r="AJ42">
        <f>VLOOKUP($A42,Sheet1!$A$2:$BD$405,34)</f>
        <v>4</v>
      </c>
      <c r="AK42">
        <f>VLOOKUP($A42,Sheet1!$A$2:$BD$405,35)</f>
        <v>0</v>
      </c>
      <c r="AL42">
        <f>VLOOKUP($A42,Sheet1!$A$2:$BD$405,36)</f>
        <v>335.5</v>
      </c>
      <c r="AM42">
        <f>VLOOKUP($A42,Sheet1!$A$2:$BD$405,37)</f>
        <v>16.5</v>
      </c>
      <c r="AN42">
        <f>VLOOKUP($A42,Sheet1!$A$2:$BD$405,38)</f>
        <v>0</v>
      </c>
      <c r="AO42">
        <f>VLOOKUP($A42,Sheet1!$A$2:$BD$405,39)</f>
        <v>0</v>
      </c>
      <c r="AP42">
        <f>VLOOKUP($A42,Sheet1!$A$2:$BD$405,40)</f>
        <v>176</v>
      </c>
      <c r="AQ42">
        <f>VLOOKUP($A42,Sheet1!$A$2:$BD$405,41)</f>
        <v>51</v>
      </c>
      <c r="AR42">
        <f>VLOOKUP($A42,Sheet1!$A$2:$BD$405,42)</f>
        <v>0</v>
      </c>
      <c r="AS42">
        <f>VLOOKUP($A42,Sheet1!$A$2:$BD$405,43)</f>
        <v>82</v>
      </c>
      <c r="AT42">
        <f>VLOOKUP($A42,Sheet1!$A$2:$BD$405,44)</f>
        <v>0.495</v>
      </c>
      <c r="AU42">
        <f>VLOOKUP($A42,Sheet1!$A$2:$BD$405,45)</f>
        <v>0</v>
      </c>
      <c r="AV42">
        <f>VLOOKUP($A42,Sheet1!$A$2:$BD$405,46)</f>
        <v>0</v>
      </c>
      <c r="AW42">
        <f>VLOOKUP($A42,Sheet1!$A$2:$BD$405,47)</f>
        <v>4.5</v>
      </c>
      <c r="AX42">
        <f>VLOOKUP($A42,Sheet1!$A$2:$BD$405,48)</f>
        <v>1.8000000000000002E-2</v>
      </c>
      <c r="AY42">
        <f>VLOOKUP($A42,Sheet1!$A$2:$BD$405,49)</f>
        <v>0.10050000000000001</v>
      </c>
      <c r="AZ42">
        <f>VLOOKUP($A42,Sheet1!$A$2:$BD$405,50)</f>
        <v>6.5000000000000002E-2</v>
      </c>
      <c r="BA42">
        <f>VLOOKUP($A42,Sheet1!$A$2:$BD$405,51)</f>
        <v>0</v>
      </c>
      <c r="BB42">
        <f>VLOOKUP($A42,Sheet1!$A$2:$BD$405,56)</f>
        <v>5</v>
      </c>
    </row>
    <row r="43" spans="1:54">
      <c r="A43">
        <v>42</v>
      </c>
      <c r="B43" t="s">
        <v>46</v>
      </c>
      <c r="C43" t="s">
        <v>37</v>
      </c>
      <c r="D43">
        <v>0.01</v>
      </c>
      <c r="E43">
        <v>0</v>
      </c>
      <c r="F43">
        <v>0</v>
      </c>
      <c r="G43">
        <v>0</v>
      </c>
      <c r="H43">
        <f>VLOOKUP($A43,Sheet1!$A$2:$BD$405,6)</f>
        <v>24.731666666666666</v>
      </c>
      <c r="I43">
        <f>VLOOKUP($A43,Sheet1!$A$2:$BD$405,7)</f>
        <v>266</v>
      </c>
      <c r="J43">
        <f>VLOOKUP($A43,Sheet1!$A$2:$BD$405,8)</f>
        <v>2.7916666666666665</v>
      </c>
      <c r="K43">
        <f>VLOOKUP($A43,Sheet1!$A$2:$BD$405,9)</f>
        <v>0.61</v>
      </c>
      <c r="L43">
        <f>VLOOKUP($A43,Sheet1!$A$2:$BD$405,10)</f>
        <v>1.9966666666666664</v>
      </c>
      <c r="M43">
        <f>VLOOKUP($A43,Sheet1!$A$2:$BD$405,11)</f>
        <v>69.868333333333325</v>
      </c>
      <c r="N43">
        <f>VLOOKUP($A43,Sheet1!$A$2:$BD$405,12)</f>
        <v>5.1749999999999998</v>
      </c>
      <c r="O43">
        <f>VLOOKUP($A43,Sheet1!$A$2:$BD$405,13)</f>
        <v>59.204999999999998</v>
      </c>
      <c r="P43">
        <f>VLOOKUP($A43,Sheet1!$A$2:$BD$405,14)</f>
        <v>42.166666666666664</v>
      </c>
      <c r="Q43">
        <f>VLOOKUP($A43,Sheet1!$A$2:$BD$405,15)</f>
        <v>2.6083333333333334</v>
      </c>
      <c r="R43">
        <f>VLOOKUP($A43,Sheet1!$A$2:$BD$405,16)</f>
        <v>32</v>
      </c>
      <c r="S43">
        <f>VLOOKUP($A43,Sheet1!$A$2:$BD$405,17)</f>
        <v>85.666666666666671</v>
      </c>
      <c r="T43">
        <f>VLOOKUP($A43,Sheet1!$A$2:$BD$405,18)</f>
        <v>879.16666666666663</v>
      </c>
      <c r="U43">
        <f>VLOOKUP($A43,Sheet1!$A$2:$BD$405,19)</f>
        <v>9</v>
      </c>
      <c r="V43">
        <f>VLOOKUP($A43,Sheet1!$A$2:$BD$405,20)</f>
        <v>0.40500000000000003</v>
      </c>
      <c r="W43">
        <f>VLOOKUP($A43,Sheet1!$A$2:$BD$405,21)</f>
        <v>0.31783333333333336</v>
      </c>
      <c r="X43">
        <f>VLOOKUP($A43,Sheet1!$A$2:$BD$405,22)</f>
        <v>0.27016666666666667</v>
      </c>
      <c r="Y43">
        <f>VLOOKUP($A43,Sheet1!$A$2:$BD$405,23)</f>
        <v>1</v>
      </c>
      <c r="Z43">
        <f>VLOOKUP($A43,Sheet1!$A$2:$BD$405,24)</f>
        <v>3.8833333333333333</v>
      </c>
      <c r="AA43">
        <f>VLOOKUP($A43,Sheet1!$A$2:$BD$405,25)</f>
        <v>3.2000000000000001E-2</v>
      </c>
      <c r="AB43">
        <f>VLOOKUP($A43,Sheet1!$A$2:$BD$405,26)</f>
        <v>0.10349999999999998</v>
      </c>
      <c r="AC43">
        <f>VLOOKUP($A43,Sheet1!$A$2:$BD$405,27)</f>
        <v>1.7828333333333333</v>
      </c>
      <c r="AD43">
        <f>VLOOKUP($A43,Sheet1!$A$2:$BD$405,28)</f>
        <v>0.41716666666666669</v>
      </c>
      <c r="AE43">
        <f>VLOOKUP($A43,Sheet1!$A$2:$BD$405,29)</f>
        <v>0.22650000000000001</v>
      </c>
      <c r="AF43">
        <f>VLOOKUP($A43,Sheet1!$A$2:$BD$405,30)</f>
        <v>4</v>
      </c>
      <c r="AG43">
        <f>VLOOKUP($A43,Sheet1!$A$2:$BD$405,31)</f>
        <v>0</v>
      </c>
      <c r="AH43">
        <f>VLOOKUP($A43,Sheet1!$A$2:$BD$405,32)</f>
        <v>4</v>
      </c>
      <c r="AI43">
        <f>VLOOKUP($A43,Sheet1!$A$2:$BD$405,32)</f>
        <v>4</v>
      </c>
      <c r="AJ43">
        <f>VLOOKUP($A43,Sheet1!$A$2:$BD$405,34)</f>
        <v>10.025</v>
      </c>
      <c r="AK43">
        <f>VLOOKUP($A43,Sheet1!$A$2:$BD$405,35)</f>
        <v>0</v>
      </c>
      <c r="AL43">
        <f>VLOOKUP($A43,Sheet1!$A$2:$BD$405,36)</f>
        <v>3446.6666666666665</v>
      </c>
      <c r="AM43">
        <f>VLOOKUP($A43,Sheet1!$A$2:$BD$405,37)</f>
        <v>172.16666666666666</v>
      </c>
      <c r="AN43">
        <f>VLOOKUP($A43,Sheet1!$A$2:$BD$405,38)</f>
        <v>0</v>
      </c>
      <c r="AO43">
        <f>VLOOKUP($A43,Sheet1!$A$2:$BD$405,39)</f>
        <v>0</v>
      </c>
      <c r="AP43">
        <f>VLOOKUP($A43,Sheet1!$A$2:$BD$405,40)</f>
        <v>540.75</v>
      </c>
      <c r="AQ43">
        <f>VLOOKUP($A43,Sheet1!$A$2:$BD$405,41)</f>
        <v>0</v>
      </c>
      <c r="AR43">
        <f>VLOOKUP($A43,Sheet1!$A$2:$BD$405,42)</f>
        <v>0</v>
      </c>
      <c r="AS43">
        <f>VLOOKUP($A43,Sheet1!$A$2:$BD$405,43)</f>
        <v>8.25</v>
      </c>
      <c r="AT43">
        <f>VLOOKUP($A43,Sheet1!$A$2:$BD$405,44)</f>
        <v>1.4100000000000001</v>
      </c>
      <c r="AU43">
        <f>VLOOKUP($A43,Sheet1!$A$2:$BD$405,45)</f>
        <v>0</v>
      </c>
      <c r="AV43">
        <f>VLOOKUP($A43,Sheet1!$A$2:$BD$405,46)</f>
        <v>0</v>
      </c>
      <c r="AW43">
        <f>VLOOKUP($A43,Sheet1!$A$2:$BD$405,47)</f>
        <v>3.4749999999999996</v>
      </c>
      <c r="AX43">
        <f>VLOOKUP($A43,Sheet1!$A$2:$BD$405,48)</f>
        <v>6.483333333333334E-2</v>
      </c>
      <c r="AY43">
        <f>VLOOKUP($A43,Sheet1!$A$2:$BD$405,49)</f>
        <v>0.11916666666666668</v>
      </c>
      <c r="AZ43">
        <f>VLOOKUP($A43,Sheet1!$A$2:$BD$405,50)</f>
        <v>0.17866666666666667</v>
      </c>
      <c r="BA43">
        <f>VLOOKUP($A43,Sheet1!$A$2:$BD$405,51)</f>
        <v>0</v>
      </c>
      <c r="BB43">
        <f>VLOOKUP($A43,Sheet1!$A$2:$BD$405,56)</f>
        <v>0</v>
      </c>
    </row>
    <row r="44" spans="1:54">
      <c r="A44">
        <v>43</v>
      </c>
      <c r="B44" t="s">
        <v>34</v>
      </c>
      <c r="C44" t="s">
        <v>33</v>
      </c>
      <c r="D44">
        <v>0.14299999999999999</v>
      </c>
      <c r="E44">
        <v>0.14299999999999999</v>
      </c>
      <c r="F44">
        <v>0</v>
      </c>
      <c r="G44">
        <v>0</v>
      </c>
      <c r="H44">
        <f>VLOOKUP($A44,Sheet1!$A$2:$BD$405,6)</f>
        <v>77.853333333333339</v>
      </c>
      <c r="I44">
        <f>VLOOKUP($A44,Sheet1!$A$2:$BD$405,7)</f>
        <v>102.33333333333333</v>
      </c>
      <c r="J44">
        <f>VLOOKUP($A44,Sheet1!$A$2:$BD$405,8)</f>
        <v>18.043333333333333</v>
      </c>
      <c r="K44">
        <f>VLOOKUP($A44,Sheet1!$A$2:$BD$405,9)</f>
        <v>3.0066666666666664</v>
      </c>
      <c r="L44">
        <f>VLOOKUP($A44,Sheet1!$A$2:$BD$405,10)</f>
        <v>1.75</v>
      </c>
      <c r="M44">
        <f>VLOOKUP($A44,Sheet1!$A$2:$BD$405,11)</f>
        <v>0</v>
      </c>
      <c r="N44">
        <f>VLOOKUP($A44,Sheet1!$A$2:$BD$405,12)</f>
        <v>0</v>
      </c>
      <c r="O44">
        <f>VLOOKUP($A44,Sheet1!$A$2:$BD$405,13)</f>
        <v>0</v>
      </c>
      <c r="P44">
        <f>VLOOKUP($A44,Sheet1!$A$2:$BD$405,14)</f>
        <v>19.5</v>
      </c>
      <c r="Q44">
        <f>VLOOKUP($A44,Sheet1!$A$2:$BD$405,15)</f>
        <v>0.24333333333333332</v>
      </c>
      <c r="R44">
        <f>VLOOKUP($A44,Sheet1!$A$2:$BD$405,16)</f>
        <v>27</v>
      </c>
      <c r="S44">
        <f>VLOOKUP($A44,Sheet1!$A$2:$BD$405,17)</f>
        <v>289</v>
      </c>
      <c r="T44">
        <f>VLOOKUP($A44,Sheet1!$A$2:$BD$405,18)</f>
        <v>288.33333333333331</v>
      </c>
      <c r="U44">
        <f>VLOOKUP($A44,Sheet1!$A$2:$BD$405,19)</f>
        <v>225</v>
      </c>
      <c r="V44">
        <f>VLOOKUP($A44,Sheet1!$A$2:$BD$405,20)</f>
        <v>0.59333333333333327</v>
      </c>
      <c r="W44">
        <f>VLOOKUP($A44,Sheet1!$A$2:$BD$405,21)</f>
        <v>4.0333333333333332E-2</v>
      </c>
      <c r="X44">
        <f>VLOOKUP($A44,Sheet1!$A$2:$BD$405,22)</f>
        <v>1.4999999999999999E-2</v>
      </c>
      <c r="Y44">
        <f>VLOOKUP($A44,Sheet1!$A$2:$BD$405,23)</f>
        <v>32.15</v>
      </c>
      <c r="Z44">
        <f>VLOOKUP($A44,Sheet1!$A$2:$BD$405,24)</f>
        <v>0</v>
      </c>
      <c r="AA44">
        <f>VLOOKUP($A44,Sheet1!$A$2:$BD$405,25)</f>
        <v>5.9666666666666666E-2</v>
      </c>
      <c r="AB44">
        <f>VLOOKUP($A44,Sheet1!$A$2:$BD$405,26)</f>
        <v>7.4666666666666673E-2</v>
      </c>
      <c r="AC44">
        <f>VLOOKUP($A44,Sheet1!$A$2:$BD$405,27)</f>
        <v>2.6985000000000001</v>
      </c>
      <c r="AD44">
        <f>VLOOKUP($A44,Sheet1!$A$2:$BD$405,28)</f>
        <v>0.36049999999999999</v>
      </c>
      <c r="AE44">
        <f>VLOOKUP($A44,Sheet1!$A$2:$BD$405,29)</f>
        <v>0.221</v>
      </c>
      <c r="AF44">
        <f>VLOOKUP($A44,Sheet1!$A$2:$BD$405,30)</f>
        <v>9.5</v>
      </c>
      <c r="AG44">
        <f>VLOOKUP($A44,Sheet1!$A$2:$BD$405,31)</f>
        <v>0</v>
      </c>
      <c r="AH44">
        <f>VLOOKUP($A44,Sheet1!$A$2:$BD$405,32)</f>
        <v>9.5</v>
      </c>
      <c r="AI44">
        <f>VLOOKUP($A44,Sheet1!$A$2:$BD$405,32)</f>
        <v>9.5</v>
      </c>
      <c r="AJ44">
        <f>VLOOKUP($A44,Sheet1!$A$2:$BD$405,34)</f>
        <v>79.75</v>
      </c>
      <c r="AK44">
        <f>VLOOKUP($A44,Sheet1!$A$2:$BD$405,35)</f>
        <v>1.72</v>
      </c>
      <c r="AL44">
        <f>VLOOKUP($A44,Sheet1!$A$2:$BD$405,36)</f>
        <v>213</v>
      </c>
      <c r="AM44">
        <f>VLOOKUP($A44,Sheet1!$A$2:$BD$405,37)</f>
        <v>16.5</v>
      </c>
      <c r="AN44">
        <f>VLOOKUP($A44,Sheet1!$A$2:$BD$405,38)</f>
        <v>16.5</v>
      </c>
      <c r="AO44">
        <f>VLOOKUP($A44,Sheet1!$A$2:$BD$405,39)</f>
        <v>0</v>
      </c>
      <c r="AP44">
        <f>VLOOKUP($A44,Sheet1!$A$2:$BD$405,40)</f>
        <v>0</v>
      </c>
      <c r="AQ44">
        <f>VLOOKUP($A44,Sheet1!$A$2:$BD$405,41)</f>
        <v>0</v>
      </c>
      <c r="AR44">
        <f>VLOOKUP($A44,Sheet1!$A$2:$BD$405,42)</f>
        <v>0</v>
      </c>
      <c r="AS44">
        <f>VLOOKUP($A44,Sheet1!$A$2:$BD$405,43)</f>
        <v>0</v>
      </c>
      <c r="AT44">
        <f>VLOOKUP($A44,Sheet1!$A$2:$BD$405,44)</f>
        <v>0.66</v>
      </c>
      <c r="AU44">
        <f>VLOOKUP($A44,Sheet1!$A$2:$BD$405,45)</f>
        <v>2.0499999999999998</v>
      </c>
      <c r="AV44">
        <f>VLOOKUP($A44,Sheet1!$A$2:$BD$405,46)</f>
        <v>81</v>
      </c>
      <c r="AW44">
        <f>VLOOKUP($A44,Sheet1!$A$2:$BD$405,47)</f>
        <v>0.1</v>
      </c>
      <c r="AX44">
        <f>VLOOKUP($A44,Sheet1!$A$2:$BD$405,48)</f>
        <v>0.67433333333333334</v>
      </c>
      <c r="AY44">
        <f>VLOOKUP($A44,Sheet1!$A$2:$BD$405,49)</f>
        <v>1.097</v>
      </c>
      <c r="AZ44">
        <f>VLOOKUP($A44,Sheet1!$A$2:$BD$405,50)</f>
        <v>0.82766666666666666</v>
      </c>
      <c r="BA44">
        <f>VLOOKUP($A44,Sheet1!$A$2:$BD$405,51)</f>
        <v>59</v>
      </c>
      <c r="BB44">
        <f>VLOOKUP($A44,Sheet1!$A$2:$BD$405,56)</f>
        <v>0</v>
      </c>
    </row>
    <row r="45" spans="1:54">
      <c r="A45">
        <v>44</v>
      </c>
      <c r="B45" t="s">
        <v>35</v>
      </c>
      <c r="C45" t="s">
        <v>33</v>
      </c>
      <c r="D45">
        <v>0.14299999999999999</v>
      </c>
      <c r="E45">
        <v>3.3000000000000002E-2</v>
      </c>
      <c r="F45">
        <v>0</v>
      </c>
      <c r="G45">
        <v>0</v>
      </c>
      <c r="H45">
        <f>VLOOKUP($A45,Sheet1!$A$2:$BD$405,6)</f>
        <v>62.97571428571429</v>
      </c>
      <c r="I45">
        <f>VLOOKUP($A45,Sheet1!$A$2:$BD$405,7)</f>
        <v>195.57142857142858</v>
      </c>
      <c r="J45">
        <f>VLOOKUP($A45,Sheet1!$A$2:$BD$405,8)</f>
        <v>25.478571428571431</v>
      </c>
      <c r="K45">
        <f>VLOOKUP($A45,Sheet1!$A$2:$BD$405,9)</f>
        <v>9.6142857142857139</v>
      </c>
      <c r="L45">
        <f>VLOOKUP($A45,Sheet1!$A$2:$BD$405,10)</f>
        <v>1.8942857142857144</v>
      </c>
      <c r="M45">
        <f>VLOOKUP($A45,Sheet1!$A$2:$BD$405,11)</f>
        <v>0</v>
      </c>
      <c r="N45">
        <f>VLOOKUP($A45,Sheet1!$A$2:$BD$405,12)</f>
        <v>0</v>
      </c>
      <c r="O45">
        <f>VLOOKUP($A45,Sheet1!$A$2:$BD$405,13)</f>
        <v>0</v>
      </c>
      <c r="P45">
        <f>VLOOKUP($A45,Sheet1!$A$2:$BD$405,14)</f>
        <v>23.428571428571427</v>
      </c>
      <c r="Q45">
        <f>VLOOKUP($A45,Sheet1!$A$2:$BD$405,15)</f>
        <v>1.0557142857142858</v>
      </c>
      <c r="R45">
        <f>VLOOKUP($A45,Sheet1!$A$2:$BD$405,16)</f>
        <v>60.142857142857146</v>
      </c>
      <c r="S45">
        <f>VLOOKUP($A45,Sheet1!$A$2:$BD$405,17)</f>
        <v>315.71428571428572</v>
      </c>
      <c r="T45">
        <f>VLOOKUP($A45,Sheet1!$A$2:$BD$405,18)</f>
        <v>466.42857142857144</v>
      </c>
      <c r="U45">
        <f>VLOOKUP($A45,Sheet1!$A$2:$BD$405,19)</f>
        <v>74</v>
      </c>
      <c r="V45">
        <f>VLOOKUP($A45,Sheet1!$A$2:$BD$405,20)</f>
        <v>0.77428571428571413</v>
      </c>
      <c r="W45">
        <f>VLOOKUP($A45,Sheet1!$A$2:$BD$405,21)</f>
        <v>0.12028571428571429</v>
      </c>
      <c r="X45">
        <f>VLOOKUP($A45,Sheet1!$A$2:$BD$405,22)</f>
        <v>2.1714285714285717E-2</v>
      </c>
      <c r="Y45">
        <f>VLOOKUP($A45,Sheet1!$A$2:$BD$405,23)</f>
        <v>46.171428571428578</v>
      </c>
      <c r="Z45">
        <f>VLOOKUP($A45,Sheet1!$A$2:$BD$405,24)</f>
        <v>0.74285714285714277</v>
      </c>
      <c r="AA45">
        <f>VLOOKUP($A45,Sheet1!$A$2:$BD$405,25)</f>
        <v>0.15014285714285716</v>
      </c>
      <c r="AB45">
        <f>VLOOKUP($A45,Sheet1!$A$2:$BD$405,26)</f>
        <v>0.28614285714285714</v>
      </c>
      <c r="AC45">
        <f>VLOOKUP($A45,Sheet1!$A$2:$BD$405,27)</f>
        <v>8.5357142857142865</v>
      </c>
      <c r="AD45">
        <f>VLOOKUP($A45,Sheet1!$A$2:$BD$405,28)</f>
        <v>1.1407142857142858</v>
      </c>
      <c r="AE45">
        <f>VLOOKUP($A45,Sheet1!$A$2:$BD$405,29)</f>
        <v>0.55671428571428572</v>
      </c>
      <c r="AF45">
        <f>VLOOKUP($A45,Sheet1!$A$2:$BD$405,30)</f>
        <v>12.857142857142858</v>
      </c>
      <c r="AG45">
        <f>VLOOKUP($A45,Sheet1!$A$2:$BD$405,31)</f>
        <v>0</v>
      </c>
      <c r="AH45">
        <f>VLOOKUP($A45,Sheet1!$A$2:$BD$405,32)</f>
        <v>12.857142857142858</v>
      </c>
      <c r="AI45">
        <f>VLOOKUP($A45,Sheet1!$A$2:$BD$405,32)</f>
        <v>12.857142857142858</v>
      </c>
      <c r="AJ45">
        <f>VLOOKUP($A45,Sheet1!$A$2:$BD$405,34)</f>
        <v>98.35</v>
      </c>
      <c r="AK45">
        <f>VLOOKUP($A45,Sheet1!$A$2:$BD$405,35)</f>
        <v>8.161428571428571</v>
      </c>
      <c r="AL45">
        <f>VLOOKUP($A45,Sheet1!$A$2:$BD$405,36)</f>
        <v>514.28571428571433</v>
      </c>
      <c r="AM45">
        <f>VLOOKUP($A45,Sheet1!$A$2:$BD$405,37)</f>
        <v>155</v>
      </c>
      <c r="AN45">
        <f>VLOOKUP($A45,Sheet1!$A$2:$BD$405,38)</f>
        <v>155</v>
      </c>
      <c r="AO45">
        <f>VLOOKUP($A45,Sheet1!$A$2:$BD$405,39)</f>
        <v>0</v>
      </c>
      <c r="AP45">
        <f>VLOOKUP($A45,Sheet1!$A$2:$BD$405,40)</f>
        <v>0</v>
      </c>
      <c r="AQ45">
        <f>VLOOKUP($A45,Sheet1!$A$2:$BD$405,41)</f>
        <v>0</v>
      </c>
      <c r="AR45">
        <f>VLOOKUP($A45,Sheet1!$A$2:$BD$405,42)</f>
        <v>0</v>
      </c>
      <c r="AS45">
        <f>VLOOKUP($A45,Sheet1!$A$2:$BD$405,43)</f>
        <v>0</v>
      </c>
      <c r="AT45">
        <f>VLOOKUP($A45,Sheet1!$A$2:$BD$405,44)</f>
        <v>0.92500000000000004</v>
      </c>
      <c r="AU45">
        <f>VLOOKUP($A45,Sheet1!$A$2:$BD$405,45)</f>
        <v>9.1999999999999993</v>
      </c>
      <c r="AV45">
        <f>VLOOKUP($A45,Sheet1!$A$2:$BD$405,46)</f>
        <v>368</v>
      </c>
      <c r="AW45">
        <f>VLOOKUP($A45,Sheet1!$A$2:$BD$405,47)</f>
        <v>0.3</v>
      </c>
      <c r="AX45">
        <f>VLOOKUP($A45,Sheet1!$A$2:$BD$405,48)</f>
        <v>2.1317142857142857</v>
      </c>
      <c r="AY45">
        <f>VLOOKUP($A45,Sheet1!$A$2:$BD$405,49)</f>
        <v>3.6972857142857145</v>
      </c>
      <c r="AZ45">
        <f>VLOOKUP($A45,Sheet1!$A$2:$BD$405,50)</f>
        <v>2.4174285714285717</v>
      </c>
      <c r="BA45">
        <f>VLOOKUP($A45,Sheet1!$A$2:$BD$405,51)</f>
        <v>72.428571428571431</v>
      </c>
      <c r="BB45">
        <f>VLOOKUP($A45,Sheet1!$A$2:$BD$405,56)</f>
        <v>0</v>
      </c>
    </row>
    <row r="46" spans="1:54">
      <c r="A46">
        <v>45</v>
      </c>
      <c r="B46" t="s">
        <v>32</v>
      </c>
      <c r="C46" t="s">
        <v>33</v>
      </c>
      <c r="D46">
        <v>0</v>
      </c>
      <c r="E46">
        <v>0.01</v>
      </c>
      <c r="F46">
        <v>8.7999999999999995E-2</v>
      </c>
      <c r="G46">
        <v>0.14299999999999999</v>
      </c>
      <c r="H46">
        <f>VLOOKUP($A46,Sheet1!$A$2:$BD$405,6)</f>
        <v>53.57</v>
      </c>
      <c r="I46">
        <f>VLOOKUP($A46,Sheet1!$A$2:$BD$405,7)</f>
        <v>232</v>
      </c>
      <c r="J46">
        <f>VLOOKUP($A46,Sheet1!$A$2:$BD$405,8)</f>
        <v>14.66</v>
      </c>
      <c r="K46">
        <f>VLOOKUP($A46,Sheet1!$A$2:$BD$405,9)</f>
        <v>12.29</v>
      </c>
      <c r="L46">
        <f>VLOOKUP($A46,Sheet1!$A$2:$BD$405,10)</f>
        <v>2.5099999999999998</v>
      </c>
      <c r="M46">
        <f>VLOOKUP($A46,Sheet1!$A$2:$BD$405,11)</f>
        <v>16.97</v>
      </c>
      <c r="N46">
        <f>VLOOKUP($A46,Sheet1!$A$2:$BD$405,12)</f>
        <v>0.5</v>
      </c>
      <c r="O46">
        <f>VLOOKUP($A46,Sheet1!$A$2:$BD$405,13)</f>
        <v>0</v>
      </c>
      <c r="P46">
        <f>VLOOKUP($A46,Sheet1!$A$2:$BD$405,14)</f>
        <v>18</v>
      </c>
      <c r="Q46">
        <f>VLOOKUP($A46,Sheet1!$A$2:$BD$405,15)</f>
        <v>2.11</v>
      </c>
      <c r="R46">
        <f>VLOOKUP($A46,Sheet1!$A$2:$BD$405,16)</f>
        <v>24</v>
      </c>
      <c r="S46">
        <f>VLOOKUP($A46,Sheet1!$A$2:$BD$405,17)</f>
        <v>171</v>
      </c>
      <c r="T46">
        <f>VLOOKUP($A46,Sheet1!$A$2:$BD$405,18)</f>
        <v>320</v>
      </c>
      <c r="U46">
        <f>VLOOKUP($A46,Sheet1!$A$2:$BD$405,19)</f>
        <v>532</v>
      </c>
      <c r="V46">
        <f>VLOOKUP($A46,Sheet1!$A$2:$BD$405,20)</f>
        <v>0.44</v>
      </c>
      <c r="W46">
        <f>VLOOKUP($A46,Sheet1!$A$2:$BD$405,21)</f>
        <v>4.4999999999999998E-2</v>
      </c>
      <c r="X46">
        <f>VLOOKUP($A46,Sheet1!$A$2:$BD$405,22)</f>
        <v>0.185</v>
      </c>
      <c r="Y46">
        <f>VLOOKUP($A46,Sheet1!$A$2:$BD$405,23)</f>
        <v>9.1</v>
      </c>
      <c r="Z46">
        <f>VLOOKUP($A46,Sheet1!$A$2:$BD$405,24)</f>
        <v>0</v>
      </c>
      <c r="AA46">
        <f>VLOOKUP($A46,Sheet1!$A$2:$BD$405,25)</f>
        <v>0.109</v>
      </c>
      <c r="AB46">
        <f>VLOOKUP($A46,Sheet1!$A$2:$BD$405,26)</f>
        <v>0.106</v>
      </c>
      <c r="AC46">
        <f>VLOOKUP($A46,Sheet1!$A$2:$BD$405,27)</f>
        <v>2.1019999999999999</v>
      </c>
      <c r="AD46">
        <f>VLOOKUP($A46,Sheet1!$A$2:$BD$405,28)</f>
        <v>0.19900000000000001</v>
      </c>
      <c r="AE46">
        <f>VLOOKUP($A46,Sheet1!$A$2:$BD$405,29)</f>
        <v>0.10199999999999999</v>
      </c>
      <c r="AF46">
        <f>VLOOKUP($A46,Sheet1!$A$2:$BD$405,30)</f>
        <v>17</v>
      </c>
      <c r="AG46">
        <f>VLOOKUP($A46,Sheet1!$A$2:$BD$405,31)</f>
        <v>4</v>
      </c>
      <c r="AH46">
        <f>VLOOKUP($A46,Sheet1!$A$2:$BD$405,32)</f>
        <v>13</v>
      </c>
      <c r="AI46">
        <f>VLOOKUP($A46,Sheet1!$A$2:$BD$405,32)</f>
        <v>13</v>
      </c>
      <c r="AJ46">
        <f>VLOOKUP($A46,Sheet1!$A$2:$BD$405,34)</f>
        <v>0</v>
      </c>
      <c r="AK46">
        <f>VLOOKUP($A46,Sheet1!$A$2:$BD$405,35)</f>
        <v>1.1100000000000001</v>
      </c>
      <c r="AL46">
        <f>VLOOKUP($A46,Sheet1!$A$2:$BD$405,36)</f>
        <v>38</v>
      </c>
      <c r="AM46">
        <f>VLOOKUP($A46,Sheet1!$A$2:$BD$405,37)</f>
        <v>11</v>
      </c>
      <c r="AN46">
        <f>VLOOKUP($A46,Sheet1!$A$2:$BD$405,38)</f>
        <v>11</v>
      </c>
      <c r="AO46">
        <f>VLOOKUP($A46,Sheet1!$A$2:$BD$405,39)</f>
        <v>0</v>
      </c>
      <c r="AP46">
        <f>VLOOKUP($A46,Sheet1!$A$2:$BD$405,40)</f>
        <v>0</v>
      </c>
      <c r="AQ46">
        <f>VLOOKUP($A46,Sheet1!$A$2:$BD$405,41)</f>
        <v>0</v>
      </c>
      <c r="AR46">
        <f>VLOOKUP($A46,Sheet1!$A$2:$BD$405,42)</f>
        <v>0</v>
      </c>
      <c r="AS46">
        <f>VLOOKUP($A46,Sheet1!$A$2:$BD$405,43)</f>
        <v>0</v>
      </c>
      <c r="AT46">
        <f>VLOOKUP($A46,Sheet1!$A$2:$BD$405,44)</f>
        <v>0</v>
      </c>
      <c r="AU46">
        <f>VLOOKUP($A46,Sheet1!$A$2:$BD$405,45)</f>
        <v>0</v>
      </c>
      <c r="AV46">
        <f>VLOOKUP($A46,Sheet1!$A$2:$BD$405,46)</f>
        <v>0</v>
      </c>
      <c r="AW46">
        <f>VLOOKUP($A46,Sheet1!$A$2:$BD$405,47)</f>
        <v>0</v>
      </c>
      <c r="AX46">
        <f>VLOOKUP($A46,Sheet1!$A$2:$BD$405,48)</f>
        <v>2.82</v>
      </c>
      <c r="AY46">
        <f>VLOOKUP($A46,Sheet1!$A$2:$BD$405,49)</f>
        <v>2.58</v>
      </c>
      <c r="AZ46">
        <f>VLOOKUP($A46,Sheet1!$A$2:$BD$405,50)</f>
        <v>6.27</v>
      </c>
      <c r="BA46">
        <f>VLOOKUP($A46,Sheet1!$A$2:$BD$405,51)</f>
        <v>34</v>
      </c>
      <c r="BB46">
        <f>VLOOKUP($A46,Sheet1!$A$2:$BD$405,56)</f>
        <v>0</v>
      </c>
    </row>
    <row r="47" spans="1:54">
      <c r="A47">
        <v>46</v>
      </c>
      <c r="B47" t="s">
        <v>24</v>
      </c>
      <c r="C47" t="s">
        <v>21</v>
      </c>
      <c r="D47">
        <v>0.14299999999999999</v>
      </c>
      <c r="E47">
        <v>0.14299999999999999</v>
      </c>
      <c r="F47">
        <v>0</v>
      </c>
      <c r="G47">
        <v>0</v>
      </c>
      <c r="H47">
        <f>VLOOKUP($A47,Sheet1!$A$2:$BD$405,6)</f>
        <v>36.75</v>
      </c>
      <c r="I47">
        <f>VLOOKUP($A47,Sheet1!$A$2:$BD$405,7)</f>
        <v>403</v>
      </c>
      <c r="J47">
        <f>VLOOKUP($A47,Sheet1!$A$2:$BD$405,8)</f>
        <v>24.9</v>
      </c>
      <c r="K47">
        <f>VLOOKUP($A47,Sheet1!$A$2:$BD$405,9)</f>
        <v>33.14</v>
      </c>
      <c r="L47">
        <f>VLOOKUP($A47,Sheet1!$A$2:$BD$405,10)</f>
        <v>3.93</v>
      </c>
      <c r="M47">
        <f>VLOOKUP($A47,Sheet1!$A$2:$BD$405,11)</f>
        <v>1.28</v>
      </c>
      <c r="N47">
        <f>VLOOKUP($A47,Sheet1!$A$2:$BD$405,12)</f>
        <v>0</v>
      </c>
      <c r="O47">
        <f>VLOOKUP($A47,Sheet1!$A$2:$BD$405,13)</f>
        <v>0.52</v>
      </c>
      <c r="P47">
        <f>VLOOKUP($A47,Sheet1!$A$2:$BD$405,14)</f>
        <v>721</v>
      </c>
      <c r="Q47">
        <f>VLOOKUP($A47,Sheet1!$A$2:$BD$405,15)</f>
        <v>0.68</v>
      </c>
      <c r="R47">
        <f>VLOOKUP($A47,Sheet1!$A$2:$BD$405,16)</f>
        <v>28</v>
      </c>
      <c r="S47">
        <f>VLOOKUP($A47,Sheet1!$A$2:$BD$405,17)</f>
        <v>512</v>
      </c>
      <c r="T47">
        <f>VLOOKUP($A47,Sheet1!$A$2:$BD$405,18)</f>
        <v>98</v>
      </c>
      <c r="U47">
        <f>VLOOKUP($A47,Sheet1!$A$2:$BD$405,19)</f>
        <v>621</v>
      </c>
      <c r="V47">
        <f>VLOOKUP($A47,Sheet1!$A$2:$BD$405,20)</f>
        <v>3.11</v>
      </c>
      <c r="W47">
        <f>VLOOKUP($A47,Sheet1!$A$2:$BD$405,21)</f>
        <v>3.1E-2</v>
      </c>
      <c r="X47">
        <f>VLOOKUP($A47,Sheet1!$A$2:$BD$405,22)</f>
        <v>0.01</v>
      </c>
      <c r="Y47">
        <f>VLOOKUP($A47,Sheet1!$A$2:$BD$405,23)</f>
        <v>13.9</v>
      </c>
      <c r="Z47">
        <f>VLOOKUP($A47,Sheet1!$A$2:$BD$405,24)</f>
        <v>0</v>
      </c>
      <c r="AA47">
        <f>VLOOKUP($A47,Sheet1!$A$2:$BD$405,25)</f>
        <v>2.7E-2</v>
      </c>
      <c r="AB47">
        <f>VLOOKUP($A47,Sheet1!$A$2:$BD$405,26)</f>
        <v>0.375</v>
      </c>
      <c r="AC47">
        <f>VLOOKUP($A47,Sheet1!$A$2:$BD$405,27)</f>
        <v>0.08</v>
      </c>
      <c r="AD47">
        <f>VLOOKUP($A47,Sheet1!$A$2:$BD$405,28)</f>
        <v>0.41299999999999998</v>
      </c>
      <c r="AE47">
        <f>VLOOKUP($A47,Sheet1!$A$2:$BD$405,29)</f>
        <v>7.3999999999999996E-2</v>
      </c>
      <c r="AF47">
        <f>VLOOKUP($A47,Sheet1!$A$2:$BD$405,30)</f>
        <v>18</v>
      </c>
      <c r="AG47">
        <f>VLOOKUP($A47,Sheet1!$A$2:$BD$405,31)</f>
        <v>0</v>
      </c>
      <c r="AH47">
        <f>VLOOKUP($A47,Sheet1!$A$2:$BD$405,32)</f>
        <v>18</v>
      </c>
      <c r="AI47">
        <f>VLOOKUP($A47,Sheet1!$A$2:$BD$405,32)</f>
        <v>18</v>
      </c>
      <c r="AJ47">
        <f>VLOOKUP($A47,Sheet1!$A$2:$BD$405,34)</f>
        <v>16.5</v>
      </c>
      <c r="AK47">
        <f>VLOOKUP($A47,Sheet1!$A$2:$BD$405,35)</f>
        <v>0.83</v>
      </c>
      <c r="AL47">
        <f>VLOOKUP($A47,Sheet1!$A$2:$BD$405,36)</f>
        <v>1002</v>
      </c>
      <c r="AM47">
        <f>VLOOKUP($A47,Sheet1!$A$2:$BD$405,37)</f>
        <v>265</v>
      </c>
      <c r="AN47">
        <f>VLOOKUP($A47,Sheet1!$A$2:$BD$405,38)</f>
        <v>258</v>
      </c>
      <c r="AO47">
        <f>VLOOKUP($A47,Sheet1!$A$2:$BD$405,39)</f>
        <v>0</v>
      </c>
      <c r="AP47">
        <f>VLOOKUP($A47,Sheet1!$A$2:$BD$405,40)</f>
        <v>85</v>
      </c>
      <c r="AQ47">
        <f>VLOOKUP($A47,Sheet1!$A$2:$BD$405,41)</f>
        <v>0</v>
      </c>
      <c r="AR47">
        <f>VLOOKUP($A47,Sheet1!$A$2:$BD$405,42)</f>
        <v>0</v>
      </c>
      <c r="AS47">
        <f>VLOOKUP($A47,Sheet1!$A$2:$BD$405,43)</f>
        <v>0</v>
      </c>
      <c r="AT47">
        <f>VLOOKUP($A47,Sheet1!$A$2:$BD$405,44)</f>
        <v>0.28999999999999998</v>
      </c>
      <c r="AU47">
        <f>VLOOKUP($A47,Sheet1!$A$2:$BD$405,45)</f>
        <v>0.6</v>
      </c>
      <c r="AV47">
        <f>VLOOKUP($A47,Sheet1!$A$2:$BD$405,46)</f>
        <v>24</v>
      </c>
      <c r="AW47">
        <f>VLOOKUP($A47,Sheet1!$A$2:$BD$405,47)</f>
        <v>2.8</v>
      </c>
      <c r="AX47">
        <f>VLOOKUP($A47,Sheet1!$A$2:$BD$405,48)</f>
        <v>21.091999999999999</v>
      </c>
      <c r="AY47">
        <f>VLOOKUP($A47,Sheet1!$A$2:$BD$405,49)</f>
        <v>9.391</v>
      </c>
      <c r="AZ47">
        <f>VLOOKUP($A47,Sheet1!$A$2:$BD$405,50)</f>
        <v>0.94199999999999995</v>
      </c>
      <c r="BA47">
        <f>VLOOKUP($A47,Sheet1!$A$2:$BD$405,51)</f>
        <v>105</v>
      </c>
      <c r="BB47">
        <f>VLOOKUP($A47,Sheet1!$A$2:$BD$405,56)</f>
        <v>0</v>
      </c>
    </row>
    <row r="48" spans="1:54">
      <c r="A48">
        <v>47</v>
      </c>
      <c r="B48" t="s">
        <v>20</v>
      </c>
      <c r="C48" t="s">
        <v>21</v>
      </c>
      <c r="D48">
        <v>0</v>
      </c>
      <c r="E48">
        <v>0.01</v>
      </c>
      <c r="F48">
        <v>0</v>
      </c>
      <c r="G48">
        <v>0.2145</v>
      </c>
      <c r="H48">
        <f>VLOOKUP($A48,Sheet1!$A$2:$BD$405,6)</f>
        <v>73.75</v>
      </c>
      <c r="I48">
        <f>VLOOKUP($A48,Sheet1!$A$2:$BD$405,7)</f>
        <v>195</v>
      </c>
      <c r="J48">
        <f>VLOOKUP($A48,Sheet1!$A$2:$BD$405,8)</f>
        <v>2.7</v>
      </c>
      <c r="K48">
        <f>VLOOKUP($A48,Sheet1!$A$2:$BD$405,9)</f>
        <v>19.309999999999999</v>
      </c>
      <c r="L48">
        <f>VLOOKUP($A48,Sheet1!$A$2:$BD$405,10)</f>
        <v>0.57999999999999996</v>
      </c>
      <c r="M48">
        <f>VLOOKUP($A48,Sheet1!$A$2:$BD$405,11)</f>
        <v>3.66</v>
      </c>
      <c r="N48">
        <f>VLOOKUP($A48,Sheet1!$A$2:$BD$405,12)</f>
        <v>0</v>
      </c>
      <c r="O48">
        <f>VLOOKUP($A48,Sheet1!$A$2:$BD$405,13)</f>
        <v>3.66</v>
      </c>
      <c r="P48">
        <f>VLOOKUP($A48,Sheet1!$A$2:$BD$405,14)</f>
        <v>96</v>
      </c>
      <c r="Q48">
        <f>VLOOKUP($A48,Sheet1!$A$2:$BD$405,15)</f>
        <v>0.04</v>
      </c>
      <c r="R48">
        <f>VLOOKUP($A48,Sheet1!$A$2:$BD$405,16)</f>
        <v>9</v>
      </c>
      <c r="S48">
        <f>VLOOKUP($A48,Sheet1!$A$2:$BD$405,17)</f>
        <v>80</v>
      </c>
      <c r="T48">
        <f>VLOOKUP($A48,Sheet1!$A$2:$BD$405,18)</f>
        <v>122</v>
      </c>
      <c r="U48">
        <f>VLOOKUP($A48,Sheet1!$A$2:$BD$405,19)</f>
        <v>40</v>
      </c>
      <c r="V48">
        <f>VLOOKUP($A48,Sheet1!$A$2:$BD$405,20)</f>
        <v>0.27</v>
      </c>
      <c r="W48">
        <f>VLOOKUP($A48,Sheet1!$A$2:$BD$405,21)</f>
        <v>8.0000000000000002E-3</v>
      </c>
      <c r="X48">
        <f>VLOOKUP($A48,Sheet1!$A$2:$BD$405,22)</f>
        <v>1E-3</v>
      </c>
      <c r="Y48">
        <f>VLOOKUP($A48,Sheet1!$A$2:$BD$405,23)</f>
        <v>0.6</v>
      </c>
      <c r="Z48">
        <f>VLOOKUP($A48,Sheet1!$A$2:$BD$405,24)</f>
        <v>0.8</v>
      </c>
      <c r="AA48">
        <f>VLOOKUP($A48,Sheet1!$A$2:$BD$405,25)</f>
        <v>3.2000000000000001E-2</v>
      </c>
      <c r="AB48">
        <f>VLOOKUP($A48,Sheet1!$A$2:$BD$405,26)</f>
        <v>0.14799999999999999</v>
      </c>
      <c r="AC48">
        <f>VLOOKUP($A48,Sheet1!$A$2:$BD$405,27)</f>
        <v>5.7000000000000002E-2</v>
      </c>
      <c r="AD48">
        <f>VLOOKUP($A48,Sheet1!$A$2:$BD$405,28)</f>
        <v>0.27600000000000002</v>
      </c>
      <c r="AE48">
        <f>VLOOKUP($A48,Sheet1!$A$2:$BD$405,29)</f>
        <v>3.2000000000000001E-2</v>
      </c>
      <c r="AF48">
        <f>VLOOKUP($A48,Sheet1!$A$2:$BD$405,30)</f>
        <v>2</v>
      </c>
      <c r="AG48">
        <f>VLOOKUP($A48,Sheet1!$A$2:$BD$405,31)</f>
        <v>0</v>
      </c>
      <c r="AH48">
        <f>VLOOKUP($A48,Sheet1!$A$2:$BD$405,32)</f>
        <v>2</v>
      </c>
      <c r="AI48">
        <f>VLOOKUP($A48,Sheet1!$A$2:$BD$405,32)</f>
        <v>2</v>
      </c>
      <c r="AJ48">
        <f>VLOOKUP($A48,Sheet1!$A$2:$BD$405,34)</f>
        <v>16.8</v>
      </c>
      <c r="AK48">
        <f>VLOOKUP($A48,Sheet1!$A$2:$BD$405,35)</f>
        <v>0.22</v>
      </c>
      <c r="AL48">
        <f>VLOOKUP($A48,Sheet1!$A$2:$BD$405,36)</f>
        <v>656</v>
      </c>
      <c r="AM48">
        <f>VLOOKUP($A48,Sheet1!$A$2:$BD$405,37)</f>
        <v>181</v>
      </c>
      <c r="AN48">
        <f>VLOOKUP($A48,Sheet1!$A$2:$BD$405,38)</f>
        <v>178</v>
      </c>
      <c r="AO48">
        <f>VLOOKUP($A48,Sheet1!$A$2:$BD$405,39)</f>
        <v>0</v>
      </c>
      <c r="AP48">
        <f>VLOOKUP($A48,Sheet1!$A$2:$BD$405,40)</f>
        <v>37</v>
      </c>
      <c r="AQ48">
        <f>VLOOKUP($A48,Sheet1!$A$2:$BD$405,41)</f>
        <v>0</v>
      </c>
      <c r="AR48">
        <f>VLOOKUP($A48,Sheet1!$A$2:$BD$405,42)</f>
        <v>0</v>
      </c>
      <c r="AS48">
        <f>VLOOKUP($A48,Sheet1!$A$2:$BD$405,43)</f>
        <v>0</v>
      </c>
      <c r="AT48">
        <f>VLOOKUP($A48,Sheet1!$A$2:$BD$405,44)</f>
        <v>0.55000000000000004</v>
      </c>
      <c r="AU48">
        <f>VLOOKUP($A48,Sheet1!$A$2:$BD$405,45)</f>
        <v>0.4</v>
      </c>
      <c r="AV48">
        <f>VLOOKUP($A48,Sheet1!$A$2:$BD$405,46)</f>
        <v>14</v>
      </c>
      <c r="AW48">
        <f>VLOOKUP($A48,Sheet1!$A$2:$BD$405,47)</f>
        <v>1.7</v>
      </c>
      <c r="AX48">
        <f>VLOOKUP($A48,Sheet1!$A$2:$BD$405,48)</f>
        <v>12.02</v>
      </c>
      <c r="AY48">
        <f>VLOOKUP($A48,Sheet1!$A$2:$BD$405,49)</f>
        <v>5.577</v>
      </c>
      <c r="AZ48">
        <f>VLOOKUP($A48,Sheet1!$A$2:$BD$405,50)</f>
        <v>0.71699999999999997</v>
      </c>
      <c r="BA48">
        <f>VLOOKUP($A48,Sheet1!$A$2:$BD$405,51)</f>
        <v>66</v>
      </c>
      <c r="BB48">
        <f>VLOOKUP($A48,Sheet1!$A$2:$BD$405,56)</f>
        <v>0</v>
      </c>
    </row>
    <row r="49" spans="1:54">
      <c r="A49">
        <v>48</v>
      </c>
      <c r="B49" t="s">
        <v>22</v>
      </c>
      <c r="C49" t="s">
        <v>21</v>
      </c>
      <c r="D49">
        <v>0</v>
      </c>
      <c r="E49">
        <v>0.01</v>
      </c>
      <c r="F49">
        <v>0</v>
      </c>
      <c r="G49">
        <v>0.28599999999999998</v>
      </c>
      <c r="H49">
        <f>VLOOKUP($A49,Sheet1!$A$2:$BD$405,6)</f>
        <v>87.9</v>
      </c>
      <c r="I49">
        <f>VLOOKUP($A49,Sheet1!$A$2:$BD$405,7)</f>
        <v>61</v>
      </c>
      <c r="J49">
        <f>VLOOKUP($A49,Sheet1!$A$2:$BD$405,8)</f>
        <v>3.47</v>
      </c>
      <c r="K49">
        <f>VLOOKUP($A49,Sheet1!$A$2:$BD$405,9)</f>
        <v>3.25</v>
      </c>
      <c r="L49">
        <f>VLOOKUP($A49,Sheet1!$A$2:$BD$405,10)</f>
        <v>0.72</v>
      </c>
      <c r="M49">
        <f>VLOOKUP($A49,Sheet1!$A$2:$BD$405,11)</f>
        <v>4.66</v>
      </c>
      <c r="N49">
        <f>VLOOKUP($A49,Sheet1!$A$2:$BD$405,12)</f>
        <v>0</v>
      </c>
      <c r="O49">
        <f>VLOOKUP($A49,Sheet1!$A$2:$BD$405,13)</f>
        <v>4.66</v>
      </c>
      <c r="P49">
        <f>VLOOKUP($A49,Sheet1!$A$2:$BD$405,14)</f>
        <v>121</v>
      </c>
      <c r="Q49">
        <f>VLOOKUP($A49,Sheet1!$A$2:$BD$405,15)</f>
        <v>0.05</v>
      </c>
      <c r="R49">
        <f>VLOOKUP($A49,Sheet1!$A$2:$BD$405,16)</f>
        <v>12</v>
      </c>
      <c r="S49">
        <f>VLOOKUP($A49,Sheet1!$A$2:$BD$405,17)</f>
        <v>95</v>
      </c>
      <c r="T49">
        <f>VLOOKUP($A49,Sheet1!$A$2:$BD$405,18)</f>
        <v>155</v>
      </c>
      <c r="U49">
        <f>VLOOKUP($A49,Sheet1!$A$2:$BD$405,19)</f>
        <v>46</v>
      </c>
      <c r="V49">
        <f>VLOOKUP($A49,Sheet1!$A$2:$BD$405,20)</f>
        <v>0.59</v>
      </c>
      <c r="W49">
        <f>VLOOKUP($A49,Sheet1!$A$2:$BD$405,21)</f>
        <v>8.9999999999999993E-3</v>
      </c>
      <c r="X49">
        <f>VLOOKUP($A49,Sheet1!$A$2:$BD$405,22)</f>
        <v>4.0000000000000001E-3</v>
      </c>
      <c r="Y49">
        <f>VLOOKUP($A49,Sheet1!$A$2:$BD$405,23)</f>
        <v>2.2000000000000002</v>
      </c>
      <c r="Z49">
        <f>VLOOKUP($A49,Sheet1!$A$2:$BD$405,24)</f>
        <v>0.5</v>
      </c>
      <c r="AA49">
        <f>VLOOKUP($A49,Sheet1!$A$2:$BD$405,25)</f>
        <v>2.9000000000000001E-2</v>
      </c>
      <c r="AB49">
        <f>VLOOKUP($A49,Sheet1!$A$2:$BD$405,26)</f>
        <v>0.14199999999999999</v>
      </c>
      <c r="AC49">
        <f>VLOOKUP($A49,Sheet1!$A$2:$BD$405,27)</f>
        <v>7.4999999999999997E-2</v>
      </c>
      <c r="AD49">
        <f>VLOOKUP($A49,Sheet1!$A$2:$BD$405,28)</f>
        <v>0.38900000000000001</v>
      </c>
      <c r="AE49">
        <f>VLOOKUP($A49,Sheet1!$A$2:$BD$405,29)</f>
        <v>3.2000000000000001E-2</v>
      </c>
      <c r="AF49">
        <f>VLOOKUP($A49,Sheet1!$A$2:$BD$405,30)</f>
        <v>7</v>
      </c>
      <c r="AG49">
        <f>VLOOKUP($A49,Sheet1!$A$2:$BD$405,31)</f>
        <v>0</v>
      </c>
      <c r="AH49">
        <f>VLOOKUP($A49,Sheet1!$A$2:$BD$405,32)</f>
        <v>7</v>
      </c>
      <c r="AI49">
        <f>VLOOKUP($A49,Sheet1!$A$2:$BD$405,32)</f>
        <v>7</v>
      </c>
      <c r="AJ49">
        <f>VLOOKUP($A49,Sheet1!$A$2:$BD$405,34)</f>
        <v>15.2</v>
      </c>
      <c r="AK49">
        <f>VLOOKUP($A49,Sheet1!$A$2:$BD$405,35)</f>
        <v>0.37</v>
      </c>
      <c r="AL49">
        <f>VLOOKUP($A49,Sheet1!$A$2:$BD$405,36)</f>
        <v>99</v>
      </c>
      <c r="AM49">
        <f>VLOOKUP($A49,Sheet1!$A$2:$BD$405,37)</f>
        <v>27</v>
      </c>
      <c r="AN49">
        <f>VLOOKUP($A49,Sheet1!$A$2:$BD$405,38)</f>
        <v>27</v>
      </c>
      <c r="AO49">
        <f>VLOOKUP($A49,Sheet1!$A$2:$BD$405,39)</f>
        <v>0</v>
      </c>
      <c r="AP49">
        <f>VLOOKUP($A49,Sheet1!$A$2:$BD$405,40)</f>
        <v>5</v>
      </c>
      <c r="AQ49">
        <f>VLOOKUP($A49,Sheet1!$A$2:$BD$405,41)</f>
        <v>0</v>
      </c>
      <c r="AR49">
        <f>VLOOKUP($A49,Sheet1!$A$2:$BD$405,42)</f>
        <v>0</v>
      </c>
      <c r="AS49">
        <f>VLOOKUP($A49,Sheet1!$A$2:$BD$405,43)</f>
        <v>0</v>
      </c>
      <c r="AT49">
        <f>VLOOKUP($A49,Sheet1!$A$2:$BD$405,44)</f>
        <v>0.06</v>
      </c>
      <c r="AU49">
        <f>VLOOKUP($A49,Sheet1!$A$2:$BD$405,45)</f>
        <v>0.1</v>
      </c>
      <c r="AV49">
        <f>VLOOKUP($A49,Sheet1!$A$2:$BD$405,46)</f>
        <v>2</v>
      </c>
      <c r="AW49">
        <f>VLOOKUP($A49,Sheet1!$A$2:$BD$405,47)</f>
        <v>0.2</v>
      </c>
      <c r="AX49">
        <f>VLOOKUP($A49,Sheet1!$A$2:$BD$405,48)</f>
        <v>2.0960000000000001</v>
      </c>
      <c r="AY49">
        <f>VLOOKUP($A49,Sheet1!$A$2:$BD$405,49)</f>
        <v>0.89300000000000002</v>
      </c>
      <c r="AZ49">
        <f>VLOOKUP($A49,Sheet1!$A$2:$BD$405,50)</f>
        <v>9.1999999999999998E-2</v>
      </c>
      <c r="BA49">
        <f>VLOOKUP($A49,Sheet1!$A$2:$BD$405,51)</f>
        <v>13</v>
      </c>
      <c r="BB49">
        <f>VLOOKUP($A49,Sheet1!$A$2:$BD$405,56)</f>
        <v>0</v>
      </c>
    </row>
    <row r="50" spans="1:54">
      <c r="A50">
        <v>49</v>
      </c>
      <c r="B50" t="s">
        <v>31</v>
      </c>
      <c r="C50" t="s">
        <v>21</v>
      </c>
      <c r="D50">
        <v>0.28599999999999998</v>
      </c>
      <c r="E50">
        <v>0</v>
      </c>
      <c r="F50">
        <v>0</v>
      </c>
      <c r="G50">
        <v>0</v>
      </c>
      <c r="H50">
        <f>VLOOKUP($A50,Sheet1!$A$2:$BD$405,6)</f>
        <v>85.15</v>
      </c>
      <c r="I50">
        <f>VLOOKUP($A50,Sheet1!$A$2:$BD$405,7)</f>
        <v>59.5</v>
      </c>
      <c r="J50">
        <f>VLOOKUP($A50,Sheet1!$A$2:$BD$405,8)</f>
        <v>5.49</v>
      </c>
      <c r="K50">
        <f>VLOOKUP($A50,Sheet1!$A$2:$BD$405,9)</f>
        <v>0.86499999999999999</v>
      </c>
      <c r="L50">
        <f>VLOOKUP($A50,Sheet1!$A$2:$BD$405,10)</f>
        <v>1.135</v>
      </c>
      <c r="M50">
        <f>VLOOKUP($A50,Sheet1!$A$2:$BD$405,11)</f>
        <v>7.3599999999999994</v>
      </c>
      <c r="N50">
        <f>VLOOKUP($A50,Sheet1!$A$2:$BD$405,12)</f>
        <v>0</v>
      </c>
      <c r="O50">
        <f>VLOOKUP($A50,Sheet1!$A$2:$BD$405,13)</f>
        <v>7.3599999999999994</v>
      </c>
      <c r="P50">
        <f>VLOOKUP($A50,Sheet1!$A$2:$BD$405,14)</f>
        <v>191</v>
      </c>
      <c r="Q50">
        <f>VLOOKUP($A50,Sheet1!$A$2:$BD$405,15)</f>
        <v>8.4999999999999992E-2</v>
      </c>
      <c r="R50">
        <f>VLOOKUP($A50,Sheet1!$A$2:$BD$405,16)</f>
        <v>18</v>
      </c>
      <c r="S50">
        <f>VLOOKUP($A50,Sheet1!$A$2:$BD$405,17)</f>
        <v>150.5</v>
      </c>
      <c r="T50">
        <f>VLOOKUP($A50,Sheet1!$A$2:$BD$405,18)</f>
        <v>244.5</v>
      </c>
      <c r="U50">
        <f>VLOOKUP($A50,Sheet1!$A$2:$BD$405,19)</f>
        <v>73.5</v>
      </c>
      <c r="V50">
        <f>VLOOKUP($A50,Sheet1!$A$2:$BD$405,20)</f>
        <v>0.92999999999999994</v>
      </c>
      <c r="W50">
        <f>VLOOKUP($A50,Sheet1!$A$2:$BD$405,21)</f>
        <v>1.3999999999999999E-2</v>
      </c>
      <c r="X50">
        <f>VLOOKUP($A50,Sheet1!$A$2:$BD$405,22)</f>
        <v>4.5000000000000005E-3</v>
      </c>
      <c r="Y50">
        <f>VLOOKUP($A50,Sheet1!$A$2:$BD$405,23)</f>
        <v>3.45</v>
      </c>
      <c r="Z50">
        <f>VLOOKUP($A50,Sheet1!$A$2:$BD$405,24)</f>
        <v>0.85000000000000009</v>
      </c>
      <c r="AA50">
        <f>VLOOKUP($A50,Sheet1!$A$2:$BD$405,25)</f>
        <v>4.5999999999999999E-2</v>
      </c>
      <c r="AB50">
        <f>VLOOKUP($A50,Sheet1!$A$2:$BD$405,26)</f>
        <v>0.224</v>
      </c>
      <c r="AC50">
        <f>VLOOKUP($A50,Sheet1!$A$2:$BD$405,27)</f>
        <v>0.11899999999999999</v>
      </c>
      <c r="AD50">
        <f>VLOOKUP($A50,Sheet1!$A$2:$BD$405,28)</f>
        <v>0.61599999999999999</v>
      </c>
      <c r="AE50">
        <f>VLOOKUP($A50,Sheet1!$A$2:$BD$405,29)</f>
        <v>5.1000000000000004E-2</v>
      </c>
      <c r="AF50">
        <f>VLOOKUP($A50,Sheet1!$A$2:$BD$405,30)</f>
        <v>11.5</v>
      </c>
      <c r="AG50">
        <f>VLOOKUP($A50,Sheet1!$A$2:$BD$405,31)</f>
        <v>0</v>
      </c>
      <c r="AH50">
        <f>VLOOKUP($A50,Sheet1!$A$2:$BD$405,32)</f>
        <v>11.5</v>
      </c>
      <c r="AI50">
        <f>VLOOKUP($A50,Sheet1!$A$2:$BD$405,32)</f>
        <v>11.5</v>
      </c>
      <c r="AJ50">
        <f>VLOOKUP($A50,Sheet1!$A$2:$BD$405,34)</f>
        <v>15.2</v>
      </c>
      <c r="AK50">
        <f>VLOOKUP($A50,Sheet1!$A$2:$BD$405,35)</f>
        <v>0.58499999999999996</v>
      </c>
      <c r="AL50">
        <f>VLOOKUP($A50,Sheet1!$A$2:$BD$405,36)</f>
        <v>29</v>
      </c>
      <c r="AM50">
        <f>VLOOKUP($A50,Sheet1!$A$2:$BD$405,37)</f>
        <v>8</v>
      </c>
      <c r="AN50">
        <f>VLOOKUP($A50,Sheet1!$A$2:$BD$405,38)</f>
        <v>8</v>
      </c>
      <c r="AO50">
        <f>VLOOKUP($A50,Sheet1!$A$2:$BD$405,39)</f>
        <v>0</v>
      </c>
      <c r="AP50">
        <f>VLOOKUP($A50,Sheet1!$A$2:$BD$405,40)</f>
        <v>1</v>
      </c>
      <c r="AQ50">
        <f>VLOOKUP($A50,Sheet1!$A$2:$BD$405,41)</f>
        <v>0</v>
      </c>
      <c r="AR50">
        <f>VLOOKUP($A50,Sheet1!$A$2:$BD$405,42)</f>
        <v>0</v>
      </c>
      <c r="AS50">
        <f>VLOOKUP($A50,Sheet1!$A$2:$BD$405,43)</f>
        <v>0</v>
      </c>
      <c r="AT50">
        <f>VLOOKUP($A50,Sheet1!$A$2:$BD$405,44)</f>
        <v>1.4999999999999999E-2</v>
      </c>
      <c r="AU50">
        <f>VLOOKUP($A50,Sheet1!$A$2:$BD$405,45)</f>
        <v>0</v>
      </c>
      <c r="AV50">
        <f>VLOOKUP($A50,Sheet1!$A$2:$BD$405,46)</f>
        <v>0.5</v>
      </c>
      <c r="AW50">
        <f>VLOOKUP($A50,Sheet1!$A$2:$BD$405,47)</f>
        <v>0.2</v>
      </c>
      <c r="AX50">
        <f>VLOOKUP($A50,Sheet1!$A$2:$BD$405,48)</f>
        <v>0.55800000000000005</v>
      </c>
      <c r="AY50">
        <f>VLOOKUP($A50,Sheet1!$A$2:$BD$405,49)</f>
        <v>0.23749999999999999</v>
      </c>
      <c r="AZ50">
        <f>VLOOKUP($A50,Sheet1!$A$2:$BD$405,50)</f>
        <v>2.4499999999999997E-2</v>
      </c>
      <c r="BA50">
        <f>VLOOKUP($A50,Sheet1!$A$2:$BD$405,51)</f>
        <v>4</v>
      </c>
      <c r="BB50">
        <f>VLOOKUP($A50,Sheet1!$A$2:$BD$405,56)</f>
        <v>0</v>
      </c>
    </row>
    <row r="51" spans="1:54">
      <c r="A51">
        <v>50</v>
      </c>
      <c r="B51" t="s">
        <v>23</v>
      </c>
      <c r="C51" t="s">
        <v>21</v>
      </c>
      <c r="D51">
        <v>0</v>
      </c>
      <c r="E51">
        <v>0</v>
      </c>
      <c r="F51">
        <v>0</v>
      </c>
      <c r="G51">
        <v>5.0000000000000001E-3</v>
      </c>
      <c r="H51">
        <f>VLOOKUP($A51,Sheet1!$A$2:$BD$405,6)</f>
        <v>80.790000000000006</v>
      </c>
      <c r="I51">
        <f>VLOOKUP($A51,Sheet1!$A$2:$BD$405,7)</f>
        <v>85</v>
      </c>
      <c r="J51">
        <f>VLOOKUP($A51,Sheet1!$A$2:$BD$405,8)</f>
        <v>3.23</v>
      </c>
      <c r="K51">
        <f>VLOOKUP($A51,Sheet1!$A$2:$BD$405,9)</f>
        <v>3.24</v>
      </c>
      <c r="L51">
        <f>VLOOKUP($A51,Sheet1!$A$2:$BD$405,10)</f>
        <v>0.78</v>
      </c>
      <c r="M51">
        <f>VLOOKUP($A51,Sheet1!$A$2:$BD$405,11)</f>
        <v>11.91</v>
      </c>
      <c r="N51">
        <f>VLOOKUP($A51,Sheet1!$A$2:$BD$405,12)</f>
        <v>0.4</v>
      </c>
      <c r="O51">
        <f>VLOOKUP($A51,Sheet1!$A$2:$BD$405,13)</f>
        <v>0</v>
      </c>
      <c r="P51">
        <f>VLOOKUP($A51,Sheet1!$A$2:$BD$405,14)</f>
        <v>95</v>
      </c>
      <c r="Q51">
        <f>VLOOKUP($A51,Sheet1!$A$2:$BD$405,15)</f>
        <v>0.3</v>
      </c>
      <c r="R51">
        <f>VLOOKUP($A51,Sheet1!$A$2:$BD$405,16)</f>
        <v>18</v>
      </c>
      <c r="S51">
        <f>VLOOKUP($A51,Sheet1!$A$2:$BD$405,17)</f>
        <v>88</v>
      </c>
      <c r="T51">
        <f>VLOOKUP($A51,Sheet1!$A$2:$BD$405,18)</f>
        <v>172</v>
      </c>
      <c r="U51">
        <f>VLOOKUP($A51,Sheet1!$A$2:$BD$405,19)</f>
        <v>58</v>
      </c>
      <c r="V51">
        <f>VLOOKUP($A51,Sheet1!$A$2:$BD$405,20)</f>
        <v>0.48</v>
      </c>
      <c r="W51">
        <f>VLOOKUP($A51,Sheet1!$A$2:$BD$405,21)</f>
        <v>8.2000000000000003E-2</v>
      </c>
      <c r="X51">
        <f>VLOOKUP($A51,Sheet1!$A$2:$BD$405,22)</f>
        <v>6.4000000000000001E-2</v>
      </c>
      <c r="Y51">
        <f>VLOOKUP($A51,Sheet1!$A$2:$BD$405,23)</f>
        <v>3.6</v>
      </c>
      <c r="Z51">
        <f>VLOOKUP($A51,Sheet1!$A$2:$BD$405,24)</f>
        <v>0.1</v>
      </c>
      <c r="AA51">
        <f>VLOOKUP($A51,Sheet1!$A$2:$BD$405,25)</f>
        <v>4.2999999999999997E-2</v>
      </c>
      <c r="AB51">
        <f>VLOOKUP($A51,Sheet1!$A$2:$BD$405,26)</f>
        <v>0.18</v>
      </c>
      <c r="AC51">
        <f>VLOOKUP($A51,Sheet1!$A$2:$BD$405,27)</f>
        <v>0.14199999999999999</v>
      </c>
      <c r="AD51">
        <f>VLOOKUP($A51,Sheet1!$A$2:$BD$405,28)</f>
        <v>0.33600000000000002</v>
      </c>
      <c r="AE51">
        <f>VLOOKUP($A51,Sheet1!$A$2:$BD$405,29)</f>
        <v>3.4000000000000002E-2</v>
      </c>
      <c r="AF51">
        <f>VLOOKUP($A51,Sheet1!$A$2:$BD$405,30)</f>
        <v>5</v>
      </c>
      <c r="AG51">
        <f>VLOOKUP($A51,Sheet1!$A$2:$BD$405,31)</f>
        <v>0</v>
      </c>
      <c r="AH51">
        <f>VLOOKUP($A51,Sheet1!$A$2:$BD$405,32)</f>
        <v>5</v>
      </c>
      <c r="AI51">
        <f>VLOOKUP($A51,Sheet1!$A$2:$BD$405,32)</f>
        <v>5</v>
      </c>
      <c r="AJ51">
        <f>VLOOKUP($A51,Sheet1!$A$2:$BD$405,34)</f>
        <v>0</v>
      </c>
      <c r="AK51">
        <f>VLOOKUP($A51,Sheet1!$A$2:$BD$405,35)</f>
        <v>0.4</v>
      </c>
      <c r="AL51">
        <f>VLOOKUP($A51,Sheet1!$A$2:$BD$405,36)</f>
        <v>94</v>
      </c>
      <c r="AM51">
        <f>VLOOKUP($A51,Sheet1!$A$2:$BD$405,37)</f>
        <v>26</v>
      </c>
      <c r="AN51">
        <f>VLOOKUP($A51,Sheet1!$A$2:$BD$405,38)</f>
        <v>26</v>
      </c>
      <c r="AO51">
        <f>VLOOKUP($A51,Sheet1!$A$2:$BD$405,39)</f>
        <v>0</v>
      </c>
      <c r="AP51">
        <f>VLOOKUP($A51,Sheet1!$A$2:$BD$405,40)</f>
        <v>5</v>
      </c>
      <c r="AQ51">
        <f>VLOOKUP($A51,Sheet1!$A$2:$BD$405,41)</f>
        <v>0</v>
      </c>
      <c r="AR51">
        <f>VLOOKUP($A51,Sheet1!$A$2:$BD$405,42)</f>
        <v>0</v>
      </c>
      <c r="AS51">
        <f>VLOOKUP($A51,Sheet1!$A$2:$BD$405,43)</f>
        <v>0</v>
      </c>
      <c r="AT51">
        <f>VLOOKUP($A51,Sheet1!$A$2:$BD$405,44)</f>
        <v>0.06</v>
      </c>
      <c r="AU51">
        <f>VLOOKUP($A51,Sheet1!$A$2:$BD$405,45)</f>
        <v>0</v>
      </c>
      <c r="AV51">
        <f>VLOOKUP($A51,Sheet1!$A$2:$BD$405,46)</f>
        <v>0</v>
      </c>
      <c r="AW51">
        <f>VLOOKUP($A51,Sheet1!$A$2:$BD$405,47)</f>
        <v>0.3</v>
      </c>
      <c r="AX51">
        <f>VLOOKUP($A51,Sheet1!$A$2:$BD$405,48)</f>
        <v>1.86</v>
      </c>
      <c r="AY51">
        <f>VLOOKUP($A51,Sheet1!$A$2:$BD$405,49)</f>
        <v>0.82899999999999996</v>
      </c>
      <c r="AZ51">
        <f>VLOOKUP($A51,Sheet1!$A$2:$BD$405,50)</f>
        <v>0.186</v>
      </c>
      <c r="BA51">
        <f>VLOOKUP($A51,Sheet1!$A$2:$BD$405,51)</f>
        <v>9</v>
      </c>
      <c r="BB51">
        <f>VLOOKUP($A51,Sheet1!$A$2:$BD$405,56)</f>
        <v>0</v>
      </c>
    </row>
    <row r="52" spans="1:54">
      <c r="A52">
        <v>51</v>
      </c>
      <c r="B52" t="s">
        <v>27</v>
      </c>
      <c r="C52" t="s">
        <v>21</v>
      </c>
      <c r="D52">
        <v>0</v>
      </c>
      <c r="E52">
        <v>0</v>
      </c>
      <c r="F52">
        <v>0</v>
      </c>
      <c r="G52">
        <v>7.1499999999999994E-2</v>
      </c>
      <c r="H52">
        <f>VLOOKUP($A52,Sheet1!$A$2:$BD$405,6)</f>
        <v>10.659999999999998</v>
      </c>
      <c r="I52">
        <f>VLOOKUP($A52,Sheet1!$A$2:$BD$405,7)</f>
        <v>770</v>
      </c>
      <c r="J52">
        <f>VLOOKUP($A52,Sheet1!$A$2:$BD$405,8)</f>
        <v>0.66</v>
      </c>
      <c r="K52">
        <f>VLOOKUP($A52,Sheet1!$A$2:$BD$405,9)</f>
        <v>87.233333333333334</v>
      </c>
      <c r="L52">
        <f>VLOOKUP($A52,Sheet1!$A$2:$BD$405,10)</f>
        <v>1.4066666666666665</v>
      </c>
      <c r="M52">
        <f>VLOOKUP($A52,Sheet1!$A$2:$BD$405,11)</f>
        <v>0.04</v>
      </c>
      <c r="N52">
        <f>VLOOKUP($A52,Sheet1!$A$2:$BD$405,12)</f>
        <v>0</v>
      </c>
      <c r="O52">
        <f>VLOOKUP($A52,Sheet1!$A$2:$BD$405,13)</f>
        <v>0.04</v>
      </c>
      <c r="P52">
        <f>VLOOKUP($A52,Sheet1!$A$2:$BD$405,14)</f>
        <v>17.333333333333332</v>
      </c>
      <c r="Q52">
        <f>VLOOKUP($A52,Sheet1!$A$2:$BD$405,15)</f>
        <v>0.06</v>
      </c>
      <c r="R52">
        <f>VLOOKUP($A52,Sheet1!$A$2:$BD$405,16)</f>
        <v>1.3333333333333333</v>
      </c>
      <c r="S52">
        <f>VLOOKUP($A52,Sheet1!$A$2:$BD$405,17)</f>
        <v>16.666666666666668</v>
      </c>
      <c r="T52">
        <f>VLOOKUP($A52,Sheet1!$A$2:$BD$405,18)</f>
        <v>18.333333333333332</v>
      </c>
      <c r="U52">
        <f>VLOOKUP($A52,Sheet1!$A$2:$BD$405,19)</f>
        <v>434.66666666666669</v>
      </c>
      <c r="V52">
        <f>VLOOKUP($A52,Sheet1!$A$2:$BD$405,20)</f>
        <v>5.000000000000001E-2</v>
      </c>
      <c r="W52">
        <f>VLOOKUP($A52,Sheet1!$A$2:$BD$405,21)</f>
        <v>5.6666666666666671E-3</v>
      </c>
      <c r="X52">
        <f>VLOOKUP($A52,Sheet1!$A$2:$BD$405,22)</f>
        <v>1.3333333333333333E-3</v>
      </c>
      <c r="Y52">
        <f>VLOOKUP($A52,Sheet1!$A$2:$BD$405,23)</f>
        <v>0.66666666666666663</v>
      </c>
      <c r="Z52">
        <f>VLOOKUP($A52,Sheet1!$A$2:$BD$405,24)</f>
        <v>0</v>
      </c>
      <c r="AA52">
        <f>VLOOKUP($A52,Sheet1!$A$2:$BD$405,25)</f>
        <v>3.6666666666666666E-3</v>
      </c>
      <c r="AB52">
        <f>VLOOKUP($A52,Sheet1!$A$2:$BD$405,26)</f>
        <v>2.4333333333333335E-2</v>
      </c>
      <c r="AC52">
        <f>VLOOKUP($A52,Sheet1!$A$2:$BD$405,27)</f>
        <v>2.9000000000000001E-2</v>
      </c>
      <c r="AD52">
        <f>VLOOKUP($A52,Sheet1!$A$2:$BD$405,28)</f>
        <v>7.6666666666666675E-2</v>
      </c>
      <c r="AE52">
        <f>VLOOKUP($A52,Sheet1!$A$2:$BD$405,29)</f>
        <v>2.3333333333333335E-3</v>
      </c>
      <c r="AF52">
        <f>VLOOKUP($A52,Sheet1!$A$2:$BD$405,30)</f>
        <v>2</v>
      </c>
      <c r="AG52">
        <f>VLOOKUP($A52,Sheet1!$A$2:$BD$405,31)</f>
        <v>0</v>
      </c>
      <c r="AH52">
        <f>VLOOKUP($A52,Sheet1!$A$2:$BD$405,32)</f>
        <v>2</v>
      </c>
      <c r="AI52">
        <f>VLOOKUP($A52,Sheet1!$A$2:$BD$405,32)</f>
        <v>2</v>
      </c>
      <c r="AJ52">
        <f>VLOOKUP($A52,Sheet1!$A$2:$BD$405,34)</f>
        <v>19.966666666666669</v>
      </c>
      <c r="AK52">
        <f>VLOOKUP($A52,Sheet1!$A$2:$BD$405,35)</f>
        <v>0.10333333333333335</v>
      </c>
      <c r="AL52">
        <f>VLOOKUP($A52,Sheet1!$A$2:$BD$405,36)</f>
        <v>2689</v>
      </c>
      <c r="AM52">
        <f>VLOOKUP($A52,Sheet1!$A$2:$BD$405,37)</f>
        <v>736</v>
      </c>
      <c r="AN52">
        <f>VLOOKUP($A52,Sheet1!$A$2:$BD$405,38)</f>
        <v>722</v>
      </c>
      <c r="AO52">
        <f>VLOOKUP($A52,Sheet1!$A$2:$BD$405,39)</f>
        <v>0</v>
      </c>
      <c r="AP52">
        <f>VLOOKUP($A52,Sheet1!$A$2:$BD$405,40)</f>
        <v>169.66666666666666</v>
      </c>
      <c r="AQ52">
        <f>VLOOKUP($A52,Sheet1!$A$2:$BD$405,41)</f>
        <v>0</v>
      </c>
      <c r="AR52">
        <f>VLOOKUP($A52,Sheet1!$A$2:$BD$405,42)</f>
        <v>0</v>
      </c>
      <c r="AS52">
        <f>VLOOKUP($A52,Sheet1!$A$2:$BD$405,43)</f>
        <v>0</v>
      </c>
      <c r="AT52">
        <f>VLOOKUP($A52,Sheet1!$A$2:$BD$405,44)</f>
        <v>2.48</v>
      </c>
      <c r="AU52">
        <f>VLOOKUP($A52,Sheet1!$A$2:$BD$405,45)</f>
        <v>1.5999999999999999</v>
      </c>
      <c r="AV52">
        <f>VLOOKUP($A52,Sheet1!$A$2:$BD$405,46)</f>
        <v>64.333333333333329</v>
      </c>
      <c r="AW52">
        <f>VLOOKUP($A52,Sheet1!$A$2:$BD$405,47)</f>
        <v>7.5333333333333341</v>
      </c>
      <c r="AX52">
        <f>VLOOKUP($A52,Sheet1!$A$2:$BD$405,48)</f>
        <v>54.593666666666671</v>
      </c>
      <c r="AY52">
        <f>VLOOKUP($A52,Sheet1!$A$2:$BD$405,49)</f>
        <v>24.393000000000001</v>
      </c>
      <c r="AZ52">
        <f>VLOOKUP($A52,Sheet1!$A$2:$BD$405,50)</f>
        <v>3.2496666666666663</v>
      </c>
      <c r="BA52">
        <f>VLOOKUP($A52,Sheet1!$A$2:$BD$405,51)</f>
        <v>230</v>
      </c>
      <c r="BB52">
        <f>VLOOKUP($A52,Sheet1!$A$2:$BD$405,56)</f>
        <v>0</v>
      </c>
    </row>
    <row r="53" spans="1:54">
      <c r="A53">
        <v>52</v>
      </c>
      <c r="B53" t="s">
        <v>30</v>
      </c>
      <c r="C53" t="s">
        <v>21</v>
      </c>
      <c r="D53">
        <v>0</v>
      </c>
      <c r="E53">
        <v>0</v>
      </c>
      <c r="F53">
        <v>0.14299999999999999</v>
      </c>
      <c r="G53">
        <v>1</v>
      </c>
      <c r="H53">
        <f>VLOOKUP($A53,Sheet1!$A$2:$BD$405,6)</f>
        <v>88.13</v>
      </c>
      <c r="I53">
        <f>VLOOKUP($A53,Sheet1!$A$2:$BD$405,7)</f>
        <v>61</v>
      </c>
      <c r="J53">
        <f>VLOOKUP($A53,Sheet1!$A$2:$BD$405,8)</f>
        <v>3.15</v>
      </c>
      <c r="K53">
        <f>VLOOKUP($A53,Sheet1!$A$2:$BD$405,9)</f>
        <v>3.25</v>
      </c>
      <c r="L53">
        <f>VLOOKUP($A53,Sheet1!$A$2:$BD$405,10)</f>
        <v>0.67</v>
      </c>
      <c r="M53">
        <f>VLOOKUP($A53,Sheet1!$A$2:$BD$405,11)</f>
        <v>4.8</v>
      </c>
      <c r="N53">
        <f>VLOOKUP($A53,Sheet1!$A$2:$BD$405,12)</f>
        <v>0</v>
      </c>
      <c r="O53">
        <f>VLOOKUP($A53,Sheet1!$A$2:$BD$405,13)</f>
        <v>5.05</v>
      </c>
      <c r="P53">
        <f>VLOOKUP($A53,Sheet1!$A$2:$BD$405,14)</f>
        <v>113</v>
      </c>
      <c r="Q53">
        <f>VLOOKUP($A53,Sheet1!$A$2:$BD$405,15)</f>
        <v>0.03</v>
      </c>
      <c r="R53">
        <f>VLOOKUP($A53,Sheet1!$A$2:$BD$405,16)</f>
        <v>10</v>
      </c>
      <c r="S53">
        <f>VLOOKUP($A53,Sheet1!$A$2:$BD$405,17)</f>
        <v>84</v>
      </c>
      <c r="T53">
        <f>VLOOKUP($A53,Sheet1!$A$2:$BD$405,18)</f>
        <v>132</v>
      </c>
      <c r="U53">
        <f>VLOOKUP($A53,Sheet1!$A$2:$BD$405,19)</f>
        <v>43</v>
      </c>
      <c r="V53">
        <f>VLOOKUP($A53,Sheet1!$A$2:$BD$405,20)</f>
        <v>0.37</v>
      </c>
      <c r="W53">
        <f>VLOOKUP($A53,Sheet1!$A$2:$BD$405,21)</f>
        <v>2.5000000000000001E-2</v>
      </c>
      <c r="X53">
        <f>VLOOKUP($A53,Sheet1!$A$2:$BD$405,22)</f>
        <v>4.0000000000000001E-3</v>
      </c>
      <c r="Y53">
        <f>VLOOKUP($A53,Sheet1!$A$2:$BD$405,23)</f>
        <v>3.7</v>
      </c>
      <c r="Z53">
        <f>VLOOKUP($A53,Sheet1!$A$2:$BD$405,24)</f>
        <v>0</v>
      </c>
      <c r="AA53">
        <f>VLOOKUP($A53,Sheet1!$A$2:$BD$405,25)</f>
        <v>4.5999999999999999E-2</v>
      </c>
      <c r="AB53">
        <f>VLOOKUP($A53,Sheet1!$A$2:$BD$405,26)</f>
        <v>0.16900000000000001</v>
      </c>
      <c r="AC53">
        <f>VLOOKUP($A53,Sheet1!$A$2:$BD$405,27)</f>
        <v>8.8999999999999996E-2</v>
      </c>
      <c r="AD53">
        <f>VLOOKUP($A53,Sheet1!$A$2:$BD$405,28)</f>
        <v>0.373</v>
      </c>
      <c r="AE53">
        <f>VLOOKUP($A53,Sheet1!$A$2:$BD$405,29)</f>
        <v>3.5999999999999997E-2</v>
      </c>
      <c r="AF53">
        <f>VLOOKUP($A53,Sheet1!$A$2:$BD$405,30)</f>
        <v>5</v>
      </c>
      <c r="AG53">
        <f>VLOOKUP($A53,Sheet1!$A$2:$BD$405,31)</f>
        <v>0</v>
      </c>
      <c r="AH53">
        <f>VLOOKUP($A53,Sheet1!$A$2:$BD$405,32)</f>
        <v>5</v>
      </c>
      <c r="AI53">
        <f>VLOOKUP($A53,Sheet1!$A$2:$BD$405,32)</f>
        <v>5</v>
      </c>
      <c r="AJ53">
        <f>VLOOKUP($A53,Sheet1!$A$2:$BD$405,34)</f>
        <v>14.3</v>
      </c>
      <c r="AK53">
        <f>VLOOKUP($A53,Sheet1!$A$2:$BD$405,35)</f>
        <v>0.45</v>
      </c>
      <c r="AL53">
        <f>VLOOKUP($A53,Sheet1!$A$2:$BD$405,36)</f>
        <v>162</v>
      </c>
      <c r="AM53">
        <f>VLOOKUP($A53,Sheet1!$A$2:$BD$405,37)</f>
        <v>46</v>
      </c>
      <c r="AN53">
        <f>VLOOKUP($A53,Sheet1!$A$2:$BD$405,38)</f>
        <v>45</v>
      </c>
      <c r="AO53">
        <f>VLOOKUP($A53,Sheet1!$A$2:$BD$405,39)</f>
        <v>0</v>
      </c>
      <c r="AP53">
        <f>VLOOKUP($A53,Sheet1!$A$2:$BD$405,40)</f>
        <v>7</v>
      </c>
      <c r="AQ53">
        <f>VLOOKUP($A53,Sheet1!$A$2:$BD$405,41)</f>
        <v>0</v>
      </c>
      <c r="AR53">
        <f>VLOOKUP($A53,Sheet1!$A$2:$BD$405,42)</f>
        <v>0</v>
      </c>
      <c r="AS53">
        <f>VLOOKUP($A53,Sheet1!$A$2:$BD$405,43)</f>
        <v>0</v>
      </c>
      <c r="AT53">
        <f>VLOOKUP($A53,Sheet1!$A$2:$BD$405,44)</f>
        <v>7.0000000000000007E-2</v>
      </c>
      <c r="AU53">
        <f>VLOOKUP($A53,Sheet1!$A$2:$BD$405,45)</f>
        <v>1.3</v>
      </c>
      <c r="AV53">
        <f>VLOOKUP($A53,Sheet1!$A$2:$BD$405,46)</f>
        <v>51</v>
      </c>
      <c r="AW53">
        <f>VLOOKUP($A53,Sheet1!$A$2:$BD$405,47)</f>
        <v>0.3</v>
      </c>
      <c r="AX53">
        <f>VLOOKUP($A53,Sheet1!$A$2:$BD$405,48)</f>
        <v>1.865</v>
      </c>
      <c r="AY53">
        <f>VLOOKUP($A53,Sheet1!$A$2:$BD$405,49)</f>
        <v>0.81200000000000006</v>
      </c>
      <c r="AZ53">
        <f>VLOOKUP($A53,Sheet1!$A$2:$BD$405,50)</f>
        <v>0.19500000000000001</v>
      </c>
      <c r="BA53">
        <f>VLOOKUP($A53,Sheet1!$A$2:$BD$405,51)</f>
        <v>10</v>
      </c>
      <c r="BB53">
        <f>VLOOKUP($A53,Sheet1!$A$2:$BD$405,56)</f>
        <v>0</v>
      </c>
    </row>
    <row r="54" spans="1:54">
      <c r="A54">
        <v>53</v>
      </c>
      <c r="B54" t="s">
        <v>10</v>
      </c>
      <c r="C54" t="s">
        <v>11</v>
      </c>
      <c r="D54">
        <v>0.01</v>
      </c>
      <c r="E54">
        <v>0</v>
      </c>
      <c r="F54">
        <v>0</v>
      </c>
      <c r="G54">
        <v>0</v>
      </c>
      <c r="H54">
        <f>VLOOKUP($A54,Sheet1!$A$2:$BD$405,6)</f>
        <v>3.55</v>
      </c>
      <c r="I54">
        <f>VLOOKUP($A54,Sheet1!$A$2:$BD$405,7)</f>
        <v>489</v>
      </c>
      <c r="J54">
        <f>VLOOKUP($A54,Sheet1!$A$2:$BD$405,8)</f>
        <v>10.93</v>
      </c>
      <c r="K54">
        <f>VLOOKUP($A54,Sheet1!$A$2:$BD$405,9)</f>
        <v>22.74</v>
      </c>
      <c r="L54">
        <f>VLOOKUP($A54,Sheet1!$A$2:$BD$405,10)</f>
        <v>3.36</v>
      </c>
      <c r="M54">
        <f>VLOOKUP($A54,Sheet1!$A$2:$BD$405,11)</f>
        <v>59.42</v>
      </c>
      <c r="N54">
        <f>VLOOKUP($A54,Sheet1!$A$2:$BD$405,12)</f>
        <v>2.2999999999999998</v>
      </c>
      <c r="O54">
        <f>VLOOKUP($A54,Sheet1!$A$2:$BD$405,13)</f>
        <v>4.53</v>
      </c>
      <c r="P54">
        <f>VLOOKUP($A54,Sheet1!$A$2:$BD$405,14)</f>
        <v>136</v>
      </c>
      <c r="Q54">
        <f>VLOOKUP($A54,Sheet1!$A$2:$BD$405,15)</f>
        <v>4.88</v>
      </c>
      <c r="R54">
        <f>VLOOKUP($A54,Sheet1!$A$2:$BD$405,16)</f>
        <v>25</v>
      </c>
      <c r="S54">
        <f>VLOOKUP($A54,Sheet1!$A$2:$BD$405,17)</f>
        <v>200</v>
      </c>
      <c r="T54">
        <f>VLOOKUP($A54,Sheet1!$A$2:$BD$405,18)</f>
        <v>156</v>
      </c>
      <c r="U54">
        <f>VLOOKUP($A54,Sheet1!$A$2:$BD$405,19)</f>
        <v>973</v>
      </c>
      <c r="V54">
        <f>VLOOKUP($A54,Sheet1!$A$2:$BD$405,20)</f>
        <v>1.19</v>
      </c>
      <c r="W54">
        <f>VLOOKUP($A54,Sheet1!$A$2:$BD$405,21)</f>
        <v>0.125</v>
      </c>
      <c r="X54">
        <f>VLOOKUP($A54,Sheet1!$A$2:$BD$405,22)</f>
        <v>0.56200000000000006</v>
      </c>
      <c r="Y54">
        <f>VLOOKUP($A54,Sheet1!$A$2:$BD$405,23)</f>
        <v>13.5</v>
      </c>
      <c r="Z54">
        <f>VLOOKUP($A54,Sheet1!$A$2:$BD$405,24)</f>
        <v>0</v>
      </c>
      <c r="AA54">
        <f>VLOOKUP($A54,Sheet1!$A$2:$BD$405,25)</f>
        <v>0.56200000000000006</v>
      </c>
      <c r="AB54">
        <f>VLOOKUP($A54,Sheet1!$A$2:$BD$405,26)</f>
        <v>0.33800000000000002</v>
      </c>
      <c r="AC54">
        <f>VLOOKUP($A54,Sheet1!$A$2:$BD$405,27)</f>
        <v>6.1130000000000004</v>
      </c>
      <c r="AD54">
        <f>VLOOKUP($A54,Sheet1!$A$2:$BD$405,28)</f>
        <v>0.47199999999999998</v>
      </c>
      <c r="AE54">
        <f>VLOOKUP($A54,Sheet1!$A$2:$BD$405,29)</f>
        <v>0.17</v>
      </c>
      <c r="AF54">
        <f>VLOOKUP($A54,Sheet1!$A$2:$BD$405,30)</f>
        <v>152</v>
      </c>
      <c r="AG54">
        <f>VLOOKUP($A54,Sheet1!$A$2:$BD$405,31)</f>
        <v>127</v>
      </c>
      <c r="AH54">
        <f>VLOOKUP($A54,Sheet1!$A$2:$BD$405,32)</f>
        <v>25</v>
      </c>
      <c r="AI54">
        <f>VLOOKUP($A54,Sheet1!$A$2:$BD$405,32)</f>
        <v>25</v>
      </c>
      <c r="AJ54">
        <f>VLOOKUP($A54,Sheet1!$A$2:$BD$405,34)</f>
        <v>8.6999999999999993</v>
      </c>
      <c r="AK54">
        <f>VLOOKUP($A54,Sheet1!$A$2:$BD$405,35)</f>
        <v>0.34</v>
      </c>
      <c r="AL54">
        <f>VLOOKUP($A54,Sheet1!$A$2:$BD$405,36)</f>
        <v>156</v>
      </c>
      <c r="AM54">
        <f>VLOOKUP($A54,Sheet1!$A$2:$BD$405,37)</f>
        <v>17</v>
      </c>
      <c r="AN54">
        <f>VLOOKUP($A54,Sheet1!$A$2:$BD$405,38)</f>
        <v>11</v>
      </c>
      <c r="AO54">
        <f>VLOOKUP($A54,Sheet1!$A$2:$BD$405,39)</f>
        <v>0</v>
      </c>
      <c r="AP54">
        <f>VLOOKUP($A54,Sheet1!$A$2:$BD$405,40)</f>
        <v>63</v>
      </c>
      <c r="AQ54">
        <f>VLOOKUP($A54,Sheet1!$A$2:$BD$405,41)</f>
        <v>17</v>
      </c>
      <c r="AR54">
        <f>VLOOKUP($A54,Sheet1!$A$2:$BD$405,42)</f>
        <v>0</v>
      </c>
      <c r="AS54">
        <f>VLOOKUP($A54,Sheet1!$A$2:$BD$405,43)</f>
        <v>34</v>
      </c>
      <c r="AT54">
        <f>VLOOKUP($A54,Sheet1!$A$2:$BD$405,44)</f>
        <v>2.19</v>
      </c>
      <c r="AU54">
        <f>VLOOKUP($A54,Sheet1!$A$2:$BD$405,45)</f>
        <v>0</v>
      </c>
      <c r="AV54">
        <f>VLOOKUP($A54,Sheet1!$A$2:$BD$405,46)</f>
        <v>1</v>
      </c>
      <c r="AW54">
        <f>VLOOKUP($A54,Sheet1!$A$2:$BD$405,47)</f>
        <v>9.4</v>
      </c>
      <c r="AX54">
        <f>VLOOKUP($A54,Sheet1!$A$2:$BD$405,48)</f>
        <v>5.2880000000000003</v>
      </c>
      <c r="AY54">
        <f>VLOOKUP($A54,Sheet1!$A$2:$BD$405,49)</f>
        <v>5.7439999999999998</v>
      </c>
      <c r="AZ54">
        <f>VLOOKUP($A54,Sheet1!$A$2:$BD$405,50)</f>
        <v>10.09</v>
      </c>
      <c r="BA54">
        <f>VLOOKUP($A54,Sheet1!$A$2:$BD$405,51)</f>
        <v>3</v>
      </c>
      <c r="BB54">
        <f>VLOOKUP($A54,Sheet1!$A$2:$BD$405,56)</f>
        <v>0</v>
      </c>
    </row>
    <row r="55" spans="1:54">
      <c r="A55">
        <v>54</v>
      </c>
      <c r="B55" t="s">
        <v>14</v>
      </c>
      <c r="C55" t="s">
        <v>12</v>
      </c>
      <c r="D55">
        <v>1</v>
      </c>
      <c r="E55">
        <v>0.71399999999999997</v>
      </c>
      <c r="F55">
        <v>0</v>
      </c>
      <c r="G55">
        <v>0</v>
      </c>
      <c r="H55">
        <f>VLOOKUP($A55,Sheet1!$A$2:$BD$405,6)</f>
        <v>76.98</v>
      </c>
      <c r="I55">
        <f>VLOOKUP($A55,Sheet1!$A$2:$BD$405,7)</f>
        <v>87</v>
      </c>
      <c r="J55">
        <f>VLOOKUP($A55,Sheet1!$A$2:$BD$405,8)</f>
        <v>1.87</v>
      </c>
      <c r="K55">
        <f>VLOOKUP($A55,Sheet1!$A$2:$BD$405,9)</f>
        <v>0.1</v>
      </c>
      <c r="L55">
        <f>VLOOKUP($A55,Sheet1!$A$2:$BD$405,10)</f>
        <v>0.92</v>
      </c>
      <c r="M55">
        <f>VLOOKUP($A55,Sheet1!$A$2:$BD$405,11)</f>
        <v>20.13</v>
      </c>
      <c r="N55">
        <f>VLOOKUP($A55,Sheet1!$A$2:$BD$405,12)</f>
        <v>1.8</v>
      </c>
      <c r="O55">
        <f>VLOOKUP($A55,Sheet1!$A$2:$BD$405,13)</f>
        <v>0.87</v>
      </c>
      <c r="P55">
        <f>VLOOKUP($A55,Sheet1!$A$2:$BD$405,14)</f>
        <v>5</v>
      </c>
      <c r="Q55">
        <f>VLOOKUP($A55,Sheet1!$A$2:$BD$405,15)</f>
        <v>0.31</v>
      </c>
      <c r="R55">
        <f>VLOOKUP($A55,Sheet1!$A$2:$BD$405,16)</f>
        <v>22</v>
      </c>
      <c r="S55">
        <f>VLOOKUP($A55,Sheet1!$A$2:$BD$405,17)</f>
        <v>44</v>
      </c>
      <c r="T55">
        <f>VLOOKUP($A55,Sheet1!$A$2:$BD$405,18)</f>
        <v>379</v>
      </c>
      <c r="U55">
        <f>VLOOKUP($A55,Sheet1!$A$2:$BD$405,19)</f>
        <v>4</v>
      </c>
      <c r="V55">
        <f>VLOOKUP($A55,Sheet1!$A$2:$BD$405,20)</f>
        <v>0.3</v>
      </c>
      <c r="W55">
        <f>VLOOKUP($A55,Sheet1!$A$2:$BD$405,21)</f>
        <v>0.188</v>
      </c>
      <c r="X55">
        <f>VLOOKUP($A55,Sheet1!$A$2:$BD$405,22)</f>
        <v>0.13800000000000001</v>
      </c>
      <c r="Y55">
        <f>VLOOKUP($A55,Sheet1!$A$2:$BD$405,23)</f>
        <v>0.3</v>
      </c>
      <c r="Z55">
        <f>VLOOKUP($A55,Sheet1!$A$2:$BD$405,24)</f>
        <v>13</v>
      </c>
      <c r="AA55">
        <f>VLOOKUP($A55,Sheet1!$A$2:$BD$405,25)</f>
        <v>0.106</v>
      </c>
      <c r="AB55">
        <f>VLOOKUP($A55,Sheet1!$A$2:$BD$405,26)</f>
        <v>0.02</v>
      </c>
      <c r="AC55">
        <f>VLOOKUP($A55,Sheet1!$A$2:$BD$405,27)</f>
        <v>1.4390000000000001</v>
      </c>
      <c r="AD55">
        <f>VLOOKUP($A55,Sheet1!$A$2:$BD$405,28)</f>
        <v>0.52</v>
      </c>
      <c r="AE55">
        <f>VLOOKUP($A55,Sheet1!$A$2:$BD$405,29)</f>
        <v>0.29899999999999999</v>
      </c>
      <c r="AF55">
        <f>VLOOKUP($A55,Sheet1!$A$2:$BD$405,30)</f>
        <v>10</v>
      </c>
      <c r="AG55">
        <f>VLOOKUP($A55,Sheet1!$A$2:$BD$405,31)</f>
        <v>0</v>
      </c>
      <c r="AH55">
        <f>VLOOKUP($A55,Sheet1!$A$2:$BD$405,32)</f>
        <v>10</v>
      </c>
      <c r="AI55">
        <f>VLOOKUP($A55,Sheet1!$A$2:$BD$405,32)</f>
        <v>10</v>
      </c>
      <c r="AJ55">
        <f>VLOOKUP($A55,Sheet1!$A$2:$BD$405,34)</f>
        <v>13.5</v>
      </c>
      <c r="AK55">
        <f>VLOOKUP($A55,Sheet1!$A$2:$BD$405,35)</f>
        <v>0</v>
      </c>
      <c r="AL55">
        <f>VLOOKUP($A55,Sheet1!$A$2:$BD$405,36)</f>
        <v>3</v>
      </c>
      <c r="AM55">
        <f>VLOOKUP($A55,Sheet1!$A$2:$BD$405,37)</f>
        <v>0</v>
      </c>
      <c r="AN55">
        <f>VLOOKUP($A55,Sheet1!$A$2:$BD$405,38)</f>
        <v>0</v>
      </c>
      <c r="AO55">
        <f>VLOOKUP($A55,Sheet1!$A$2:$BD$405,39)</f>
        <v>0</v>
      </c>
      <c r="AP55">
        <f>VLOOKUP($A55,Sheet1!$A$2:$BD$405,40)</f>
        <v>2</v>
      </c>
      <c r="AQ55">
        <f>VLOOKUP($A55,Sheet1!$A$2:$BD$405,41)</f>
        <v>0</v>
      </c>
      <c r="AR55">
        <f>VLOOKUP($A55,Sheet1!$A$2:$BD$405,42)</f>
        <v>0</v>
      </c>
      <c r="AS55">
        <f>VLOOKUP($A55,Sheet1!$A$2:$BD$405,43)</f>
        <v>9</v>
      </c>
      <c r="AT55">
        <f>VLOOKUP($A55,Sheet1!$A$2:$BD$405,44)</f>
        <v>0.01</v>
      </c>
      <c r="AU55">
        <f>VLOOKUP($A55,Sheet1!$A$2:$BD$405,45)</f>
        <v>0</v>
      </c>
      <c r="AV55">
        <f>VLOOKUP($A55,Sheet1!$A$2:$BD$405,46)</f>
        <v>0</v>
      </c>
      <c r="AW55">
        <f>VLOOKUP($A55,Sheet1!$A$2:$BD$405,47)</f>
        <v>2.1</v>
      </c>
      <c r="AX55">
        <f>VLOOKUP($A55,Sheet1!$A$2:$BD$405,48)</f>
        <v>2.5999999999999999E-2</v>
      </c>
      <c r="AY55">
        <f>VLOOKUP($A55,Sheet1!$A$2:$BD$405,49)</f>
        <v>2E-3</v>
      </c>
      <c r="AZ55">
        <f>VLOOKUP($A55,Sheet1!$A$2:$BD$405,50)</f>
        <v>4.2999999999999997E-2</v>
      </c>
      <c r="BA55">
        <f>VLOOKUP($A55,Sheet1!$A$2:$BD$405,51)</f>
        <v>0</v>
      </c>
      <c r="BB55">
        <f>VLOOKUP($A55,Sheet1!$A$2:$BD$405,56)</f>
        <v>9</v>
      </c>
    </row>
    <row r="56" spans="1:54">
      <c r="A56">
        <v>55</v>
      </c>
      <c r="B56" t="s">
        <v>13</v>
      </c>
      <c r="C56" t="s">
        <v>12</v>
      </c>
      <c r="D56">
        <v>1</v>
      </c>
      <c r="E56">
        <v>0.28599999999999998</v>
      </c>
      <c r="F56">
        <v>1</v>
      </c>
      <c r="G56">
        <v>1</v>
      </c>
      <c r="H56">
        <f>VLOOKUP($A56,Sheet1!$A$2:$BD$405,6)</f>
        <v>83.61</v>
      </c>
      <c r="I56">
        <f>VLOOKUP($A56,Sheet1!$A$2:$BD$405,7)</f>
        <v>71</v>
      </c>
      <c r="J56">
        <f>VLOOKUP($A56,Sheet1!$A$2:$BD$405,8)</f>
        <v>2.54</v>
      </c>
      <c r="K56">
        <f>VLOOKUP($A56,Sheet1!$A$2:$BD$405,9)</f>
        <v>1.52</v>
      </c>
      <c r="L56">
        <f>VLOOKUP($A56,Sheet1!$A$2:$BD$405,10)</f>
        <v>0.34</v>
      </c>
      <c r="M56">
        <f>VLOOKUP($A56,Sheet1!$A$2:$BD$405,11)</f>
        <v>12</v>
      </c>
      <c r="N56">
        <f>VLOOKUP($A56,Sheet1!$A$2:$BD$405,12)</f>
        <v>1.7</v>
      </c>
      <c r="O56">
        <f>VLOOKUP($A56,Sheet1!$A$2:$BD$405,13)</f>
        <v>0.27</v>
      </c>
      <c r="P56">
        <f>VLOOKUP($A56,Sheet1!$A$2:$BD$405,14)</f>
        <v>9</v>
      </c>
      <c r="Q56">
        <f>VLOOKUP($A56,Sheet1!$A$2:$BD$405,15)</f>
        <v>0.9</v>
      </c>
      <c r="R56">
        <f>VLOOKUP($A56,Sheet1!$A$2:$BD$405,16)</f>
        <v>27</v>
      </c>
      <c r="S56">
        <f>VLOOKUP($A56,Sheet1!$A$2:$BD$405,17)</f>
        <v>77</v>
      </c>
      <c r="T56">
        <f>VLOOKUP($A56,Sheet1!$A$2:$BD$405,18)</f>
        <v>70</v>
      </c>
      <c r="U56">
        <f>VLOOKUP($A56,Sheet1!$A$2:$BD$405,19)</f>
        <v>71</v>
      </c>
      <c r="V56">
        <f>VLOOKUP($A56,Sheet1!$A$2:$BD$405,20)</f>
        <v>1</v>
      </c>
      <c r="W56">
        <f>VLOOKUP($A56,Sheet1!$A$2:$BD$405,21)</f>
        <v>7.3999999999999996E-2</v>
      </c>
      <c r="X56">
        <f>VLOOKUP($A56,Sheet1!$A$2:$BD$405,22)</f>
        <v>0.57999999999999996</v>
      </c>
      <c r="Y56">
        <f>VLOOKUP($A56,Sheet1!$A$2:$BD$405,23)</f>
        <v>5.4</v>
      </c>
      <c r="Z56">
        <f>VLOOKUP($A56,Sheet1!$A$2:$BD$405,24)</f>
        <v>0</v>
      </c>
      <c r="AA56">
        <f>VLOOKUP($A56,Sheet1!$A$2:$BD$405,25)</f>
        <v>7.5999999999999998E-2</v>
      </c>
      <c r="AB56">
        <f>VLOOKUP($A56,Sheet1!$A$2:$BD$405,26)</f>
        <v>1.6E-2</v>
      </c>
      <c r="AC56">
        <f>VLOOKUP($A56,Sheet1!$A$2:$BD$405,27)</f>
        <v>0.22500000000000001</v>
      </c>
      <c r="AD56">
        <f>VLOOKUP($A56,Sheet1!$A$2:$BD$405,28)</f>
        <v>0.311</v>
      </c>
      <c r="AE56">
        <f>VLOOKUP($A56,Sheet1!$A$2:$BD$405,29)</f>
        <v>5.0000000000000001E-3</v>
      </c>
      <c r="AF56">
        <f>VLOOKUP($A56,Sheet1!$A$2:$BD$405,30)</f>
        <v>6</v>
      </c>
      <c r="AG56">
        <f>VLOOKUP($A56,Sheet1!$A$2:$BD$405,31)</f>
        <v>0</v>
      </c>
      <c r="AH56">
        <f>VLOOKUP($A56,Sheet1!$A$2:$BD$405,32)</f>
        <v>6</v>
      </c>
      <c r="AI56">
        <f>VLOOKUP($A56,Sheet1!$A$2:$BD$405,32)</f>
        <v>6</v>
      </c>
      <c r="AJ56">
        <f>VLOOKUP($A56,Sheet1!$A$2:$BD$405,34)</f>
        <v>7.4</v>
      </c>
      <c r="AK56">
        <f>VLOOKUP($A56,Sheet1!$A$2:$BD$405,35)</f>
        <v>0</v>
      </c>
      <c r="AL56">
        <f>VLOOKUP($A56,Sheet1!$A$2:$BD$405,36)</f>
        <v>0</v>
      </c>
      <c r="AM56">
        <f>VLOOKUP($A56,Sheet1!$A$2:$BD$405,37)</f>
        <v>0</v>
      </c>
      <c r="AN56">
        <f>VLOOKUP($A56,Sheet1!$A$2:$BD$405,38)</f>
        <v>0</v>
      </c>
      <c r="AO56">
        <f>VLOOKUP($A56,Sheet1!$A$2:$BD$405,39)</f>
        <v>0</v>
      </c>
      <c r="AP56">
        <f>VLOOKUP($A56,Sheet1!$A$2:$BD$405,40)</f>
        <v>0</v>
      </c>
      <c r="AQ56">
        <f>VLOOKUP($A56,Sheet1!$A$2:$BD$405,41)</f>
        <v>0</v>
      </c>
      <c r="AR56">
        <f>VLOOKUP($A56,Sheet1!$A$2:$BD$405,42)</f>
        <v>0</v>
      </c>
      <c r="AS56">
        <f>VLOOKUP($A56,Sheet1!$A$2:$BD$405,43)</f>
        <v>180</v>
      </c>
      <c r="AT56">
        <f>VLOOKUP($A56,Sheet1!$A$2:$BD$405,44)</f>
        <v>0.08</v>
      </c>
      <c r="AU56">
        <f>VLOOKUP($A56,Sheet1!$A$2:$BD$405,45)</f>
        <v>0</v>
      </c>
      <c r="AV56">
        <f>VLOOKUP($A56,Sheet1!$A$2:$BD$405,46)</f>
        <v>0</v>
      </c>
      <c r="AW56">
        <f>VLOOKUP($A56,Sheet1!$A$2:$BD$405,47)</f>
        <v>0.3</v>
      </c>
      <c r="AX56">
        <f>VLOOKUP($A56,Sheet1!$A$2:$BD$405,48)</f>
        <v>0.31</v>
      </c>
      <c r="AY56">
        <f>VLOOKUP($A56,Sheet1!$A$2:$BD$405,49)</f>
        <v>0.435</v>
      </c>
      <c r="AZ56">
        <f>VLOOKUP($A56,Sheet1!$A$2:$BD$405,50)</f>
        <v>0.55900000000000005</v>
      </c>
      <c r="BA56">
        <f>VLOOKUP($A56,Sheet1!$A$2:$BD$405,51)</f>
        <v>0</v>
      </c>
      <c r="BB56">
        <f>VLOOKUP($A56,Sheet1!$A$2:$BD$405,56)</f>
        <v>0</v>
      </c>
    </row>
    <row r="57" spans="1:54">
      <c r="A57">
        <v>56</v>
      </c>
      <c r="B57" t="s">
        <v>8</v>
      </c>
      <c r="C57" t="s">
        <v>12</v>
      </c>
      <c r="D57">
        <v>0.14299999999999999</v>
      </c>
      <c r="E57">
        <v>0.28599999999999998</v>
      </c>
      <c r="F57">
        <v>2.1499999999999998E-2</v>
      </c>
      <c r="G57">
        <v>0</v>
      </c>
      <c r="H57">
        <f>VLOOKUP($A57,Sheet1!$A$2:$BD$405,6)</f>
        <v>46</v>
      </c>
      <c r="I57">
        <f>VLOOKUP($A57,Sheet1!$A$2:$BD$405,7)</f>
        <v>202</v>
      </c>
      <c r="J57">
        <f>VLOOKUP($A57,Sheet1!$A$2:$BD$405,8)</f>
        <v>8.5500000000000007</v>
      </c>
      <c r="K57">
        <f>VLOOKUP($A57,Sheet1!$A$2:$BD$405,9)</f>
        <v>3.05</v>
      </c>
      <c r="L57">
        <f>VLOOKUP($A57,Sheet1!$A$2:$BD$405,10)</f>
        <v>1.55</v>
      </c>
      <c r="M57">
        <f>VLOOKUP($A57,Sheet1!$A$2:$BD$405,11)</f>
        <v>40.9</v>
      </c>
      <c r="N57">
        <f>VLOOKUP($A57,Sheet1!$A$2:$BD$405,12)</f>
        <v>12</v>
      </c>
      <c r="O57">
        <f>VLOOKUP($A57,Sheet1!$A$2:$BD$405,13)</f>
        <v>2.9050000000000002</v>
      </c>
      <c r="P57">
        <f>VLOOKUP($A57,Sheet1!$A$2:$BD$405,14)</f>
        <v>66.5</v>
      </c>
      <c r="Q57">
        <f>VLOOKUP($A57,Sheet1!$A$2:$BD$405,15)</f>
        <v>3.125</v>
      </c>
      <c r="R57">
        <f>VLOOKUP($A57,Sheet1!$A$2:$BD$405,16)</f>
        <v>38.5</v>
      </c>
      <c r="S57">
        <f>VLOOKUP($A57,Sheet1!$A$2:$BD$405,17)</f>
        <v>108.5</v>
      </c>
      <c r="T57">
        <f>VLOOKUP($A57,Sheet1!$A$2:$BD$405,18)</f>
        <v>100</v>
      </c>
      <c r="U57">
        <f>VLOOKUP($A57,Sheet1!$A$2:$BD$405,19)</f>
        <v>486</v>
      </c>
      <c r="V57">
        <f>VLOOKUP($A57,Sheet1!$A$2:$BD$405,20)</f>
        <v>0.85499999999999998</v>
      </c>
      <c r="W57">
        <f>VLOOKUP($A57,Sheet1!$A$2:$BD$405,21)</f>
        <v>0.21199999999999999</v>
      </c>
      <c r="X57">
        <f>VLOOKUP($A57,Sheet1!$A$2:$BD$405,22)</f>
        <v>0.77700000000000002</v>
      </c>
      <c r="Y57">
        <f>VLOOKUP($A57,Sheet1!$A$2:$BD$405,23)</f>
        <v>24.25</v>
      </c>
      <c r="Z57">
        <f>VLOOKUP($A57,Sheet1!$A$2:$BD$405,24)</f>
        <v>0.2</v>
      </c>
      <c r="AA57">
        <f>VLOOKUP($A57,Sheet1!$A$2:$BD$405,25)</f>
        <v>0.36049999999999999</v>
      </c>
      <c r="AB57">
        <f>VLOOKUP($A57,Sheet1!$A$2:$BD$405,26)</f>
        <v>0.2215</v>
      </c>
      <c r="AC57">
        <f>VLOOKUP($A57,Sheet1!$A$2:$BD$405,27)</f>
        <v>3.145</v>
      </c>
      <c r="AD57">
        <f>VLOOKUP($A57,Sheet1!$A$2:$BD$405,28)</f>
        <v>0.39449999999999996</v>
      </c>
      <c r="AE57">
        <f>VLOOKUP($A57,Sheet1!$A$2:$BD$405,29)</f>
        <v>0.09</v>
      </c>
      <c r="AF57">
        <f>VLOOKUP($A57,Sheet1!$A$2:$BD$405,30)</f>
        <v>69.5</v>
      </c>
      <c r="AG57">
        <f>VLOOKUP($A57,Sheet1!$A$2:$BD$405,31)</f>
        <v>41</v>
      </c>
      <c r="AH57">
        <f>VLOOKUP($A57,Sheet1!$A$2:$BD$405,32)</f>
        <v>28.5</v>
      </c>
      <c r="AI57">
        <f>VLOOKUP($A57,Sheet1!$A$2:$BD$405,32)</f>
        <v>28.5</v>
      </c>
      <c r="AJ57">
        <f>VLOOKUP($A57,Sheet1!$A$2:$BD$405,34)</f>
        <v>14.6</v>
      </c>
      <c r="AK57">
        <f>VLOOKUP($A57,Sheet1!$A$2:$BD$405,35)</f>
        <v>0.02</v>
      </c>
      <c r="AL57">
        <f>VLOOKUP($A57,Sheet1!$A$2:$BD$405,36)</f>
        <v>3</v>
      </c>
      <c r="AM57">
        <f>VLOOKUP($A57,Sheet1!$A$2:$BD$405,37)</f>
        <v>0</v>
      </c>
      <c r="AN57">
        <f>VLOOKUP($A57,Sheet1!$A$2:$BD$405,38)</f>
        <v>0</v>
      </c>
      <c r="AO57">
        <f>VLOOKUP($A57,Sheet1!$A$2:$BD$405,39)</f>
        <v>0</v>
      </c>
      <c r="AP57">
        <f>VLOOKUP($A57,Sheet1!$A$2:$BD$405,40)</f>
        <v>1.5</v>
      </c>
      <c r="AQ57">
        <f>VLOOKUP($A57,Sheet1!$A$2:$BD$405,41)</f>
        <v>0.5</v>
      </c>
      <c r="AR57">
        <f>VLOOKUP($A57,Sheet1!$A$2:$BD$405,42)</f>
        <v>0</v>
      </c>
      <c r="AS57">
        <f>VLOOKUP($A57,Sheet1!$A$2:$BD$405,43)</f>
        <v>39.5</v>
      </c>
      <c r="AT57">
        <f>VLOOKUP($A57,Sheet1!$A$2:$BD$405,44)</f>
        <v>0.28000000000000003</v>
      </c>
      <c r="AU57">
        <f>VLOOKUP($A57,Sheet1!$A$2:$BD$405,45)</f>
        <v>0</v>
      </c>
      <c r="AV57">
        <f>VLOOKUP($A57,Sheet1!$A$2:$BD$405,46)</f>
        <v>0</v>
      </c>
      <c r="AW57">
        <f>VLOOKUP($A57,Sheet1!$A$2:$BD$405,47)</f>
        <v>1.1499999999999999</v>
      </c>
      <c r="AX57">
        <f>VLOOKUP($A57,Sheet1!$A$2:$BD$405,48)</f>
        <v>0.40649999999999997</v>
      </c>
      <c r="AY57">
        <f>VLOOKUP($A57,Sheet1!$A$2:$BD$405,49)</f>
        <v>0.67800000000000005</v>
      </c>
      <c r="AZ57">
        <f>VLOOKUP($A57,Sheet1!$A$2:$BD$405,50)</f>
        <v>1.2109999999999999</v>
      </c>
      <c r="BA57">
        <f>VLOOKUP($A57,Sheet1!$A$2:$BD$405,51)</f>
        <v>0</v>
      </c>
      <c r="BB57">
        <f>VLOOKUP($A57,Sheet1!$A$2:$BD$405,56)</f>
        <v>0</v>
      </c>
    </row>
    <row r="58" spans="1:54">
      <c r="A58">
        <v>57</v>
      </c>
      <c r="B58" t="s">
        <v>9</v>
      </c>
      <c r="C58" t="s">
        <v>12</v>
      </c>
      <c r="D58">
        <v>0.71399999999999997</v>
      </c>
      <c r="E58">
        <v>3.3000000000000002E-2</v>
      </c>
      <c r="F58">
        <v>0</v>
      </c>
      <c r="G58">
        <v>0</v>
      </c>
      <c r="H58">
        <f>VLOOKUP($A58,Sheet1!$A$2:$BD$405,6)</f>
        <v>37.450000000000003</v>
      </c>
      <c r="I58">
        <f>VLOOKUP($A58,Sheet1!$A$2:$BD$405,7)</f>
        <v>254.5</v>
      </c>
      <c r="J58">
        <f>VLOOKUP($A58,Sheet1!$A$2:$BD$405,8)</f>
        <v>9.1999999999999993</v>
      </c>
      <c r="K58">
        <f>VLOOKUP($A58,Sheet1!$A$2:$BD$405,9)</f>
        <v>3.15</v>
      </c>
      <c r="L58">
        <f>VLOOKUP($A58,Sheet1!$A$2:$BD$405,10)</f>
        <v>2.1500000000000004</v>
      </c>
      <c r="M58">
        <f>VLOOKUP($A58,Sheet1!$A$2:$BD$405,11)</f>
        <v>48.05</v>
      </c>
      <c r="N58">
        <f>VLOOKUP($A58,Sheet1!$A$2:$BD$405,12)</f>
        <v>3.05</v>
      </c>
      <c r="O58">
        <f>VLOOKUP($A58,Sheet1!$A$2:$BD$405,13)</f>
        <v>6.7050000000000001</v>
      </c>
      <c r="P58">
        <f>VLOOKUP($A58,Sheet1!$A$2:$BD$405,14)</f>
        <v>81.5</v>
      </c>
      <c r="Q58">
        <f>VLOOKUP($A58,Sheet1!$A$2:$BD$405,15)</f>
        <v>3.26</v>
      </c>
      <c r="R58">
        <f>VLOOKUP($A58,Sheet1!$A$2:$BD$405,16)</f>
        <v>54.5</v>
      </c>
      <c r="S58">
        <f>VLOOKUP($A58,Sheet1!$A$2:$BD$405,17)</f>
        <v>153</v>
      </c>
      <c r="T58">
        <f>VLOOKUP($A58,Sheet1!$A$2:$BD$405,18)</f>
        <v>240.5</v>
      </c>
      <c r="U58">
        <f>VLOOKUP($A58,Sheet1!$A$2:$BD$405,19)</f>
        <v>519.5</v>
      </c>
      <c r="V58">
        <f>VLOOKUP($A58,Sheet1!$A$2:$BD$405,20)</f>
        <v>1.165</v>
      </c>
      <c r="W58">
        <f>VLOOKUP($A58,Sheet1!$A$2:$BD$405,21)</f>
        <v>0.21249999999999999</v>
      </c>
      <c r="X58">
        <f>VLOOKUP($A58,Sheet1!$A$2:$BD$405,22)</f>
        <v>1.2565</v>
      </c>
      <c r="Y58">
        <f>VLOOKUP($A58,Sheet1!$A$2:$BD$405,23)</f>
        <v>29.1</v>
      </c>
      <c r="Z58">
        <f>VLOOKUP($A58,Sheet1!$A$2:$BD$405,24)</f>
        <v>0.1</v>
      </c>
      <c r="AA58">
        <f>VLOOKUP($A58,Sheet1!$A$2:$BD$405,25)</f>
        <v>0.38300000000000001</v>
      </c>
      <c r="AB58">
        <f>VLOOKUP($A58,Sheet1!$A$2:$BD$405,26)</f>
        <v>0.33099999999999996</v>
      </c>
      <c r="AC58">
        <f>VLOOKUP($A58,Sheet1!$A$2:$BD$405,27)</f>
        <v>4.45</v>
      </c>
      <c r="AD58">
        <f>VLOOKUP($A58,Sheet1!$A$2:$BD$405,28)</f>
        <v>0.52849999999999997</v>
      </c>
      <c r="AE58">
        <f>VLOOKUP($A58,Sheet1!$A$2:$BD$405,29)</f>
        <v>0.1275</v>
      </c>
      <c r="AF58">
        <f>VLOOKUP($A58,Sheet1!$A$2:$BD$405,30)</f>
        <v>111.5</v>
      </c>
      <c r="AG58">
        <f>VLOOKUP($A58,Sheet1!$A$2:$BD$405,31)</f>
        <v>71.5</v>
      </c>
      <c r="AH58">
        <f>VLOOKUP($A58,Sheet1!$A$2:$BD$405,32)</f>
        <v>40</v>
      </c>
      <c r="AI58">
        <f>VLOOKUP($A58,Sheet1!$A$2:$BD$405,32)</f>
        <v>40</v>
      </c>
      <c r="AJ58">
        <f>VLOOKUP($A58,Sheet1!$A$2:$BD$405,34)</f>
        <v>18.7</v>
      </c>
      <c r="AK58">
        <f>VLOOKUP($A58,Sheet1!$A$2:$BD$405,35)</f>
        <v>3.5000000000000003E-2</v>
      </c>
      <c r="AL58">
        <f>VLOOKUP($A58,Sheet1!$A$2:$BD$405,36)</f>
        <v>1.5</v>
      </c>
      <c r="AM58">
        <f>VLOOKUP($A58,Sheet1!$A$2:$BD$405,37)</f>
        <v>0</v>
      </c>
      <c r="AN58">
        <f>VLOOKUP($A58,Sheet1!$A$2:$BD$405,38)</f>
        <v>0</v>
      </c>
      <c r="AO58">
        <f>VLOOKUP($A58,Sheet1!$A$2:$BD$405,39)</f>
        <v>0</v>
      </c>
      <c r="AP58">
        <f>VLOOKUP($A58,Sheet1!$A$2:$BD$405,40)</f>
        <v>1</v>
      </c>
      <c r="AQ58">
        <f>VLOOKUP($A58,Sheet1!$A$2:$BD$405,41)</f>
        <v>0</v>
      </c>
      <c r="AR58">
        <f>VLOOKUP($A58,Sheet1!$A$2:$BD$405,42)</f>
        <v>0</v>
      </c>
      <c r="AS58">
        <f>VLOOKUP($A58,Sheet1!$A$2:$BD$405,43)</f>
        <v>54.5</v>
      </c>
      <c r="AT58">
        <f>VLOOKUP($A58,Sheet1!$A$2:$BD$405,44)</f>
        <v>0.41500000000000004</v>
      </c>
      <c r="AU58">
        <f>VLOOKUP($A58,Sheet1!$A$2:$BD$405,45)</f>
        <v>0</v>
      </c>
      <c r="AV58">
        <f>VLOOKUP($A58,Sheet1!$A$2:$BD$405,46)</f>
        <v>0</v>
      </c>
      <c r="AW58">
        <f>VLOOKUP($A58,Sheet1!$A$2:$BD$405,47)</f>
        <v>1.2000000000000002</v>
      </c>
      <c r="AX58">
        <f>VLOOKUP($A58,Sheet1!$A$2:$BD$405,48)</f>
        <v>0.71799999999999997</v>
      </c>
      <c r="AY58">
        <f>VLOOKUP($A58,Sheet1!$A$2:$BD$405,49)</f>
        <v>1.4464999999999999</v>
      </c>
      <c r="AZ58">
        <f>VLOOKUP($A58,Sheet1!$A$2:$BD$405,50)</f>
        <v>0.65850000000000009</v>
      </c>
      <c r="BA58">
        <f>VLOOKUP($A58,Sheet1!$A$2:$BD$405,51)</f>
        <v>0</v>
      </c>
      <c r="BB58">
        <f>VLOOKUP($A58,Sheet1!$A$2:$BD$405,56)</f>
        <v>0</v>
      </c>
    </row>
    <row r="59" spans="1:54">
      <c r="A59">
        <v>58</v>
      </c>
      <c r="B59" t="s">
        <v>105</v>
      </c>
      <c r="C59" t="s">
        <v>12</v>
      </c>
      <c r="D59">
        <v>3.3000000000000002E-2</v>
      </c>
      <c r="E59">
        <v>3.3000000000000002E-2</v>
      </c>
      <c r="F59">
        <v>3.3000000000000002E-2</v>
      </c>
      <c r="G59">
        <v>5.0000000000000001E-3</v>
      </c>
      <c r="H59">
        <f>VLOOKUP($A59,Sheet1!$A$2:$BD$405,6)</f>
        <v>67.069999999999993</v>
      </c>
      <c r="I59">
        <f>VLOOKUP($A59,Sheet1!$A$2:$BD$405,7)</f>
        <v>142.5</v>
      </c>
      <c r="J59">
        <f>VLOOKUP($A59,Sheet1!$A$2:$BD$405,8)</f>
        <v>2.38</v>
      </c>
      <c r="K59">
        <f>VLOOKUP($A59,Sheet1!$A$2:$BD$405,9)</f>
        <v>3.5750000000000002</v>
      </c>
      <c r="L59">
        <f>VLOOKUP($A59,Sheet1!$A$2:$BD$405,10)</f>
        <v>1.7250000000000001</v>
      </c>
      <c r="M59">
        <f>VLOOKUP($A59,Sheet1!$A$2:$BD$405,11)</f>
        <v>25.245000000000001</v>
      </c>
      <c r="N59">
        <f>VLOOKUP($A59,Sheet1!$A$2:$BD$405,12)</f>
        <v>2.25</v>
      </c>
      <c r="O59">
        <f>VLOOKUP($A59,Sheet1!$A$2:$BD$405,13)</f>
        <v>0.22500000000000001</v>
      </c>
      <c r="P59">
        <f>VLOOKUP($A59,Sheet1!$A$2:$BD$405,14)</f>
        <v>9.5</v>
      </c>
      <c r="Q59">
        <f>VLOOKUP($A59,Sheet1!$A$2:$BD$405,15)</f>
        <v>0.64500000000000002</v>
      </c>
      <c r="R59">
        <f>VLOOKUP($A59,Sheet1!$A$2:$BD$405,16)</f>
        <v>22</v>
      </c>
      <c r="S59">
        <f>VLOOKUP($A59,Sheet1!$A$2:$BD$405,17)</f>
        <v>84</v>
      </c>
      <c r="T59">
        <f>VLOOKUP($A59,Sheet1!$A$2:$BD$405,18)</f>
        <v>429.5</v>
      </c>
      <c r="U59">
        <f>VLOOKUP($A59,Sheet1!$A$2:$BD$405,19)</f>
        <v>345</v>
      </c>
      <c r="V59">
        <f>VLOOKUP($A59,Sheet1!$A$2:$BD$405,20)</f>
        <v>0.38500000000000001</v>
      </c>
      <c r="W59">
        <f>VLOOKUP($A59,Sheet1!$A$2:$BD$405,21)</f>
        <v>9.35E-2</v>
      </c>
      <c r="X59">
        <f>VLOOKUP($A59,Sheet1!$A$2:$BD$405,22)</f>
        <v>0.17499999999999999</v>
      </c>
      <c r="Y59">
        <f>VLOOKUP($A59,Sheet1!$A$2:$BD$405,23)</f>
        <v>0.4</v>
      </c>
      <c r="Z59">
        <f>VLOOKUP($A59,Sheet1!$A$2:$BD$405,24)</f>
        <v>16.2</v>
      </c>
      <c r="AA59">
        <f>VLOOKUP($A59,Sheet1!$A$2:$BD$405,25)</f>
        <v>0.115</v>
      </c>
      <c r="AB59">
        <f>VLOOKUP($A59,Sheet1!$A$2:$BD$405,26)</f>
        <v>5.0499999999999996E-2</v>
      </c>
      <c r="AC59">
        <f>VLOOKUP($A59,Sheet1!$A$2:$BD$405,27)</f>
        <v>2.1225000000000001</v>
      </c>
      <c r="AD59">
        <f>VLOOKUP($A59,Sheet1!$A$2:$BD$405,28)</f>
        <v>0.4975</v>
      </c>
      <c r="AE59">
        <f>VLOOKUP($A59,Sheet1!$A$2:$BD$405,29)</f>
        <v>0.18</v>
      </c>
      <c r="AF59">
        <f>VLOOKUP($A59,Sheet1!$A$2:$BD$405,30)</f>
        <v>34.5</v>
      </c>
      <c r="AG59">
        <f>VLOOKUP($A59,Sheet1!$A$2:$BD$405,31)</f>
        <v>0</v>
      </c>
      <c r="AH59">
        <f>VLOOKUP($A59,Sheet1!$A$2:$BD$405,32)</f>
        <v>34.5</v>
      </c>
      <c r="AI59">
        <f>VLOOKUP($A59,Sheet1!$A$2:$BD$405,32)</f>
        <v>34.5</v>
      </c>
      <c r="AJ59">
        <f>VLOOKUP($A59,Sheet1!$A$2:$BD$405,34)</f>
        <v>0</v>
      </c>
      <c r="AK59">
        <f>VLOOKUP($A59,Sheet1!$A$2:$BD$405,35)</f>
        <v>0</v>
      </c>
      <c r="AL59">
        <f>VLOOKUP($A59,Sheet1!$A$2:$BD$405,36)</f>
        <v>4</v>
      </c>
      <c r="AM59">
        <f>VLOOKUP($A59,Sheet1!$A$2:$BD$405,37)</f>
        <v>0</v>
      </c>
      <c r="AN59">
        <f>VLOOKUP($A59,Sheet1!$A$2:$BD$405,38)</f>
        <v>0</v>
      </c>
      <c r="AO59">
        <f>VLOOKUP($A59,Sheet1!$A$2:$BD$405,39)</f>
        <v>0</v>
      </c>
      <c r="AP59">
        <f>VLOOKUP($A59,Sheet1!$A$2:$BD$405,40)</f>
        <v>2</v>
      </c>
      <c r="AQ59">
        <f>VLOOKUP($A59,Sheet1!$A$2:$BD$405,41)</f>
        <v>0</v>
      </c>
      <c r="AR59">
        <f>VLOOKUP($A59,Sheet1!$A$2:$BD$405,42)</f>
        <v>0</v>
      </c>
      <c r="AS59">
        <f>VLOOKUP($A59,Sheet1!$A$2:$BD$405,43)</f>
        <v>12</v>
      </c>
      <c r="AT59">
        <f>VLOOKUP($A59,Sheet1!$A$2:$BD$405,44)</f>
        <v>0.08</v>
      </c>
      <c r="AU59">
        <f>VLOOKUP($A59,Sheet1!$A$2:$BD$405,45)</f>
        <v>0</v>
      </c>
      <c r="AV59">
        <f>VLOOKUP($A59,Sheet1!$A$2:$BD$405,46)</f>
        <v>0</v>
      </c>
      <c r="AW59">
        <f>VLOOKUP($A59,Sheet1!$A$2:$BD$405,47)</f>
        <v>2.0499999999999998</v>
      </c>
      <c r="AX59">
        <f>VLOOKUP($A59,Sheet1!$A$2:$BD$405,48)</f>
        <v>0.71249999999999991</v>
      </c>
      <c r="AY59">
        <f>VLOOKUP($A59,Sheet1!$A$2:$BD$405,49)</f>
        <v>2.1159999999999997</v>
      </c>
      <c r="AZ59">
        <f>VLOOKUP($A59,Sheet1!$A$2:$BD$405,50)</f>
        <v>0.23499999999999999</v>
      </c>
      <c r="BA59">
        <f>VLOOKUP($A59,Sheet1!$A$2:$BD$405,51)</f>
        <v>0</v>
      </c>
      <c r="BB59">
        <f>VLOOKUP($A59,Sheet1!$A$2:$BD$405,56)</f>
        <v>0</v>
      </c>
    </row>
    <row r="60" spans="1:54">
      <c r="A60">
        <v>59</v>
      </c>
      <c r="B60" t="s">
        <v>17</v>
      </c>
      <c r="C60" t="s">
        <v>12</v>
      </c>
      <c r="D60">
        <v>0.01</v>
      </c>
      <c r="E60">
        <v>0</v>
      </c>
      <c r="F60">
        <v>0</v>
      </c>
      <c r="G60">
        <v>0</v>
      </c>
      <c r="H60">
        <f>VLOOKUP($A60,Sheet1!$A$2:$BD$405,6)</f>
        <v>68.44</v>
      </c>
      <c r="I60">
        <f>VLOOKUP($A60,Sheet1!$A$2:$BD$405,7)</f>
        <v>130</v>
      </c>
      <c r="J60">
        <f>VLOOKUP($A60,Sheet1!$A$2:$BD$405,8)</f>
        <v>2.69</v>
      </c>
      <c r="K60">
        <f>VLOOKUP($A60,Sheet1!$A$2:$BD$405,9)</f>
        <v>0.28000000000000003</v>
      </c>
      <c r="L60">
        <f>VLOOKUP($A60,Sheet1!$A$2:$BD$405,10)</f>
        <v>0.41</v>
      </c>
      <c r="M60">
        <f>VLOOKUP($A60,Sheet1!$A$2:$BD$405,11)</f>
        <v>28.17</v>
      </c>
      <c r="N60">
        <f>VLOOKUP($A60,Sheet1!$A$2:$BD$405,12)</f>
        <v>0.4</v>
      </c>
      <c r="O60">
        <f>VLOOKUP($A60,Sheet1!$A$2:$BD$405,13)</f>
        <v>0.05</v>
      </c>
      <c r="P60">
        <f>VLOOKUP($A60,Sheet1!$A$2:$BD$405,14)</f>
        <v>10</v>
      </c>
      <c r="Q60">
        <f>VLOOKUP($A60,Sheet1!$A$2:$BD$405,15)</f>
        <v>1.2</v>
      </c>
      <c r="R60">
        <f>VLOOKUP($A60,Sheet1!$A$2:$BD$405,16)</f>
        <v>12</v>
      </c>
      <c r="S60">
        <f>VLOOKUP($A60,Sheet1!$A$2:$BD$405,17)</f>
        <v>43</v>
      </c>
      <c r="T60">
        <f>VLOOKUP($A60,Sheet1!$A$2:$BD$405,18)</f>
        <v>35</v>
      </c>
      <c r="U60">
        <f>VLOOKUP($A60,Sheet1!$A$2:$BD$405,19)</f>
        <v>1</v>
      </c>
      <c r="V60">
        <f>VLOOKUP($A60,Sheet1!$A$2:$BD$405,20)</f>
        <v>0.49</v>
      </c>
      <c r="W60">
        <f>VLOOKUP($A60,Sheet1!$A$2:$BD$405,21)</f>
        <v>6.9000000000000006E-2</v>
      </c>
      <c r="X60">
        <f>VLOOKUP($A60,Sheet1!$A$2:$BD$405,22)</f>
        <v>0.47199999999999998</v>
      </c>
      <c r="Y60">
        <f>VLOOKUP($A60,Sheet1!$A$2:$BD$405,23)</f>
        <v>7.5</v>
      </c>
      <c r="Z60">
        <f>VLOOKUP($A60,Sheet1!$A$2:$BD$405,24)</f>
        <v>0</v>
      </c>
      <c r="AA60">
        <f>VLOOKUP($A60,Sheet1!$A$2:$BD$405,25)</f>
        <v>0.16300000000000001</v>
      </c>
      <c r="AB60">
        <f>VLOOKUP($A60,Sheet1!$A$2:$BD$405,26)</f>
        <v>1.2999999999999999E-2</v>
      </c>
      <c r="AC60">
        <f>VLOOKUP($A60,Sheet1!$A$2:$BD$405,27)</f>
        <v>1.476</v>
      </c>
      <c r="AD60">
        <f>VLOOKUP($A60,Sheet1!$A$2:$BD$405,28)</f>
        <v>0.39</v>
      </c>
      <c r="AE60">
        <f>VLOOKUP($A60,Sheet1!$A$2:$BD$405,29)</f>
        <v>9.2999999999999999E-2</v>
      </c>
      <c r="AF60">
        <f>VLOOKUP($A60,Sheet1!$A$2:$BD$405,30)</f>
        <v>58</v>
      </c>
      <c r="AG60">
        <f>VLOOKUP($A60,Sheet1!$A$2:$BD$405,31)</f>
        <v>55</v>
      </c>
      <c r="AH60">
        <f>VLOOKUP($A60,Sheet1!$A$2:$BD$405,32)</f>
        <v>3</v>
      </c>
      <c r="AI60">
        <f>VLOOKUP($A60,Sheet1!$A$2:$BD$405,32)</f>
        <v>3</v>
      </c>
      <c r="AJ60">
        <f>VLOOKUP($A60,Sheet1!$A$2:$BD$405,34)</f>
        <v>2.1</v>
      </c>
      <c r="AK60">
        <f>VLOOKUP($A60,Sheet1!$A$2:$BD$405,35)</f>
        <v>0</v>
      </c>
      <c r="AL60">
        <f>VLOOKUP($A60,Sheet1!$A$2:$BD$405,36)</f>
        <v>0</v>
      </c>
      <c r="AM60">
        <f>VLOOKUP($A60,Sheet1!$A$2:$BD$405,37)</f>
        <v>0</v>
      </c>
      <c r="AN60">
        <f>VLOOKUP($A60,Sheet1!$A$2:$BD$405,38)</f>
        <v>0</v>
      </c>
      <c r="AO60">
        <f>VLOOKUP($A60,Sheet1!$A$2:$BD$405,39)</f>
        <v>0</v>
      </c>
      <c r="AP60">
        <f>VLOOKUP($A60,Sheet1!$A$2:$BD$405,40)</f>
        <v>0</v>
      </c>
      <c r="AQ60">
        <f>VLOOKUP($A60,Sheet1!$A$2:$BD$405,41)</f>
        <v>0</v>
      </c>
      <c r="AR60">
        <f>VLOOKUP($A60,Sheet1!$A$2:$BD$405,42)</f>
        <v>0</v>
      </c>
      <c r="AS60">
        <f>VLOOKUP($A60,Sheet1!$A$2:$BD$405,43)</f>
        <v>0</v>
      </c>
      <c r="AT60">
        <f>VLOOKUP($A60,Sheet1!$A$2:$BD$405,44)</f>
        <v>0.04</v>
      </c>
      <c r="AU60">
        <f>VLOOKUP($A60,Sheet1!$A$2:$BD$405,45)</f>
        <v>0</v>
      </c>
      <c r="AV60">
        <f>VLOOKUP($A60,Sheet1!$A$2:$BD$405,46)</f>
        <v>0</v>
      </c>
      <c r="AW60">
        <f>VLOOKUP($A60,Sheet1!$A$2:$BD$405,47)</f>
        <v>0</v>
      </c>
      <c r="AX60">
        <f>VLOOKUP($A60,Sheet1!$A$2:$BD$405,48)</f>
        <v>7.6999999999999999E-2</v>
      </c>
      <c r="AY60">
        <f>VLOOKUP($A60,Sheet1!$A$2:$BD$405,49)</f>
        <v>8.7999999999999995E-2</v>
      </c>
      <c r="AZ60">
        <f>VLOOKUP($A60,Sheet1!$A$2:$BD$405,50)</f>
        <v>7.5999999999999998E-2</v>
      </c>
      <c r="BA60">
        <f>VLOOKUP($A60,Sheet1!$A$2:$BD$405,51)</f>
        <v>0</v>
      </c>
      <c r="BB60">
        <f>VLOOKUP($A60,Sheet1!$A$2:$BD$405,56)</f>
        <v>0</v>
      </c>
    </row>
    <row r="61" spans="1:54">
      <c r="A61">
        <v>60</v>
      </c>
      <c r="B61" t="s">
        <v>18</v>
      </c>
      <c r="C61" t="s">
        <v>12</v>
      </c>
      <c r="D61">
        <v>0.01</v>
      </c>
      <c r="E61">
        <v>0</v>
      </c>
      <c r="F61">
        <v>0</v>
      </c>
      <c r="G61">
        <v>0</v>
      </c>
      <c r="H61">
        <f>VLOOKUP($A61,Sheet1!$A$2:$BD$405,6)</f>
        <v>73.09</v>
      </c>
      <c r="I61">
        <f>VLOOKUP($A61,Sheet1!$A$2:$BD$405,7)</f>
        <v>111</v>
      </c>
      <c r="J61">
        <f>VLOOKUP($A61,Sheet1!$A$2:$BD$405,8)</f>
        <v>2.58</v>
      </c>
      <c r="K61">
        <f>VLOOKUP($A61,Sheet1!$A$2:$BD$405,9)</f>
        <v>0.9</v>
      </c>
      <c r="L61">
        <f>VLOOKUP($A61,Sheet1!$A$2:$BD$405,10)</f>
        <v>0.46</v>
      </c>
      <c r="M61">
        <f>VLOOKUP($A61,Sheet1!$A$2:$BD$405,11)</f>
        <v>22.96</v>
      </c>
      <c r="N61">
        <f>VLOOKUP($A61,Sheet1!$A$2:$BD$405,12)</f>
        <v>1.8</v>
      </c>
      <c r="O61">
        <f>VLOOKUP($A61,Sheet1!$A$2:$BD$405,13)</f>
        <v>0.35</v>
      </c>
      <c r="P61">
        <f>VLOOKUP($A61,Sheet1!$A$2:$BD$405,14)</f>
        <v>10</v>
      </c>
      <c r="Q61">
        <f>VLOOKUP($A61,Sheet1!$A$2:$BD$405,15)</f>
        <v>0.42</v>
      </c>
      <c r="R61">
        <f>VLOOKUP($A61,Sheet1!$A$2:$BD$405,16)</f>
        <v>43</v>
      </c>
      <c r="S61">
        <f>VLOOKUP($A61,Sheet1!$A$2:$BD$405,17)</f>
        <v>83</v>
      </c>
      <c r="T61">
        <f>VLOOKUP($A61,Sheet1!$A$2:$BD$405,18)</f>
        <v>43</v>
      </c>
      <c r="U61">
        <f>VLOOKUP($A61,Sheet1!$A$2:$BD$405,19)</f>
        <v>5</v>
      </c>
      <c r="V61">
        <f>VLOOKUP($A61,Sheet1!$A$2:$BD$405,20)</f>
        <v>0.63</v>
      </c>
      <c r="W61">
        <f>VLOOKUP($A61,Sheet1!$A$2:$BD$405,21)</f>
        <v>0.1</v>
      </c>
      <c r="X61">
        <f>VLOOKUP($A61,Sheet1!$A$2:$BD$405,22)</f>
        <v>0.90500000000000003</v>
      </c>
      <c r="Y61">
        <f>VLOOKUP($A61,Sheet1!$A$2:$BD$405,23)</f>
        <v>9.8000000000000007</v>
      </c>
      <c r="Z61">
        <f>VLOOKUP($A61,Sheet1!$A$2:$BD$405,24)</f>
        <v>0</v>
      </c>
      <c r="AA61">
        <f>VLOOKUP($A61,Sheet1!$A$2:$BD$405,25)</f>
        <v>9.6000000000000002E-2</v>
      </c>
      <c r="AB61">
        <f>VLOOKUP($A61,Sheet1!$A$2:$BD$405,26)</f>
        <v>2.5000000000000001E-2</v>
      </c>
      <c r="AC61">
        <f>VLOOKUP($A61,Sheet1!$A$2:$BD$405,27)</f>
        <v>1.528</v>
      </c>
      <c r="AD61">
        <f>VLOOKUP($A61,Sheet1!$A$2:$BD$405,28)</f>
        <v>0.28499999999999998</v>
      </c>
      <c r="AE61">
        <f>VLOOKUP($A61,Sheet1!$A$2:$BD$405,29)</f>
        <v>0.14499999999999999</v>
      </c>
      <c r="AF61">
        <f>VLOOKUP($A61,Sheet1!$A$2:$BD$405,30)</f>
        <v>4</v>
      </c>
      <c r="AG61">
        <f>VLOOKUP($A61,Sheet1!$A$2:$BD$405,31)</f>
        <v>0</v>
      </c>
      <c r="AH61">
        <f>VLOOKUP($A61,Sheet1!$A$2:$BD$405,32)</f>
        <v>4</v>
      </c>
      <c r="AI61">
        <f>VLOOKUP($A61,Sheet1!$A$2:$BD$405,32)</f>
        <v>4</v>
      </c>
      <c r="AJ61">
        <f>VLOOKUP($A61,Sheet1!$A$2:$BD$405,34)</f>
        <v>9.1999999999999993</v>
      </c>
      <c r="AK61">
        <f>VLOOKUP($A61,Sheet1!$A$2:$BD$405,35)</f>
        <v>0</v>
      </c>
      <c r="AL61">
        <f>VLOOKUP($A61,Sheet1!$A$2:$BD$405,36)</f>
        <v>0</v>
      </c>
      <c r="AM61">
        <f>VLOOKUP($A61,Sheet1!$A$2:$BD$405,37)</f>
        <v>0</v>
      </c>
      <c r="AN61">
        <f>VLOOKUP($A61,Sheet1!$A$2:$BD$405,38)</f>
        <v>0</v>
      </c>
      <c r="AO61">
        <f>VLOOKUP($A61,Sheet1!$A$2:$BD$405,39)</f>
        <v>0</v>
      </c>
      <c r="AP61">
        <f>VLOOKUP($A61,Sheet1!$A$2:$BD$405,40)</f>
        <v>0</v>
      </c>
      <c r="AQ61">
        <f>VLOOKUP($A61,Sheet1!$A$2:$BD$405,41)</f>
        <v>0</v>
      </c>
      <c r="AR61">
        <f>VLOOKUP($A61,Sheet1!$A$2:$BD$405,42)</f>
        <v>0</v>
      </c>
      <c r="AS61">
        <f>VLOOKUP($A61,Sheet1!$A$2:$BD$405,43)</f>
        <v>0</v>
      </c>
      <c r="AT61">
        <f>VLOOKUP($A61,Sheet1!$A$2:$BD$405,44)</f>
        <v>0.03</v>
      </c>
      <c r="AU61">
        <f>VLOOKUP($A61,Sheet1!$A$2:$BD$405,45)</f>
        <v>0</v>
      </c>
      <c r="AV61">
        <f>VLOOKUP($A61,Sheet1!$A$2:$BD$405,46)</f>
        <v>0</v>
      </c>
      <c r="AW61">
        <f>VLOOKUP($A61,Sheet1!$A$2:$BD$405,47)</f>
        <v>0.6</v>
      </c>
      <c r="AX61">
        <f>VLOOKUP($A61,Sheet1!$A$2:$BD$405,48)</f>
        <v>0.18</v>
      </c>
      <c r="AY61">
        <f>VLOOKUP($A61,Sheet1!$A$2:$BD$405,49)</f>
        <v>0.32700000000000001</v>
      </c>
      <c r="AZ61">
        <f>VLOOKUP($A61,Sheet1!$A$2:$BD$405,50)</f>
        <v>0.32300000000000001</v>
      </c>
      <c r="BA61">
        <f>VLOOKUP($A61,Sheet1!$A$2:$BD$405,51)</f>
        <v>0</v>
      </c>
      <c r="BB61">
        <f>VLOOKUP($A61,Sheet1!$A$2:$BD$405,56)</f>
        <v>0</v>
      </c>
    </row>
    <row r="62" spans="1:54">
      <c r="A62">
        <v>61</v>
      </c>
      <c r="B62" t="s">
        <v>15</v>
      </c>
      <c r="C62" t="s">
        <v>7</v>
      </c>
      <c r="D62">
        <v>3.3000000000000002E-2</v>
      </c>
      <c r="E62">
        <v>0.28599999999999998</v>
      </c>
      <c r="F62">
        <v>1</v>
      </c>
      <c r="G62">
        <v>1</v>
      </c>
      <c r="H62">
        <f>VLOOKUP($A62,Sheet1!$A$2:$BD$405,6)</f>
        <v>6.58</v>
      </c>
      <c r="I62">
        <f>VLOOKUP($A62,Sheet1!$A$2:$BD$405,7)</f>
        <v>354</v>
      </c>
      <c r="J62">
        <f>VLOOKUP($A62,Sheet1!$A$2:$BD$405,8)</f>
        <v>8.34</v>
      </c>
      <c r="K62">
        <f>VLOOKUP($A62,Sheet1!$A$2:$BD$405,9)</f>
        <v>0.41</v>
      </c>
      <c r="L62">
        <f>VLOOKUP($A62,Sheet1!$A$2:$BD$405,10)</f>
        <v>3.5</v>
      </c>
      <c r="M62">
        <f>VLOOKUP($A62,Sheet1!$A$2:$BD$405,11)</f>
        <v>81.17</v>
      </c>
      <c r="N62">
        <f>VLOOKUP($A62,Sheet1!$A$2:$BD$405,12)</f>
        <v>6.6</v>
      </c>
      <c r="O62">
        <f>VLOOKUP($A62,Sheet1!$A$2:$BD$405,13)</f>
        <v>3.36</v>
      </c>
      <c r="P62">
        <f>VLOOKUP($A62,Sheet1!$A$2:$BD$405,14)</f>
        <v>27</v>
      </c>
      <c r="Q62">
        <f>VLOOKUP($A62,Sheet1!$A$2:$BD$405,15)</f>
        <v>1.21</v>
      </c>
      <c r="R62">
        <f>VLOOKUP($A62,Sheet1!$A$2:$BD$405,16)</f>
        <v>66</v>
      </c>
      <c r="S62">
        <f>VLOOKUP($A62,Sheet1!$A$2:$BD$405,17)</f>
        <v>156</v>
      </c>
      <c r="T62">
        <f>VLOOKUP($A62,Sheet1!$A$2:$BD$405,18)</f>
        <v>1098</v>
      </c>
      <c r="U62">
        <f>VLOOKUP($A62,Sheet1!$A$2:$BD$405,19)</f>
        <v>104</v>
      </c>
      <c r="V62">
        <f>VLOOKUP($A62,Sheet1!$A$2:$BD$405,20)</f>
        <v>0.7</v>
      </c>
      <c r="W62">
        <f>VLOOKUP($A62,Sheet1!$A$2:$BD$405,21)</f>
        <v>0.161</v>
      </c>
      <c r="X62">
        <f>VLOOKUP($A62,Sheet1!$A$2:$BD$405,22)</f>
        <v>0.161</v>
      </c>
      <c r="Y62">
        <f>VLOOKUP($A62,Sheet1!$A$2:$BD$405,23)</f>
        <v>13.4</v>
      </c>
      <c r="Z62">
        <f>VLOOKUP($A62,Sheet1!$A$2:$BD$405,24)</f>
        <v>81</v>
      </c>
      <c r="AA62">
        <f>VLOOKUP($A62,Sheet1!$A$2:$BD$405,25)</f>
        <v>0.98799999999999999</v>
      </c>
      <c r="AB62">
        <f>VLOOKUP($A62,Sheet1!$A$2:$BD$405,26)</f>
        <v>0.11</v>
      </c>
      <c r="AC62">
        <f>VLOOKUP($A62,Sheet1!$A$2:$BD$405,27)</f>
        <v>6.2640000000000002</v>
      </c>
      <c r="AD62">
        <f>VLOOKUP($A62,Sheet1!$A$2:$BD$405,28)</f>
        <v>2.0790000000000002</v>
      </c>
      <c r="AE62">
        <f>VLOOKUP($A62,Sheet1!$A$2:$BD$405,29)</f>
        <v>0.748</v>
      </c>
      <c r="AF62">
        <f>VLOOKUP($A62,Sheet1!$A$2:$BD$405,30)</f>
        <v>46</v>
      </c>
      <c r="AG62">
        <f>VLOOKUP($A62,Sheet1!$A$2:$BD$405,31)</f>
        <v>0</v>
      </c>
      <c r="AH62">
        <f>VLOOKUP($A62,Sheet1!$A$2:$BD$405,32)</f>
        <v>46</v>
      </c>
      <c r="AI62">
        <f>VLOOKUP($A62,Sheet1!$A$2:$BD$405,32)</f>
        <v>46</v>
      </c>
      <c r="AJ62">
        <f>VLOOKUP($A62,Sheet1!$A$2:$BD$405,34)</f>
        <v>54.9</v>
      </c>
      <c r="AK62">
        <f>VLOOKUP($A62,Sheet1!$A$2:$BD$405,35)</f>
        <v>0</v>
      </c>
      <c r="AL62">
        <f>VLOOKUP($A62,Sheet1!$A$2:$BD$405,36)</f>
        <v>11</v>
      </c>
      <c r="AM62">
        <f>VLOOKUP($A62,Sheet1!$A$2:$BD$405,37)</f>
        <v>1</v>
      </c>
      <c r="AN62">
        <f>VLOOKUP($A62,Sheet1!$A$2:$BD$405,38)</f>
        <v>0</v>
      </c>
      <c r="AO62">
        <f>VLOOKUP($A62,Sheet1!$A$2:$BD$405,39)</f>
        <v>0</v>
      </c>
      <c r="AP62">
        <f>VLOOKUP($A62,Sheet1!$A$2:$BD$405,40)</f>
        <v>6</v>
      </c>
      <c r="AQ62">
        <f>VLOOKUP($A62,Sheet1!$A$2:$BD$405,41)</f>
        <v>0</v>
      </c>
      <c r="AR62">
        <f>VLOOKUP($A62,Sheet1!$A$2:$BD$405,42)</f>
        <v>0</v>
      </c>
      <c r="AS62">
        <f>VLOOKUP($A62,Sheet1!$A$2:$BD$405,43)</f>
        <v>37</v>
      </c>
      <c r="AT62">
        <f>VLOOKUP($A62,Sheet1!$A$2:$BD$405,44)</f>
        <v>0.03</v>
      </c>
      <c r="AU62">
        <f>VLOOKUP($A62,Sheet1!$A$2:$BD$405,45)</f>
        <v>0</v>
      </c>
      <c r="AV62">
        <f>VLOOKUP($A62,Sheet1!$A$2:$BD$405,46)</f>
        <v>0</v>
      </c>
      <c r="AW62">
        <f>VLOOKUP($A62,Sheet1!$A$2:$BD$405,47)</f>
        <v>8.6999999999999993</v>
      </c>
      <c r="AX62">
        <f>VLOOKUP($A62,Sheet1!$A$2:$BD$405,48)</f>
        <v>0.16900000000000001</v>
      </c>
      <c r="AY62">
        <f>VLOOKUP($A62,Sheet1!$A$2:$BD$405,49)</f>
        <v>8.9999999999999993E-3</v>
      </c>
      <c r="AZ62">
        <f>VLOOKUP($A62,Sheet1!$A$2:$BD$405,50)</f>
        <v>0.14299999999999999</v>
      </c>
      <c r="BA62">
        <f>VLOOKUP($A62,Sheet1!$A$2:$BD$405,51)</f>
        <v>0</v>
      </c>
      <c r="BB62">
        <f>VLOOKUP($A62,Sheet1!$A$2:$BD$405,56)</f>
        <v>0</v>
      </c>
    </row>
    <row r="63" spans="1:54">
      <c r="A63">
        <v>62</v>
      </c>
      <c r="B63" t="s">
        <v>6</v>
      </c>
      <c r="C63" t="s">
        <v>7</v>
      </c>
      <c r="D63">
        <v>0.01</v>
      </c>
      <c r="E63">
        <v>0.14299999999999999</v>
      </c>
      <c r="F63">
        <v>0.42849999999999999</v>
      </c>
      <c r="G63">
        <v>0</v>
      </c>
      <c r="H63">
        <f>VLOOKUP($A63,Sheet1!$A$2:$BD$405,6)</f>
        <v>30.4</v>
      </c>
      <c r="I63">
        <f>VLOOKUP($A63,Sheet1!$A$2:$BD$405,7)</f>
        <v>293</v>
      </c>
      <c r="J63">
        <f>VLOOKUP($A63,Sheet1!$A$2:$BD$405,8)</f>
        <v>9</v>
      </c>
      <c r="K63">
        <f>VLOOKUP($A63,Sheet1!$A$2:$BD$405,9)</f>
        <v>4</v>
      </c>
      <c r="L63">
        <f>VLOOKUP($A63,Sheet1!$A$2:$BD$405,10)</f>
        <v>2.1</v>
      </c>
      <c r="M63">
        <f>VLOOKUP($A63,Sheet1!$A$2:$BD$405,11)</f>
        <v>54.4</v>
      </c>
      <c r="N63">
        <f>VLOOKUP($A63,Sheet1!$A$2:$BD$405,12)</f>
        <v>2.5</v>
      </c>
      <c r="O63">
        <f>VLOOKUP($A63,Sheet1!$A$2:$BD$405,13)</f>
        <v>4.74</v>
      </c>
      <c r="P63">
        <f>VLOOKUP($A63,Sheet1!$A$2:$BD$405,14)</f>
        <v>119</v>
      </c>
      <c r="Q63">
        <f>VLOOKUP($A63,Sheet1!$A$2:$BD$405,15)</f>
        <v>3.33</v>
      </c>
      <c r="R63">
        <f>VLOOKUP($A63,Sheet1!$A$2:$BD$405,16)</f>
        <v>26</v>
      </c>
      <c r="S63">
        <f>VLOOKUP($A63,Sheet1!$A$2:$BD$405,17)</f>
        <v>103</v>
      </c>
      <c r="T63">
        <f>VLOOKUP($A63,Sheet1!$A$2:$BD$405,18)</f>
        <v>131</v>
      </c>
      <c r="U63">
        <f>VLOOKUP($A63,Sheet1!$A$2:$BD$405,19)</f>
        <v>592</v>
      </c>
      <c r="V63">
        <f>VLOOKUP($A63,Sheet1!$A$2:$BD$405,20)</f>
        <v>0.68</v>
      </c>
      <c r="W63">
        <f>VLOOKUP($A63,Sheet1!$A$2:$BD$405,21)</f>
        <v>0.13800000000000001</v>
      </c>
      <c r="X63">
        <f>VLOOKUP($A63,Sheet1!$A$2:$BD$405,22)</f>
        <v>0.42099999999999999</v>
      </c>
      <c r="Y63">
        <f>VLOOKUP($A63,Sheet1!$A$2:$BD$405,23)</f>
        <v>31</v>
      </c>
      <c r="Z63">
        <f>VLOOKUP($A63,Sheet1!$A$2:$BD$405,24)</f>
        <v>0</v>
      </c>
      <c r="AA63">
        <f>VLOOKUP($A63,Sheet1!$A$2:$BD$405,25)</f>
        <v>0.41499999999999998</v>
      </c>
      <c r="AB63">
        <f>VLOOKUP($A63,Sheet1!$A$2:$BD$405,26)</f>
        <v>0.33700000000000002</v>
      </c>
      <c r="AC63">
        <f>VLOOKUP($A63,Sheet1!$A$2:$BD$405,27)</f>
        <v>3.9260000000000002</v>
      </c>
      <c r="AD63">
        <f>VLOOKUP($A63,Sheet1!$A$2:$BD$405,28)</f>
        <v>0.27800000000000002</v>
      </c>
      <c r="AE63">
        <f>VLOOKUP($A63,Sheet1!$A$2:$BD$405,29)</f>
        <v>6.3E-2</v>
      </c>
      <c r="AF63">
        <f>VLOOKUP($A63,Sheet1!$A$2:$BD$405,30)</f>
        <v>104</v>
      </c>
      <c r="AG63">
        <f>VLOOKUP($A63,Sheet1!$A$2:$BD$405,31)</f>
        <v>78</v>
      </c>
      <c r="AH63">
        <f>VLOOKUP($A63,Sheet1!$A$2:$BD$405,32)</f>
        <v>26</v>
      </c>
      <c r="AI63">
        <f>VLOOKUP($A63,Sheet1!$A$2:$BD$405,32)</f>
        <v>26</v>
      </c>
      <c r="AJ63">
        <f>VLOOKUP($A63,Sheet1!$A$2:$BD$405,34)</f>
        <v>16.100000000000001</v>
      </c>
      <c r="AK63">
        <f>VLOOKUP($A63,Sheet1!$A$2:$BD$405,35)</f>
        <v>0.02</v>
      </c>
      <c r="AL63">
        <f>VLOOKUP($A63,Sheet1!$A$2:$BD$405,36)</f>
        <v>0</v>
      </c>
      <c r="AM63">
        <f>VLOOKUP($A63,Sheet1!$A$2:$BD$405,37)</f>
        <v>0</v>
      </c>
      <c r="AN63">
        <f>VLOOKUP($A63,Sheet1!$A$2:$BD$405,38)</f>
        <v>0</v>
      </c>
      <c r="AO63">
        <f>VLOOKUP($A63,Sheet1!$A$2:$BD$405,39)</f>
        <v>0</v>
      </c>
      <c r="AP63">
        <f>VLOOKUP($A63,Sheet1!$A$2:$BD$405,40)</f>
        <v>0</v>
      </c>
      <c r="AQ63">
        <f>VLOOKUP($A63,Sheet1!$A$2:$BD$405,41)</f>
        <v>0</v>
      </c>
      <c r="AR63">
        <f>VLOOKUP($A63,Sheet1!$A$2:$BD$405,42)</f>
        <v>0</v>
      </c>
      <c r="AS63">
        <f>VLOOKUP($A63,Sheet1!$A$2:$BD$405,43)</f>
        <v>46</v>
      </c>
      <c r="AT63">
        <f>VLOOKUP($A63,Sheet1!$A$2:$BD$405,44)</f>
        <v>0.24</v>
      </c>
      <c r="AU63">
        <f>VLOOKUP($A63,Sheet1!$A$2:$BD$405,45)</f>
        <v>0</v>
      </c>
      <c r="AV63">
        <f>VLOOKUP($A63,Sheet1!$A$2:$BD$405,46)</f>
        <v>0</v>
      </c>
      <c r="AW63">
        <f>VLOOKUP($A63,Sheet1!$A$2:$BD$405,47)</f>
        <v>3.4</v>
      </c>
      <c r="AX63">
        <f>VLOOKUP($A63,Sheet1!$A$2:$BD$405,48)</f>
        <v>0.57799999999999996</v>
      </c>
      <c r="AY63">
        <f>VLOOKUP($A63,Sheet1!$A$2:$BD$405,49)</f>
        <v>0.79600000000000004</v>
      </c>
      <c r="AZ63">
        <f>VLOOKUP($A63,Sheet1!$A$2:$BD$405,50)</f>
        <v>2.09</v>
      </c>
      <c r="BA63">
        <f>VLOOKUP($A63,Sheet1!$A$2:$BD$405,51)</f>
        <v>1</v>
      </c>
      <c r="BB63">
        <f>VLOOKUP($A63,Sheet1!$A$2:$BD$405,56)</f>
        <v>0</v>
      </c>
    </row>
    <row r="64" spans="1:54">
      <c r="A64">
        <v>63</v>
      </c>
      <c r="B64" t="s">
        <v>16</v>
      </c>
      <c r="C64" t="s">
        <v>7</v>
      </c>
      <c r="D64">
        <v>0.01</v>
      </c>
      <c r="E64">
        <v>0.01</v>
      </c>
      <c r="F64">
        <v>0</v>
      </c>
      <c r="G64">
        <v>0</v>
      </c>
      <c r="H64">
        <f>VLOOKUP($A64,Sheet1!$A$2:$BD$405,6)</f>
        <v>78.73</v>
      </c>
      <c r="I64">
        <f>VLOOKUP($A64,Sheet1!$A$2:$BD$405,7)</f>
        <v>114</v>
      </c>
      <c r="J64">
        <f>VLOOKUP($A64,Sheet1!$A$2:$BD$405,8)</f>
        <v>1.53</v>
      </c>
      <c r="K64">
        <f>VLOOKUP($A64,Sheet1!$A$2:$BD$405,9)</f>
        <v>6.03</v>
      </c>
      <c r="L64">
        <f>VLOOKUP($A64,Sheet1!$A$2:$BD$405,10)</f>
        <v>0.68</v>
      </c>
      <c r="M64">
        <f>VLOOKUP($A64,Sheet1!$A$2:$BD$405,11)</f>
        <v>13.53</v>
      </c>
      <c r="N64">
        <f>VLOOKUP($A64,Sheet1!$A$2:$BD$405,12)</f>
        <v>0</v>
      </c>
      <c r="O64">
        <f>VLOOKUP($A64,Sheet1!$A$2:$BD$405,13)</f>
        <v>0</v>
      </c>
      <c r="P64">
        <f>VLOOKUP($A64,Sheet1!$A$2:$BD$405,14)</f>
        <v>14</v>
      </c>
      <c r="Q64">
        <f>VLOOKUP($A64,Sheet1!$A$2:$BD$405,15)</f>
        <v>0.73</v>
      </c>
      <c r="R64">
        <f>VLOOKUP($A64,Sheet1!$A$2:$BD$405,16)</f>
        <v>8</v>
      </c>
      <c r="S64">
        <f>VLOOKUP($A64,Sheet1!$A$2:$BD$405,17)</f>
        <v>56</v>
      </c>
      <c r="T64">
        <f>VLOOKUP($A64,Sheet1!$A$2:$BD$405,18)</f>
        <v>270</v>
      </c>
      <c r="U64">
        <f>VLOOKUP($A64,Sheet1!$A$2:$BD$405,19)</f>
        <v>328</v>
      </c>
      <c r="V64">
        <f>VLOOKUP($A64,Sheet1!$A$2:$BD$405,20)</f>
        <v>0.2</v>
      </c>
      <c r="W64">
        <f>VLOOKUP($A64,Sheet1!$A$2:$BD$405,21)</f>
        <v>7.9000000000000001E-2</v>
      </c>
      <c r="X64">
        <f>VLOOKUP($A64,Sheet1!$A$2:$BD$405,22)</f>
        <v>7.3999999999999996E-2</v>
      </c>
      <c r="Y64">
        <f>VLOOKUP($A64,Sheet1!$A$2:$BD$405,23)</f>
        <v>0.9</v>
      </c>
      <c r="Z64">
        <f>VLOOKUP($A64,Sheet1!$A$2:$BD$405,24)</f>
        <v>1.1000000000000001</v>
      </c>
      <c r="AA64">
        <f>VLOOKUP($A64,Sheet1!$A$2:$BD$405,25)</f>
        <v>7.0000000000000007E-2</v>
      </c>
      <c r="AB64">
        <f>VLOOKUP($A64,Sheet1!$A$2:$BD$405,26)</f>
        <v>0.11</v>
      </c>
      <c r="AC64">
        <f>VLOOKUP($A64,Sheet1!$A$2:$BD$405,27)</f>
        <v>0.27</v>
      </c>
      <c r="AD64">
        <f>VLOOKUP($A64,Sheet1!$A$2:$BD$405,28)</f>
        <v>0.37</v>
      </c>
      <c r="AE64">
        <f>VLOOKUP($A64,Sheet1!$A$2:$BD$405,29)</f>
        <v>0.15</v>
      </c>
      <c r="AF64">
        <f>VLOOKUP($A64,Sheet1!$A$2:$BD$405,30)</f>
        <v>25</v>
      </c>
      <c r="AG64">
        <f>VLOOKUP($A64,Sheet1!$A$2:$BD$405,31)</f>
        <v>0</v>
      </c>
      <c r="AH64">
        <f>VLOOKUP($A64,Sheet1!$A$2:$BD$405,32)</f>
        <v>25</v>
      </c>
      <c r="AI64">
        <f>VLOOKUP($A64,Sheet1!$A$2:$BD$405,32)</f>
        <v>25</v>
      </c>
      <c r="AJ64">
        <f>VLOOKUP($A64,Sheet1!$A$2:$BD$405,34)</f>
        <v>0</v>
      </c>
      <c r="AK64">
        <f>VLOOKUP($A64,Sheet1!$A$2:$BD$405,35)</f>
        <v>0.12</v>
      </c>
      <c r="AL64">
        <f>VLOOKUP($A64,Sheet1!$A$2:$BD$405,36)</f>
        <v>100</v>
      </c>
      <c r="AM64">
        <f>VLOOKUP($A64,Sheet1!$A$2:$BD$405,37)</f>
        <v>30</v>
      </c>
      <c r="AN64">
        <f>VLOOKUP($A64,Sheet1!$A$2:$BD$405,38)</f>
        <v>30</v>
      </c>
      <c r="AO64">
        <f>VLOOKUP($A64,Sheet1!$A$2:$BD$405,39)</f>
        <v>0</v>
      </c>
      <c r="AP64">
        <f>VLOOKUP($A64,Sheet1!$A$2:$BD$405,40)</f>
        <v>0</v>
      </c>
      <c r="AQ64">
        <f>VLOOKUP($A64,Sheet1!$A$2:$BD$405,41)</f>
        <v>0</v>
      </c>
      <c r="AR64">
        <f>VLOOKUP($A64,Sheet1!$A$2:$BD$405,42)</f>
        <v>0</v>
      </c>
      <c r="AS64">
        <f>VLOOKUP($A64,Sheet1!$A$2:$BD$405,43)</f>
        <v>0</v>
      </c>
      <c r="AT64">
        <f>VLOOKUP($A64,Sheet1!$A$2:$BD$405,44)</f>
        <v>0</v>
      </c>
      <c r="AU64">
        <f>VLOOKUP($A64,Sheet1!$A$2:$BD$405,45)</f>
        <v>0</v>
      </c>
      <c r="AV64">
        <f>VLOOKUP($A64,Sheet1!$A$2:$BD$405,46)</f>
        <v>0</v>
      </c>
      <c r="AW64">
        <f>VLOOKUP($A64,Sheet1!$A$2:$BD$405,47)</f>
        <v>0</v>
      </c>
      <c r="AX64">
        <f>VLOOKUP($A64,Sheet1!$A$2:$BD$405,48)</f>
        <v>1.03</v>
      </c>
      <c r="AY64">
        <f>VLOOKUP($A64,Sheet1!$A$2:$BD$405,49)</f>
        <v>1.69</v>
      </c>
      <c r="AZ64">
        <f>VLOOKUP($A64,Sheet1!$A$2:$BD$405,50)</f>
        <v>3.02</v>
      </c>
      <c r="BA64">
        <f>VLOOKUP($A64,Sheet1!$A$2:$BD$405,51)</f>
        <v>60</v>
      </c>
      <c r="BB64">
        <f>VLOOKUP($A64,Sheet1!$A$2:$BD$405,56)</f>
        <v>0</v>
      </c>
    </row>
    <row r="65" spans="1:54">
      <c r="A65">
        <v>64</v>
      </c>
      <c r="B65" t="s">
        <v>19</v>
      </c>
      <c r="C65" t="s">
        <v>7</v>
      </c>
      <c r="D65">
        <v>0.01</v>
      </c>
      <c r="E65">
        <v>0</v>
      </c>
      <c r="F65">
        <v>0</v>
      </c>
      <c r="G65">
        <v>0</v>
      </c>
      <c r="H65">
        <f>VLOOKUP($A65,Sheet1!$A$2:$BD$405,6)</f>
        <v>62.13</v>
      </c>
      <c r="I65">
        <f>VLOOKUP($A65,Sheet1!$A$2:$BD$405,7)</f>
        <v>158</v>
      </c>
      <c r="J65">
        <f>VLOOKUP($A65,Sheet1!$A$2:$BD$405,8)</f>
        <v>5.8</v>
      </c>
      <c r="K65">
        <f>VLOOKUP($A65,Sheet1!$A$2:$BD$405,9)</f>
        <v>0.93</v>
      </c>
      <c r="L65">
        <f>VLOOKUP($A65,Sheet1!$A$2:$BD$405,10)</f>
        <v>0.27</v>
      </c>
      <c r="M65">
        <f>VLOOKUP($A65,Sheet1!$A$2:$BD$405,11)</f>
        <v>30.86</v>
      </c>
      <c r="N65">
        <f>VLOOKUP($A65,Sheet1!$A$2:$BD$405,12)</f>
        <v>1.8</v>
      </c>
      <c r="O65">
        <f>VLOOKUP($A65,Sheet1!$A$2:$BD$405,13)</f>
        <v>0.56000000000000005</v>
      </c>
      <c r="P65">
        <f>VLOOKUP($A65,Sheet1!$A$2:$BD$405,14)</f>
        <v>7</v>
      </c>
      <c r="Q65">
        <f>VLOOKUP($A65,Sheet1!$A$2:$BD$405,15)</f>
        <v>1.28</v>
      </c>
      <c r="R65">
        <f>VLOOKUP($A65,Sheet1!$A$2:$BD$405,16)</f>
        <v>18</v>
      </c>
      <c r="S65">
        <f>VLOOKUP($A65,Sheet1!$A$2:$BD$405,17)</f>
        <v>58</v>
      </c>
      <c r="T65">
        <f>VLOOKUP($A65,Sheet1!$A$2:$BD$405,18)</f>
        <v>44</v>
      </c>
      <c r="U65">
        <f>VLOOKUP($A65,Sheet1!$A$2:$BD$405,19)</f>
        <v>1</v>
      </c>
      <c r="V65">
        <f>VLOOKUP($A65,Sheet1!$A$2:$BD$405,20)</f>
        <v>0.51</v>
      </c>
      <c r="W65">
        <f>VLOOKUP($A65,Sheet1!$A$2:$BD$405,21)</f>
        <v>0.1</v>
      </c>
      <c r="X65">
        <f>VLOOKUP($A65,Sheet1!$A$2:$BD$405,22)</f>
        <v>0.32200000000000001</v>
      </c>
      <c r="Y65">
        <f>VLOOKUP($A65,Sheet1!$A$2:$BD$405,23)</f>
        <v>26.4</v>
      </c>
      <c r="Z65">
        <f>VLOOKUP($A65,Sheet1!$A$2:$BD$405,24)</f>
        <v>0</v>
      </c>
      <c r="AA65">
        <f>VLOOKUP($A65,Sheet1!$A$2:$BD$405,25)</f>
        <v>0.27400000000000002</v>
      </c>
      <c r="AB65">
        <f>VLOOKUP($A65,Sheet1!$A$2:$BD$405,26)</f>
        <v>0.13600000000000001</v>
      </c>
      <c r="AC65">
        <f>VLOOKUP($A65,Sheet1!$A$2:$BD$405,27)</f>
        <v>1.6890000000000001</v>
      </c>
      <c r="AD65">
        <f>VLOOKUP($A65,Sheet1!$A$2:$BD$405,28)</f>
        <v>0.112</v>
      </c>
      <c r="AE65">
        <f>VLOOKUP($A65,Sheet1!$A$2:$BD$405,29)</f>
        <v>4.9000000000000002E-2</v>
      </c>
      <c r="AF65">
        <f>VLOOKUP($A65,Sheet1!$A$2:$BD$405,30)</f>
        <v>73</v>
      </c>
      <c r="AG65">
        <f>VLOOKUP($A65,Sheet1!$A$2:$BD$405,31)</f>
        <v>66</v>
      </c>
      <c r="AH65">
        <f>VLOOKUP($A65,Sheet1!$A$2:$BD$405,32)</f>
        <v>7</v>
      </c>
      <c r="AI65">
        <f>VLOOKUP($A65,Sheet1!$A$2:$BD$405,32)</f>
        <v>7</v>
      </c>
      <c r="AJ65">
        <f>VLOOKUP($A65,Sheet1!$A$2:$BD$405,34)</f>
        <v>6.4</v>
      </c>
      <c r="AK65">
        <f>VLOOKUP($A65,Sheet1!$A$2:$BD$405,35)</f>
        <v>0</v>
      </c>
      <c r="AL65">
        <f>VLOOKUP($A65,Sheet1!$A$2:$BD$405,36)</f>
        <v>0</v>
      </c>
      <c r="AM65">
        <f>VLOOKUP($A65,Sheet1!$A$2:$BD$405,37)</f>
        <v>0</v>
      </c>
      <c r="AN65">
        <f>VLOOKUP($A65,Sheet1!$A$2:$BD$405,38)</f>
        <v>0</v>
      </c>
      <c r="AO65">
        <f>VLOOKUP($A65,Sheet1!$A$2:$BD$405,39)</f>
        <v>0</v>
      </c>
      <c r="AP65">
        <f>VLOOKUP($A65,Sheet1!$A$2:$BD$405,40)</f>
        <v>0</v>
      </c>
      <c r="AQ65">
        <f>VLOOKUP($A65,Sheet1!$A$2:$BD$405,41)</f>
        <v>0</v>
      </c>
      <c r="AR65">
        <f>VLOOKUP($A65,Sheet1!$A$2:$BD$405,42)</f>
        <v>0</v>
      </c>
      <c r="AS65">
        <f>VLOOKUP($A65,Sheet1!$A$2:$BD$405,43)</f>
        <v>7</v>
      </c>
      <c r="AT65">
        <f>VLOOKUP($A65,Sheet1!$A$2:$BD$405,44)</f>
        <v>0.06</v>
      </c>
      <c r="AU65">
        <f>VLOOKUP($A65,Sheet1!$A$2:$BD$405,45)</f>
        <v>0</v>
      </c>
      <c r="AV65">
        <f>VLOOKUP($A65,Sheet1!$A$2:$BD$405,46)</f>
        <v>0</v>
      </c>
      <c r="AW65">
        <f>VLOOKUP($A65,Sheet1!$A$2:$BD$405,47)</f>
        <v>0</v>
      </c>
      <c r="AX65">
        <f>VLOOKUP($A65,Sheet1!$A$2:$BD$405,48)</f>
        <v>0.17599999999999999</v>
      </c>
      <c r="AY65">
        <f>VLOOKUP($A65,Sheet1!$A$2:$BD$405,49)</f>
        <v>0.13100000000000001</v>
      </c>
      <c r="AZ65">
        <f>VLOOKUP($A65,Sheet1!$A$2:$BD$405,50)</f>
        <v>0.31900000000000001</v>
      </c>
      <c r="BA65">
        <f>VLOOKUP($A65,Sheet1!$A$2:$BD$405,51)</f>
        <v>0</v>
      </c>
      <c r="BB65">
        <f>VLOOKUP($A65,Sheet1!$A$2:$BD$405,56)</f>
        <v>0</v>
      </c>
    </row>
    <row r="66" spans="1:54">
      <c r="A66">
        <v>65</v>
      </c>
      <c r="B66" t="s">
        <v>66</v>
      </c>
      <c r="C66" t="s">
        <v>57</v>
      </c>
      <c r="D66">
        <v>1</v>
      </c>
      <c r="E66">
        <v>1</v>
      </c>
      <c r="F66">
        <v>0.5</v>
      </c>
      <c r="G66">
        <v>0</v>
      </c>
      <c r="H66">
        <f>VLOOKUP($A66,Sheet1!$A$2:$BD$405,6)</f>
        <v>30.47</v>
      </c>
      <c r="I66">
        <f>VLOOKUP($A66,Sheet1!$A$2:$BD$405,7)</f>
        <v>278</v>
      </c>
      <c r="J66">
        <f>VLOOKUP($A66,Sheet1!$A$2:$BD$405,8)</f>
        <v>0.37</v>
      </c>
      <c r="K66">
        <f>VLOOKUP($A66,Sheet1!$A$2:$BD$405,9)</f>
        <v>7.0000000000000007E-2</v>
      </c>
      <c r="L66">
        <f>VLOOKUP($A66,Sheet1!$A$2:$BD$405,10)</f>
        <v>0.23</v>
      </c>
      <c r="M66">
        <f>VLOOKUP($A66,Sheet1!$A$2:$BD$405,11)</f>
        <v>68.86</v>
      </c>
      <c r="N66">
        <f>VLOOKUP($A66,Sheet1!$A$2:$BD$405,12)</f>
        <v>1.1000000000000001</v>
      </c>
      <c r="O66">
        <f>VLOOKUP($A66,Sheet1!$A$2:$BD$405,13)</f>
        <v>48.5</v>
      </c>
      <c r="P66">
        <f>VLOOKUP($A66,Sheet1!$A$2:$BD$405,14)</f>
        <v>20</v>
      </c>
      <c r="Q66">
        <f>VLOOKUP($A66,Sheet1!$A$2:$BD$405,15)</f>
        <v>0.49</v>
      </c>
      <c r="R66">
        <f>VLOOKUP($A66,Sheet1!$A$2:$BD$405,16)</f>
        <v>4</v>
      </c>
      <c r="S66">
        <f>VLOOKUP($A66,Sheet1!$A$2:$BD$405,17)</f>
        <v>19</v>
      </c>
      <c r="T66">
        <f>VLOOKUP($A66,Sheet1!$A$2:$BD$405,18)</f>
        <v>77</v>
      </c>
      <c r="U66">
        <f>VLOOKUP($A66,Sheet1!$A$2:$BD$405,19)</f>
        <v>32</v>
      </c>
      <c r="V66">
        <f>VLOOKUP($A66,Sheet1!$A$2:$BD$405,20)</f>
        <v>0.06</v>
      </c>
      <c r="W66">
        <f>VLOOKUP($A66,Sheet1!$A$2:$BD$405,21)</f>
        <v>0.1</v>
      </c>
      <c r="X66">
        <f>VLOOKUP($A66,Sheet1!$A$2:$BD$405,22)</f>
        <v>0.04</v>
      </c>
      <c r="Y66">
        <f>VLOOKUP($A66,Sheet1!$A$2:$BD$405,23)</f>
        <v>2</v>
      </c>
      <c r="Z66">
        <f>VLOOKUP($A66,Sheet1!$A$2:$BD$405,24)</f>
        <v>8.8000000000000007</v>
      </c>
      <c r="AA66">
        <f>VLOOKUP($A66,Sheet1!$A$2:$BD$405,25)</f>
        <v>1.6E-2</v>
      </c>
      <c r="AB66">
        <f>VLOOKUP($A66,Sheet1!$A$2:$BD$405,26)</f>
        <v>7.5999999999999998E-2</v>
      </c>
      <c r="AC66">
        <f>VLOOKUP($A66,Sheet1!$A$2:$BD$405,27)</f>
        <v>3.5999999999999997E-2</v>
      </c>
      <c r="AD66">
        <f>VLOOKUP($A66,Sheet1!$A$2:$BD$405,28)</f>
        <v>0.02</v>
      </c>
      <c r="AE66">
        <f>VLOOKUP($A66,Sheet1!$A$2:$BD$405,29)</f>
        <v>0.02</v>
      </c>
      <c r="AF66">
        <f>VLOOKUP($A66,Sheet1!$A$2:$BD$405,30)</f>
        <v>11</v>
      </c>
      <c r="AG66">
        <f>VLOOKUP($A66,Sheet1!$A$2:$BD$405,31)</f>
        <v>0</v>
      </c>
      <c r="AH66">
        <f>VLOOKUP($A66,Sheet1!$A$2:$BD$405,32)</f>
        <v>11</v>
      </c>
      <c r="AI66">
        <f>VLOOKUP($A66,Sheet1!$A$2:$BD$405,32)</f>
        <v>11</v>
      </c>
      <c r="AJ66">
        <f>VLOOKUP($A66,Sheet1!$A$2:$BD$405,34)</f>
        <v>10.199999999999999</v>
      </c>
      <c r="AK66">
        <f>VLOOKUP($A66,Sheet1!$A$2:$BD$405,35)</f>
        <v>0</v>
      </c>
      <c r="AL66">
        <f>VLOOKUP($A66,Sheet1!$A$2:$BD$405,36)</f>
        <v>0</v>
      </c>
      <c r="AM66">
        <f>VLOOKUP($A66,Sheet1!$A$2:$BD$405,37)</f>
        <v>0</v>
      </c>
      <c r="AN66">
        <f>VLOOKUP($A66,Sheet1!$A$2:$BD$405,38)</f>
        <v>0</v>
      </c>
      <c r="AO66">
        <f>VLOOKUP($A66,Sheet1!$A$2:$BD$405,39)</f>
        <v>0</v>
      </c>
      <c r="AP66">
        <f>VLOOKUP($A66,Sheet1!$A$2:$BD$405,40)</f>
        <v>0</v>
      </c>
      <c r="AQ66">
        <f>VLOOKUP($A66,Sheet1!$A$2:$BD$405,41)</f>
        <v>0</v>
      </c>
      <c r="AR66">
        <f>VLOOKUP($A66,Sheet1!$A$2:$BD$405,42)</f>
        <v>0</v>
      </c>
      <c r="AS66">
        <f>VLOOKUP($A66,Sheet1!$A$2:$BD$405,43)</f>
        <v>0</v>
      </c>
      <c r="AT66">
        <f>VLOOKUP($A66,Sheet1!$A$2:$BD$405,44)</f>
        <v>0.12</v>
      </c>
      <c r="AU66">
        <f>VLOOKUP($A66,Sheet1!$A$2:$BD$405,45)</f>
        <v>0</v>
      </c>
      <c r="AV66">
        <f>VLOOKUP($A66,Sheet1!$A$2:$BD$405,46)</f>
        <v>0</v>
      </c>
      <c r="AW66">
        <f>VLOOKUP($A66,Sheet1!$A$2:$BD$405,47)</f>
        <v>0</v>
      </c>
      <c r="AX66">
        <f>VLOOKUP($A66,Sheet1!$A$2:$BD$405,48)</f>
        <v>0.01</v>
      </c>
      <c r="AY66">
        <f>VLOOKUP($A66,Sheet1!$A$2:$BD$405,49)</f>
        <v>3.7999999999999999E-2</v>
      </c>
      <c r="AZ66">
        <f>VLOOKUP($A66,Sheet1!$A$2:$BD$405,50)</f>
        <v>0</v>
      </c>
      <c r="BA66">
        <f>VLOOKUP($A66,Sheet1!$A$2:$BD$405,51)</f>
        <v>0</v>
      </c>
      <c r="BB66">
        <f>VLOOKUP($A66,Sheet1!$A$2:$BD$405,56)</f>
        <v>0</v>
      </c>
    </row>
    <row r="67" spans="1:54">
      <c r="A67">
        <v>66</v>
      </c>
      <c r="B67" t="s">
        <v>58</v>
      </c>
      <c r="C67" t="s">
        <v>57</v>
      </c>
      <c r="D67">
        <v>3.3000000000000002E-2</v>
      </c>
      <c r="E67">
        <v>0.28599999999999998</v>
      </c>
      <c r="F67">
        <v>0.28599999999999998</v>
      </c>
      <c r="G67">
        <v>0.2145</v>
      </c>
      <c r="H67">
        <f>VLOOKUP($A67,Sheet1!$A$2:$BD$405,6)</f>
        <v>0</v>
      </c>
      <c r="I67">
        <f>VLOOKUP($A67,Sheet1!$A$2:$BD$405,7)</f>
        <v>36</v>
      </c>
      <c r="J67">
        <f>VLOOKUP($A67,Sheet1!$A$2:$BD$405,8)</f>
        <v>0</v>
      </c>
      <c r="K67">
        <f>VLOOKUP($A67,Sheet1!$A$2:$BD$405,9)</f>
        <v>0.9</v>
      </c>
      <c r="L67">
        <f>VLOOKUP($A67,Sheet1!$A$2:$BD$405,10)</f>
        <v>0</v>
      </c>
      <c r="M67">
        <f>VLOOKUP($A67,Sheet1!$A$2:$BD$405,11)</f>
        <v>1.7</v>
      </c>
      <c r="N67">
        <f>VLOOKUP($A67,Sheet1!$A$2:$BD$405,12)</f>
        <v>0</v>
      </c>
      <c r="O67">
        <f>VLOOKUP($A67,Sheet1!$A$2:$BD$405,13)</f>
        <v>1.7</v>
      </c>
      <c r="P67">
        <f>VLOOKUP($A67,Sheet1!$A$2:$BD$405,14)</f>
        <v>0</v>
      </c>
      <c r="Q67">
        <f>VLOOKUP($A67,Sheet1!$A$2:$BD$405,15)</f>
        <v>0</v>
      </c>
      <c r="R67">
        <f>VLOOKUP($A67,Sheet1!$A$2:$BD$405,16)</f>
        <v>0</v>
      </c>
      <c r="S67">
        <f>VLOOKUP($A67,Sheet1!$A$2:$BD$405,17)</f>
        <v>0</v>
      </c>
      <c r="T67">
        <f>VLOOKUP($A67,Sheet1!$A$2:$BD$405,18)</f>
        <v>0</v>
      </c>
      <c r="U67">
        <f>VLOOKUP($A67,Sheet1!$A$2:$BD$405,19)</f>
        <v>0</v>
      </c>
      <c r="V67">
        <f>VLOOKUP($A67,Sheet1!$A$2:$BD$405,20)</f>
        <v>0</v>
      </c>
      <c r="W67">
        <f>VLOOKUP($A67,Sheet1!$A$2:$BD$405,21)</f>
        <v>0</v>
      </c>
      <c r="X67">
        <f>VLOOKUP($A67,Sheet1!$A$2:$BD$405,22)</f>
        <v>0</v>
      </c>
      <c r="Y67">
        <f>VLOOKUP($A67,Sheet1!$A$2:$BD$405,23)</f>
        <v>0</v>
      </c>
      <c r="Z67">
        <f>VLOOKUP($A67,Sheet1!$A$2:$BD$405,24)</f>
        <v>0</v>
      </c>
      <c r="AA67">
        <f>VLOOKUP($A67,Sheet1!$A$2:$BD$405,25)</f>
        <v>0</v>
      </c>
      <c r="AB67">
        <f>VLOOKUP($A67,Sheet1!$A$2:$BD$405,26)</f>
        <v>0</v>
      </c>
      <c r="AC67">
        <f>VLOOKUP($A67,Sheet1!$A$2:$BD$405,27)</f>
        <v>0</v>
      </c>
      <c r="AD67">
        <f>VLOOKUP($A67,Sheet1!$A$2:$BD$405,28)</f>
        <v>0</v>
      </c>
      <c r="AE67">
        <f>VLOOKUP($A67,Sheet1!$A$2:$BD$405,29)</f>
        <v>0</v>
      </c>
      <c r="AF67">
        <f>VLOOKUP($A67,Sheet1!$A$2:$BD$405,30)</f>
        <v>0</v>
      </c>
      <c r="AG67">
        <f>VLOOKUP($A67,Sheet1!$A$2:$BD$405,31)</f>
        <v>0</v>
      </c>
      <c r="AH67">
        <f>VLOOKUP($A67,Sheet1!$A$2:$BD$405,32)</f>
        <v>0</v>
      </c>
      <c r="AI67">
        <f>VLOOKUP($A67,Sheet1!$A$2:$BD$405,32)</f>
        <v>0</v>
      </c>
      <c r="AJ67">
        <f>VLOOKUP($A67,Sheet1!$A$2:$BD$405,34)</f>
        <v>0</v>
      </c>
      <c r="AK67">
        <f>VLOOKUP($A67,Sheet1!$A$2:$BD$405,35)</f>
        <v>0</v>
      </c>
      <c r="AL67">
        <f>VLOOKUP($A67,Sheet1!$A$2:$BD$405,36)</f>
        <v>0</v>
      </c>
      <c r="AM67">
        <f>VLOOKUP($A67,Sheet1!$A$2:$BD$405,37)</f>
        <v>0</v>
      </c>
      <c r="AN67">
        <f>VLOOKUP($A67,Sheet1!$A$2:$BD$405,38)</f>
        <v>0</v>
      </c>
      <c r="AO67">
        <f>VLOOKUP($A67,Sheet1!$A$2:$BD$405,39)</f>
        <v>0</v>
      </c>
      <c r="AP67">
        <f>VLOOKUP($A67,Sheet1!$A$2:$BD$405,40)</f>
        <v>0</v>
      </c>
      <c r="AQ67">
        <f>VLOOKUP($A67,Sheet1!$A$2:$BD$405,41)</f>
        <v>0</v>
      </c>
      <c r="AR67">
        <f>VLOOKUP($A67,Sheet1!$A$2:$BD$405,42)</f>
        <v>0</v>
      </c>
      <c r="AS67">
        <f>VLOOKUP($A67,Sheet1!$A$2:$BD$405,43)</f>
        <v>0</v>
      </c>
      <c r="AT67">
        <f>VLOOKUP($A67,Sheet1!$A$2:$BD$405,44)</f>
        <v>0</v>
      </c>
      <c r="AU67">
        <f>VLOOKUP($A67,Sheet1!$A$2:$BD$405,45)</f>
        <v>0</v>
      </c>
      <c r="AV67">
        <f>VLOOKUP($A67,Sheet1!$A$2:$BD$405,46)</f>
        <v>0</v>
      </c>
      <c r="AW67">
        <f>VLOOKUP($A67,Sheet1!$A$2:$BD$405,47)</f>
        <v>0</v>
      </c>
      <c r="AX67">
        <f>VLOOKUP($A67,Sheet1!$A$2:$BD$405,48)</f>
        <v>0</v>
      </c>
      <c r="AY67">
        <f>VLOOKUP($A67,Sheet1!$A$2:$BD$405,49)</f>
        <v>0</v>
      </c>
      <c r="AZ67">
        <f>VLOOKUP($A67,Sheet1!$A$2:$BD$405,50)</f>
        <v>0</v>
      </c>
      <c r="BA67">
        <f>VLOOKUP($A67,Sheet1!$A$2:$BD$405,51)</f>
        <v>0</v>
      </c>
      <c r="BB67">
        <f>VLOOKUP($A67,Sheet1!$A$2:$BD$405,56)</f>
        <v>0</v>
      </c>
    </row>
    <row r="68" spans="1:54">
      <c r="A68">
        <v>67</v>
      </c>
      <c r="B68" t="s">
        <v>63</v>
      </c>
      <c r="C68" t="s">
        <v>57</v>
      </c>
      <c r="D68">
        <v>0.01</v>
      </c>
      <c r="E68">
        <v>0.14299999999999999</v>
      </c>
      <c r="F68">
        <v>0.14299999999999999</v>
      </c>
      <c r="G68">
        <v>0.28599999999999998</v>
      </c>
      <c r="H68">
        <f>VLOOKUP($A68,Sheet1!$A$2:$BD$405,6)</f>
        <v>65.458333333333329</v>
      </c>
      <c r="I68">
        <f>VLOOKUP($A68,Sheet1!$A$2:$BD$405,7)</f>
        <v>168.66666666666666</v>
      </c>
      <c r="J68">
        <f>VLOOKUP($A68,Sheet1!$A$2:$BD$405,8)</f>
        <v>3.7966666666666669</v>
      </c>
      <c r="K68">
        <f>VLOOKUP($A68,Sheet1!$A$2:$BD$405,9)</f>
        <v>7.0049999999999999</v>
      </c>
      <c r="L68">
        <f>VLOOKUP($A68,Sheet1!$A$2:$BD$405,10)</f>
        <v>0.93</v>
      </c>
      <c r="M68">
        <f>VLOOKUP($A68,Sheet1!$A$2:$BD$405,11)</f>
        <v>22.808333333333334</v>
      </c>
      <c r="N68">
        <f>VLOOKUP($A68,Sheet1!$A$2:$BD$405,12)</f>
        <v>0.8833333333333333</v>
      </c>
      <c r="O68">
        <f>VLOOKUP($A68,Sheet1!$A$2:$BD$405,13)</f>
        <v>19.283333333333331</v>
      </c>
      <c r="P68">
        <f>VLOOKUP($A68,Sheet1!$A$2:$BD$405,14)</f>
        <v>128</v>
      </c>
      <c r="Q68">
        <f>VLOOKUP($A68,Sheet1!$A$2:$BD$405,15)</f>
        <v>0.28333333333333333</v>
      </c>
      <c r="R68">
        <f>VLOOKUP($A68,Sheet1!$A$2:$BD$405,16)</f>
        <v>18.666666666666668</v>
      </c>
      <c r="S68">
        <f>VLOOKUP($A68,Sheet1!$A$2:$BD$405,17)</f>
        <v>105.16666666666667</v>
      </c>
      <c r="T68">
        <f>VLOOKUP($A68,Sheet1!$A$2:$BD$405,18)</f>
        <v>211.83333333333334</v>
      </c>
      <c r="U68">
        <f>VLOOKUP($A68,Sheet1!$A$2:$BD$405,19)</f>
        <v>67.166666666666671</v>
      </c>
      <c r="V68">
        <f>VLOOKUP($A68,Sheet1!$A$2:$BD$405,20)</f>
        <v>0.46166666666666673</v>
      </c>
      <c r="W68">
        <f>VLOOKUP($A68,Sheet1!$A$2:$BD$405,21)</f>
        <v>5.3499999999999999E-2</v>
      </c>
      <c r="X68">
        <f>VLOOKUP($A68,Sheet1!$A$2:$BD$405,22)</f>
        <v>4.6666666666666671E-3</v>
      </c>
      <c r="Y68">
        <f>VLOOKUP($A68,Sheet1!$A$2:$BD$405,23)</f>
        <v>2.5166666666666671</v>
      </c>
      <c r="Z68">
        <f>VLOOKUP($A68,Sheet1!$A$2:$BD$405,24)</f>
        <v>0.56666666666666676</v>
      </c>
      <c r="AA68">
        <f>VLOOKUP($A68,Sheet1!$A$2:$BD$405,25)</f>
        <v>4.3833333333333335E-2</v>
      </c>
      <c r="AB68">
        <f>VLOOKUP($A68,Sheet1!$A$2:$BD$405,26)</f>
        <v>0.19066666666666665</v>
      </c>
      <c r="AC68">
        <f>VLOOKUP($A68,Sheet1!$A$2:$BD$405,27)</f>
        <v>0.12050000000000001</v>
      </c>
      <c r="AD68">
        <f>VLOOKUP($A68,Sheet1!$A$2:$BD$405,28)</f>
        <v>0.48233333333333334</v>
      </c>
      <c r="AE68">
        <f>VLOOKUP($A68,Sheet1!$A$2:$BD$405,29)</f>
        <v>4.3000000000000003E-2</v>
      </c>
      <c r="AF68">
        <f>VLOOKUP($A68,Sheet1!$A$2:$BD$405,30)</f>
        <v>8.5</v>
      </c>
      <c r="AG68">
        <f>VLOOKUP($A68,Sheet1!$A$2:$BD$405,31)</f>
        <v>0</v>
      </c>
      <c r="AH68">
        <f>VLOOKUP($A68,Sheet1!$A$2:$BD$405,32)</f>
        <v>8.5</v>
      </c>
      <c r="AI68">
        <f>VLOOKUP($A68,Sheet1!$A$2:$BD$405,32)</f>
        <v>8.5</v>
      </c>
      <c r="AJ68">
        <f>VLOOKUP($A68,Sheet1!$A$2:$BD$405,34)</f>
        <v>19.716666666666665</v>
      </c>
      <c r="AK68">
        <f>VLOOKUP($A68,Sheet1!$A$2:$BD$405,35)</f>
        <v>0.33166666666666667</v>
      </c>
      <c r="AL68">
        <f>VLOOKUP($A68,Sheet1!$A$2:$BD$405,36)</f>
        <v>335.66666666666669</v>
      </c>
      <c r="AM68">
        <f>VLOOKUP($A68,Sheet1!$A$2:$BD$405,37)</f>
        <v>93.666666666666671</v>
      </c>
      <c r="AN68">
        <f>VLOOKUP($A68,Sheet1!$A$2:$BD$405,38)</f>
        <v>92</v>
      </c>
      <c r="AO68">
        <f>VLOOKUP($A68,Sheet1!$A$2:$BD$405,39)</f>
        <v>1</v>
      </c>
      <c r="AP68">
        <f>VLOOKUP($A68,Sheet1!$A$2:$BD$405,40)</f>
        <v>17</v>
      </c>
      <c r="AQ68">
        <f>VLOOKUP($A68,Sheet1!$A$2:$BD$405,41)</f>
        <v>1</v>
      </c>
      <c r="AR68">
        <f>VLOOKUP($A68,Sheet1!$A$2:$BD$405,42)</f>
        <v>0</v>
      </c>
      <c r="AS68">
        <f>VLOOKUP($A68,Sheet1!$A$2:$BD$405,43)</f>
        <v>30.833333333333332</v>
      </c>
      <c r="AT68">
        <f>VLOOKUP($A68,Sheet1!$A$2:$BD$405,44)</f>
        <v>0.25000000000000006</v>
      </c>
      <c r="AU68">
        <f>VLOOKUP($A68,Sheet1!$A$2:$BD$405,45)</f>
        <v>0.2166666666666667</v>
      </c>
      <c r="AV68">
        <f>VLOOKUP($A68,Sheet1!$A$2:$BD$405,46)</f>
        <v>8.5</v>
      </c>
      <c r="AW68">
        <f>VLOOKUP($A68,Sheet1!$A$2:$BD$405,47)</f>
        <v>0.58333333333333326</v>
      </c>
      <c r="AX68">
        <f>VLOOKUP($A68,Sheet1!$A$2:$BD$405,48)</f>
        <v>4.3064999999999998</v>
      </c>
      <c r="AY68">
        <f>VLOOKUP($A68,Sheet1!$A$2:$BD$405,49)</f>
        <v>1.8986666666666669</v>
      </c>
      <c r="AZ68">
        <f>VLOOKUP($A68,Sheet1!$A$2:$BD$405,50)</f>
        <v>0.26350000000000001</v>
      </c>
      <c r="BA68">
        <f>VLOOKUP($A68,Sheet1!$A$2:$BD$405,51)</f>
        <v>40</v>
      </c>
      <c r="BB68">
        <f>VLOOKUP($A68,Sheet1!$A$2:$BD$405,56)</f>
        <v>0</v>
      </c>
    </row>
    <row r="69" spans="1:54">
      <c r="A69">
        <v>68</v>
      </c>
      <c r="B69" t="s">
        <v>56</v>
      </c>
      <c r="C69" t="s">
        <v>57</v>
      </c>
      <c r="D69">
        <v>0.14299999999999999</v>
      </c>
      <c r="E69">
        <v>3.3000000000000002E-2</v>
      </c>
      <c r="F69">
        <v>0</v>
      </c>
      <c r="G69">
        <v>0</v>
      </c>
      <c r="H69">
        <f>VLOOKUP($A69,Sheet1!$A$2:$BD$405,6)</f>
        <v>0</v>
      </c>
      <c r="I69">
        <f>VLOOKUP($A69,Sheet1!$A$2:$BD$405,7)</f>
        <v>140</v>
      </c>
      <c r="J69">
        <f>VLOOKUP($A69,Sheet1!$A$2:$BD$405,8)</f>
        <v>2</v>
      </c>
      <c r="K69">
        <f>VLOOKUP($A69,Sheet1!$A$2:$BD$405,9)</f>
        <v>6</v>
      </c>
      <c r="L69">
        <f>VLOOKUP($A69,Sheet1!$A$2:$BD$405,10)</f>
        <v>0</v>
      </c>
      <c r="M69">
        <f>VLOOKUP($A69,Sheet1!$A$2:$BD$405,11)</f>
        <v>19</v>
      </c>
      <c r="N69">
        <f>VLOOKUP($A69,Sheet1!$A$2:$BD$405,12)</f>
        <v>1</v>
      </c>
      <c r="O69">
        <f>VLOOKUP($A69,Sheet1!$A$2:$BD$405,13)</f>
        <v>5</v>
      </c>
      <c r="P69">
        <f>VLOOKUP($A69,Sheet1!$A$2:$BD$405,14)</f>
        <v>0</v>
      </c>
      <c r="Q69">
        <f>VLOOKUP($A69,Sheet1!$A$2:$BD$405,15)</f>
        <v>0</v>
      </c>
      <c r="R69">
        <f>VLOOKUP($A69,Sheet1!$A$2:$BD$405,16)</f>
        <v>0</v>
      </c>
      <c r="S69">
        <f>VLOOKUP($A69,Sheet1!$A$2:$BD$405,17)</f>
        <v>0</v>
      </c>
      <c r="T69">
        <f>VLOOKUP($A69,Sheet1!$A$2:$BD$405,18)</f>
        <v>0</v>
      </c>
      <c r="U69">
        <f>VLOOKUP($A69,Sheet1!$A$2:$BD$405,19)</f>
        <v>0</v>
      </c>
      <c r="V69">
        <f>VLOOKUP($A69,Sheet1!$A$2:$BD$405,20)</f>
        <v>0</v>
      </c>
      <c r="W69">
        <f>VLOOKUP($A69,Sheet1!$A$2:$BD$405,21)</f>
        <v>0</v>
      </c>
      <c r="X69">
        <f>VLOOKUP($A69,Sheet1!$A$2:$BD$405,22)</f>
        <v>0</v>
      </c>
      <c r="Y69">
        <f>VLOOKUP($A69,Sheet1!$A$2:$BD$405,23)</f>
        <v>0</v>
      </c>
      <c r="Z69">
        <f>VLOOKUP($A69,Sheet1!$A$2:$BD$405,24)</f>
        <v>0</v>
      </c>
      <c r="AA69">
        <f>VLOOKUP($A69,Sheet1!$A$2:$BD$405,25)</f>
        <v>0</v>
      </c>
      <c r="AB69">
        <f>VLOOKUP($A69,Sheet1!$A$2:$BD$405,26)</f>
        <v>0</v>
      </c>
      <c r="AC69">
        <f>VLOOKUP($A69,Sheet1!$A$2:$BD$405,27)</f>
        <v>0</v>
      </c>
      <c r="AD69">
        <f>VLOOKUP($A69,Sheet1!$A$2:$BD$405,28)</f>
        <v>0</v>
      </c>
      <c r="AE69">
        <f>VLOOKUP($A69,Sheet1!$A$2:$BD$405,29)</f>
        <v>0</v>
      </c>
      <c r="AF69">
        <f>VLOOKUP($A69,Sheet1!$A$2:$BD$405,30)</f>
        <v>0</v>
      </c>
      <c r="AG69">
        <f>VLOOKUP($A69,Sheet1!$A$2:$BD$405,31)</f>
        <v>0</v>
      </c>
      <c r="AH69">
        <f>VLOOKUP($A69,Sheet1!$A$2:$BD$405,32)</f>
        <v>0</v>
      </c>
      <c r="AI69">
        <f>VLOOKUP($A69,Sheet1!$A$2:$BD$405,32)</f>
        <v>0</v>
      </c>
      <c r="AJ69">
        <f>VLOOKUP($A69,Sheet1!$A$2:$BD$405,34)</f>
        <v>0</v>
      </c>
      <c r="AK69">
        <f>VLOOKUP($A69,Sheet1!$A$2:$BD$405,35)</f>
        <v>0</v>
      </c>
      <c r="AL69">
        <f>VLOOKUP($A69,Sheet1!$A$2:$BD$405,36)</f>
        <v>0</v>
      </c>
      <c r="AM69">
        <f>VLOOKUP($A69,Sheet1!$A$2:$BD$405,37)</f>
        <v>0</v>
      </c>
      <c r="AN69">
        <f>VLOOKUP($A69,Sheet1!$A$2:$BD$405,38)</f>
        <v>0</v>
      </c>
      <c r="AO69">
        <f>VLOOKUP($A69,Sheet1!$A$2:$BD$405,39)</f>
        <v>0</v>
      </c>
      <c r="AP69">
        <f>VLOOKUP($A69,Sheet1!$A$2:$BD$405,40)</f>
        <v>0</v>
      </c>
      <c r="AQ69">
        <f>VLOOKUP($A69,Sheet1!$A$2:$BD$405,41)</f>
        <v>0</v>
      </c>
      <c r="AR69">
        <f>VLOOKUP($A69,Sheet1!$A$2:$BD$405,42)</f>
        <v>0</v>
      </c>
      <c r="AS69">
        <f>VLOOKUP($A69,Sheet1!$A$2:$BD$405,43)</f>
        <v>0</v>
      </c>
      <c r="AT69">
        <f>VLOOKUP($A69,Sheet1!$A$2:$BD$405,44)</f>
        <v>0</v>
      </c>
      <c r="AU69">
        <f>VLOOKUP($A69,Sheet1!$A$2:$BD$405,45)</f>
        <v>0</v>
      </c>
      <c r="AV69">
        <f>VLOOKUP($A69,Sheet1!$A$2:$BD$405,46)</f>
        <v>0</v>
      </c>
      <c r="AW69">
        <f>VLOOKUP($A69,Sheet1!$A$2:$BD$405,47)</f>
        <v>0</v>
      </c>
      <c r="AX69">
        <f>VLOOKUP($A69,Sheet1!$A$2:$BD$405,48)</f>
        <v>0</v>
      </c>
      <c r="AY69">
        <f>VLOOKUP($A69,Sheet1!$A$2:$BD$405,49)</f>
        <v>0</v>
      </c>
      <c r="AZ69">
        <f>VLOOKUP($A69,Sheet1!$A$2:$BD$405,50)</f>
        <v>0</v>
      </c>
      <c r="BA69">
        <f>VLOOKUP($A69,Sheet1!$A$2:$BD$405,51)</f>
        <v>0</v>
      </c>
      <c r="BB69">
        <f>VLOOKUP($A69,Sheet1!$A$2:$BD$405,56)</f>
        <v>0</v>
      </c>
    </row>
    <row r="70" spans="1:54">
      <c r="A70">
        <v>69</v>
      </c>
      <c r="B70" t="s">
        <v>59</v>
      </c>
      <c r="C70" t="s">
        <v>57</v>
      </c>
      <c r="D70">
        <v>3.3000000000000002E-2</v>
      </c>
      <c r="E70">
        <v>3.3000000000000002E-2</v>
      </c>
      <c r="F70">
        <v>3.3000000000000002E-2</v>
      </c>
      <c r="G70">
        <v>0</v>
      </c>
      <c r="H70">
        <f>VLOOKUP($A70,Sheet1!$A$2:$BD$405,6)</f>
        <v>28.133333333333336</v>
      </c>
      <c r="I70">
        <f>VLOOKUP($A70,Sheet1!$A$2:$BD$405,7)</f>
        <v>303.66666666666669</v>
      </c>
      <c r="J70">
        <f>VLOOKUP($A70,Sheet1!$A$2:$BD$405,8)</f>
        <v>5.2</v>
      </c>
      <c r="K70">
        <f>VLOOKUP($A70,Sheet1!$A$2:$BD$405,9)</f>
        <v>5.3666666666666671</v>
      </c>
      <c r="L70">
        <f>VLOOKUP($A70,Sheet1!$A$2:$BD$405,10)</f>
        <v>1.1666666666666667</v>
      </c>
      <c r="M70">
        <f>VLOOKUP($A70,Sheet1!$A$2:$BD$405,11)</f>
        <v>60.1</v>
      </c>
      <c r="N70">
        <f>VLOOKUP($A70,Sheet1!$A$2:$BD$405,12)</f>
        <v>2.1</v>
      </c>
      <c r="O70">
        <f>VLOOKUP($A70,Sheet1!$A$2:$BD$405,13)</f>
        <v>32.04</v>
      </c>
      <c r="P70">
        <f>VLOOKUP($A70,Sheet1!$A$2:$BD$405,14)</f>
        <v>48.333333333333336</v>
      </c>
      <c r="Q70">
        <f>VLOOKUP($A70,Sheet1!$A$2:$BD$405,15)</f>
        <v>2.1233333333333335</v>
      </c>
      <c r="R70">
        <f>VLOOKUP($A70,Sheet1!$A$2:$BD$405,16)</f>
        <v>12</v>
      </c>
      <c r="S70">
        <f>VLOOKUP($A70,Sheet1!$A$2:$BD$405,17)</f>
        <v>96.333333333333329</v>
      </c>
      <c r="T70">
        <f>VLOOKUP($A70,Sheet1!$A$2:$BD$405,18)</f>
        <v>131</v>
      </c>
      <c r="U70">
        <f>VLOOKUP($A70,Sheet1!$A$2:$BD$405,19)</f>
        <v>317.33333333333331</v>
      </c>
      <c r="V70">
        <f>VLOOKUP($A70,Sheet1!$A$2:$BD$405,20)</f>
        <v>0.45666666666666672</v>
      </c>
      <c r="W70">
        <f>VLOOKUP($A70,Sheet1!$A$2:$BD$405,21)</f>
        <v>5.6000000000000001E-2</v>
      </c>
      <c r="X70">
        <f>VLOOKUP($A70,Sheet1!$A$2:$BD$405,22)</f>
        <v>0.19899999999999998</v>
      </c>
      <c r="Y70">
        <f>VLOOKUP($A70,Sheet1!$A$2:$BD$405,23)</f>
        <v>9.8666666666666671</v>
      </c>
      <c r="Z70">
        <f>VLOOKUP($A70,Sheet1!$A$2:$BD$405,24)</f>
        <v>0.16666666666666666</v>
      </c>
      <c r="AA70">
        <f>VLOOKUP($A70,Sheet1!$A$2:$BD$405,25)</f>
        <v>0.15066666666666664</v>
      </c>
      <c r="AB70">
        <f>VLOOKUP($A70,Sheet1!$A$2:$BD$405,26)</f>
        <v>0.223</v>
      </c>
      <c r="AC70">
        <f>VLOOKUP($A70,Sheet1!$A$2:$BD$405,27)</f>
        <v>1.3089999999999999</v>
      </c>
      <c r="AD70">
        <f>VLOOKUP($A70,Sheet1!$A$2:$BD$405,28)</f>
        <v>0.41666666666666669</v>
      </c>
      <c r="AE70">
        <f>VLOOKUP($A70,Sheet1!$A$2:$BD$405,29)</f>
        <v>5.2333333333333336E-2</v>
      </c>
      <c r="AF70">
        <f>VLOOKUP($A70,Sheet1!$A$2:$BD$405,30)</f>
        <v>35.333333333333336</v>
      </c>
      <c r="AG70">
        <f>VLOOKUP($A70,Sheet1!$A$2:$BD$405,31)</f>
        <v>23.666666666666668</v>
      </c>
      <c r="AH70">
        <f>VLOOKUP($A70,Sheet1!$A$2:$BD$405,32)</f>
        <v>11.666666666666666</v>
      </c>
      <c r="AI70">
        <f>VLOOKUP($A70,Sheet1!$A$2:$BD$405,32)</f>
        <v>11.666666666666666</v>
      </c>
      <c r="AJ70">
        <f>VLOOKUP($A70,Sheet1!$A$2:$BD$405,34)</f>
        <v>23</v>
      </c>
      <c r="AK70">
        <f>VLOOKUP($A70,Sheet1!$A$2:$BD$405,35)</f>
        <v>0.20666666666666667</v>
      </c>
      <c r="AL70">
        <f>VLOOKUP($A70,Sheet1!$A$2:$BD$405,36)</f>
        <v>144.66666666666666</v>
      </c>
      <c r="AM70">
        <f>VLOOKUP($A70,Sheet1!$A$2:$BD$405,37)</f>
        <v>42.666666666666664</v>
      </c>
      <c r="AN70">
        <f>VLOOKUP($A70,Sheet1!$A$2:$BD$405,38)</f>
        <v>42.666666666666664</v>
      </c>
      <c r="AO70">
        <f>VLOOKUP($A70,Sheet1!$A$2:$BD$405,39)</f>
        <v>1</v>
      </c>
      <c r="AP70">
        <f>VLOOKUP($A70,Sheet1!$A$2:$BD$405,40)</f>
        <v>3.5</v>
      </c>
      <c r="AQ70">
        <f>VLOOKUP($A70,Sheet1!$A$2:$BD$405,41)</f>
        <v>1.5</v>
      </c>
      <c r="AR70">
        <f>VLOOKUP($A70,Sheet1!$A$2:$BD$405,42)</f>
        <v>0</v>
      </c>
      <c r="AS70">
        <f>VLOOKUP($A70,Sheet1!$A$2:$BD$405,43)</f>
        <v>53</v>
      </c>
      <c r="AT70">
        <f>VLOOKUP($A70,Sheet1!$A$2:$BD$405,44)</f>
        <v>0.57000000000000006</v>
      </c>
      <c r="AU70">
        <f>VLOOKUP($A70,Sheet1!$A$2:$BD$405,45)</f>
        <v>0.1</v>
      </c>
      <c r="AV70">
        <f>VLOOKUP($A70,Sheet1!$A$2:$BD$405,46)</f>
        <v>4.5</v>
      </c>
      <c r="AW70">
        <f>VLOOKUP($A70,Sheet1!$A$2:$BD$405,47)</f>
        <v>0.85</v>
      </c>
      <c r="AX70">
        <f>VLOOKUP($A70,Sheet1!$A$2:$BD$405,48)</f>
        <v>1.0503333333333333</v>
      </c>
      <c r="AY70">
        <f>VLOOKUP($A70,Sheet1!$A$2:$BD$405,49)</f>
        <v>2.2416666666666667</v>
      </c>
      <c r="AZ70">
        <f>VLOOKUP($A70,Sheet1!$A$2:$BD$405,50)</f>
        <v>1.4733333333333334</v>
      </c>
      <c r="BA70">
        <f>VLOOKUP($A70,Sheet1!$A$2:$BD$405,51)</f>
        <v>92.333333333333329</v>
      </c>
      <c r="BB70">
        <f>VLOOKUP($A70,Sheet1!$A$2:$BD$405,56)</f>
        <v>0</v>
      </c>
    </row>
    <row r="71" spans="1:54">
      <c r="A71">
        <v>70</v>
      </c>
      <c r="B71" t="s">
        <v>64</v>
      </c>
      <c r="C71" t="s">
        <v>57</v>
      </c>
      <c r="D71">
        <v>3.3000000000000002E-2</v>
      </c>
      <c r="E71">
        <v>3.3000000000000002E-2</v>
      </c>
      <c r="F71">
        <v>5.0000000000000001E-3</v>
      </c>
      <c r="G71">
        <v>0</v>
      </c>
      <c r="H71">
        <f>VLOOKUP($A71,Sheet1!$A$2:$BD$405,6)</f>
        <v>1.5</v>
      </c>
      <c r="I71">
        <f>VLOOKUP($A71,Sheet1!$A$2:$BD$405,7)</f>
        <v>535</v>
      </c>
      <c r="J71">
        <f>VLOOKUP($A71,Sheet1!$A$2:$BD$405,8)</f>
        <v>7.65</v>
      </c>
      <c r="K71">
        <f>VLOOKUP($A71,Sheet1!$A$2:$BD$405,9)</f>
        <v>29.66</v>
      </c>
      <c r="L71">
        <f>VLOOKUP($A71,Sheet1!$A$2:$BD$405,10)</f>
        <v>1.78</v>
      </c>
      <c r="M71">
        <f>VLOOKUP($A71,Sheet1!$A$2:$BD$405,11)</f>
        <v>59.4</v>
      </c>
      <c r="N71">
        <f>VLOOKUP($A71,Sheet1!$A$2:$BD$405,12)</f>
        <v>3.4</v>
      </c>
      <c r="O71">
        <f>VLOOKUP($A71,Sheet1!$A$2:$BD$405,13)</f>
        <v>51.5</v>
      </c>
      <c r="P71">
        <f>VLOOKUP($A71,Sheet1!$A$2:$BD$405,14)</f>
        <v>189</v>
      </c>
      <c r="Q71">
        <f>VLOOKUP($A71,Sheet1!$A$2:$BD$405,15)</f>
        <v>2.35</v>
      </c>
      <c r="R71">
        <f>VLOOKUP($A71,Sheet1!$A$2:$BD$405,16)</f>
        <v>63</v>
      </c>
      <c r="S71">
        <f>VLOOKUP($A71,Sheet1!$A$2:$BD$405,17)</f>
        <v>208</v>
      </c>
      <c r="T71">
        <f>VLOOKUP($A71,Sheet1!$A$2:$BD$405,18)</f>
        <v>372</v>
      </c>
      <c r="U71">
        <f>VLOOKUP($A71,Sheet1!$A$2:$BD$405,19)</f>
        <v>79</v>
      </c>
      <c r="V71">
        <f>VLOOKUP($A71,Sheet1!$A$2:$BD$405,20)</f>
        <v>2.2999999999999998</v>
      </c>
      <c r="W71">
        <f>VLOOKUP($A71,Sheet1!$A$2:$BD$405,21)</f>
        <v>0.49099999999999999</v>
      </c>
      <c r="X71">
        <f>VLOOKUP($A71,Sheet1!$A$2:$BD$405,22)</f>
        <v>0.47099999999999997</v>
      </c>
      <c r="Y71">
        <f>VLOOKUP($A71,Sheet1!$A$2:$BD$405,23)</f>
        <v>4.5</v>
      </c>
      <c r="Z71">
        <f>VLOOKUP($A71,Sheet1!$A$2:$BD$405,24)</f>
        <v>0</v>
      </c>
      <c r="AA71">
        <f>VLOOKUP($A71,Sheet1!$A$2:$BD$405,25)</f>
        <v>0.112</v>
      </c>
      <c r="AB71">
        <f>VLOOKUP($A71,Sheet1!$A$2:$BD$405,26)</f>
        <v>0.29799999999999999</v>
      </c>
      <c r="AC71">
        <f>VLOOKUP($A71,Sheet1!$A$2:$BD$405,27)</f>
        <v>0.38600000000000001</v>
      </c>
      <c r="AD71">
        <f>VLOOKUP($A71,Sheet1!$A$2:$BD$405,28)</f>
        <v>0.47199999999999998</v>
      </c>
      <c r="AE71">
        <f>VLOOKUP($A71,Sheet1!$A$2:$BD$405,29)</f>
        <v>3.5999999999999997E-2</v>
      </c>
      <c r="AF71">
        <f>VLOOKUP($A71,Sheet1!$A$2:$BD$405,30)</f>
        <v>12</v>
      </c>
      <c r="AG71">
        <f>VLOOKUP($A71,Sheet1!$A$2:$BD$405,31)</f>
        <v>0</v>
      </c>
      <c r="AH71">
        <f>VLOOKUP($A71,Sheet1!$A$2:$BD$405,32)</f>
        <v>11</v>
      </c>
      <c r="AI71">
        <f>VLOOKUP($A71,Sheet1!$A$2:$BD$405,32)</f>
        <v>11</v>
      </c>
      <c r="AJ71">
        <f>VLOOKUP($A71,Sheet1!$A$2:$BD$405,34)</f>
        <v>46.1</v>
      </c>
      <c r="AK71">
        <f>VLOOKUP($A71,Sheet1!$A$2:$BD$405,35)</f>
        <v>0.75</v>
      </c>
      <c r="AL71">
        <f>VLOOKUP($A71,Sheet1!$A$2:$BD$405,36)</f>
        <v>195</v>
      </c>
      <c r="AM71">
        <f>VLOOKUP($A71,Sheet1!$A$2:$BD$405,37)</f>
        <v>59</v>
      </c>
      <c r="AN71">
        <f>VLOOKUP($A71,Sheet1!$A$2:$BD$405,38)</f>
        <v>59</v>
      </c>
      <c r="AO71">
        <f>VLOOKUP($A71,Sheet1!$A$2:$BD$405,39)</f>
        <v>0</v>
      </c>
      <c r="AP71">
        <f>VLOOKUP($A71,Sheet1!$A$2:$BD$405,40)</f>
        <v>0</v>
      </c>
      <c r="AQ71">
        <f>VLOOKUP($A71,Sheet1!$A$2:$BD$405,41)</f>
        <v>0</v>
      </c>
      <c r="AR71">
        <f>VLOOKUP($A71,Sheet1!$A$2:$BD$405,42)</f>
        <v>0</v>
      </c>
      <c r="AS71">
        <f>VLOOKUP($A71,Sheet1!$A$2:$BD$405,43)</f>
        <v>6</v>
      </c>
      <c r="AT71">
        <f>VLOOKUP($A71,Sheet1!$A$2:$BD$405,44)</f>
        <v>0.51</v>
      </c>
      <c r="AU71">
        <f>VLOOKUP($A71,Sheet1!$A$2:$BD$405,45)</f>
        <v>0</v>
      </c>
      <c r="AV71">
        <f>VLOOKUP($A71,Sheet1!$A$2:$BD$405,46)</f>
        <v>0</v>
      </c>
      <c r="AW71">
        <f>VLOOKUP($A71,Sheet1!$A$2:$BD$405,47)</f>
        <v>5.7</v>
      </c>
      <c r="AX71">
        <f>VLOOKUP($A71,Sheet1!$A$2:$BD$405,48)</f>
        <v>18.509</v>
      </c>
      <c r="AY71">
        <f>VLOOKUP($A71,Sheet1!$A$2:$BD$405,49)</f>
        <v>7.1859999999999999</v>
      </c>
      <c r="AZ71">
        <f>VLOOKUP($A71,Sheet1!$A$2:$BD$405,50)</f>
        <v>1.3759999999999999</v>
      </c>
      <c r="BA71">
        <f>VLOOKUP($A71,Sheet1!$A$2:$BD$405,51)</f>
        <v>23</v>
      </c>
      <c r="BB71">
        <f>VLOOKUP($A71,Sheet1!$A$2:$BD$405,56)</f>
        <v>0</v>
      </c>
    </row>
    <row r="72" spans="1:54">
      <c r="A72">
        <v>71</v>
      </c>
      <c r="B72" t="s">
        <v>60</v>
      </c>
      <c r="C72" t="s">
        <v>57</v>
      </c>
      <c r="D72">
        <v>0.01</v>
      </c>
      <c r="E72">
        <v>3.3000000000000002E-2</v>
      </c>
      <c r="F72">
        <v>5.0000000000000001E-3</v>
      </c>
      <c r="G72">
        <v>0</v>
      </c>
      <c r="H72">
        <f>VLOOKUP($A72,Sheet1!$A$2:$BD$405,6)</f>
        <v>34.86</v>
      </c>
      <c r="I72">
        <f>VLOOKUP($A72,Sheet1!$A$2:$BD$405,7)</f>
        <v>310.25</v>
      </c>
      <c r="J72">
        <f>VLOOKUP($A72,Sheet1!$A$2:$BD$405,8)</f>
        <v>2.9725000000000001</v>
      </c>
      <c r="K72">
        <f>VLOOKUP($A72,Sheet1!$A$2:$BD$405,9)</f>
        <v>12.297500000000001</v>
      </c>
      <c r="L72">
        <f>VLOOKUP($A72,Sheet1!$A$2:$BD$405,10)</f>
        <v>1.07</v>
      </c>
      <c r="M72">
        <f>VLOOKUP($A72,Sheet1!$A$2:$BD$405,11)</f>
        <v>49</v>
      </c>
      <c r="N72">
        <f>VLOOKUP($A72,Sheet1!$A$2:$BD$405,12)</f>
        <v>2.0750000000000002</v>
      </c>
      <c r="O72">
        <f>VLOOKUP($A72,Sheet1!$A$2:$BD$405,13)</f>
        <v>4.87</v>
      </c>
      <c r="P72">
        <f>VLOOKUP($A72,Sheet1!$A$2:$BD$405,14)</f>
        <v>24.75</v>
      </c>
      <c r="Q72">
        <f>VLOOKUP($A72,Sheet1!$A$2:$BD$405,15)</f>
        <v>1.7674999999999998</v>
      </c>
      <c r="R72">
        <f>VLOOKUP($A72,Sheet1!$A$2:$BD$405,16)</f>
        <v>17.75</v>
      </c>
      <c r="S72">
        <f>VLOOKUP($A72,Sheet1!$A$2:$BD$405,17)</f>
        <v>50.75</v>
      </c>
      <c r="T72">
        <f>VLOOKUP($A72,Sheet1!$A$2:$BD$405,18)</f>
        <v>65.25</v>
      </c>
      <c r="U72">
        <f>VLOOKUP($A72,Sheet1!$A$2:$BD$405,19)</f>
        <v>343.75</v>
      </c>
      <c r="V72">
        <f>VLOOKUP($A72,Sheet1!$A$2:$BD$405,20)</f>
        <v>0.22500000000000001</v>
      </c>
      <c r="W72">
        <f>VLOOKUP($A72,Sheet1!$A$2:$BD$405,21)</f>
        <v>5.3250000000000006E-2</v>
      </c>
      <c r="X72">
        <f>VLOOKUP($A72,Sheet1!$A$2:$BD$405,22)</f>
        <v>0.21</v>
      </c>
      <c r="Y72">
        <f>VLOOKUP($A72,Sheet1!$A$2:$BD$405,23)</f>
        <v>5.8999999999999995</v>
      </c>
      <c r="Z72">
        <f>VLOOKUP($A72,Sheet1!$A$2:$BD$405,24)</f>
        <v>2.0750000000000002</v>
      </c>
      <c r="AA72">
        <f>VLOOKUP($A72,Sheet1!$A$2:$BD$405,25)</f>
        <v>0.17525000000000002</v>
      </c>
      <c r="AB72">
        <f>VLOOKUP($A72,Sheet1!$A$2:$BD$405,26)</f>
        <v>0.22975000000000001</v>
      </c>
      <c r="AC72">
        <f>VLOOKUP($A72,Sheet1!$A$2:$BD$405,27)</f>
        <v>1.9432499999999999</v>
      </c>
      <c r="AD72">
        <f>VLOOKUP($A72,Sheet1!$A$2:$BD$405,28)</f>
        <v>0.11299999999999999</v>
      </c>
      <c r="AE72">
        <f>VLOOKUP($A72,Sheet1!$A$2:$BD$405,29)</f>
        <v>0.1195</v>
      </c>
      <c r="AF72">
        <f>VLOOKUP($A72,Sheet1!$A$2:$BD$405,30)</f>
        <v>35</v>
      </c>
      <c r="AG72">
        <f>VLOOKUP($A72,Sheet1!$A$2:$BD$405,31)</f>
        <v>19.25</v>
      </c>
      <c r="AH72">
        <f>VLOOKUP($A72,Sheet1!$A$2:$BD$405,32)</f>
        <v>15.75</v>
      </c>
      <c r="AI72">
        <f>VLOOKUP($A72,Sheet1!$A$2:$BD$405,32)</f>
        <v>15.75</v>
      </c>
      <c r="AJ72">
        <f>VLOOKUP($A72,Sheet1!$A$2:$BD$405,34)</f>
        <v>8.4</v>
      </c>
      <c r="AK72">
        <f>VLOOKUP($A72,Sheet1!$A$2:$BD$405,35)</f>
        <v>4.2499999999999996E-2</v>
      </c>
      <c r="AL72">
        <f>VLOOKUP($A72,Sheet1!$A$2:$BD$405,36)</f>
        <v>319.5</v>
      </c>
      <c r="AM72">
        <f>VLOOKUP($A72,Sheet1!$A$2:$BD$405,37)</f>
        <v>81.25</v>
      </c>
      <c r="AN72">
        <f>VLOOKUP($A72,Sheet1!$A$2:$BD$405,38)</f>
        <v>78.25</v>
      </c>
      <c r="AO72">
        <f>VLOOKUP($A72,Sheet1!$A$2:$BD$405,39)</f>
        <v>0</v>
      </c>
      <c r="AP72">
        <f>VLOOKUP($A72,Sheet1!$A$2:$BD$405,40)</f>
        <v>3</v>
      </c>
      <c r="AQ72">
        <f>VLOOKUP($A72,Sheet1!$A$2:$BD$405,41)</f>
        <v>1</v>
      </c>
      <c r="AR72">
        <f>VLOOKUP($A72,Sheet1!$A$2:$BD$405,42)</f>
        <v>0</v>
      </c>
      <c r="AS72">
        <f>VLOOKUP($A72,Sheet1!$A$2:$BD$405,43)</f>
        <v>4</v>
      </c>
      <c r="AT72">
        <f>VLOOKUP($A72,Sheet1!$A$2:$BD$405,44)</f>
        <v>0.53</v>
      </c>
      <c r="AU72">
        <f>VLOOKUP($A72,Sheet1!$A$2:$BD$405,45)</f>
        <v>0</v>
      </c>
      <c r="AV72">
        <f>VLOOKUP($A72,Sheet1!$A$2:$BD$405,46)</f>
        <v>0</v>
      </c>
      <c r="AW72">
        <f>VLOOKUP($A72,Sheet1!$A$2:$BD$405,47)</f>
        <v>0.4</v>
      </c>
      <c r="AX72">
        <f>VLOOKUP($A72,Sheet1!$A$2:$BD$405,48)</f>
        <v>2.5259999999999998</v>
      </c>
      <c r="AY72">
        <f>VLOOKUP($A72,Sheet1!$A$2:$BD$405,49)</f>
        <v>5.6560000000000006</v>
      </c>
      <c r="AZ72">
        <f>VLOOKUP($A72,Sheet1!$A$2:$BD$405,50)</f>
        <v>3.4569999999999999</v>
      </c>
      <c r="BA72">
        <f>VLOOKUP($A72,Sheet1!$A$2:$BD$405,51)</f>
        <v>0</v>
      </c>
      <c r="BB72">
        <f>VLOOKUP($A72,Sheet1!$A$2:$BD$405,56)</f>
        <v>0</v>
      </c>
    </row>
    <row r="73" spans="1:54">
      <c r="A73">
        <v>72</v>
      </c>
      <c r="B73" t="s">
        <v>62</v>
      </c>
      <c r="C73" t="s">
        <v>57</v>
      </c>
      <c r="D73">
        <v>0.01</v>
      </c>
      <c r="E73">
        <v>3.3000000000000002E-2</v>
      </c>
      <c r="F73">
        <v>0.28599999999999998</v>
      </c>
      <c r="G73">
        <v>0.28599999999999998</v>
      </c>
      <c r="H73">
        <f>VLOOKUP($A73,Sheet1!$A$2:$BD$405,6)</f>
        <v>75.003333333333345</v>
      </c>
      <c r="I73">
        <f>VLOOKUP($A73,Sheet1!$A$2:$BD$405,7)</f>
        <v>103.66666666666667</v>
      </c>
      <c r="J73">
        <f>VLOOKUP($A73,Sheet1!$A$2:$BD$405,8)</f>
        <v>2.936666666666667</v>
      </c>
      <c r="K73">
        <f>VLOOKUP($A73,Sheet1!$A$2:$BD$405,9)</f>
        <v>1.7833333333333332</v>
      </c>
      <c r="L73">
        <f>VLOOKUP($A73,Sheet1!$A$2:$BD$405,10)</f>
        <v>1.2333333333333334</v>
      </c>
      <c r="M73">
        <f>VLOOKUP($A73,Sheet1!$A$2:$BD$405,11)</f>
        <v>19.02</v>
      </c>
      <c r="N73">
        <f>VLOOKUP($A73,Sheet1!$A$2:$BD$405,12)</f>
        <v>0.13333333333333333</v>
      </c>
      <c r="O73">
        <f>VLOOKUP($A73,Sheet1!$A$2:$BD$405,13)</f>
        <v>0</v>
      </c>
      <c r="P73">
        <f>VLOOKUP($A73,Sheet1!$A$2:$BD$405,14)</f>
        <v>105</v>
      </c>
      <c r="Q73">
        <f>VLOOKUP($A73,Sheet1!$A$2:$BD$405,15)</f>
        <v>0.17</v>
      </c>
      <c r="R73">
        <f>VLOOKUP($A73,Sheet1!$A$2:$BD$405,16)</f>
        <v>14.666666666666666</v>
      </c>
      <c r="S73">
        <f>VLOOKUP($A73,Sheet1!$A$2:$BD$405,17)</f>
        <v>179</v>
      </c>
      <c r="T73">
        <f>VLOOKUP($A73,Sheet1!$A$2:$BD$405,18)</f>
        <v>145.33333333333334</v>
      </c>
      <c r="U73">
        <f>VLOOKUP($A73,Sheet1!$A$2:$BD$405,19)</f>
        <v>248</v>
      </c>
      <c r="V73">
        <f>VLOOKUP($A73,Sheet1!$A$2:$BD$405,20)</f>
        <v>0.36999999999999994</v>
      </c>
      <c r="W73">
        <f>VLOOKUP($A73,Sheet1!$A$2:$BD$405,21)</f>
        <v>2.9333333333333336E-2</v>
      </c>
      <c r="X73">
        <f>VLOOKUP($A73,Sheet1!$A$2:$BD$405,22)</f>
        <v>2.3000000000000003E-2</v>
      </c>
      <c r="Y73">
        <f>VLOOKUP($A73,Sheet1!$A$2:$BD$405,23)</f>
        <v>2.1333333333333333</v>
      </c>
      <c r="Z73">
        <f>VLOOKUP($A73,Sheet1!$A$2:$BD$405,24)</f>
        <v>0.76666666666666661</v>
      </c>
      <c r="AA73">
        <f>VLOOKUP($A73,Sheet1!$A$2:$BD$405,25)</f>
        <v>3.266666666666667E-2</v>
      </c>
      <c r="AB73">
        <f>VLOOKUP($A73,Sheet1!$A$2:$BD$405,26)</f>
        <v>0.14266666666666669</v>
      </c>
      <c r="AC73">
        <f>VLOOKUP($A73,Sheet1!$A$2:$BD$405,27)</f>
        <v>8.5000000000000006E-2</v>
      </c>
      <c r="AD73">
        <f>VLOOKUP($A73,Sheet1!$A$2:$BD$405,28)</f>
        <v>0.27300000000000002</v>
      </c>
      <c r="AE73">
        <f>VLOOKUP($A73,Sheet1!$A$2:$BD$405,29)</f>
        <v>3.6000000000000004E-2</v>
      </c>
      <c r="AF73">
        <f>VLOOKUP($A73,Sheet1!$A$2:$BD$405,30)</f>
        <v>4.333333333333333</v>
      </c>
      <c r="AG73">
        <f>VLOOKUP($A73,Sheet1!$A$2:$BD$405,31)</f>
        <v>0</v>
      </c>
      <c r="AH73">
        <f>VLOOKUP($A73,Sheet1!$A$2:$BD$405,32)</f>
        <v>4.333333333333333</v>
      </c>
      <c r="AI73">
        <f>VLOOKUP($A73,Sheet1!$A$2:$BD$405,32)</f>
        <v>4.333333333333333</v>
      </c>
      <c r="AJ73">
        <f>VLOOKUP($A73,Sheet1!$A$2:$BD$405,34)</f>
        <v>0</v>
      </c>
      <c r="AK73">
        <f>VLOOKUP($A73,Sheet1!$A$2:$BD$405,35)</f>
        <v>0.28666666666666668</v>
      </c>
      <c r="AL73">
        <f>VLOOKUP($A73,Sheet1!$A$2:$BD$405,36)</f>
        <v>172.66666666666666</v>
      </c>
      <c r="AM73">
        <f>VLOOKUP($A73,Sheet1!$A$2:$BD$405,37)</f>
        <v>47.333333333333336</v>
      </c>
      <c r="AN73">
        <f>VLOOKUP($A73,Sheet1!$A$2:$BD$405,38)</f>
        <v>47</v>
      </c>
      <c r="AO73">
        <f>VLOOKUP($A73,Sheet1!$A$2:$BD$405,39)</f>
        <v>0</v>
      </c>
      <c r="AP73">
        <f>VLOOKUP($A73,Sheet1!$A$2:$BD$405,40)</f>
        <v>10</v>
      </c>
      <c r="AQ73">
        <f>VLOOKUP($A73,Sheet1!$A$2:$BD$405,41)</f>
        <v>0</v>
      </c>
      <c r="AR73">
        <f>VLOOKUP($A73,Sheet1!$A$2:$BD$405,42)</f>
        <v>0</v>
      </c>
      <c r="AS73">
        <f>VLOOKUP($A73,Sheet1!$A$2:$BD$405,43)</f>
        <v>0</v>
      </c>
      <c r="AT73">
        <f>VLOOKUP($A73,Sheet1!$A$2:$BD$405,44)</f>
        <v>0</v>
      </c>
      <c r="AU73">
        <f>VLOOKUP($A73,Sheet1!$A$2:$BD$405,45)</f>
        <v>0.83333333333333337</v>
      </c>
      <c r="AV73">
        <f>VLOOKUP($A73,Sheet1!$A$2:$BD$405,46)</f>
        <v>33.666666666666664</v>
      </c>
      <c r="AW73">
        <f>VLOOKUP($A73,Sheet1!$A$2:$BD$405,47)</f>
        <v>0</v>
      </c>
      <c r="AX73">
        <f>VLOOKUP($A73,Sheet1!$A$2:$BD$405,48)</f>
        <v>1.0166666666666666</v>
      </c>
      <c r="AY73">
        <f>VLOOKUP($A73,Sheet1!$A$2:$BD$405,49)</f>
        <v>0.49433333333333335</v>
      </c>
      <c r="AZ73">
        <f>VLOOKUP($A73,Sheet1!$A$2:$BD$405,50)</f>
        <v>0.11266666666666665</v>
      </c>
      <c r="BA73">
        <f>VLOOKUP($A73,Sheet1!$A$2:$BD$405,51)</f>
        <v>6.333333333333333</v>
      </c>
      <c r="BB73">
        <f>VLOOKUP($A73,Sheet1!$A$2:$BD$405,56)</f>
        <v>0</v>
      </c>
    </row>
    <row r="74" spans="1:54">
      <c r="A74">
        <v>73</v>
      </c>
      <c r="B74" t="s">
        <v>65</v>
      </c>
      <c r="C74" t="s">
        <v>57</v>
      </c>
      <c r="D74">
        <v>0.01</v>
      </c>
      <c r="E74">
        <v>3.3000000000000002E-2</v>
      </c>
      <c r="F74">
        <v>0</v>
      </c>
      <c r="G74">
        <v>0</v>
      </c>
      <c r="H74">
        <f>VLOOKUP($A74,Sheet1!$A$2:$BD$405,6)</f>
        <v>1.57</v>
      </c>
      <c r="I74">
        <f>VLOOKUP($A74,Sheet1!$A$2:$BD$405,7)</f>
        <v>535</v>
      </c>
      <c r="J74">
        <f>VLOOKUP($A74,Sheet1!$A$2:$BD$405,8)</f>
        <v>3.13</v>
      </c>
      <c r="K74">
        <f>VLOOKUP($A74,Sheet1!$A$2:$BD$405,9)</f>
        <v>32.18</v>
      </c>
      <c r="L74">
        <f>VLOOKUP($A74,Sheet1!$A$2:$BD$405,10)</f>
        <v>1.2</v>
      </c>
      <c r="M74">
        <f>VLOOKUP($A74,Sheet1!$A$2:$BD$405,11)</f>
        <v>61.72</v>
      </c>
      <c r="N74">
        <f>VLOOKUP($A74,Sheet1!$A$2:$BD$405,12)</f>
        <v>1.3</v>
      </c>
      <c r="O74">
        <f>VLOOKUP($A74,Sheet1!$A$2:$BD$405,13)</f>
        <v>59.89</v>
      </c>
      <c r="P74">
        <f>VLOOKUP($A74,Sheet1!$A$2:$BD$405,14)</f>
        <v>0</v>
      </c>
      <c r="Q74">
        <f>VLOOKUP($A74,Sheet1!$A$2:$BD$405,15)</f>
        <v>0</v>
      </c>
      <c r="R74">
        <f>VLOOKUP($A74,Sheet1!$A$2:$BD$405,16)</f>
        <v>0</v>
      </c>
      <c r="S74">
        <f>VLOOKUP($A74,Sheet1!$A$2:$BD$405,17)</f>
        <v>0</v>
      </c>
      <c r="T74">
        <f>VLOOKUP($A74,Sheet1!$A$2:$BD$405,18)</f>
        <v>0</v>
      </c>
      <c r="U74">
        <f>VLOOKUP($A74,Sheet1!$A$2:$BD$405,19)</f>
        <v>0</v>
      </c>
      <c r="V74">
        <f>VLOOKUP($A74,Sheet1!$A$2:$BD$405,20)</f>
        <v>0</v>
      </c>
      <c r="W74">
        <f>VLOOKUP($A74,Sheet1!$A$2:$BD$405,21)</f>
        <v>0</v>
      </c>
      <c r="X74">
        <f>VLOOKUP($A74,Sheet1!$A$2:$BD$405,22)</f>
        <v>0</v>
      </c>
      <c r="Y74">
        <f>VLOOKUP($A74,Sheet1!$A$2:$BD$405,23)</f>
        <v>0</v>
      </c>
      <c r="Z74">
        <f>VLOOKUP($A74,Sheet1!$A$2:$BD$405,24)</f>
        <v>0</v>
      </c>
      <c r="AA74">
        <f>VLOOKUP($A74,Sheet1!$A$2:$BD$405,25)</f>
        <v>0</v>
      </c>
      <c r="AB74">
        <f>VLOOKUP($A74,Sheet1!$A$2:$BD$405,26)</f>
        <v>0</v>
      </c>
      <c r="AC74">
        <f>VLOOKUP($A74,Sheet1!$A$2:$BD$405,27)</f>
        <v>0</v>
      </c>
      <c r="AD74">
        <f>VLOOKUP($A74,Sheet1!$A$2:$BD$405,28)</f>
        <v>0</v>
      </c>
      <c r="AE74">
        <f>VLOOKUP($A74,Sheet1!$A$2:$BD$405,29)</f>
        <v>0</v>
      </c>
      <c r="AF74">
        <f>VLOOKUP($A74,Sheet1!$A$2:$BD$405,30)</f>
        <v>0</v>
      </c>
      <c r="AG74">
        <f>VLOOKUP($A74,Sheet1!$A$2:$BD$405,31)</f>
        <v>0</v>
      </c>
      <c r="AH74">
        <f>VLOOKUP($A74,Sheet1!$A$2:$BD$405,32)</f>
        <v>0</v>
      </c>
      <c r="AI74">
        <f>VLOOKUP($A74,Sheet1!$A$2:$BD$405,32)</f>
        <v>0</v>
      </c>
      <c r="AJ74">
        <f>VLOOKUP($A74,Sheet1!$A$2:$BD$405,34)</f>
        <v>0</v>
      </c>
      <c r="AK74">
        <f>VLOOKUP($A74,Sheet1!$A$2:$BD$405,35)</f>
        <v>0</v>
      </c>
      <c r="AL74">
        <f>VLOOKUP($A74,Sheet1!$A$2:$BD$405,36)</f>
        <v>0</v>
      </c>
      <c r="AM74">
        <f>VLOOKUP($A74,Sheet1!$A$2:$BD$405,37)</f>
        <v>0</v>
      </c>
      <c r="AN74">
        <f>VLOOKUP($A74,Sheet1!$A$2:$BD$405,38)</f>
        <v>0</v>
      </c>
      <c r="AO74">
        <f>VLOOKUP($A74,Sheet1!$A$2:$BD$405,39)</f>
        <v>0</v>
      </c>
      <c r="AP74">
        <f>VLOOKUP($A74,Sheet1!$A$2:$BD$405,40)</f>
        <v>0</v>
      </c>
      <c r="AQ74">
        <f>VLOOKUP($A74,Sheet1!$A$2:$BD$405,41)</f>
        <v>0</v>
      </c>
      <c r="AR74">
        <f>VLOOKUP($A74,Sheet1!$A$2:$BD$405,42)</f>
        <v>0</v>
      </c>
      <c r="AS74">
        <f>VLOOKUP($A74,Sheet1!$A$2:$BD$405,43)</f>
        <v>0</v>
      </c>
      <c r="AT74">
        <f>VLOOKUP($A74,Sheet1!$A$2:$BD$405,44)</f>
        <v>0</v>
      </c>
      <c r="AU74">
        <f>VLOOKUP($A74,Sheet1!$A$2:$BD$405,45)</f>
        <v>0</v>
      </c>
      <c r="AV74">
        <f>VLOOKUP($A74,Sheet1!$A$2:$BD$405,46)</f>
        <v>0</v>
      </c>
      <c r="AW74">
        <f>VLOOKUP($A74,Sheet1!$A$2:$BD$405,47)</f>
        <v>0</v>
      </c>
      <c r="AX74">
        <f>VLOOKUP($A74,Sheet1!$A$2:$BD$405,48)</f>
        <v>0</v>
      </c>
      <c r="AY74">
        <f>VLOOKUP($A74,Sheet1!$A$2:$BD$405,49)</f>
        <v>0</v>
      </c>
      <c r="AZ74">
        <f>VLOOKUP($A74,Sheet1!$A$2:$BD$405,50)</f>
        <v>0</v>
      </c>
      <c r="BA74">
        <f>VLOOKUP($A74,Sheet1!$A$2:$BD$405,51)</f>
        <v>0</v>
      </c>
      <c r="BB74">
        <f>VLOOKUP($A74,Sheet1!$A$2:$BD$405,56)</f>
        <v>0</v>
      </c>
    </row>
    <row r="75" spans="1:54">
      <c r="A75">
        <v>74</v>
      </c>
      <c r="B75" t="s">
        <v>67</v>
      </c>
      <c r="C75" t="s">
        <v>57</v>
      </c>
      <c r="D75">
        <v>0.14299999999999999</v>
      </c>
      <c r="E75">
        <v>0</v>
      </c>
      <c r="F75">
        <v>0</v>
      </c>
      <c r="G75">
        <v>0</v>
      </c>
      <c r="H75">
        <f>VLOOKUP($A75,Sheet1!$A$2:$BD$405,6)</f>
        <v>92.23</v>
      </c>
      <c r="I75">
        <f>VLOOKUP($A75,Sheet1!$A$2:$BD$405,7)</f>
        <v>49</v>
      </c>
      <c r="J75">
        <f>VLOOKUP($A75,Sheet1!$A$2:$BD$405,8)</f>
        <v>7.0000000000000007E-2</v>
      </c>
      <c r="K75">
        <f>VLOOKUP($A75,Sheet1!$A$2:$BD$405,9)</f>
        <v>0</v>
      </c>
      <c r="L75">
        <f>VLOOKUP($A75,Sheet1!$A$2:$BD$405,10)</f>
        <v>0.13</v>
      </c>
      <c r="M75">
        <f>VLOOKUP($A75,Sheet1!$A$2:$BD$405,11)</f>
        <v>1.17</v>
      </c>
      <c r="N75">
        <f>VLOOKUP($A75,Sheet1!$A$2:$BD$405,12)</f>
        <v>0</v>
      </c>
      <c r="O75">
        <f>VLOOKUP($A75,Sheet1!$A$2:$BD$405,13)</f>
        <v>1.1499999999999999</v>
      </c>
      <c r="P75">
        <f>VLOOKUP($A75,Sheet1!$A$2:$BD$405,14)</f>
        <v>9</v>
      </c>
      <c r="Q75">
        <f>VLOOKUP($A75,Sheet1!$A$2:$BD$405,15)</f>
        <v>0.4</v>
      </c>
      <c r="R75">
        <f>VLOOKUP($A75,Sheet1!$A$2:$BD$405,16)</f>
        <v>10</v>
      </c>
      <c r="S75">
        <f>VLOOKUP($A75,Sheet1!$A$2:$BD$405,17)</f>
        <v>15</v>
      </c>
      <c r="T75">
        <f>VLOOKUP($A75,Sheet1!$A$2:$BD$405,18)</f>
        <v>88</v>
      </c>
      <c r="U75">
        <f>VLOOKUP($A75,Sheet1!$A$2:$BD$405,19)</f>
        <v>7</v>
      </c>
      <c r="V75">
        <f>VLOOKUP($A75,Sheet1!$A$2:$BD$405,20)</f>
        <v>0.08</v>
      </c>
      <c r="W75">
        <f>VLOOKUP($A75,Sheet1!$A$2:$BD$405,21)</f>
        <v>1.0999999999999999E-2</v>
      </c>
      <c r="X75">
        <f>VLOOKUP($A75,Sheet1!$A$2:$BD$405,22)</f>
        <v>0</v>
      </c>
      <c r="Y75">
        <f>VLOOKUP($A75,Sheet1!$A$2:$BD$405,23)</f>
        <v>0.2</v>
      </c>
      <c r="Z75">
        <f>VLOOKUP($A75,Sheet1!$A$2:$BD$405,24)</f>
        <v>0</v>
      </c>
      <c r="AA75">
        <f>VLOOKUP($A75,Sheet1!$A$2:$BD$405,25)</f>
        <v>0</v>
      </c>
      <c r="AB75">
        <f>VLOOKUP($A75,Sheet1!$A$2:$BD$405,26)</f>
        <v>0.01</v>
      </c>
      <c r="AC75">
        <f>VLOOKUP($A75,Sheet1!$A$2:$BD$405,27)</f>
        <v>0.1</v>
      </c>
      <c r="AD75">
        <f>VLOOKUP($A75,Sheet1!$A$2:$BD$405,28)</f>
        <v>0</v>
      </c>
      <c r="AE75">
        <f>VLOOKUP($A75,Sheet1!$A$2:$BD$405,29)</f>
        <v>0.02</v>
      </c>
      <c r="AF75">
        <f>VLOOKUP($A75,Sheet1!$A$2:$BD$405,30)</f>
        <v>1</v>
      </c>
      <c r="AG75">
        <f>VLOOKUP($A75,Sheet1!$A$2:$BD$405,31)</f>
        <v>0</v>
      </c>
      <c r="AH75">
        <f>VLOOKUP($A75,Sheet1!$A$2:$BD$405,32)</f>
        <v>1</v>
      </c>
      <c r="AI75">
        <f>VLOOKUP($A75,Sheet1!$A$2:$BD$405,32)</f>
        <v>1</v>
      </c>
      <c r="AJ75">
        <f>VLOOKUP($A75,Sheet1!$A$2:$BD$405,34)</f>
        <v>5</v>
      </c>
      <c r="AK75">
        <f>VLOOKUP($A75,Sheet1!$A$2:$BD$405,35)</f>
        <v>0</v>
      </c>
      <c r="AL75">
        <f>VLOOKUP($A75,Sheet1!$A$2:$BD$405,36)</f>
        <v>0</v>
      </c>
      <c r="AM75">
        <f>VLOOKUP($A75,Sheet1!$A$2:$BD$405,37)</f>
        <v>0</v>
      </c>
      <c r="AN75">
        <f>VLOOKUP($A75,Sheet1!$A$2:$BD$405,38)</f>
        <v>0</v>
      </c>
      <c r="AO75">
        <f>VLOOKUP($A75,Sheet1!$A$2:$BD$405,39)</f>
        <v>0</v>
      </c>
      <c r="AP75">
        <f>VLOOKUP($A75,Sheet1!$A$2:$BD$405,40)</f>
        <v>0</v>
      </c>
      <c r="AQ75">
        <f>VLOOKUP($A75,Sheet1!$A$2:$BD$405,41)</f>
        <v>0</v>
      </c>
      <c r="AR75">
        <f>VLOOKUP($A75,Sheet1!$A$2:$BD$405,42)</f>
        <v>0</v>
      </c>
      <c r="AS75">
        <f>VLOOKUP($A75,Sheet1!$A$2:$BD$405,43)</f>
        <v>0</v>
      </c>
      <c r="AT75">
        <f>VLOOKUP($A75,Sheet1!$A$2:$BD$405,44)</f>
        <v>0</v>
      </c>
      <c r="AU75">
        <f>VLOOKUP($A75,Sheet1!$A$2:$BD$405,45)</f>
        <v>0</v>
      </c>
      <c r="AV75">
        <f>VLOOKUP($A75,Sheet1!$A$2:$BD$405,46)</f>
        <v>0</v>
      </c>
      <c r="AW75">
        <f>VLOOKUP($A75,Sheet1!$A$2:$BD$405,47)</f>
        <v>0</v>
      </c>
      <c r="AX75">
        <f>VLOOKUP($A75,Sheet1!$A$2:$BD$405,48)</f>
        <v>0</v>
      </c>
      <c r="AY75">
        <f>VLOOKUP($A75,Sheet1!$A$2:$BD$405,49)</f>
        <v>0</v>
      </c>
      <c r="AZ75">
        <f>VLOOKUP($A75,Sheet1!$A$2:$BD$405,50)</f>
        <v>0</v>
      </c>
      <c r="BA75">
        <f>VLOOKUP($A75,Sheet1!$A$2:$BD$405,51)</f>
        <v>0</v>
      </c>
      <c r="BB75">
        <f>VLOOKUP($A75,Sheet1!$A$2:$BD$405,56)</f>
        <v>0</v>
      </c>
    </row>
    <row r="76" spans="1:54">
      <c r="A76">
        <v>75</v>
      </c>
      <c r="B76" t="s">
        <v>61</v>
      </c>
      <c r="C76" t="s">
        <v>57</v>
      </c>
      <c r="D76">
        <v>0</v>
      </c>
      <c r="E76">
        <v>0</v>
      </c>
      <c r="F76">
        <v>0</v>
      </c>
      <c r="G76">
        <v>5.0000000000000001E-3</v>
      </c>
      <c r="H76">
        <f>VLOOKUP($A76,Sheet1!$A$2:$BD$405,6)</f>
        <v>0</v>
      </c>
      <c r="I76">
        <f>VLOOKUP($A76,Sheet1!$A$2:$BD$405,7)</f>
        <v>210</v>
      </c>
      <c r="J76">
        <f>VLOOKUP($A76,Sheet1!$A$2:$BD$405,8)</f>
        <v>2</v>
      </c>
      <c r="K76">
        <f>VLOOKUP($A76,Sheet1!$A$2:$BD$405,9)</f>
        <v>6</v>
      </c>
      <c r="L76">
        <f>VLOOKUP($A76,Sheet1!$A$2:$BD$405,10)</f>
        <v>0</v>
      </c>
      <c r="M76">
        <f>VLOOKUP($A76,Sheet1!$A$2:$BD$405,11)</f>
        <v>38</v>
      </c>
      <c r="N76">
        <f>VLOOKUP($A76,Sheet1!$A$2:$BD$405,12)</f>
        <v>0</v>
      </c>
      <c r="O76">
        <f>VLOOKUP($A76,Sheet1!$A$2:$BD$405,13)</f>
        <v>26</v>
      </c>
      <c r="P76">
        <f>VLOOKUP($A76,Sheet1!$A$2:$BD$405,14)</f>
        <v>26</v>
      </c>
      <c r="Q76">
        <f>VLOOKUP($A76,Sheet1!$A$2:$BD$405,15)</f>
        <v>0.46</v>
      </c>
      <c r="R76">
        <f>VLOOKUP($A76,Sheet1!$A$2:$BD$405,16)</f>
        <v>0</v>
      </c>
      <c r="S76">
        <f>VLOOKUP($A76,Sheet1!$A$2:$BD$405,17)</f>
        <v>0</v>
      </c>
      <c r="T76">
        <f>VLOOKUP($A76,Sheet1!$A$2:$BD$405,18)</f>
        <v>0</v>
      </c>
      <c r="U76">
        <f>VLOOKUP($A76,Sheet1!$A$2:$BD$405,19)</f>
        <v>0</v>
      </c>
      <c r="V76">
        <f>VLOOKUP($A76,Sheet1!$A$2:$BD$405,20)</f>
        <v>0</v>
      </c>
      <c r="W76">
        <f>VLOOKUP($A76,Sheet1!$A$2:$BD$405,21)</f>
        <v>0</v>
      </c>
      <c r="X76">
        <f>VLOOKUP($A76,Sheet1!$A$2:$BD$405,22)</f>
        <v>0</v>
      </c>
      <c r="Y76">
        <f>VLOOKUP($A76,Sheet1!$A$2:$BD$405,23)</f>
        <v>0</v>
      </c>
      <c r="Z76">
        <f>VLOOKUP($A76,Sheet1!$A$2:$BD$405,24)</f>
        <v>0</v>
      </c>
      <c r="AA76">
        <f>VLOOKUP($A76,Sheet1!$A$2:$BD$405,25)</f>
        <v>0</v>
      </c>
      <c r="AB76">
        <f>VLOOKUP($A76,Sheet1!$A$2:$BD$405,26)</f>
        <v>0</v>
      </c>
      <c r="AC76">
        <f>VLOOKUP($A76,Sheet1!$A$2:$BD$405,27)</f>
        <v>0</v>
      </c>
      <c r="AD76">
        <f>VLOOKUP($A76,Sheet1!$A$2:$BD$405,28)</f>
        <v>0</v>
      </c>
      <c r="AE76">
        <f>VLOOKUP($A76,Sheet1!$A$2:$BD$405,29)</f>
        <v>0</v>
      </c>
      <c r="AF76">
        <f>VLOOKUP($A76,Sheet1!$A$2:$BD$405,30)</f>
        <v>0</v>
      </c>
      <c r="AG76">
        <f>VLOOKUP($A76,Sheet1!$A$2:$BD$405,31)</f>
        <v>0</v>
      </c>
      <c r="AH76">
        <f>VLOOKUP($A76,Sheet1!$A$2:$BD$405,32)</f>
        <v>0</v>
      </c>
      <c r="AI76">
        <f>VLOOKUP($A76,Sheet1!$A$2:$BD$405,32)</f>
        <v>0</v>
      </c>
      <c r="AJ76">
        <f>VLOOKUP($A76,Sheet1!$A$2:$BD$405,34)</f>
        <v>0</v>
      </c>
      <c r="AK76">
        <f>VLOOKUP($A76,Sheet1!$A$2:$BD$405,35)</f>
        <v>0</v>
      </c>
      <c r="AL76">
        <f>VLOOKUP($A76,Sheet1!$A$2:$BD$405,36)</f>
        <v>0</v>
      </c>
      <c r="AM76">
        <f>VLOOKUP($A76,Sheet1!$A$2:$BD$405,37)</f>
        <v>0</v>
      </c>
      <c r="AN76">
        <f>VLOOKUP($A76,Sheet1!$A$2:$BD$405,38)</f>
        <v>0</v>
      </c>
      <c r="AO76">
        <f>VLOOKUP($A76,Sheet1!$A$2:$BD$405,39)</f>
        <v>0</v>
      </c>
      <c r="AP76">
        <f>VLOOKUP($A76,Sheet1!$A$2:$BD$405,40)</f>
        <v>0</v>
      </c>
      <c r="AQ76">
        <f>VLOOKUP($A76,Sheet1!$A$2:$BD$405,41)</f>
        <v>0</v>
      </c>
      <c r="AR76">
        <f>VLOOKUP($A76,Sheet1!$A$2:$BD$405,42)</f>
        <v>0</v>
      </c>
      <c r="AS76">
        <f>VLOOKUP($A76,Sheet1!$A$2:$BD$405,43)</f>
        <v>0</v>
      </c>
      <c r="AT76">
        <f>VLOOKUP($A76,Sheet1!$A$2:$BD$405,44)</f>
        <v>0</v>
      </c>
      <c r="AU76">
        <f>VLOOKUP($A76,Sheet1!$A$2:$BD$405,45)</f>
        <v>0</v>
      </c>
      <c r="AV76">
        <f>VLOOKUP($A76,Sheet1!$A$2:$BD$405,46)</f>
        <v>0</v>
      </c>
      <c r="AW76">
        <f>VLOOKUP($A76,Sheet1!$A$2:$BD$405,47)</f>
        <v>0</v>
      </c>
      <c r="AX76">
        <f>VLOOKUP($A76,Sheet1!$A$2:$BD$405,48)</f>
        <v>0</v>
      </c>
      <c r="AY76">
        <f>VLOOKUP($A76,Sheet1!$A$2:$BD$405,49)</f>
        <v>0</v>
      </c>
      <c r="AZ76">
        <f>VLOOKUP($A76,Sheet1!$A$2:$BD$405,50)</f>
        <v>0</v>
      </c>
      <c r="BA76">
        <f>VLOOKUP($A76,Sheet1!$A$2:$BD$405,51)</f>
        <v>0</v>
      </c>
      <c r="BB76">
        <f>VLOOKUP($A76,Sheet1!$A$2:$BD$405,56)</f>
        <v>0</v>
      </c>
    </row>
    <row r="77" spans="1:54">
      <c r="A77">
        <v>76</v>
      </c>
      <c r="B77" t="s">
        <v>68</v>
      </c>
      <c r="C77" t="s">
        <v>57</v>
      </c>
      <c r="D77">
        <v>0</v>
      </c>
      <c r="E77">
        <v>0</v>
      </c>
      <c r="F77">
        <v>0</v>
      </c>
      <c r="G77">
        <v>5.0000000000000001E-3</v>
      </c>
      <c r="H77">
        <f>VLOOKUP($A77,Sheet1!$A$2:$BD$405,6)</f>
        <v>3.4</v>
      </c>
      <c r="I77">
        <f>VLOOKUP($A77,Sheet1!$A$2:$BD$405,7)</f>
        <v>359</v>
      </c>
      <c r="J77">
        <f>VLOOKUP($A77,Sheet1!$A$2:$BD$405,8)</f>
        <v>25.1</v>
      </c>
      <c r="K77">
        <f>VLOOKUP($A77,Sheet1!$A$2:$BD$405,9)</f>
        <v>3</v>
      </c>
      <c r="L77">
        <f>VLOOKUP($A77,Sheet1!$A$2:$BD$405,10)</f>
        <v>10.5</v>
      </c>
      <c r="M77">
        <f>VLOOKUP($A77,Sheet1!$A$2:$BD$405,11)</f>
        <v>58</v>
      </c>
      <c r="N77">
        <f>VLOOKUP($A77,Sheet1!$A$2:$BD$405,12)</f>
        <v>1.1000000000000001</v>
      </c>
      <c r="O77">
        <f>VLOOKUP($A77,Sheet1!$A$2:$BD$405,13)</f>
        <v>55.58</v>
      </c>
      <c r="P77">
        <f>VLOOKUP($A77,Sheet1!$A$2:$BD$405,14)</f>
        <v>1440</v>
      </c>
      <c r="Q77">
        <f>VLOOKUP($A77,Sheet1!$A$2:$BD$405,15)</f>
        <v>4.96</v>
      </c>
      <c r="R77">
        <f>VLOOKUP($A77,Sheet1!$A$2:$BD$405,16)</f>
        <v>208</v>
      </c>
      <c r="S77">
        <f>VLOOKUP($A77,Sheet1!$A$2:$BD$405,17)</f>
        <v>1630</v>
      </c>
      <c r="T77">
        <f>VLOOKUP($A77,Sheet1!$A$2:$BD$405,18)</f>
        <v>2702</v>
      </c>
      <c r="U77">
        <f>VLOOKUP($A77,Sheet1!$A$2:$BD$405,19)</f>
        <v>653</v>
      </c>
      <c r="V77">
        <f>VLOOKUP($A77,Sheet1!$A$2:$BD$405,20)</f>
        <v>3.44</v>
      </c>
      <c r="W77">
        <f>VLOOKUP($A77,Sheet1!$A$2:$BD$405,21)</f>
        <v>0.73</v>
      </c>
      <c r="X77">
        <f>VLOOKUP($A77,Sheet1!$A$2:$BD$405,22)</f>
        <v>0.66500000000000004</v>
      </c>
      <c r="Y77">
        <f>VLOOKUP($A77,Sheet1!$A$2:$BD$405,23)</f>
        <v>24</v>
      </c>
      <c r="Z77">
        <f>VLOOKUP($A77,Sheet1!$A$2:$BD$405,24)</f>
        <v>0</v>
      </c>
      <c r="AA77">
        <f>VLOOKUP($A77,Sheet1!$A$2:$BD$405,25)</f>
        <v>0.26700000000000002</v>
      </c>
      <c r="AB77">
        <f>VLOOKUP($A77,Sheet1!$A$2:$BD$405,26)</f>
        <v>1.4</v>
      </c>
      <c r="AC77">
        <f>VLOOKUP($A77,Sheet1!$A$2:$BD$405,27)</f>
        <v>1.0840000000000001</v>
      </c>
      <c r="AD77">
        <f>VLOOKUP($A77,Sheet1!$A$2:$BD$405,28)</f>
        <v>3.8260000000000001</v>
      </c>
      <c r="AE77">
        <f>VLOOKUP($A77,Sheet1!$A$2:$BD$405,29)</f>
        <v>0.318</v>
      </c>
      <c r="AF77">
        <f>VLOOKUP($A77,Sheet1!$A$2:$BD$405,30)</f>
        <v>27</v>
      </c>
      <c r="AG77">
        <f>VLOOKUP($A77,Sheet1!$A$2:$BD$405,31)</f>
        <v>0</v>
      </c>
      <c r="AH77">
        <f>VLOOKUP($A77,Sheet1!$A$2:$BD$405,32)</f>
        <v>27</v>
      </c>
      <c r="AI77">
        <f>VLOOKUP($A77,Sheet1!$A$2:$BD$405,32)</f>
        <v>27</v>
      </c>
      <c r="AJ77">
        <f>VLOOKUP($A77,Sheet1!$A$2:$BD$405,34)</f>
        <v>175.6</v>
      </c>
      <c r="AK77">
        <f>VLOOKUP($A77,Sheet1!$A$2:$BD$405,35)</f>
        <v>2.78</v>
      </c>
      <c r="AL77">
        <f>VLOOKUP($A77,Sheet1!$A$2:$BD$405,36)</f>
        <v>1600</v>
      </c>
      <c r="AM77">
        <f>VLOOKUP($A77,Sheet1!$A$2:$BD$405,37)</f>
        <v>479</v>
      </c>
      <c r="AN77">
        <f>VLOOKUP($A77,Sheet1!$A$2:$BD$405,38)</f>
        <v>479</v>
      </c>
      <c r="AO77">
        <f>VLOOKUP($A77,Sheet1!$A$2:$BD$405,39)</f>
        <v>0</v>
      </c>
      <c r="AP77">
        <f>VLOOKUP($A77,Sheet1!$A$2:$BD$405,40)</f>
        <v>1</v>
      </c>
      <c r="AQ77">
        <f>VLOOKUP($A77,Sheet1!$A$2:$BD$405,41)</f>
        <v>0</v>
      </c>
      <c r="AR77">
        <f>VLOOKUP($A77,Sheet1!$A$2:$BD$405,42)</f>
        <v>0</v>
      </c>
      <c r="AS77">
        <f>VLOOKUP($A77,Sheet1!$A$2:$BD$405,43)</f>
        <v>0</v>
      </c>
      <c r="AT77">
        <f>VLOOKUP($A77,Sheet1!$A$2:$BD$405,44)</f>
        <v>0.21</v>
      </c>
      <c r="AU77">
        <f>VLOOKUP($A77,Sheet1!$A$2:$BD$405,45)</f>
        <v>0</v>
      </c>
      <c r="AV77">
        <f>VLOOKUP($A77,Sheet1!$A$2:$BD$405,46)</f>
        <v>0</v>
      </c>
      <c r="AW77">
        <f>VLOOKUP($A77,Sheet1!$A$2:$BD$405,47)</f>
        <v>4.2</v>
      </c>
      <c r="AX77">
        <f>VLOOKUP($A77,Sheet1!$A$2:$BD$405,48)</f>
        <v>1.7769999999999999</v>
      </c>
      <c r="AY77">
        <f>VLOOKUP($A77,Sheet1!$A$2:$BD$405,49)</f>
        <v>0.97899999999999998</v>
      </c>
      <c r="AZ77">
        <f>VLOOKUP($A77,Sheet1!$A$2:$BD$405,50)</f>
        <v>8.7999999999999995E-2</v>
      </c>
      <c r="BA77">
        <f>VLOOKUP($A77,Sheet1!$A$2:$BD$405,51)</f>
        <v>11</v>
      </c>
      <c r="BB77">
        <f>VLOOKUP($A77,Sheet1!$A$2:$BD$405,56)</f>
        <v>0</v>
      </c>
    </row>
    <row r="78" spans="1:54">
      <c r="A78">
        <v>77</v>
      </c>
      <c r="B78" t="s">
        <v>69</v>
      </c>
      <c r="C78" t="s">
        <v>57</v>
      </c>
      <c r="D78">
        <v>0</v>
      </c>
      <c r="E78">
        <v>0</v>
      </c>
      <c r="F78">
        <v>0</v>
      </c>
      <c r="G78">
        <v>0.2145</v>
      </c>
      <c r="H78">
        <f>VLOOKUP($A78,Sheet1!$A$2:$BD$405,6)</f>
        <v>88.45</v>
      </c>
      <c r="I78">
        <f>VLOOKUP($A78,Sheet1!$A$2:$BD$405,7)</f>
        <v>45</v>
      </c>
      <c r="J78">
        <f>VLOOKUP($A78,Sheet1!$A$2:$BD$405,8)</f>
        <v>0</v>
      </c>
      <c r="K78">
        <f>VLOOKUP($A78,Sheet1!$A$2:$BD$405,9)</f>
        <v>0</v>
      </c>
      <c r="L78">
        <f>VLOOKUP($A78,Sheet1!$A$2:$BD$405,10)</f>
        <v>0.28000000000000003</v>
      </c>
      <c r="M78">
        <f>VLOOKUP($A78,Sheet1!$A$2:$BD$405,11)</f>
        <v>11.27</v>
      </c>
      <c r="N78">
        <f>VLOOKUP($A78,Sheet1!$A$2:$BD$405,12)</f>
        <v>0</v>
      </c>
      <c r="O78">
        <f>VLOOKUP($A78,Sheet1!$A$2:$BD$405,13)</f>
        <v>10.42</v>
      </c>
      <c r="P78">
        <f>VLOOKUP($A78,Sheet1!$A$2:$BD$405,14)</f>
        <v>8</v>
      </c>
      <c r="Q78">
        <f>VLOOKUP($A78,Sheet1!$A$2:$BD$405,15)</f>
        <v>0</v>
      </c>
      <c r="R78">
        <f>VLOOKUP($A78,Sheet1!$A$2:$BD$405,16)</f>
        <v>0</v>
      </c>
      <c r="S78">
        <f>VLOOKUP($A78,Sheet1!$A$2:$BD$405,17)</f>
        <v>0</v>
      </c>
      <c r="T78">
        <f>VLOOKUP($A78,Sheet1!$A$2:$BD$405,18)</f>
        <v>4</v>
      </c>
      <c r="U78">
        <f>VLOOKUP($A78,Sheet1!$A$2:$BD$405,19)</f>
        <v>10</v>
      </c>
      <c r="V78">
        <f>VLOOKUP($A78,Sheet1!$A$2:$BD$405,20)</f>
        <v>0</v>
      </c>
      <c r="W78">
        <f>VLOOKUP($A78,Sheet1!$A$2:$BD$405,21)</f>
        <v>0</v>
      </c>
      <c r="X78">
        <f>VLOOKUP($A78,Sheet1!$A$2:$BD$405,22)</f>
        <v>0</v>
      </c>
      <c r="Y78">
        <f>VLOOKUP($A78,Sheet1!$A$2:$BD$405,23)</f>
        <v>0</v>
      </c>
      <c r="Z78">
        <f>VLOOKUP($A78,Sheet1!$A$2:$BD$405,24)</f>
        <v>25</v>
      </c>
      <c r="AA78">
        <f>VLOOKUP($A78,Sheet1!$A$2:$BD$405,25)</f>
        <v>2.5000000000000001E-2</v>
      </c>
      <c r="AB78">
        <f>VLOOKUP($A78,Sheet1!$A$2:$BD$405,26)</f>
        <v>0.57499999999999996</v>
      </c>
      <c r="AC78">
        <f>VLOOKUP($A78,Sheet1!$A$2:$BD$405,27)</f>
        <v>0</v>
      </c>
      <c r="AD78">
        <f>VLOOKUP($A78,Sheet1!$A$2:$BD$405,28)</f>
        <v>0</v>
      </c>
      <c r="AE78">
        <f>VLOOKUP($A78,Sheet1!$A$2:$BD$405,29)</f>
        <v>0</v>
      </c>
      <c r="AF78">
        <f>VLOOKUP($A78,Sheet1!$A$2:$BD$405,30)</f>
        <v>0</v>
      </c>
      <c r="AG78">
        <f>VLOOKUP($A78,Sheet1!$A$2:$BD$405,31)</f>
        <v>0</v>
      </c>
      <c r="AH78">
        <f>VLOOKUP($A78,Sheet1!$A$2:$BD$405,32)</f>
        <v>0</v>
      </c>
      <c r="AI78">
        <f>VLOOKUP($A78,Sheet1!$A$2:$BD$405,32)</f>
        <v>0</v>
      </c>
      <c r="AJ78">
        <f>VLOOKUP($A78,Sheet1!$A$2:$BD$405,34)</f>
        <v>0</v>
      </c>
      <c r="AK78">
        <f>VLOOKUP($A78,Sheet1!$A$2:$BD$405,35)</f>
        <v>1.96</v>
      </c>
      <c r="AL78">
        <f>VLOOKUP($A78,Sheet1!$A$2:$BD$405,36)</f>
        <v>0</v>
      </c>
      <c r="AM78">
        <f>VLOOKUP($A78,Sheet1!$A$2:$BD$405,37)</f>
        <v>0</v>
      </c>
      <c r="AN78">
        <f>VLOOKUP($A78,Sheet1!$A$2:$BD$405,38)</f>
        <v>0</v>
      </c>
      <c r="AO78">
        <f>VLOOKUP($A78,Sheet1!$A$2:$BD$405,39)</f>
        <v>0</v>
      </c>
      <c r="AP78">
        <f>VLOOKUP($A78,Sheet1!$A$2:$BD$405,40)</f>
        <v>0</v>
      </c>
      <c r="AQ78">
        <f>VLOOKUP($A78,Sheet1!$A$2:$BD$405,41)</f>
        <v>0</v>
      </c>
      <c r="AR78">
        <f>VLOOKUP($A78,Sheet1!$A$2:$BD$405,42)</f>
        <v>0</v>
      </c>
      <c r="AS78">
        <f>VLOOKUP($A78,Sheet1!$A$2:$BD$405,43)</f>
        <v>0</v>
      </c>
      <c r="AT78">
        <f>VLOOKUP($A78,Sheet1!$A$2:$BD$405,44)</f>
        <v>0</v>
      </c>
      <c r="AU78">
        <f>VLOOKUP($A78,Sheet1!$A$2:$BD$405,45)</f>
        <v>0</v>
      </c>
      <c r="AV78">
        <f>VLOOKUP($A78,Sheet1!$A$2:$BD$405,46)</f>
        <v>0</v>
      </c>
      <c r="AW78">
        <f>VLOOKUP($A78,Sheet1!$A$2:$BD$405,47)</f>
        <v>0</v>
      </c>
      <c r="AX78">
        <f>VLOOKUP($A78,Sheet1!$A$2:$BD$405,48)</f>
        <v>0</v>
      </c>
      <c r="AY78">
        <f>VLOOKUP($A78,Sheet1!$A$2:$BD$405,49)</f>
        <v>0</v>
      </c>
      <c r="AZ78">
        <f>VLOOKUP($A78,Sheet1!$A$2:$BD$405,50)</f>
        <v>0</v>
      </c>
      <c r="BA78">
        <f>VLOOKUP($A78,Sheet1!$A$2:$BD$405,51)</f>
        <v>0</v>
      </c>
      <c r="BB78">
        <f>VLOOKUP($A78,Sheet1!$A$2:$BD$405,56)</f>
        <v>0</v>
      </c>
    </row>
    <row r="79" spans="1:54">
      <c r="A79">
        <v>78</v>
      </c>
      <c r="B79" t="s">
        <v>25</v>
      </c>
      <c r="C79" t="s">
        <v>26</v>
      </c>
      <c r="D79">
        <v>0.28599999999999998</v>
      </c>
      <c r="E79">
        <v>0.28599999999999998</v>
      </c>
      <c r="F79">
        <v>0.14299999999999999</v>
      </c>
      <c r="G79">
        <v>0</v>
      </c>
      <c r="H79">
        <f>VLOOKUP($A79,Sheet1!$A$2:$BD$405,6)</f>
        <v>73.906666666666666</v>
      </c>
      <c r="I79">
        <f>VLOOKUP($A79,Sheet1!$A$2:$BD$405,7)</f>
        <v>162.66666666666666</v>
      </c>
      <c r="J79">
        <f>VLOOKUP($A79,Sheet1!$A$2:$BD$405,8)</f>
        <v>12.036666666666667</v>
      </c>
      <c r="K79">
        <f>VLOOKUP($A79,Sheet1!$A$2:$BD$405,9)</f>
        <v>11.763333333333335</v>
      </c>
      <c r="L79">
        <f>VLOOKUP($A79,Sheet1!$A$2:$BD$405,10)</f>
        <v>1.2433333333333332</v>
      </c>
      <c r="M79">
        <f>VLOOKUP($A79,Sheet1!$A$2:$BD$405,11)</f>
        <v>1.05</v>
      </c>
      <c r="N79">
        <f>VLOOKUP($A79,Sheet1!$A$2:$BD$405,12)</f>
        <v>0</v>
      </c>
      <c r="O79">
        <f>VLOOKUP($A79,Sheet1!$A$2:$BD$405,13)</f>
        <v>0.71999999999999986</v>
      </c>
      <c r="P79">
        <f>VLOOKUP($A79,Sheet1!$A$2:$BD$405,14)</f>
        <v>61.333333333333336</v>
      </c>
      <c r="Q79">
        <f>VLOOKUP($A79,Sheet1!$A$2:$BD$405,15)</f>
        <v>1.6500000000000001</v>
      </c>
      <c r="R79">
        <f>VLOOKUP($A79,Sheet1!$A$2:$BD$405,16)</f>
        <v>12</v>
      </c>
      <c r="S79">
        <f>VLOOKUP($A79,Sheet1!$A$2:$BD$405,17)</f>
        <v>192.33333333333334</v>
      </c>
      <c r="T79">
        <f>VLOOKUP($A79,Sheet1!$A$2:$BD$405,18)</f>
        <v>140.66666666666666</v>
      </c>
      <c r="U79">
        <f>VLOOKUP($A79,Sheet1!$A$2:$BD$405,19)</f>
        <v>216.33333333333334</v>
      </c>
      <c r="V79">
        <f>VLOOKUP($A79,Sheet1!$A$2:$BD$405,20)</f>
        <v>1.24</v>
      </c>
      <c r="W79">
        <f>VLOOKUP($A79,Sheet1!$A$2:$BD$405,21)</f>
        <v>6.9666666666666668E-2</v>
      </c>
      <c r="X79">
        <f>VLOOKUP($A79,Sheet1!$A$2:$BD$405,22)</f>
        <v>2.6666666666666668E-2</v>
      </c>
      <c r="Y79">
        <f>VLOOKUP($A79,Sheet1!$A$2:$BD$405,23)</f>
        <v>29.066666666666666</v>
      </c>
      <c r="Z79">
        <f>VLOOKUP($A79,Sheet1!$A$2:$BD$405,24)</f>
        <v>0</v>
      </c>
      <c r="AA79">
        <f>VLOOKUP($A79,Sheet1!$A$2:$BD$405,25)</f>
        <v>3.8666666666666669E-2</v>
      </c>
      <c r="AB79">
        <f>VLOOKUP($A79,Sheet1!$A$2:$BD$405,26)</f>
        <v>0.41933333333333334</v>
      </c>
      <c r="AC79">
        <f>VLOOKUP($A79,Sheet1!$A$2:$BD$405,27)</f>
        <v>7.3666666666666672E-2</v>
      </c>
      <c r="AD79">
        <f>VLOOKUP($A79,Sheet1!$A$2:$BD$405,28)</f>
        <v>1.468</v>
      </c>
      <c r="AE79">
        <f>VLOOKUP($A79,Sheet1!$A$2:$BD$405,29)</f>
        <v>0.154</v>
      </c>
      <c r="AF79">
        <f>VLOOKUP($A79,Sheet1!$A$2:$BD$405,30)</f>
        <v>40.666666666666664</v>
      </c>
      <c r="AG79">
        <f>VLOOKUP($A79,Sheet1!$A$2:$BD$405,31)</f>
        <v>0</v>
      </c>
      <c r="AH79">
        <f>VLOOKUP($A79,Sheet1!$A$2:$BD$405,32)</f>
        <v>40.666666666666664</v>
      </c>
      <c r="AI79">
        <f>VLOOKUP($A79,Sheet1!$A$2:$BD$405,32)</f>
        <v>40.666666666666664</v>
      </c>
      <c r="AJ79">
        <f>VLOOKUP($A79,Sheet1!$A$2:$BD$405,34)</f>
        <v>257.40000000000003</v>
      </c>
      <c r="AK79">
        <f>VLOOKUP($A79,Sheet1!$A$2:$BD$405,35)</f>
        <v>0.81333333333333335</v>
      </c>
      <c r="AL79">
        <f>VLOOKUP($A79,Sheet1!$A$2:$BD$405,36)</f>
        <v>634.33333333333337</v>
      </c>
      <c r="AM79">
        <f>VLOOKUP($A79,Sheet1!$A$2:$BD$405,37)</f>
        <v>180</v>
      </c>
      <c r="AN79">
        <f>VLOOKUP($A79,Sheet1!$A$2:$BD$405,38)</f>
        <v>178</v>
      </c>
      <c r="AO79">
        <f>VLOOKUP($A79,Sheet1!$A$2:$BD$405,39)</f>
        <v>0</v>
      </c>
      <c r="AP79">
        <f>VLOOKUP($A79,Sheet1!$A$2:$BD$405,40)</f>
        <v>20.333333333333332</v>
      </c>
      <c r="AQ79">
        <f>VLOOKUP($A79,Sheet1!$A$2:$BD$405,41)</f>
        <v>8.6666666666666661</v>
      </c>
      <c r="AR79">
        <f>VLOOKUP($A79,Sheet1!$A$2:$BD$405,42)</f>
        <v>0</v>
      </c>
      <c r="AS79">
        <f>VLOOKUP($A79,Sheet1!$A$2:$BD$405,43)</f>
        <v>472</v>
      </c>
      <c r="AT79">
        <f>VLOOKUP($A79,Sheet1!$A$2:$BD$405,44)</f>
        <v>1.1666666666666667</v>
      </c>
      <c r="AU79">
        <f>VLOOKUP($A79,Sheet1!$A$2:$BD$405,45)</f>
        <v>2</v>
      </c>
      <c r="AV79">
        <f>VLOOKUP($A79,Sheet1!$A$2:$BD$405,46)</f>
        <v>80.666666666666671</v>
      </c>
      <c r="AW79">
        <f>VLOOKUP($A79,Sheet1!$A$2:$BD$405,47)</f>
        <v>3.2999999999999994</v>
      </c>
      <c r="AX79">
        <f>VLOOKUP($A79,Sheet1!$A$2:$BD$405,48)</f>
        <v>3.589</v>
      </c>
      <c r="AY79">
        <f>VLOOKUP($A79,Sheet1!$A$2:$BD$405,49)</f>
        <v>4.7553333333333336</v>
      </c>
      <c r="AZ79">
        <f>VLOOKUP($A79,Sheet1!$A$2:$BD$405,50)</f>
        <v>2.528</v>
      </c>
      <c r="BA79">
        <f>VLOOKUP($A79,Sheet1!$A$2:$BD$405,51)</f>
        <v>349.33333333333331</v>
      </c>
      <c r="BB79">
        <f>VLOOKUP($A79,Sheet1!$A$2:$BD$405,56)</f>
        <v>0</v>
      </c>
    </row>
    <row r="80" spans="1:54">
      <c r="A80">
        <v>79</v>
      </c>
      <c r="B80" t="s">
        <v>96</v>
      </c>
      <c r="C80" t="s">
        <v>26</v>
      </c>
      <c r="D80">
        <v>3.3000000000000002E-2</v>
      </c>
      <c r="E80">
        <v>0.28599999999999998</v>
      </c>
      <c r="F80">
        <v>1</v>
      </c>
      <c r="G80">
        <v>1</v>
      </c>
      <c r="H80">
        <f>VLOOKUP($A80,Sheet1!$A$2:$BD$405,6)</f>
        <v>17.34375</v>
      </c>
      <c r="I80">
        <f>VLOOKUP($A80,Sheet1!$A$2:$BD$405,7)</f>
        <v>13.175000000000001</v>
      </c>
      <c r="J80">
        <f>VLOOKUP($A80,Sheet1!$A$2:$BD$405,8)</f>
        <v>0.45224999999999999</v>
      </c>
      <c r="K80">
        <f>VLOOKUP($A80,Sheet1!$A$2:$BD$405,9)</f>
        <v>0.79975000000000007</v>
      </c>
      <c r="L80">
        <f>VLOOKUP($A80,Sheet1!$A$2:$BD$405,10)</f>
        <v>0.32475000000000004</v>
      </c>
      <c r="M80">
        <f>VLOOKUP($A80,Sheet1!$A$2:$BD$405,11)</f>
        <v>1.0814999999999999</v>
      </c>
      <c r="N80">
        <f>VLOOKUP($A80,Sheet1!$A$2:$BD$405,12)</f>
        <v>1.5000000000000003E-2</v>
      </c>
      <c r="O80">
        <f>VLOOKUP($A80,Sheet1!$A$2:$BD$405,13)</f>
        <v>0.41062500000000002</v>
      </c>
      <c r="P80">
        <f>VLOOKUP($A80,Sheet1!$A$2:$BD$405,14)</f>
        <v>11.59375</v>
      </c>
      <c r="Q80">
        <f>VLOOKUP($A80,Sheet1!$A$2:$BD$405,15)</f>
        <v>0.1075</v>
      </c>
      <c r="R80">
        <f>VLOOKUP($A80,Sheet1!$A$2:$BD$405,16)</f>
        <v>1.59375</v>
      </c>
      <c r="S80">
        <f>VLOOKUP($A80,Sheet1!$A$2:$BD$405,17)</f>
        <v>12.96875</v>
      </c>
      <c r="T80">
        <f>VLOOKUP($A80,Sheet1!$A$2:$BD$405,18)</f>
        <v>24.75</v>
      </c>
      <c r="U80">
        <f>VLOOKUP($A80,Sheet1!$A$2:$BD$405,19)</f>
        <v>86.875</v>
      </c>
      <c r="V80">
        <f>VLOOKUP($A80,Sheet1!$A$2:$BD$405,20)</f>
        <v>0.16343750000000001</v>
      </c>
      <c r="W80">
        <f>VLOOKUP($A80,Sheet1!$A$2:$BD$405,21)</f>
        <v>1.4062500000000002E-2</v>
      </c>
      <c r="X80">
        <f>VLOOKUP($A80,Sheet1!$A$2:$BD$405,22)</f>
        <v>2.9187500000000005E-2</v>
      </c>
      <c r="Y80">
        <f>VLOOKUP($A80,Sheet1!$A$2:$BD$405,23)</f>
        <v>0.44374999999999998</v>
      </c>
      <c r="Z80">
        <f>VLOOKUP($A80,Sheet1!$A$2:$BD$405,24)</f>
        <v>0.19687499999999999</v>
      </c>
      <c r="AA80">
        <f>VLOOKUP($A80,Sheet1!$A$2:$BD$405,25)</f>
        <v>9.1250000000000012E-3</v>
      </c>
      <c r="AB80">
        <f>VLOOKUP($A80,Sheet1!$A$2:$BD$405,26)</f>
        <v>2.4968749999999998E-2</v>
      </c>
      <c r="AC80">
        <f>VLOOKUP($A80,Sheet1!$A$2:$BD$405,27)</f>
        <v>0.15162500000000001</v>
      </c>
      <c r="AD80">
        <f>VLOOKUP($A80,Sheet1!$A$2:$BD$405,28)</f>
        <v>3.3125000000000002E-2</v>
      </c>
      <c r="AE80">
        <f>VLOOKUP($A80,Sheet1!$A$2:$BD$405,29)</f>
        <v>4.9687500000000001E-3</v>
      </c>
      <c r="AF80">
        <f>VLOOKUP($A80,Sheet1!$A$2:$BD$405,30)</f>
        <v>1.125</v>
      </c>
      <c r="AG80">
        <f>VLOOKUP($A80,Sheet1!$A$2:$BD$405,31)</f>
        <v>0.375</v>
      </c>
      <c r="AH80">
        <f>VLOOKUP($A80,Sheet1!$A$2:$BD$405,32)</f>
        <v>0.75</v>
      </c>
      <c r="AI80">
        <f>VLOOKUP($A80,Sheet1!$A$2:$BD$405,32)</f>
        <v>0.75</v>
      </c>
      <c r="AJ80">
        <f>VLOOKUP($A80,Sheet1!$A$2:$BD$405,34)</f>
        <v>1.3312499999999998</v>
      </c>
      <c r="AK80">
        <f>VLOOKUP($A80,Sheet1!$A$2:$BD$405,35)</f>
        <v>3.875E-2</v>
      </c>
      <c r="AL80">
        <f>VLOOKUP($A80,Sheet1!$A$2:$BD$405,36)</f>
        <v>34.625</v>
      </c>
      <c r="AM80">
        <f>VLOOKUP($A80,Sheet1!$A$2:$BD$405,37)</f>
        <v>9.59375</v>
      </c>
      <c r="AN80">
        <f>VLOOKUP($A80,Sheet1!$A$2:$BD$405,38)</f>
        <v>9.4375</v>
      </c>
      <c r="AO80">
        <f>VLOOKUP($A80,Sheet1!$A$2:$BD$405,39)</f>
        <v>0</v>
      </c>
      <c r="AP80">
        <f>VLOOKUP($A80,Sheet1!$A$2:$BD$405,40)</f>
        <v>1.90625</v>
      </c>
      <c r="AQ80">
        <f>VLOOKUP($A80,Sheet1!$A$2:$BD$405,41)</f>
        <v>0</v>
      </c>
      <c r="AR80">
        <f>VLOOKUP($A80,Sheet1!$A$2:$BD$405,42)</f>
        <v>0</v>
      </c>
      <c r="AS80">
        <f>VLOOKUP($A80,Sheet1!$A$2:$BD$405,43)</f>
        <v>0.125</v>
      </c>
      <c r="AT80">
        <f>VLOOKUP($A80,Sheet1!$A$2:$BD$405,44)</f>
        <v>2.6249999999999999E-2</v>
      </c>
      <c r="AU80">
        <f>VLOOKUP($A80,Sheet1!$A$2:$BD$405,45)</f>
        <v>0.11249999999999999</v>
      </c>
      <c r="AV80">
        <f>VLOOKUP($A80,Sheet1!$A$2:$BD$405,46)</f>
        <v>4.5</v>
      </c>
      <c r="AW80">
        <f>VLOOKUP($A80,Sheet1!$A$2:$BD$405,47)</f>
        <v>8.4375000000000006E-2</v>
      </c>
      <c r="AX80">
        <f>VLOOKUP($A80,Sheet1!$A$2:$BD$405,48)</f>
        <v>0.22055000000000002</v>
      </c>
      <c r="AY80">
        <f>VLOOKUP($A80,Sheet1!$A$2:$BD$405,49)</f>
        <v>0.41440624999999998</v>
      </c>
      <c r="AZ80">
        <f>VLOOKUP($A80,Sheet1!$A$2:$BD$405,50)</f>
        <v>0.26256250000000003</v>
      </c>
      <c r="BA80">
        <f>VLOOKUP($A80,Sheet1!$A$2:$BD$405,51)</f>
        <v>0.52500000000000002</v>
      </c>
      <c r="BB80">
        <f>VLOOKUP($A80,Sheet1!$A$2:$BD$405,56)</f>
        <v>0</v>
      </c>
    </row>
    <row r="81" spans="1:54">
      <c r="A81">
        <v>80</v>
      </c>
      <c r="B81" t="s">
        <v>95</v>
      </c>
      <c r="C81" t="s">
        <v>26</v>
      </c>
      <c r="D81">
        <v>3.3000000000000002E-2</v>
      </c>
      <c r="E81">
        <v>0.14299999999999999</v>
      </c>
      <c r="F81">
        <v>0.28599999999999998</v>
      </c>
      <c r="G81">
        <v>0.28599999999999998</v>
      </c>
      <c r="H81">
        <f>VLOOKUP($A81,Sheet1!$A$2:$BD$405,6)</f>
        <v>92.41</v>
      </c>
      <c r="I81">
        <f>VLOOKUP($A81,Sheet1!$A$2:$BD$405,7)</f>
        <v>28</v>
      </c>
      <c r="J81">
        <f>VLOOKUP($A81,Sheet1!$A$2:$BD$405,8)</f>
        <v>0.86</v>
      </c>
      <c r="K81">
        <f>VLOOKUP($A81,Sheet1!$A$2:$BD$405,9)</f>
        <v>0.79</v>
      </c>
      <c r="L81">
        <f>VLOOKUP($A81,Sheet1!$A$2:$BD$405,10)</f>
        <v>1.06</v>
      </c>
      <c r="M81">
        <f>VLOOKUP($A81,Sheet1!$A$2:$BD$405,11)</f>
        <v>4.8899999999999997</v>
      </c>
      <c r="N81">
        <f>VLOOKUP($A81,Sheet1!$A$2:$BD$405,12)</f>
        <v>0.3</v>
      </c>
      <c r="O81">
        <f>VLOOKUP($A81,Sheet1!$A$2:$BD$405,13)</f>
        <v>1.57</v>
      </c>
      <c r="P81">
        <f>VLOOKUP($A81,Sheet1!$A$2:$BD$405,14)</f>
        <v>10</v>
      </c>
      <c r="Q81">
        <f>VLOOKUP($A81,Sheet1!$A$2:$BD$405,15)</f>
        <v>0.44</v>
      </c>
      <c r="R81">
        <f>VLOOKUP($A81,Sheet1!$A$2:$BD$405,16)</f>
        <v>3</v>
      </c>
      <c r="S81">
        <f>VLOOKUP($A81,Sheet1!$A$2:$BD$405,17)</f>
        <v>14</v>
      </c>
      <c r="T81">
        <f>VLOOKUP($A81,Sheet1!$A$2:$BD$405,18)</f>
        <v>86</v>
      </c>
      <c r="U81">
        <f>VLOOKUP($A81,Sheet1!$A$2:$BD$405,19)</f>
        <v>338</v>
      </c>
      <c r="V81">
        <f>VLOOKUP($A81,Sheet1!$A$2:$BD$405,20)</f>
        <v>0.19</v>
      </c>
      <c r="W81">
        <f>VLOOKUP($A81,Sheet1!$A$2:$BD$405,21)</f>
        <v>5.5E-2</v>
      </c>
      <c r="X81">
        <f>VLOOKUP($A81,Sheet1!$A$2:$BD$405,22)</f>
        <v>0.188</v>
      </c>
      <c r="Y81">
        <f>VLOOKUP($A81,Sheet1!$A$2:$BD$405,23)</f>
        <v>1.8</v>
      </c>
      <c r="Z81">
        <f>VLOOKUP($A81,Sheet1!$A$2:$BD$405,24)</f>
        <v>0.6</v>
      </c>
      <c r="AA81">
        <f>VLOOKUP($A81,Sheet1!$A$2:$BD$405,25)</f>
        <v>2.1999999999999999E-2</v>
      </c>
      <c r="AB81">
        <f>VLOOKUP($A81,Sheet1!$A$2:$BD$405,26)</f>
        <v>1.9E-2</v>
      </c>
      <c r="AC81">
        <f>VLOOKUP($A81,Sheet1!$A$2:$BD$405,27)</f>
        <v>0.374</v>
      </c>
      <c r="AD81">
        <f>VLOOKUP($A81,Sheet1!$A$2:$BD$405,28)</f>
        <v>0.14000000000000001</v>
      </c>
      <c r="AE81">
        <f>VLOOKUP($A81,Sheet1!$A$2:$BD$405,29)</f>
        <v>2.3E-2</v>
      </c>
      <c r="AF81">
        <f>VLOOKUP($A81,Sheet1!$A$2:$BD$405,30)</f>
        <v>4</v>
      </c>
      <c r="AG81">
        <f>VLOOKUP($A81,Sheet1!$A$2:$BD$405,31)</f>
        <v>0</v>
      </c>
      <c r="AH81">
        <f>VLOOKUP($A81,Sheet1!$A$2:$BD$405,32)</f>
        <v>4</v>
      </c>
      <c r="AI81">
        <f>VLOOKUP($A81,Sheet1!$A$2:$BD$405,32)</f>
        <v>4</v>
      </c>
      <c r="AJ81">
        <f>VLOOKUP($A81,Sheet1!$A$2:$BD$405,34)</f>
        <v>3.9</v>
      </c>
      <c r="AK81">
        <f>VLOOKUP($A81,Sheet1!$A$2:$BD$405,35)</f>
        <v>0</v>
      </c>
      <c r="AL81">
        <f>VLOOKUP($A81,Sheet1!$A$2:$BD$405,36)</f>
        <v>1421</v>
      </c>
      <c r="AM81">
        <f>VLOOKUP($A81,Sheet1!$A$2:$BD$405,37)</f>
        <v>71</v>
      </c>
      <c r="AN81">
        <f>VLOOKUP($A81,Sheet1!$A$2:$BD$405,38)</f>
        <v>0</v>
      </c>
      <c r="AO81">
        <f>VLOOKUP($A81,Sheet1!$A$2:$BD$405,39)</f>
        <v>205</v>
      </c>
      <c r="AP81">
        <f>VLOOKUP($A81,Sheet1!$A$2:$BD$405,40)</f>
        <v>750</v>
      </c>
      <c r="AQ81">
        <f>VLOOKUP($A81,Sheet1!$A$2:$BD$405,41)</f>
        <v>0</v>
      </c>
      <c r="AR81">
        <f>VLOOKUP($A81,Sheet1!$A$2:$BD$405,42)</f>
        <v>965</v>
      </c>
      <c r="AS81">
        <f>VLOOKUP($A81,Sheet1!$A$2:$BD$405,43)</f>
        <v>80</v>
      </c>
      <c r="AT81">
        <f>VLOOKUP($A81,Sheet1!$A$2:$BD$405,44)</f>
        <v>0.57999999999999996</v>
      </c>
      <c r="AU81">
        <f>VLOOKUP($A81,Sheet1!$A$2:$BD$405,45)</f>
        <v>0</v>
      </c>
      <c r="AV81">
        <f>VLOOKUP($A81,Sheet1!$A$2:$BD$405,46)</f>
        <v>0</v>
      </c>
      <c r="AW81">
        <f>VLOOKUP($A81,Sheet1!$A$2:$BD$405,47)</f>
        <v>2.1</v>
      </c>
      <c r="AX81">
        <f>VLOOKUP($A81,Sheet1!$A$2:$BD$405,48)</f>
        <v>0.12</v>
      </c>
      <c r="AY81">
        <f>VLOOKUP($A81,Sheet1!$A$2:$BD$405,49)</f>
        <v>0.34</v>
      </c>
      <c r="AZ81">
        <f>VLOOKUP($A81,Sheet1!$A$2:$BD$405,50)</f>
        <v>0.29499999999999998</v>
      </c>
      <c r="BA81">
        <f>VLOOKUP($A81,Sheet1!$A$2:$BD$405,51)</f>
        <v>0</v>
      </c>
      <c r="BB81">
        <f>VLOOKUP($A81,Sheet1!$A$2:$BD$405,56)</f>
        <v>0</v>
      </c>
    </row>
    <row r="82" spans="1:54">
      <c r="A82">
        <v>81</v>
      </c>
      <c r="B82" t="s">
        <v>90</v>
      </c>
      <c r="C82" t="s">
        <v>26</v>
      </c>
      <c r="D82">
        <v>0.01</v>
      </c>
      <c r="E82">
        <v>0</v>
      </c>
      <c r="F82">
        <v>0</v>
      </c>
      <c r="G82">
        <v>0</v>
      </c>
      <c r="H82">
        <f>VLOOKUP($A82,Sheet1!$A$2:$BD$405,6)</f>
        <v>72.900000000000006</v>
      </c>
      <c r="I82">
        <f>VLOOKUP($A82,Sheet1!$A$2:$BD$405,7)</f>
        <v>126</v>
      </c>
      <c r="J82">
        <f>VLOOKUP($A82,Sheet1!$A$2:$BD$405,8)</f>
        <v>6.62</v>
      </c>
      <c r="K82">
        <f>VLOOKUP($A82,Sheet1!$A$2:$BD$405,9)</f>
        <v>4.6500000000000004</v>
      </c>
      <c r="L82">
        <f>VLOOKUP($A82,Sheet1!$A$2:$BD$405,10)</f>
        <v>1.5</v>
      </c>
      <c r="M82">
        <f>VLOOKUP($A82,Sheet1!$A$2:$BD$405,11)</f>
        <v>14.32</v>
      </c>
      <c r="N82">
        <f>VLOOKUP($A82,Sheet1!$A$2:$BD$405,12)</f>
        <v>1.4</v>
      </c>
      <c r="O82">
        <f>VLOOKUP($A82,Sheet1!$A$2:$BD$405,13)</f>
        <v>3.07</v>
      </c>
      <c r="P82">
        <f>VLOOKUP($A82,Sheet1!$A$2:$BD$405,14)</f>
        <v>78</v>
      </c>
      <c r="Q82">
        <f>VLOOKUP($A82,Sheet1!$A$2:$BD$405,15)</f>
        <v>0.66</v>
      </c>
      <c r="R82">
        <f>VLOOKUP($A82,Sheet1!$A$2:$BD$405,16)</f>
        <v>19</v>
      </c>
      <c r="S82">
        <f>VLOOKUP($A82,Sheet1!$A$2:$BD$405,17)</f>
        <v>105</v>
      </c>
      <c r="T82">
        <f>VLOOKUP($A82,Sheet1!$A$2:$BD$405,18)</f>
        <v>191</v>
      </c>
      <c r="U82">
        <f>VLOOKUP($A82,Sheet1!$A$2:$BD$405,19)</f>
        <v>354</v>
      </c>
      <c r="V82">
        <f>VLOOKUP($A82,Sheet1!$A$2:$BD$405,20)</f>
        <v>0.78</v>
      </c>
      <c r="W82">
        <f>VLOOKUP($A82,Sheet1!$A$2:$BD$405,21)</f>
        <v>8.4000000000000005E-2</v>
      </c>
      <c r="X82">
        <f>VLOOKUP($A82,Sheet1!$A$2:$BD$405,22)</f>
        <v>0.183</v>
      </c>
      <c r="Y82">
        <f>VLOOKUP($A82,Sheet1!$A$2:$BD$405,23)</f>
        <v>14.9</v>
      </c>
      <c r="Z82">
        <f>VLOOKUP($A82,Sheet1!$A$2:$BD$405,24)</f>
        <v>3.4</v>
      </c>
      <c r="AA82">
        <f>VLOOKUP($A82,Sheet1!$A$2:$BD$405,25)</f>
        <v>6.4000000000000001E-2</v>
      </c>
      <c r="AB82">
        <f>VLOOKUP($A82,Sheet1!$A$2:$BD$405,26)</f>
        <v>0.06</v>
      </c>
      <c r="AC82">
        <f>VLOOKUP($A82,Sheet1!$A$2:$BD$405,27)</f>
        <v>1.478</v>
      </c>
      <c r="AD82">
        <f>VLOOKUP($A82,Sheet1!$A$2:$BD$405,28)</f>
        <v>0.317</v>
      </c>
      <c r="AE82">
        <f>VLOOKUP($A82,Sheet1!$A$2:$BD$405,29)</f>
        <v>0.121</v>
      </c>
      <c r="AF82">
        <f>VLOOKUP($A82,Sheet1!$A$2:$BD$405,30)</f>
        <v>14</v>
      </c>
      <c r="AG82">
        <f>VLOOKUP($A82,Sheet1!$A$2:$BD$405,31)</f>
        <v>11</v>
      </c>
      <c r="AH82">
        <f>VLOOKUP($A82,Sheet1!$A$2:$BD$405,32)</f>
        <v>3</v>
      </c>
      <c r="AI82">
        <f>VLOOKUP($A82,Sheet1!$A$2:$BD$405,32)</f>
        <v>3</v>
      </c>
      <c r="AJ82">
        <f>VLOOKUP($A82,Sheet1!$A$2:$BD$405,34)</f>
        <v>15.3</v>
      </c>
      <c r="AK82">
        <f>VLOOKUP($A82,Sheet1!$A$2:$BD$405,35)</f>
        <v>0.74</v>
      </c>
      <c r="AL82">
        <f>VLOOKUP($A82,Sheet1!$A$2:$BD$405,36)</f>
        <v>469</v>
      </c>
      <c r="AM82">
        <f>VLOOKUP($A82,Sheet1!$A$2:$BD$405,37)</f>
        <v>39</v>
      </c>
      <c r="AN82">
        <f>VLOOKUP($A82,Sheet1!$A$2:$BD$405,38)</f>
        <v>19</v>
      </c>
      <c r="AO82">
        <f>VLOOKUP($A82,Sheet1!$A$2:$BD$405,39)</f>
        <v>15</v>
      </c>
      <c r="AP82">
        <f>VLOOKUP($A82,Sheet1!$A$2:$BD$405,40)</f>
        <v>234</v>
      </c>
      <c r="AQ82">
        <f>VLOOKUP($A82,Sheet1!$A$2:$BD$405,41)</f>
        <v>3</v>
      </c>
      <c r="AR82">
        <f>VLOOKUP($A82,Sheet1!$A$2:$BD$405,42)</f>
        <v>3183</v>
      </c>
      <c r="AS82">
        <f>VLOOKUP($A82,Sheet1!$A$2:$BD$405,43)</f>
        <v>185</v>
      </c>
      <c r="AT82">
        <f>VLOOKUP($A82,Sheet1!$A$2:$BD$405,44)</f>
        <v>0.8</v>
      </c>
      <c r="AU82">
        <f>VLOOKUP($A82,Sheet1!$A$2:$BD$405,45)</f>
        <v>0</v>
      </c>
      <c r="AV82">
        <f>VLOOKUP($A82,Sheet1!$A$2:$BD$405,46)</f>
        <v>1</v>
      </c>
      <c r="AW82">
        <f>VLOOKUP($A82,Sheet1!$A$2:$BD$405,47)</f>
        <v>6.4</v>
      </c>
      <c r="AX82">
        <f>VLOOKUP($A82,Sheet1!$A$2:$BD$405,48)</f>
        <v>2.149</v>
      </c>
      <c r="AY82">
        <f>VLOOKUP($A82,Sheet1!$A$2:$BD$405,49)</f>
        <v>1.633</v>
      </c>
      <c r="AZ82">
        <f>VLOOKUP($A82,Sheet1!$A$2:$BD$405,50)</f>
        <v>0.40200000000000002</v>
      </c>
      <c r="BA82">
        <f>VLOOKUP($A82,Sheet1!$A$2:$BD$405,51)</f>
        <v>15</v>
      </c>
      <c r="BB82">
        <f>VLOOKUP($A82,Sheet1!$A$2:$BD$405,56)</f>
        <v>0</v>
      </c>
    </row>
    <row r="83" spans="1:54">
      <c r="A83">
        <v>82</v>
      </c>
      <c r="B83" t="s">
        <v>91</v>
      </c>
      <c r="C83" t="s">
        <v>26</v>
      </c>
      <c r="D83">
        <v>0.01</v>
      </c>
      <c r="E83">
        <v>0</v>
      </c>
      <c r="F83">
        <v>0</v>
      </c>
      <c r="G83">
        <v>0</v>
      </c>
      <c r="H83">
        <f>VLOOKUP($A83,Sheet1!$A$2:$BD$405,6)</f>
        <v>45.172500000000007</v>
      </c>
      <c r="I83">
        <f>VLOOKUP($A83,Sheet1!$A$2:$BD$405,7)</f>
        <v>268.75</v>
      </c>
      <c r="J83">
        <f>VLOOKUP($A83,Sheet1!$A$2:$BD$405,8)</f>
        <v>11.66</v>
      </c>
      <c r="K83">
        <f>VLOOKUP($A83,Sheet1!$A$2:$BD$405,9)</f>
        <v>11.809999999999999</v>
      </c>
      <c r="L83">
        <f>VLOOKUP($A83,Sheet1!$A$2:$BD$405,10)</f>
        <v>2.3975</v>
      </c>
      <c r="M83">
        <f>VLOOKUP($A83,Sheet1!$A$2:$BD$405,11)</f>
        <v>28.962499999999999</v>
      </c>
      <c r="N83">
        <f>VLOOKUP($A83,Sheet1!$A$2:$BD$405,12)</f>
        <v>2.2999999999999998</v>
      </c>
      <c r="O83">
        <f>VLOOKUP($A83,Sheet1!$A$2:$BD$405,13)</f>
        <v>5.1924999999999999</v>
      </c>
      <c r="P83">
        <f>VLOOKUP($A83,Sheet1!$A$2:$BD$405,14)</f>
        <v>165.75</v>
      </c>
      <c r="Q83">
        <f>VLOOKUP($A83,Sheet1!$A$2:$BD$405,15)</f>
        <v>1.6900000000000002</v>
      </c>
      <c r="R83">
        <f>VLOOKUP($A83,Sheet1!$A$2:$BD$405,16)</f>
        <v>25.25</v>
      </c>
      <c r="S83">
        <f>VLOOKUP($A83,Sheet1!$A$2:$BD$405,17)</f>
        <v>202.25</v>
      </c>
      <c r="T83">
        <f>VLOOKUP($A83,Sheet1!$A$2:$BD$405,18)</f>
        <v>181.25</v>
      </c>
      <c r="U83">
        <f>VLOOKUP($A83,Sheet1!$A$2:$BD$405,19)</f>
        <v>549.5</v>
      </c>
      <c r="V83">
        <f>VLOOKUP($A83,Sheet1!$A$2:$BD$405,20)</f>
        <v>1.5549999999999999</v>
      </c>
      <c r="W83">
        <f>VLOOKUP($A83,Sheet1!$A$2:$BD$405,21)</f>
        <v>0.2155</v>
      </c>
      <c r="X83">
        <f>VLOOKUP($A83,Sheet1!$A$2:$BD$405,22)</f>
        <v>0.34125</v>
      </c>
      <c r="Y83">
        <f>VLOOKUP($A83,Sheet1!$A$2:$BD$405,23)</f>
        <v>19.224999999999998</v>
      </c>
      <c r="Z83">
        <f>VLOOKUP($A83,Sheet1!$A$2:$BD$405,24)</f>
        <v>2.6749999999999998</v>
      </c>
      <c r="AA83">
        <f>VLOOKUP($A83,Sheet1!$A$2:$BD$405,25)</f>
        <v>0.22949999999999998</v>
      </c>
      <c r="AB83">
        <f>VLOOKUP($A83,Sheet1!$A$2:$BD$405,26)</f>
        <v>0.23574999999999999</v>
      </c>
      <c r="AC83">
        <f>VLOOKUP($A83,Sheet1!$A$2:$BD$405,27)</f>
        <v>2.17875</v>
      </c>
      <c r="AD83">
        <f>VLOOKUP($A83,Sheet1!$A$2:$BD$405,28)</f>
        <v>0.3105</v>
      </c>
      <c r="AE83">
        <f>VLOOKUP($A83,Sheet1!$A$2:$BD$405,29)</f>
        <v>0.11599999999999999</v>
      </c>
      <c r="AF83">
        <f>VLOOKUP($A83,Sheet1!$A$2:$BD$405,30)</f>
        <v>44.75</v>
      </c>
      <c r="AG83">
        <f>VLOOKUP($A83,Sheet1!$A$2:$BD$405,31)</f>
        <v>37.5</v>
      </c>
      <c r="AH83">
        <f>VLOOKUP($A83,Sheet1!$A$2:$BD$405,32)</f>
        <v>7.25</v>
      </c>
      <c r="AI83">
        <f>VLOOKUP($A83,Sheet1!$A$2:$BD$405,32)</f>
        <v>7.25</v>
      </c>
      <c r="AJ83">
        <f>VLOOKUP($A83,Sheet1!$A$2:$BD$405,34)</f>
        <v>20.05</v>
      </c>
      <c r="AK83">
        <f>VLOOKUP($A83,Sheet1!$A$2:$BD$405,35)</f>
        <v>0.72500000000000009</v>
      </c>
      <c r="AL83">
        <f>VLOOKUP($A83,Sheet1!$A$2:$BD$405,36)</f>
        <v>348.75</v>
      </c>
      <c r="AM83">
        <f>VLOOKUP($A83,Sheet1!$A$2:$BD$405,37)</f>
        <v>67</v>
      </c>
      <c r="AN83">
        <f>VLOOKUP($A83,Sheet1!$A$2:$BD$405,38)</f>
        <v>59.5</v>
      </c>
      <c r="AO83">
        <f>VLOOKUP($A83,Sheet1!$A$2:$BD$405,39)</f>
        <v>0</v>
      </c>
      <c r="AP83">
        <f>VLOOKUP($A83,Sheet1!$A$2:$BD$405,40)</f>
        <v>90.25</v>
      </c>
      <c r="AQ83">
        <f>VLOOKUP($A83,Sheet1!$A$2:$BD$405,41)</f>
        <v>0</v>
      </c>
      <c r="AR83">
        <f>VLOOKUP($A83,Sheet1!$A$2:$BD$405,42)</f>
        <v>1867</v>
      </c>
      <c r="AS83">
        <f>VLOOKUP($A83,Sheet1!$A$2:$BD$405,43)</f>
        <v>42.75</v>
      </c>
      <c r="AT83">
        <f>VLOOKUP($A83,Sheet1!$A$2:$BD$405,44)</f>
        <v>0.94499999999999995</v>
      </c>
      <c r="AU83">
        <f>VLOOKUP($A83,Sheet1!$A$2:$BD$405,45)</f>
        <v>0</v>
      </c>
      <c r="AV83">
        <f>VLOOKUP($A83,Sheet1!$A$2:$BD$405,46)</f>
        <v>0</v>
      </c>
      <c r="AW83">
        <f>VLOOKUP($A83,Sheet1!$A$2:$BD$405,47)</f>
        <v>7.2499999999999991</v>
      </c>
      <c r="AX83">
        <f>VLOOKUP($A83,Sheet1!$A$2:$BD$405,48)</f>
        <v>4.4415000000000004</v>
      </c>
      <c r="AY83">
        <f>VLOOKUP($A83,Sheet1!$A$2:$BD$405,49)</f>
        <v>4.1692499999999999</v>
      </c>
      <c r="AZ83">
        <f>VLOOKUP($A83,Sheet1!$A$2:$BD$405,50)</f>
        <v>1.9379999999999999</v>
      </c>
      <c r="BA83">
        <f>VLOOKUP($A83,Sheet1!$A$2:$BD$405,51)</f>
        <v>16.25</v>
      </c>
      <c r="BB83">
        <f>VLOOKUP($A83,Sheet1!$A$2:$BD$405,56)</f>
        <v>0</v>
      </c>
    </row>
    <row r="84" spans="1:54">
      <c r="A84">
        <v>83</v>
      </c>
      <c r="B84" t="s">
        <v>93</v>
      </c>
      <c r="C84" t="s">
        <v>26</v>
      </c>
      <c r="D84">
        <v>0.01</v>
      </c>
      <c r="E84">
        <v>0</v>
      </c>
      <c r="F84">
        <v>0</v>
      </c>
      <c r="G84">
        <v>0</v>
      </c>
      <c r="H84">
        <f>VLOOKUP($A84,Sheet1!$A$2:$BD$405,6)</f>
        <v>54.28</v>
      </c>
      <c r="I84">
        <f>VLOOKUP($A84,Sheet1!$A$2:$BD$405,7)</f>
        <v>222</v>
      </c>
      <c r="J84">
        <f>VLOOKUP($A84,Sheet1!$A$2:$BD$405,8)</f>
        <v>0.57999999999999996</v>
      </c>
      <c r="K84">
        <f>VLOOKUP($A84,Sheet1!$A$2:$BD$405,9)</f>
        <v>11.52</v>
      </c>
      <c r="L84">
        <f>VLOOKUP($A84,Sheet1!$A$2:$BD$405,10)</f>
        <v>2.4</v>
      </c>
      <c r="M84">
        <f>VLOOKUP($A84,Sheet1!$A$2:$BD$405,11)</f>
        <v>31.22</v>
      </c>
      <c r="N84">
        <f>VLOOKUP($A84,Sheet1!$A$2:$BD$405,12)</f>
        <v>1.5</v>
      </c>
      <c r="O84">
        <f>VLOOKUP($A84,Sheet1!$A$2:$BD$405,13)</f>
        <v>16.86</v>
      </c>
      <c r="P84">
        <f>VLOOKUP($A84,Sheet1!$A$2:$BD$405,14)</f>
        <v>11</v>
      </c>
      <c r="Q84">
        <f>VLOOKUP($A84,Sheet1!$A$2:$BD$405,15)</f>
        <v>0.73</v>
      </c>
      <c r="R84">
        <f>VLOOKUP($A84,Sheet1!$A$2:$BD$405,16)</f>
        <v>8</v>
      </c>
      <c r="S84">
        <f>VLOOKUP($A84,Sheet1!$A$2:$BD$405,17)</f>
        <v>16</v>
      </c>
      <c r="T84">
        <f>VLOOKUP($A84,Sheet1!$A$2:$BD$405,18)</f>
        <v>107</v>
      </c>
      <c r="U84">
        <f>VLOOKUP($A84,Sheet1!$A$2:$BD$405,19)</f>
        <v>838</v>
      </c>
      <c r="V84">
        <f>VLOOKUP($A84,Sheet1!$A$2:$BD$405,20)</f>
        <v>0.2</v>
      </c>
      <c r="W84">
        <f>VLOOKUP($A84,Sheet1!$A$2:$BD$405,21)</f>
        <v>0.16</v>
      </c>
      <c r="X84">
        <f>VLOOKUP($A84,Sheet1!$A$2:$BD$405,22)</f>
        <v>0.11</v>
      </c>
      <c r="Y84">
        <f>VLOOKUP($A84,Sheet1!$A$2:$BD$405,23)</f>
        <v>1.6</v>
      </c>
      <c r="Z84">
        <f>VLOOKUP($A84,Sheet1!$A$2:$BD$405,24)</f>
        <v>4.8</v>
      </c>
      <c r="AA84">
        <f>VLOOKUP($A84,Sheet1!$A$2:$BD$405,25)</f>
        <v>2.4E-2</v>
      </c>
      <c r="AB84">
        <f>VLOOKUP($A84,Sheet1!$A$2:$BD$405,26)</f>
        <v>5.1999999999999998E-2</v>
      </c>
      <c r="AC84">
        <f>VLOOKUP($A84,Sheet1!$A$2:$BD$405,27)</f>
        <v>0.46700000000000003</v>
      </c>
      <c r="AD84">
        <f>VLOOKUP($A84,Sheet1!$A$2:$BD$405,28)</f>
        <v>0</v>
      </c>
      <c r="AE84">
        <f>VLOOKUP($A84,Sheet1!$A$2:$BD$405,29)</f>
        <v>5.5E-2</v>
      </c>
      <c r="AF84">
        <f>VLOOKUP($A84,Sheet1!$A$2:$BD$405,30)</f>
        <v>2</v>
      </c>
      <c r="AG84">
        <f>VLOOKUP($A84,Sheet1!$A$2:$BD$405,31)</f>
        <v>0</v>
      </c>
      <c r="AH84">
        <f>VLOOKUP($A84,Sheet1!$A$2:$BD$405,32)</f>
        <v>2</v>
      </c>
      <c r="AI84">
        <f>VLOOKUP($A84,Sheet1!$A$2:$BD$405,32)</f>
        <v>2</v>
      </c>
      <c r="AJ84">
        <f>VLOOKUP($A84,Sheet1!$A$2:$BD$405,34)</f>
        <v>4</v>
      </c>
      <c r="AK84">
        <f>VLOOKUP($A84,Sheet1!$A$2:$BD$405,35)</f>
        <v>0</v>
      </c>
      <c r="AL84">
        <f>VLOOKUP($A84,Sheet1!$A$2:$BD$405,36)</f>
        <v>541</v>
      </c>
      <c r="AM84">
        <f>VLOOKUP($A84,Sheet1!$A$2:$BD$405,37)</f>
        <v>27</v>
      </c>
      <c r="AN84">
        <f>VLOOKUP($A84,Sheet1!$A$2:$BD$405,38)</f>
        <v>0</v>
      </c>
      <c r="AO84">
        <f>VLOOKUP($A84,Sheet1!$A$2:$BD$405,39)</f>
        <v>0</v>
      </c>
      <c r="AP84">
        <f>VLOOKUP($A84,Sheet1!$A$2:$BD$405,40)</f>
        <v>289</v>
      </c>
      <c r="AQ84">
        <f>VLOOKUP($A84,Sheet1!$A$2:$BD$405,41)</f>
        <v>70</v>
      </c>
      <c r="AR84">
        <f>VLOOKUP($A84,Sheet1!$A$2:$BD$405,42)</f>
        <v>2530</v>
      </c>
      <c r="AS84">
        <f>VLOOKUP($A84,Sheet1!$A$2:$BD$405,43)</f>
        <v>124</v>
      </c>
      <c r="AT84">
        <f>VLOOKUP($A84,Sheet1!$A$2:$BD$405,44)</f>
        <v>1</v>
      </c>
      <c r="AU84">
        <f>VLOOKUP($A84,Sheet1!$A$2:$BD$405,45)</f>
        <v>0</v>
      </c>
      <c r="AV84">
        <f>VLOOKUP($A84,Sheet1!$A$2:$BD$405,46)</f>
        <v>0</v>
      </c>
      <c r="AW84">
        <f>VLOOKUP($A84,Sheet1!$A$2:$BD$405,47)</f>
        <v>17.8</v>
      </c>
      <c r="AX84">
        <f>VLOOKUP($A84,Sheet1!$A$2:$BD$405,48)</f>
        <v>0.84199999999999997</v>
      </c>
      <c r="AY84">
        <f>VLOOKUP($A84,Sheet1!$A$2:$BD$405,49)</f>
        <v>4.5179999999999998</v>
      </c>
      <c r="AZ84">
        <f>VLOOKUP($A84,Sheet1!$A$2:$BD$405,50)</f>
        <v>3.8519999999999999</v>
      </c>
      <c r="BA84">
        <f>VLOOKUP($A84,Sheet1!$A$2:$BD$405,51)</f>
        <v>0</v>
      </c>
      <c r="BB84">
        <f>VLOOKUP($A84,Sheet1!$A$2:$BD$405,56)</f>
        <v>0</v>
      </c>
    </row>
    <row r="85" spans="1:54">
      <c r="A85">
        <v>84</v>
      </c>
      <c r="B85" t="s">
        <v>94</v>
      </c>
      <c r="C85" t="s">
        <v>26</v>
      </c>
      <c r="D85">
        <v>0.01</v>
      </c>
      <c r="E85">
        <v>0</v>
      </c>
      <c r="F85">
        <v>0</v>
      </c>
      <c r="G85">
        <v>0</v>
      </c>
      <c r="H85">
        <f>VLOOKUP($A85,Sheet1!$A$2:$BD$405,6)</f>
        <v>12.82</v>
      </c>
      <c r="I85">
        <f>VLOOKUP($A85,Sheet1!$A$2:$BD$405,7)</f>
        <v>517.25</v>
      </c>
      <c r="J85">
        <f>VLOOKUP($A85,Sheet1!$A$2:$BD$405,8)</f>
        <v>22.752499999999998</v>
      </c>
      <c r="K85">
        <f>VLOOKUP($A85,Sheet1!$A$2:$BD$405,9)</f>
        <v>43.352499999999999</v>
      </c>
      <c r="L85">
        <f>VLOOKUP($A85,Sheet1!$A$2:$BD$405,10)</f>
        <v>2.5325000000000002</v>
      </c>
      <c r="M85">
        <f>VLOOKUP($A85,Sheet1!$A$2:$BD$405,11)</f>
        <v>18.54</v>
      </c>
      <c r="N85">
        <f>VLOOKUP($A85,Sheet1!$A$2:$BD$405,12)</f>
        <v>8.6750000000000007</v>
      </c>
      <c r="O85">
        <f>VLOOKUP($A85,Sheet1!$A$2:$BD$405,13)</f>
        <v>3.7</v>
      </c>
      <c r="P85">
        <f>VLOOKUP($A85,Sheet1!$A$2:$BD$405,14)</f>
        <v>65.5</v>
      </c>
      <c r="Q85">
        <f>VLOOKUP($A85,Sheet1!$A$2:$BD$405,15)</f>
        <v>2.3424999999999998</v>
      </c>
      <c r="R85">
        <f>VLOOKUP($A85,Sheet1!$A$2:$BD$405,16)</f>
        <v>155.5</v>
      </c>
      <c r="S85">
        <f>VLOOKUP($A85,Sheet1!$A$2:$BD$405,17)</f>
        <v>332.25</v>
      </c>
      <c r="T85">
        <f>VLOOKUP($A85,Sheet1!$A$2:$BD$405,18)</f>
        <v>567.25</v>
      </c>
      <c r="U85">
        <f>VLOOKUP($A85,Sheet1!$A$2:$BD$405,19)</f>
        <v>439</v>
      </c>
      <c r="V85">
        <f>VLOOKUP($A85,Sheet1!$A$2:$BD$405,20)</f>
        <v>2.9224999999999999</v>
      </c>
      <c r="W85">
        <f>VLOOKUP($A85,Sheet1!$A$2:$BD$405,21)</f>
        <v>0.71174999999999988</v>
      </c>
      <c r="X85">
        <f>VLOOKUP($A85,Sheet1!$A$2:$BD$405,22)</f>
        <v>1.7212499999999999</v>
      </c>
      <c r="Y85">
        <f>VLOOKUP($A85,Sheet1!$A$2:$BD$405,23)</f>
        <v>5.6000000000000005</v>
      </c>
      <c r="Z85">
        <f>VLOOKUP($A85,Sheet1!$A$2:$BD$405,24)</f>
        <v>0.2</v>
      </c>
      <c r="AA85">
        <f>VLOOKUP($A85,Sheet1!$A$2:$BD$405,25)</f>
        <v>0.35549999999999998</v>
      </c>
      <c r="AB85">
        <f>VLOOKUP($A85,Sheet1!$A$2:$BD$405,26)</f>
        <v>9.6250000000000002E-2</v>
      </c>
      <c r="AC85">
        <f>VLOOKUP($A85,Sheet1!$A$2:$BD$405,27)</f>
        <v>11.168750000000001</v>
      </c>
      <c r="AD85">
        <f>VLOOKUP($A85,Sheet1!$A$2:$BD$405,28)</f>
        <v>1.29725</v>
      </c>
      <c r="AE85">
        <f>VLOOKUP($A85,Sheet1!$A$2:$BD$405,29)</f>
        <v>0.30425000000000002</v>
      </c>
      <c r="AF85">
        <f>VLOOKUP($A85,Sheet1!$A$2:$BD$405,30)</f>
        <v>145</v>
      </c>
      <c r="AG85">
        <f>VLOOKUP($A85,Sheet1!$A$2:$BD$405,31)</f>
        <v>0</v>
      </c>
      <c r="AH85">
        <f>VLOOKUP($A85,Sheet1!$A$2:$BD$405,32)</f>
        <v>145</v>
      </c>
      <c r="AI85">
        <f>VLOOKUP($A85,Sheet1!$A$2:$BD$405,32)</f>
        <v>145</v>
      </c>
      <c r="AJ85">
        <f>VLOOKUP($A85,Sheet1!$A$2:$BD$405,34)</f>
        <v>48.95</v>
      </c>
      <c r="AK85">
        <f>VLOOKUP($A85,Sheet1!$A$2:$BD$405,35)</f>
        <v>0</v>
      </c>
      <c r="AL85">
        <f>VLOOKUP($A85,Sheet1!$A$2:$BD$405,36)</f>
        <v>0</v>
      </c>
      <c r="AM85">
        <f>VLOOKUP($A85,Sheet1!$A$2:$BD$405,37)</f>
        <v>0</v>
      </c>
      <c r="AN85">
        <f>VLOOKUP($A85,Sheet1!$A$2:$BD$405,38)</f>
        <v>0</v>
      </c>
      <c r="AO85">
        <f>VLOOKUP($A85,Sheet1!$A$2:$BD$405,39)</f>
        <v>0</v>
      </c>
      <c r="AP85">
        <f>VLOOKUP($A85,Sheet1!$A$2:$BD$405,40)</f>
        <v>0</v>
      </c>
      <c r="AQ85">
        <f>VLOOKUP($A85,Sheet1!$A$2:$BD$405,41)</f>
        <v>0</v>
      </c>
      <c r="AR85">
        <f>VLOOKUP($A85,Sheet1!$A$2:$BD$405,42)</f>
        <v>0</v>
      </c>
      <c r="AS85">
        <f>VLOOKUP($A85,Sheet1!$A$2:$BD$405,43)</f>
        <v>0</v>
      </c>
      <c r="AT85">
        <f>VLOOKUP($A85,Sheet1!$A$2:$BD$405,44)</f>
        <v>6.7925000000000004</v>
      </c>
      <c r="AU85">
        <f>VLOOKUP($A85,Sheet1!$A$2:$BD$405,45)</f>
        <v>0</v>
      </c>
      <c r="AV85">
        <f>VLOOKUP($A85,Sheet1!$A$2:$BD$405,46)</f>
        <v>0</v>
      </c>
      <c r="AW85">
        <f>VLOOKUP($A85,Sheet1!$A$2:$BD$405,47)</f>
        <v>0</v>
      </c>
      <c r="AX85">
        <f>VLOOKUP($A85,Sheet1!$A$2:$BD$405,48)</f>
        <v>6.3592499999999994</v>
      </c>
      <c r="AY85">
        <f>VLOOKUP($A85,Sheet1!$A$2:$BD$405,49)</f>
        <v>21.49625</v>
      </c>
      <c r="AZ85">
        <f>VLOOKUP($A85,Sheet1!$A$2:$BD$405,50)</f>
        <v>13.378</v>
      </c>
      <c r="BA85">
        <f>VLOOKUP($A85,Sheet1!$A$2:$BD$405,51)</f>
        <v>0</v>
      </c>
      <c r="BB85">
        <f>VLOOKUP($A85,Sheet1!$A$2:$BD$405,56)</f>
        <v>0</v>
      </c>
    </row>
    <row r="86" spans="1:54">
      <c r="A86">
        <v>85</v>
      </c>
      <c r="B86" t="s">
        <v>97</v>
      </c>
      <c r="C86" t="s">
        <v>26</v>
      </c>
      <c r="D86">
        <v>0.01</v>
      </c>
      <c r="E86">
        <v>0</v>
      </c>
      <c r="F86">
        <v>0</v>
      </c>
      <c r="G86">
        <v>0</v>
      </c>
      <c r="H86">
        <f>VLOOKUP($A86,Sheet1!$A$2:$BD$405,6)</f>
        <v>87.1</v>
      </c>
      <c r="I86">
        <f>VLOOKUP($A86,Sheet1!$A$2:$BD$405,7)</f>
        <v>48</v>
      </c>
      <c r="J86">
        <f>VLOOKUP($A86,Sheet1!$A$2:$BD$405,8)</f>
        <v>1.2</v>
      </c>
      <c r="K86">
        <f>VLOOKUP($A86,Sheet1!$A$2:$BD$405,9)</f>
        <v>0.9</v>
      </c>
      <c r="L86">
        <f>VLOOKUP($A86,Sheet1!$A$2:$BD$405,10)</f>
        <v>2.1</v>
      </c>
      <c r="M86">
        <f>VLOOKUP($A86,Sheet1!$A$2:$BD$405,11)</f>
        <v>8.6999999999999993</v>
      </c>
      <c r="N86">
        <f>VLOOKUP($A86,Sheet1!$A$2:$BD$405,12)</f>
        <v>0</v>
      </c>
      <c r="O86">
        <f>VLOOKUP($A86,Sheet1!$A$2:$BD$405,13)</f>
        <v>4.7</v>
      </c>
      <c r="P86">
        <f>VLOOKUP($A86,Sheet1!$A$2:$BD$405,14)</f>
        <v>20</v>
      </c>
      <c r="Q86">
        <f>VLOOKUP($A86,Sheet1!$A$2:$BD$405,15)</f>
        <v>0.9</v>
      </c>
      <c r="R86">
        <f>VLOOKUP($A86,Sheet1!$A$2:$BD$405,16)</f>
        <v>13</v>
      </c>
      <c r="S86">
        <f>VLOOKUP($A86,Sheet1!$A$2:$BD$405,17)</f>
        <v>25</v>
      </c>
      <c r="T86">
        <f>VLOOKUP($A86,Sheet1!$A$2:$BD$405,18)</f>
        <v>292</v>
      </c>
      <c r="U86">
        <f>VLOOKUP($A86,Sheet1!$A$2:$BD$405,19)</f>
        <v>590</v>
      </c>
      <c r="V86">
        <f>VLOOKUP($A86,Sheet1!$A$2:$BD$405,20)</f>
        <v>0.21</v>
      </c>
      <c r="W86">
        <f>VLOOKUP($A86,Sheet1!$A$2:$BD$405,21)</f>
        <v>0</v>
      </c>
      <c r="X86">
        <f>VLOOKUP($A86,Sheet1!$A$2:$BD$405,22)</f>
        <v>0</v>
      </c>
      <c r="Y86">
        <f>VLOOKUP($A86,Sheet1!$A$2:$BD$405,23)</f>
        <v>0</v>
      </c>
      <c r="Z86">
        <f>VLOOKUP($A86,Sheet1!$A$2:$BD$405,24)</f>
        <v>3.9</v>
      </c>
      <c r="AA86">
        <f>VLOOKUP($A86,Sheet1!$A$2:$BD$405,25)</f>
        <v>0.03</v>
      </c>
      <c r="AB86">
        <f>VLOOKUP($A86,Sheet1!$A$2:$BD$405,26)</f>
        <v>0.12</v>
      </c>
      <c r="AC86">
        <f>VLOOKUP($A86,Sheet1!$A$2:$BD$405,27)</f>
        <v>0.73</v>
      </c>
      <c r="AD86">
        <f>VLOOKUP($A86,Sheet1!$A$2:$BD$405,28)</f>
        <v>0</v>
      </c>
      <c r="AE86">
        <f>VLOOKUP($A86,Sheet1!$A$2:$BD$405,29)</f>
        <v>0.06</v>
      </c>
      <c r="AF86">
        <f>VLOOKUP($A86,Sheet1!$A$2:$BD$405,30)</f>
        <v>0</v>
      </c>
      <c r="AG86">
        <f>VLOOKUP($A86,Sheet1!$A$2:$BD$405,31)</f>
        <v>0</v>
      </c>
      <c r="AH86">
        <f>VLOOKUP($A86,Sheet1!$A$2:$BD$405,32)</f>
        <v>0</v>
      </c>
      <c r="AI86">
        <f>VLOOKUP($A86,Sheet1!$A$2:$BD$405,32)</f>
        <v>0</v>
      </c>
      <c r="AJ86">
        <f>VLOOKUP($A86,Sheet1!$A$2:$BD$405,34)</f>
        <v>0</v>
      </c>
      <c r="AK86">
        <f>VLOOKUP($A86,Sheet1!$A$2:$BD$405,35)</f>
        <v>0</v>
      </c>
      <c r="AL86">
        <f>VLOOKUP($A86,Sheet1!$A$2:$BD$405,36)</f>
        <v>335</v>
      </c>
      <c r="AM86">
        <f>VLOOKUP($A86,Sheet1!$A$2:$BD$405,37)</f>
        <v>17</v>
      </c>
      <c r="AN86">
        <f>VLOOKUP($A86,Sheet1!$A$2:$BD$405,38)</f>
        <v>0</v>
      </c>
      <c r="AO86">
        <f>VLOOKUP($A86,Sheet1!$A$2:$BD$405,39)</f>
        <v>0</v>
      </c>
      <c r="AP86">
        <f>VLOOKUP($A86,Sheet1!$A$2:$BD$405,40)</f>
        <v>0</v>
      </c>
      <c r="AQ86">
        <f>VLOOKUP($A86,Sheet1!$A$2:$BD$405,41)</f>
        <v>0</v>
      </c>
      <c r="AR86">
        <f>VLOOKUP($A86,Sheet1!$A$2:$BD$405,42)</f>
        <v>0</v>
      </c>
      <c r="AS86">
        <f>VLOOKUP($A86,Sheet1!$A$2:$BD$405,43)</f>
        <v>0</v>
      </c>
      <c r="AT86">
        <f>VLOOKUP($A86,Sheet1!$A$2:$BD$405,44)</f>
        <v>0</v>
      </c>
      <c r="AU86">
        <f>VLOOKUP($A86,Sheet1!$A$2:$BD$405,45)</f>
        <v>0</v>
      </c>
      <c r="AV86">
        <f>VLOOKUP($A86,Sheet1!$A$2:$BD$405,46)</f>
        <v>0</v>
      </c>
      <c r="AW86">
        <f>VLOOKUP($A86,Sheet1!$A$2:$BD$405,47)</f>
        <v>0</v>
      </c>
      <c r="AX86">
        <f>VLOOKUP($A86,Sheet1!$A$2:$BD$405,48)</f>
        <v>0.16200000000000001</v>
      </c>
      <c r="AY86">
        <f>VLOOKUP($A86,Sheet1!$A$2:$BD$405,49)</f>
        <v>0.21</v>
      </c>
      <c r="AZ86">
        <f>VLOOKUP($A86,Sheet1!$A$2:$BD$405,50)</f>
        <v>0.51</v>
      </c>
      <c r="BA86">
        <f>VLOOKUP($A86,Sheet1!$A$2:$BD$405,51)</f>
        <v>0</v>
      </c>
      <c r="BB86">
        <f>VLOOKUP($A86,Sheet1!$A$2:$BD$405,56)</f>
        <v>0</v>
      </c>
    </row>
    <row r="87" spans="1:54">
      <c r="A87">
        <v>86</v>
      </c>
      <c r="B87" t="s">
        <v>98</v>
      </c>
      <c r="C87" t="s">
        <v>26</v>
      </c>
      <c r="D87">
        <v>0.01</v>
      </c>
      <c r="E87">
        <v>0</v>
      </c>
      <c r="F87">
        <v>0</v>
      </c>
      <c r="G87">
        <v>0</v>
      </c>
      <c r="H87">
        <f>VLOOKUP($A87,Sheet1!$A$2:$BD$405,6)</f>
        <v>11.79125</v>
      </c>
      <c r="I87">
        <f>VLOOKUP($A87,Sheet1!$A$2:$BD$405,7)</f>
        <v>1.5</v>
      </c>
      <c r="J87">
        <f>VLOOKUP($A87,Sheet1!$A$2:$BD$405,8)</f>
        <v>7.4999999999999997E-2</v>
      </c>
      <c r="K87">
        <f>VLOOKUP($A87,Sheet1!$A$2:$BD$405,9)</f>
        <v>1.7500000000000002E-2</v>
      </c>
      <c r="L87">
        <f>VLOOKUP($A87,Sheet1!$A$2:$BD$405,10)</f>
        <v>0.29249999999999998</v>
      </c>
      <c r="M87">
        <f>VLOOKUP($A87,Sheet1!$A$2:$BD$405,11)</f>
        <v>0.32374999999999998</v>
      </c>
      <c r="N87">
        <f>VLOOKUP($A87,Sheet1!$A$2:$BD$405,12)</f>
        <v>0.13750000000000001</v>
      </c>
      <c r="O87">
        <f>VLOOKUP($A87,Sheet1!$A$2:$BD$405,13)</f>
        <v>0.16375000000000001</v>
      </c>
      <c r="P87">
        <f>VLOOKUP($A87,Sheet1!$A$2:$BD$405,14)</f>
        <v>5.25</v>
      </c>
      <c r="Q87">
        <f>VLOOKUP($A87,Sheet1!$A$2:$BD$405,15)</f>
        <v>4.6249999999999999E-2</v>
      </c>
      <c r="R87">
        <f>VLOOKUP($A87,Sheet1!$A$2:$BD$405,16)</f>
        <v>0.875</v>
      </c>
      <c r="S87">
        <f>VLOOKUP($A87,Sheet1!$A$2:$BD$405,17)</f>
        <v>1.5</v>
      </c>
      <c r="T87">
        <f>VLOOKUP($A87,Sheet1!$A$2:$BD$405,18)</f>
        <v>11.5</v>
      </c>
      <c r="U87">
        <f>VLOOKUP($A87,Sheet1!$A$2:$BD$405,19)</f>
        <v>109.375</v>
      </c>
      <c r="V87">
        <f>VLOOKUP($A87,Sheet1!$A$2:$BD$405,20)</f>
        <v>1.375E-2</v>
      </c>
      <c r="W87">
        <f>VLOOKUP($A87,Sheet1!$A$2:$BD$405,21)</f>
        <v>4.1250000000000002E-3</v>
      </c>
      <c r="X87">
        <f>VLOOKUP($A87,Sheet1!$A$2:$BD$405,22)</f>
        <v>5.875E-3</v>
      </c>
      <c r="Y87">
        <f>VLOOKUP($A87,Sheet1!$A$2:$BD$405,23)</f>
        <v>1.2500000000000001E-2</v>
      </c>
      <c r="Z87">
        <f>VLOOKUP($A87,Sheet1!$A$2:$BD$405,24)</f>
        <v>0.1</v>
      </c>
      <c r="AA87">
        <f>VLOOKUP($A87,Sheet1!$A$2:$BD$405,25)</f>
        <v>3.375E-3</v>
      </c>
      <c r="AB87">
        <f>VLOOKUP($A87,Sheet1!$A$2:$BD$405,26)</f>
        <v>3.6250000000000002E-3</v>
      </c>
      <c r="AC87">
        <f>VLOOKUP($A87,Sheet1!$A$2:$BD$405,27)</f>
        <v>1.2375000000000001E-2</v>
      </c>
      <c r="AD87">
        <f>VLOOKUP($A87,Sheet1!$A$2:$BD$405,28)</f>
        <v>6.2500000000000003E-3</v>
      </c>
      <c r="AE87">
        <f>VLOOKUP($A87,Sheet1!$A$2:$BD$405,29)</f>
        <v>2.875E-3</v>
      </c>
      <c r="AF87">
        <f>VLOOKUP($A87,Sheet1!$A$2:$BD$405,30)</f>
        <v>0.125</v>
      </c>
      <c r="AG87">
        <f>VLOOKUP($A87,Sheet1!$A$2:$BD$405,31)</f>
        <v>0</v>
      </c>
      <c r="AH87">
        <f>VLOOKUP($A87,Sheet1!$A$2:$BD$405,32)</f>
        <v>0.125</v>
      </c>
      <c r="AI87">
        <f>VLOOKUP($A87,Sheet1!$A$2:$BD$405,32)</f>
        <v>0.125</v>
      </c>
      <c r="AJ87">
        <f>VLOOKUP($A87,Sheet1!$A$2:$BD$405,34)</f>
        <v>0.42499999999999999</v>
      </c>
      <c r="AK87">
        <f>VLOOKUP($A87,Sheet1!$A$2:$BD$405,35)</f>
        <v>0</v>
      </c>
      <c r="AL87">
        <f>VLOOKUP($A87,Sheet1!$A$2:$BD$405,36)</f>
        <v>22.875</v>
      </c>
      <c r="AM87">
        <f>VLOOKUP($A87,Sheet1!$A$2:$BD$405,37)</f>
        <v>1.125</v>
      </c>
      <c r="AN87">
        <f>VLOOKUP($A87,Sheet1!$A$2:$BD$405,38)</f>
        <v>0</v>
      </c>
      <c r="AO87">
        <f>VLOOKUP($A87,Sheet1!$A$2:$BD$405,39)</f>
        <v>2.375</v>
      </c>
      <c r="AP87">
        <f>VLOOKUP($A87,Sheet1!$A$2:$BD$405,40)</f>
        <v>9.75</v>
      </c>
      <c r="AQ87">
        <f>VLOOKUP($A87,Sheet1!$A$2:$BD$405,41)</f>
        <v>5.625</v>
      </c>
      <c r="AR87">
        <f>VLOOKUP($A87,Sheet1!$A$2:$BD$405,42)</f>
        <v>0</v>
      </c>
      <c r="AS87">
        <f>VLOOKUP($A87,Sheet1!$A$2:$BD$405,43)</f>
        <v>5.125</v>
      </c>
      <c r="AT87">
        <f>VLOOKUP($A87,Sheet1!$A$2:$BD$405,44)</f>
        <v>1.125E-2</v>
      </c>
      <c r="AU87">
        <f>VLOOKUP($A87,Sheet1!$A$2:$BD$405,45)</f>
        <v>0</v>
      </c>
      <c r="AV87">
        <f>VLOOKUP($A87,Sheet1!$A$2:$BD$405,46)</f>
        <v>0</v>
      </c>
      <c r="AW87">
        <f>VLOOKUP($A87,Sheet1!$A$2:$BD$405,47)</f>
        <v>4.875</v>
      </c>
      <c r="AX87">
        <f>VLOOKUP($A87,Sheet1!$A$2:$BD$405,48)</f>
        <v>4.4999999999999997E-3</v>
      </c>
      <c r="AY87">
        <f>VLOOKUP($A87,Sheet1!$A$2:$BD$405,49)</f>
        <v>2.5000000000000001E-4</v>
      </c>
      <c r="AZ87">
        <f>VLOOKUP($A87,Sheet1!$A$2:$BD$405,50)</f>
        <v>7.0000000000000001E-3</v>
      </c>
      <c r="BA87">
        <f>VLOOKUP($A87,Sheet1!$A$2:$BD$405,51)</f>
        <v>0</v>
      </c>
      <c r="BB87">
        <f>VLOOKUP($A87,Sheet1!$A$2:$BD$405,56)</f>
        <v>0</v>
      </c>
    </row>
    <row r="88" spans="1:54">
      <c r="A88">
        <v>87</v>
      </c>
      <c r="B88" t="s">
        <v>99</v>
      </c>
      <c r="C88" t="s">
        <v>26</v>
      </c>
      <c r="D88">
        <v>0.01</v>
      </c>
      <c r="E88">
        <v>0</v>
      </c>
      <c r="F88">
        <v>0</v>
      </c>
      <c r="G88">
        <v>0</v>
      </c>
      <c r="H88">
        <f>VLOOKUP($A88,Sheet1!$A$2:$BD$405,6)</f>
        <v>85.333333333333329</v>
      </c>
      <c r="I88">
        <f>VLOOKUP($A88,Sheet1!$A$2:$BD$405,7)</f>
        <v>76.666666666666671</v>
      </c>
      <c r="J88">
        <f>VLOOKUP($A88,Sheet1!$A$2:$BD$405,8)</f>
        <v>2.3933333333333331</v>
      </c>
      <c r="K88">
        <f>VLOOKUP($A88,Sheet1!$A$2:$BD$405,9)</f>
        <v>4.7699999999999996</v>
      </c>
      <c r="L88">
        <f>VLOOKUP($A88,Sheet1!$A$2:$BD$405,10)</f>
        <v>1.4233333333333331</v>
      </c>
      <c r="M88">
        <f>VLOOKUP($A88,Sheet1!$A$2:$BD$405,11)</f>
        <v>6.1166666666666671</v>
      </c>
      <c r="N88">
        <f>VLOOKUP($A88,Sheet1!$A$2:$BD$405,12)</f>
        <v>0.80000000000000016</v>
      </c>
      <c r="O88">
        <f>VLOOKUP($A88,Sheet1!$A$2:$BD$405,13)</f>
        <v>1.4166666666666667</v>
      </c>
      <c r="P88">
        <f>VLOOKUP($A88,Sheet1!$A$2:$BD$405,14)</f>
        <v>25.333333333333332</v>
      </c>
      <c r="Q88">
        <f>VLOOKUP($A88,Sheet1!$A$2:$BD$405,15)</f>
        <v>0.26666666666666666</v>
      </c>
      <c r="R88">
        <f>VLOOKUP($A88,Sheet1!$A$2:$BD$405,16)</f>
        <v>7.5</v>
      </c>
      <c r="S88">
        <f>VLOOKUP($A88,Sheet1!$A$2:$BD$405,17)</f>
        <v>31</v>
      </c>
      <c r="T88">
        <f>VLOOKUP($A88,Sheet1!$A$2:$BD$405,18)</f>
        <v>124</v>
      </c>
      <c r="U88">
        <f>VLOOKUP($A88,Sheet1!$A$2:$BD$405,19)</f>
        <v>292.33333333333331</v>
      </c>
      <c r="V88">
        <f>VLOOKUP($A88,Sheet1!$A$2:$BD$405,20)</f>
        <v>0.25</v>
      </c>
      <c r="W88">
        <f>VLOOKUP($A88,Sheet1!$A$2:$BD$405,21)</f>
        <v>4.0499999999999994E-2</v>
      </c>
      <c r="X88">
        <v>0</v>
      </c>
      <c r="Y88">
        <f>VLOOKUP($A88,Sheet1!$A$2:$BD$405,23)</f>
        <v>1.05</v>
      </c>
      <c r="Z88">
        <f>VLOOKUP($A88,Sheet1!$A$2:$BD$405,24)</f>
        <v>0.79999999999999993</v>
      </c>
      <c r="AA88">
        <f>VLOOKUP($A88,Sheet1!$A$2:$BD$405,25)</f>
        <v>0.02</v>
      </c>
      <c r="AB88">
        <f>VLOOKUP($A88,Sheet1!$A$2:$BD$405,26)</f>
        <v>0.04</v>
      </c>
      <c r="AC88">
        <f>VLOOKUP($A88,Sheet1!$A$2:$BD$405,27)</f>
        <v>0.27400000000000002</v>
      </c>
      <c r="AD88">
        <v>0</v>
      </c>
      <c r="AE88">
        <f>VLOOKUP($A88,Sheet1!$A$2:$BD$405,29)</f>
        <v>3.6999999999999998E-2</v>
      </c>
      <c r="AF88">
        <f>VLOOKUP($A88,Sheet1!$A$2:$BD$405,30)</f>
        <v>24</v>
      </c>
      <c r="AG88">
        <f>VLOOKUP($A88,Sheet1!$A$2:$BD$405,31)</f>
        <v>1</v>
      </c>
      <c r="AH88">
        <f>VLOOKUP($A88,Sheet1!$A$2:$BD$405,32)</f>
        <v>22.5</v>
      </c>
      <c r="AI88">
        <f>VLOOKUP($A88,Sheet1!$A$2:$BD$405,32)</f>
        <v>22.5</v>
      </c>
      <c r="AJ88">
        <f>VLOOKUP($A88,Sheet1!$A$2:$BD$405,34)</f>
        <v>12.1</v>
      </c>
      <c r="AK88">
        <f>VLOOKUP($A88,Sheet1!$A$2:$BD$405,35)</f>
        <v>0.02</v>
      </c>
      <c r="AL88">
        <f>VLOOKUP($A88,Sheet1!$A$2:$BD$405,36)</f>
        <v>453</v>
      </c>
      <c r="AM88">
        <f>VLOOKUP($A88,Sheet1!$A$2:$BD$405,37)</f>
        <v>36.5</v>
      </c>
      <c r="AN88">
        <f>VLOOKUP($A88,Sheet1!$A$2:$BD$405,38)</f>
        <v>18.5</v>
      </c>
      <c r="AO88">
        <f>VLOOKUP($A88,Sheet1!$A$2:$BD$405,39)</f>
        <v>0</v>
      </c>
      <c r="AP88">
        <f>VLOOKUP($A88,Sheet1!$A$2:$BD$405,40)</f>
        <v>218</v>
      </c>
      <c r="AQ88">
        <f>VLOOKUP($A88,Sheet1!$A$2:$BD$405,41)</f>
        <v>0</v>
      </c>
      <c r="AR88">
        <f>VLOOKUP($A88,Sheet1!$A$2:$BD$405,42)</f>
        <v>0</v>
      </c>
      <c r="AS88">
        <f>VLOOKUP($A88,Sheet1!$A$2:$BD$405,43)</f>
        <v>270</v>
      </c>
      <c r="AT88">
        <f>VLOOKUP($A88,Sheet1!$A$2:$BD$405,44)</f>
        <v>0.54499999999999993</v>
      </c>
      <c r="AU88">
        <f>VLOOKUP($A88,Sheet1!$A$2:$BD$405,45)</f>
        <v>0</v>
      </c>
      <c r="AV88">
        <f>VLOOKUP($A88,Sheet1!$A$2:$BD$405,46)</f>
        <v>0</v>
      </c>
      <c r="AW88">
        <f>VLOOKUP($A88,Sheet1!$A$2:$BD$405,47)</f>
        <v>26.299999999999997</v>
      </c>
      <c r="AX88">
        <f>VLOOKUP($A88,Sheet1!$A$2:$BD$405,48)</f>
        <v>1.4123333333333334</v>
      </c>
      <c r="AY88">
        <f>VLOOKUP($A88,Sheet1!$A$2:$BD$405,49)</f>
        <v>1.3519999999999999</v>
      </c>
      <c r="AZ88">
        <f>VLOOKUP($A88,Sheet1!$A$2:$BD$405,50)</f>
        <v>1.7195</v>
      </c>
      <c r="BA88">
        <f>VLOOKUP($A88,Sheet1!$A$2:$BD$405,51)</f>
        <v>4.333333333333333</v>
      </c>
      <c r="BB88">
        <f>VLOOKUP($A88,Sheet1!$A$2:$BD$405,56)</f>
        <v>0</v>
      </c>
    </row>
    <row r="89" spans="1:54">
      <c r="A89">
        <v>88</v>
      </c>
      <c r="B89" t="s">
        <v>28</v>
      </c>
      <c r="C89" t="s">
        <v>29</v>
      </c>
      <c r="D89">
        <v>0</v>
      </c>
      <c r="E89">
        <v>0.01</v>
      </c>
      <c r="F89">
        <v>0</v>
      </c>
      <c r="G89">
        <v>0</v>
      </c>
      <c r="H89">
        <f>VLOOKUP($A89,Sheet1!$A$2:$BD$405,6)</f>
        <v>73.649999999999991</v>
      </c>
      <c r="I89">
        <f>VLOOKUP($A89,Sheet1!$A$2:$BD$405,7)</f>
        <v>143</v>
      </c>
      <c r="J89">
        <f>VLOOKUP($A89,Sheet1!$A$2:$BD$405,8)</f>
        <v>0.3</v>
      </c>
      <c r="K89">
        <f>VLOOKUP($A89,Sheet1!$A$2:$BD$405,9)</f>
        <v>10.250000000000002</v>
      </c>
      <c r="L89">
        <f>VLOOKUP($A89,Sheet1!$A$2:$BD$405,10)</f>
        <v>2.2000000000000002</v>
      </c>
      <c r="M89">
        <f>VLOOKUP($A89,Sheet1!$A$2:$BD$405,11)</f>
        <v>12.975</v>
      </c>
      <c r="N89">
        <f>VLOOKUP($A89,Sheet1!$A$2:$BD$405,12)</f>
        <v>1.4750000000000001</v>
      </c>
      <c r="O89">
        <f>VLOOKUP($A89,Sheet1!$A$2:$BD$405,13)</f>
        <v>7.9</v>
      </c>
      <c r="P89">
        <f>VLOOKUP($A89,Sheet1!$A$2:$BD$405,14)</f>
        <v>6</v>
      </c>
      <c r="Q89">
        <f>VLOOKUP($A89,Sheet1!$A$2:$BD$405,15)</f>
        <v>0.13500000000000001</v>
      </c>
      <c r="R89">
        <f>VLOOKUP($A89,Sheet1!$A$2:$BD$405,16)</f>
        <v>2</v>
      </c>
      <c r="S89">
        <f>VLOOKUP($A89,Sheet1!$A$2:$BD$405,17)</f>
        <v>23.75</v>
      </c>
      <c r="T89">
        <f>VLOOKUP($A89,Sheet1!$A$2:$BD$405,18)</f>
        <v>50</v>
      </c>
      <c r="U89">
        <f>VLOOKUP($A89,Sheet1!$A$2:$BD$405,19)</f>
        <v>739.75</v>
      </c>
      <c r="V89">
        <f>VLOOKUP($A89,Sheet1!$A$2:$BD$405,20)</f>
        <v>0.05</v>
      </c>
      <c r="W89">
        <f>VLOOKUP($A89,Sheet1!$A$2:$BD$405,21)</f>
        <v>0.02</v>
      </c>
      <c r="X89">
        <f>VLOOKUP($A89,Sheet1!$A$2:$BD$405,22)</f>
        <v>2.1999999999999999E-2</v>
      </c>
      <c r="Y89">
        <f>VLOOKUP($A89,Sheet1!$A$2:$BD$405,23)</f>
        <v>0.3</v>
      </c>
      <c r="Z89">
        <f>VLOOKUP($A89,Sheet1!$A$2:$BD$405,24)</f>
        <v>7.4999999999999997E-2</v>
      </c>
      <c r="AA89">
        <f>VLOOKUP($A89,Sheet1!$A$2:$BD$405,25)</f>
        <v>0</v>
      </c>
      <c r="AB89">
        <f>VLOOKUP($A89,Sheet1!$A$2:$BD$405,26)</f>
        <v>1.4E-2</v>
      </c>
      <c r="AC89">
        <f>VLOOKUP($A89,Sheet1!$A$2:$BD$405,27)</f>
        <v>0</v>
      </c>
      <c r="AD89">
        <f>VLOOKUP($A89,Sheet1!$A$2:$BD$405,28)</f>
        <v>0</v>
      </c>
      <c r="AE89">
        <f>VLOOKUP($A89,Sheet1!$A$2:$BD$405,29)</f>
        <v>0</v>
      </c>
      <c r="AF89">
        <f>VLOOKUP($A89,Sheet1!$A$2:$BD$405,30)</f>
        <v>0</v>
      </c>
      <c r="AG89">
        <f>VLOOKUP($A89,Sheet1!$A$2:$BD$405,31)</f>
        <v>0</v>
      </c>
      <c r="AH89">
        <f>VLOOKUP($A89,Sheet1!$A$2:$BD$405,32)</f>
        <v>0</v>
      </c>
      <c r="AI89">
        <f>VLOOKUP($A89,Sheet1!$A$2:$BD$405,32)</f>
        <v>0</v>
      </c>
      <c r="AJ89">
        <f>VLOOKUP($A89,Sheet1!$A$2:$BD$405,34)</f>
        <v>0.7</v>
      </c>
      <c r="AK89">
        <f>VLOOKUP($A89,Sheet1!$A$2:$BD$405,35)</f>
        <v>0</v>
      </c>
      <c r="AL89">
        <f>VLOOKUP($A89,Sheet1!$A$2:$BD$405,36)</f>
        <v>88.25</v>
      </c>
      <c r="AM89">
        <f>VLOOKUP($A89,Sheet1!$A$2:$BD$405,37)</f>
        <v>0</v>
      </c>
      <c r="AN89">
        <f>VLOOKUP($A89,Sheet1!$A$2:$BD$405,38)</f>
        <v>0</v>
      </c>
      <c r="AO89">
        <f>VLOOKUP($A89,Sheet1!$A$2:$BD$405,39)</f>
        <v>0</v>
      </c>
      <c r="AP89">
        <f>VLOOKUP($A89,Sheet1!$A$2:$BD$405,40)</f>
        <v>0</v>
      </c>
      <c r="AQ89">
        <f>VLOOKUP($A89,Sheet1!$A$2:$BD$405,41)</f>
        <v>0</v>
      </c>
      <c r="AR89">
        <f>VLOOKUP($A89,Sheet1!$A$2:$BD$405,42)</f>
        <v>0</v>
      </c>
      <c r="AS89">
        <f>VLOOKUP($A89,Sheet1!$A$2:$BD$405,43)</f>
        <v>0</v>
      </c>
      <c r="AT89">
        <f>VLOOKUP($A89,Sheet1!$A$2:$BD$405,44)</f>
        <v>0.04</v>
      </c>
      <c r="AU89">
        <f>VLOOKUP($A89,Sheet1!$A$2:$BD$405,45)</f>
        <v>0</v>
      </c>
      <c r="AV89">
        <f>VLOOKUP($A89,Sheet1!$A$2:$BD$405,46)</f>
        <v>0</v>
      </c>
      <c r="AW89">
        <f>VLOOKUP($A89,Sheet1!$A$2:$BD$405,47)</f>
        <v>111.63333333333333</v>
      </c>
      <c r="AX89">
        <f>VLOOKUP($A89,Sheet1!$A$2:$BD$405,48)</f>
        <v>1.6749999999999998</v>
      </c>
      <c r="AY89">
        <f>VLOOKUP($A89,Sheet1!$A$2:$BD$405,49)</f>
        <v>1.887</v>
      </c>
      <c r="AZ89">
        <f>VLOOKUP($A89,Sheet1!$A$2:$BD$405,50)</f>
        <v>6.3E-2</v>
      </c>
      <c r="BA89">
        <f>VLOOKUP($A89,Sheet1!$A$2:$BD$405,51)</f>
        <v>15.75</v>
      </c>
      <c r="BB89">
        <f>VLOOKUP($A89,Sheet1!$A$2:$BD$405,56)</f>
        <v>0</v>
      </c>
    </row>
    <row r="90" spans="1:54">
      <c r="A90">
        <v>89</v>
      </c>
      <c r="B90" t="s">
        <v>92</v>
      </c>
      <c r="C90" t="s">
        <v>29</v>
      </c>
      <c r="D90">
        <v>0.01</v>
      </c>
      <c r="E90">
        <v>0</v>
      </c>
      <c r="F90">
        <v>0</v>
      </c>
      <c r="G90">
        <v>0</v>
      </c>
      <c r="H90">
        <f>VLOOKUP($A90,Sheet1!$A$2:$BD$405,6)</f>
        <v>73.649999999999991</v>
      </c>
      <c r="I90">
        <f>VLOOKUP($A90,Sheet1!$A$2:$BD$405,7)</f>
        <v>143</v>
      </c>
      <c r="J90">
        <f>VLOOKUP($A90,Sheet1!$A$2:$BD$405,8)</f>
        <v>0.3</v>
      </c>
      <c r="K90">
        <f>VLOOKUP($A90,Sheet1!$A$2:$BD$405,9)</f>
        <v>10.250000000000002</v>
      </c>
      <c r="L90">
        <f>VLOOKUP($A90,Sheet1!$A$2:$BD$405,10)</f>
        <v>2.2000000000000002</v>
      </c>
      <c r="M90">
        <f>VLOOKUP($A90,Sheet1!$A$2:$BD$405,11)</f>
        <v>12.975</v>
      </c>
      <c r="N90">
        <f>VLOOKUP($A90,Sheet1!$A$2:$BD$405,12)</f>
        <v>1.4750000000000001</v>
      </c>
      <c r="O90">
        <f>VLOOKUP($A90,Sheet1!$A$2:$BD$405,13)</f>
        <v>7.9</v>
      </c>
      <c r="P90">
        <f>VLOOKUP($A90,Sheet1!$A$2:$BD$405,14)</f>
        <v>6</v>
      </c>
      <c r="Q90">
        <f>VLOOKUP($A90,Sheet1!$A$2:$BD$405,15)</f>
        <v>0.13500000000000001</v>
      </c>
      <c r="R90">
        <f>VLOOKUP($A90,Sheet1!$A$2:$BD$405,16)</f>
        <v>2</v>
      </c>
      <c r="S90">
        <f>VLOOKUP($A90,Sheet1!$A$2:$BD$405,17)</f>
        <v>23.75</v>
      </c>
      <c r="T90">
        <f>VLOOKUP($A90,Sheet1!$A$2:$BD$405,18)</f>
        <v>50</v>
      </c>
      <c r="U90">
        <f>VLOOKUP($A90,Sheet1!$A$2:$BD$405,19)</f>
        <v>739.75</v>
      </c>
      <c r="V90">
        <f>VLOOKUP($A90,Sheet1!$A$2:$BD$405,20)</f>
        <v>0.05</v>
      </c>
      <c r="W90">
        <f>VLOOKUP($A90,Sheet1!$A$2:$BD$405,21)</f>
        <v>0.02</v>
      </c>
      <c r="X90">
        <f>VLOOKUP($A90,Sheet1!$A$2:$BD$405,22)</f>
        <v>2.1999999999999999E-2</v>
      </c>
      <c r="Y90">
        <f>VLOOKUP($A90,Sheet1!$A$2:$BD$405,23)</f>
        <v>0.3</v>
      </c>
      <c r="Z90">
        <f>VLOOKUP($A90,Sheet1!$A$2:$BD$405,24)</f>
        <v>7.4999999999999997E-2</v>
      </c>
      <c r="AA90">
        <f>VLOOKUP($A90,Sheet1!$A$2:$BD$405,25)</f>
        <v>0</v>
      </c>
      <c r="AB90">
        <f>VLOOKUP($A90,Sheet1!$A$2:$BD$405,26)</f>
        <v>1.4E-2</v>
      </c>
      <c r="AC90">
        <f>VLOOKUP($A90,Sheet1!$A$2:$BD$405,27)</f>
        <v>0</v>
      </c>
      <c r="AD90">
        <f>VLOOKUP($A90,Sheet1!$A$2:$BD$405,28)</f>
        <v>0</v>
      </c>
      <c r="AE90">
        <f>VLOOKUP($A90,Sheet1!$A$2:$BD$405,29)</f>
        <v>0</v>
      </c>
      <c r="AF90">
        <f>VLOOKUP($A90,Sheet1!$A$2:$BD$405,30)</f>
        <v>0</v>
      </c>
      <c r="AG90">
        <f>VLOOKUP($A90,Sheet1!$A$2:$BD$405,31)</f>
        <v>0</v>
      </c>
      <c r="AH90">
        <f>VLOOKUP($A90,Sheet1!$A$2:$BD$405,32)</f>
        <v>0</v>
      </c>
      <c r="AI90">
        <f>VLOOKUP($A90,Sheet1!$A$2:$BD$405,32)</f>
        <v>0</v>
      </c>
      <c r="AJ90">
        <f>VLOOKUP($A90,Sheet1!$A$2:$BD$405,34)</f>
        <v>0.7</v>
      </c>
      <c r="AK90">
        <f>VLOOKUP($A90,Sheet1!$A$2:$BD$405,35)</f>
        <v>0</v>
      </c>
      <c r="AL90">
        <f>VLOOKUP($A90,Sheet1!$A$2:$BD$405,36)</f>
        <v>88.25</v>
      </c>
      <c r="AM90">
        <f>VLOOKUP($A90,Sheet1!$A$2:$BD$405,37)</f>
        <v>0</v>
      </c>
      <c r="AN90">
        <f>VLOOKUP($A90,Sheet1!$A$2:$BD$405,38)</f>
        <v>0</v>
      </c>
      <c r="AO90">
        <f>VLOOKUP($A90,Sheet1!$A$2:$BD$405,39)</f>
        <v>0</v>
      </c>
      <c r="AP90">
        <f>VLOOKUP($A90,Sheet1!$A$2:$BD$405,40)</f>
        <v>0</v>
      </c>
      <c r="AQ90">
        <f>VLOOKUP($A90,Sheet1!$A$2:$BD$405,41)</f>
        <v>0</v>
      </c>
      <c r="AR90">
        <f>VLOOKUP($A90,Sheet1!$A$2:$BD$405,42)</f>
        <v>0</v>
      </c>
      <c r="AS90">
        <f>VLOOKUP($A90,Sheet1!$A$2:$BD$405,43)</f>
        <v>0</v>
      </c>
      <c r="AT90">
        <f>VLOOKUP($A90,Sheet1!$A$2:$BD$405,44)</f>
        <v>0.04</v>
      </c>
      <c r="AU90">
        <f>VLOOKUP($A90,Sheet1!$A$2:$BD$405,45)</f>
        <v>0</v>
      </c>
      <c r="AV90">
        <f>VLOOKUP($A90,Sheet1!$A$2:$BD$405,46)</f>
        <v>0</v>
      </c>
      <c r="AW90">
        <f>VLOOKUP($A90,Sheet1!$A$2:$BD$405,47)</f>
        <v>111.63333333333333</v>
      </c>
      <c r="AX90">
        <f>VLOOKUP($A90,Sheet1!$A$2:$BD$405,48)</f>
        <v>1.6749999999999998</v>
      </c>
      <c r="AY90">
        <f>VLOOKUP($A90,Sheet1!$A$2:$BD$405,49)</f>
        <v>1.887</v>
      </c>
      <c r="AZ90">
        <f>VLOOKUP($A90,Sheet1!$A$2:$BD$405,50)</f>
        <v>6.3E-2</v>
      </c>
      <c r="BA90">
        <f>VLOOKUP($A90,Sheet1!$A$2:$BD$405,51)</f>
        <v>15.75</v>
      </c>
      <c r="BB90">
        <f>VLOOKUP($A90,Sheet1!$A$2:$BD$405,56)</f>
        <v>0</v>
      </c>
    </row>
  </sheetData>
  <sortState ref="A2:BB90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5"/>
  <sheetViews>
    <sheetView topLeftCell="AR307" workbookViewId="0">
      <selection activeCell="BC333" sqref="BC333"/>
    </sheetView>
  </sheetViews>
  <sheetFormatPr baseColWidth="10" defaultRowHeight="15" x14ac:dyDescent="0"/>
  <cols>
    <col min="1" max="1" width="18.33203125" customWidth="1"/>
    <col min="2" max="2" width="20.1640625" bestFit="1" customWidth="1"/>
    <col min="4" max="4" width="57.83203125" bestFit="1" customWidth="1"/>
  </cols>
  <sheetData>
    <row r="1" spans="1:56">
      <c r="B1" t="s">
        <v>0</v>
      </c>
      <c r="C1" t="s">
        <v>1</v>
      </c>
      <c r="E1" t="s">
        <v>163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</row>
    <row r="2" spans="1:56">
      <c r="A2">
        <v>1</v>
      </c>
      <c r="B2" t="s">
        <v>104</v>
      </c>
      <c r="C2" t="s">
        <v>103</v>
      </c>
      <c r="D2" t="s">
        <v>188</v>
      </c>
      <c r="E2" t="s">
        <v>189</v>
      </c>
      <c r="F2">
        <v>94.44</v>
      </c>
      <c r="G2">
        <v>22</v>
      </c>
      <c r="H2">
        <v>0</v>
      </c>
      <c r="I2">
        <v>0</v>
      </c>
      <c r="J2">
        <v>7.0000000000000007E-2</v>
      </c>
      <c r="K2">
        <v>5.49</v>
      </c>
      <c r="L2">
        <v>0</v>
      </c>
      <c r="M2">
        <v>5.49</v>
      </c>
      <c r="N2">
        <v>17</v>
      </c>
      <c r="O2">
        <v>0</v>
      </c>
      <c r="P2">
        <v>3</v>
      </c>
      <c r="Q2">
        <v>0</v>
      </c>
      <c r="R2">
        <v>0</v>
      </c>
      <c r="S2">
        <v>0</v>
      </c>
      <c r="T2">
        <v>0.32</v>
      </c>
      <c r="U2">
        <v>7.0000000000000001E-3</v>
      </c>
      <c r="W2">
        <v>0</v>
      </c>
      <c r="X2">
        <v>12.7</v>
      </c>
      <c r="Y2">
        <v>0</v>
      </c>
      <c r="Z2">
        <v>0</v>
      </c>
      <c r="AA2">
        <v>0.84399999999999997</v>
      </c>
      <c r="AB2">
        <v>0.42199999999999999</v>
      </c>
      <c r="AC2">
        <v>8.4000000000000005E-2</v>
      </c>
      <c r="AD2">
        <v>8</v>
      </c>
      <c r="AE2">
        <v>8</v>
      </c>
      <c r="AF2">
        <v>0</v>
      </c>
      <c r="AG2">
        <v>14</v>
      </c>
      <c r="AH2">
        <v>0</v>
      </c>
      <c r="AI2">
        <v>0.25</v>
      </c>
      <c r="AJ2">
        <v>105</v>
      </c>
      <c r="AK2">
        <v>32</v>
      </c>
      <c r="AL2">
        <v>32</v>
      </c>
      <c r="AM2">
        <v>0</v>
      </c>
      <c r="AN2">
        <v>0</v>
      </c>
      <c r="AO2">
        <v>0</v>
      </c>
      <c r="AP2">
        <v>0</v>
      </c>
      <c r="AQ2">
        <v>0</v>
      </c>
      <c r="AR2">
        <v>1.9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237</v>
      </c>
      <c r="BA2" t="s">
        <v>190</v>
      </c>
      <c r="BB2">
        <v>237</v>
      </c>
      <c r="BC2" t="s">
        <v>191</v>
      </c>
      <c r="BD2">
        <v>0</v>
      </c>
    </row>
    <row r="3" spans="1:56">
      <c r="A3">
        <v>2</v>
      </c>
      <c r="B3" t="s">
        <v>70</v>
      </c>
      <c r="C3" t="s">
        <v>71</v>
      </c>
      <c r="F3">
        <f t="shared" ref="F3:K3" si="0">AVERAGE(F4:F9)</f>
        <v>90.793333333333337</v>
      </c>
      <c r="G3">
        <f t="shared" si="0"/>
        <v>32.833333333333336</v>
      </c>
      <c r="H3">
        <f t="shared" si="0"/>
        <v>0.71166666666666678</v>
      </c>
      <c r="I3">
        <f t="shared" si="0"/>
        <v>0.315</v>
      </c>
      <c r="J3">
        <f t="shared" si="0"/>
        <v>0.79333333333333333</v>
      </c>
      <c r="K3">
        <f t="shared" si="0"/>
        <v>7.3900000000000006</v>
      </c>
      <c r="L3">
        <f t="shared" ref="L3:BD3" si="1">AVERAGE(L4:L9)</f>
        <v>2.6166666666666667</v>
      </c>
      <c r="M3">
        <f t="shared" si="1"/>
        <v>3.6616666666666666</v>
      </c>
      <c r="N3">
        <f t="shared" si="1"/>
        <v>31.666666666666668</v>
      </c>
      <c r="O3">
        <f t="shared" si="1"/>
        <v>0.46166666666666673</v>
      </c>
      <c r="P3">
        <f t="shared" si="1"/>
        <v>10.333333333333334</v>
      </c>
      <c r="Q3">
        <f t="shared" si="1"/>
        <v>28.833333333333332</v>
      </c>
      <c r="R3">
        <f t="shared" si="1"/>
        <v>222.33333333333334</v>
      </c>
      <c r="S3">
        <f t="shared" si="1"/>
        <v>122.66666666666667</v>
      </c>
      <c r="T3">
        <f t="shared" si="1"/>
        <v>0.27833333333333332</v>
      </c>
      <c r="U3">
        <f t="shared" si="1"/>
        <v>7.0833333333333331E-2</v>
      </c>
      <c r="V3">
        <f t="shared" si="1"/>
        <v>0.25600000000000001</v>
      </c>
      <c r="W3">
        <f t="shared" si="1"/>
        <v>0.48333333333333334</v>
      </c>
      <c r="X3">
        <f t="shared" si="1"/>
        <v>3.1666666666666665</v>
      </c>
      <c r="Y3">
        <f t="shared" si="1"/>
        <v>4.0499999999999994E-2</v>
      </c>
      <c r="Z3">
        <f t="shared" si="1"/>
        <v>3.8833333333333338E-2</v>
      </c>
      <c r="AA3">
        <f t="shared" si="1"/>
        <v>0.58016666666666661</v>
      </c>
      <c r="AB3">
        <f t="shared" si="1"/>
        <v>0.18999999999999997</v>
      </c>
      <c r="AC3">
        <f t="shared" si="1"/>
        <v>0.11566666666666665</v>
      </c>
      <c r="AD3">
        <f t="shared" si="1"/>
        <v>11.833333333333334</v>
      </c>
      <c r="AE3">
        <f t="shared" si="1"/>
        <v>0</v>
      </c>
      <c r="AF3">
        <f t="shared" si="1"/>
        <v>11.833333333333334</v>
      </c>
      <c r="AG3">
        <f t="shared" si="1"/>
        <v>11.833333333333334</v>
      </c>
      <c r="AH3">
        <f t="shared" si="1"/>
        <v>7.7166666666666677</v>
      </c>
      <c r="AI3">
        <f t="shared" si="1"/>
        <v>0</v>
      </c>
      <c r="AJ3">
        <f t="shared" si="1"/>
        <v>14718.5</v>
      </c>
      <c r="AK3">
        <f t="shared" si="1"/>
        <v>735.66666666666663</v>
      </c>
      <c r="AL3">
        <f t="shared" si="1"/>
        <v>0</v>
      </c>
      <c r="AM3">
        <f t="shared" si="1"/>
        <v>3227</v>
      </c>
      <c r="AN3">
        <f t="shared" si="1"/>
        <v>7189</v>
      </c>
      <c r="AO3">
        <f t="shared" si="1"/>
        <v>57.166666666666664</v>
      </c>
      <c r="AP3">
        <f t="shared" si="1"/>
        <v>0.33333333333333331</v>
      </c>
      <c r="AQ3">
        <f t="shared" si="1"/>
        <v>387.83333333333331</v>
      </c>
      <c r="AR3">
        <f t="shared" si="1"/>
        <v>0.79</v>
      </c>
      <c r="AS3">
        <f t="shared" si="1"/>
        <v>0</v>
      </c>
      <c r="AT3">
        <f t="shared" si="1"/>
        <v>0</v>
      </c>
      <c r="AU3">
        <f t="shared" si="1"/>
        <v>12.949999999999998</v>
      </c>
      <c r="AV3">
        <f t="shared" si="1"/>
        <v>4.9166666666666664E-2</v>
      </c>
      <c r="AW3">
        <f t="shared" si="1"/>
        <v>1.3333333333333334E-2</v>
      </c>
      <c r="AX3">
        <f t="shared" si="1"/>
        <v>0.16</v>
      </c>
      <c r="AY3">
        <f t="shared" si="1"/>
        <v>0</v>
      </c>
      <c r="AZ3">
        <f t="shared" si="1"/>
        <v>102.78333333333335</v>
      </c>
      <c r="BB3">
        <f t="shared" si="1"/>
        <v>230.8</v>
      </c>
      <c r="BD3">
        <f t="shared" si="1"/>
        <v>1.8333333333333333</v>
      </c>
    </row>
    <row r="4" spans="1:56">
      <c r="D4" t="s">
        <v>179</v>
      </c>
      <c r="E4" t="s">
        <v>180</v>
      </c>
      <c r="F4">
        <v>88.29</v>
      </c>
      <c r="G4">
        <v>41</v>
      </c>
      <c r="H4">
        <v>0.93</v>
      </c>
      <c r="I4">
        <v>0.24</v>
      </c>
      <c r="J4">
        <v>0.97</v>
      </c>
      <c r="K4">
        <v>9.58</v>
      </c>
      <c r="L4">
        <v>2.8</v>
      </c>
      <c r="M4">
        <v>4.74</v>
      </c>
      <c r="N4">
        <v>33</v>
      </c>
      <c r="O4">
        <v>0.3</v>
      </c>
      <c r="P4">
        <v>12</v>
      </c>
      <c r="Q4">
        <v>35</v>
      </c>
      <c r="R4">
        <v>320</v>
      </c>
      <c r="S4">
        <v>69</v>
      </c>
      <c r="T4">
        <v>0.24</v>
      </c>
      <c r="U4">
        <v>4.4999999999999998E-2</v>
      </c>
      <c r="V4">
        <v>0.14299999999999999</v>
      </c>
      <c r="W4">
        <v>0.1</v>
      </c>
      <c r="X4">
        <v>5.9</v>
      </c>
      <c r="Y4">
        <v>6.6000000000000003E-2</v>
      </c>
      <c r="Z4">
        <v>5.8000000000000003E-2</v>
      </c>
      <c r="AA4">
        <v>0.98299999999999998</v>
      </c>
      <c r="AB4">
        <v>0.27300000000000002</v>
      </c>
      <c r="AC4">
        <v>0.13800000000000001</v>
      </c>
      <c r="AD4">
        <v>19</v>
      </c>
      <c r="AE4">
        <v>0</v>
      </c>
      <c r="AF4">
        <v>19</v>
      </c>
      <c r="AG4">
        <v>19</v>
      </c>
      <c r="AH4">
        <v>8.8000000000000007</v>
      </c>
      <c r="AI4">
        <v>0</v>
      </c>
      <c r="AJ4">
        <v>16706</v>
      </c>
      <c r="AK4">
        <v>835</v>
      </c>
      <c r="AL4">
        <v>0</v>
      </c>
      <c r="AM4">
        <v>3477</v>
      </c>
      <c r="AN4">
        <v>8285</v>
      </c>
      <c r="AO4">
        <v>0</v>
      </c>
      <c r="AP4">
        <v>1</v>
      </c>
      <c r="AQ4">
        <v>256</v>
      </c>
      <c r="AR4">
        <v>0.66</v>
      </c>
      <c r="AS4">
        <v>0</v>
      </c>
      <c r="AT4">
        <v>0</v>
      </c>
      <c r="AU4">
        <v>13.2</v>
      </c>
      <c r="AV4">
        <v>3.6999999999999998E-2</v>
      </c>
      <c r="AW4">
        <v>1.4E-2</v>
      </c>
      <c r="AX4">
        <v>0.11700000000000001</v>
      </c>
      <c r="AY4">
        <v>0</v>
      </c>
      <c r="AZ4">
        <v>128</v>
      </c>
      <c r="BA4" t="s">
        <v>181</v>
      </c>
      <c r="BB4">
        <v>110</v>
      </c>
      <c r="BC4" t="s">
        <v>182</v>
      </c>
      <c r="BD4">
        <v>11</v>
      </c>
    </row>
    <row r="5" spans="1:56">
      <c r="D5" t="s">
        <v>251</v>
      </c>
      <c r="E5" t="s">
        <v>252</v>
      </c>
      <c r="F5">
        <v>90.17</v>
      </c>
      <c r="G5">
        <v>35</v>
      </c>
      <c r="H5">
        <v>0.76</v>
      </c>
      <c r="I5">
        <v>0.18</v>
      </c>
      <c r="J5">
        <v>0.67</v>
      </c>
      <c r="K5">
        <v>8.2200000000000006</v>
      </c>
      <c r="L5">
        <v>3</v>
      </c>
      <c r="M5">
        <v>3.45</v>
      </c>
      <c r="N5">
        <v>30</v>
      </c>
      <c r="O5">
        <v>0.34</v>
      </c>
      <c r="P5">
        <v>10</v>
      </c>
      <c r="Q5">
        <v>30</v>
      </c>
      <c r="R5">
        <v>235</v>
      </c>
      <c r="S5">
        <v>58</v>
      </c>
      <c r="T5">
        <v>0.2</v>
      </c>
      <c r="U5">
        <v>1.7000000000000001E-2</v>
      </c>
      <c r="V5">
        <v>0.155</v>
      </c>
      <c r="W5">
        <v>0.7</v>
      </c>
      <c r="X5">
        <v>3.6</v>
      </c>
      <c r="Y5">
        <v>6.6000000000000003E-2</v>
      </c>
      <c r="Z5">
        <v>4.3999999999999997E-2</v>
      </c>
      <c r="AA5">
        <v>0.64500000000000002</v>
      </c>
      <c r="AB5">
        <v>0.23200000000000001</v>
      </c>
      <c r="AC5">
        <v>0.153</v>
      </c>
      <c r="AD5">
        <v>14</v>
      </c>
      <c r="AE5">
        <v>0</v>
      </c>
      <c r="AF5">
        <v>14</v>
      </c>
      <c r="AG5">
        <v>14</v>
      </c>
      <c r="AH5">
        <v>8.8000000000000007</v>
      </c>
      <c r="AI5">
        <v>0</v>
      </c>
      <c r="AJ5">
        <v>17033</v>
      </c>
      <c r="AK5">
        <v>852</v>
      </c>
      <c r="AL5">
        <v>0</v>
      </c>
      <c r="AM5">
        <v>3776</v>
      </c>
      <c r="AN5">
        <v>8332</v>
      </c>
      <c r="AO5">
        <v>0</v>
      </c>
      <c r="AP5">
        <v>0</v>
      </c>
      <c r="AQ5">
        <v>687</v>
      </c>
      <c r="AR5">
        <v>1.03</v>
      </c>
      <c r="AS5">
        <v>0</v>
      </c>
      <c r="AT5">
        <v>0</v>
      </c>
      <c r="AU5">
        <v>13.7</v>
      </c>
      <c r="AV5">
        <v>0.03</v>
      </c>
      <c r="AW5">
        <v>6.0000000000000001E-3</v>
      </c>
      <c r="AX5">
        <v>8.8999999999999996E-2</v>
      </c>
      <c r="AY5">
        <v>0</v>
      </c>
      <c r="AZ5">
        <v>9.6999999999999993</v>
      </c>
      <c r="BA5" t="s">
        <v>166</v>
      </c>
      <c r="BB5">
        <v>78</v>
      </c>
      <c r="BC5" t="s">
        <v>213</v>
      </c>
      <c r="BD5">
        <v>0</v>
      </c>
    </row>
    <row r="6" spans="1:56">
      <c r="D6" t="s">
        <v>253</v>
      </c>
      <c r="E6" t="s">
        <v>254</v>
      </c>
      <c r="F6">
        <v>92.99</v>
      </c>
      <c r="G6">
        <v>23</v>
      </c>
      <c r="H6">
        <v>0.57999999999999996</v>
      </c>
      <c r="I6">
        <v>0.14000000000000001</v>
      </c>
      <c r="J6">
        <v>0.92</v>
      </c>
      <c r="K6">
        <v>5.37</v>
      </c>
      <c r="L6">
        <v>1.8</v>
      </c>
      <c r="M6">
        <v>2.46</v>
      </c>
      <c r="N6">
        <v>31</v>
      </c>
      <c r="O6">
        <v>0.52</v>
      </c>
      <c r="P6">
        <v>9</v>
      </c>
      <c r="Q6">
        <v>20</v>
      </c>
      <c r="R6">
        <v>173</v>
      </c>
      <c r="S6">
        <v>240</v>
      </c>
      <c r="T6">
        <v>0.28999999999999998</v>
      </c>
      <c r="U6">
        <v>0.10299999999999999</v>
      </c>
      <c r="V6">
        <v>0.45</v>
      </c>
      <c r="W6">
        <v>0.4</v>
      </c>
      <c r="X6">
        <v>2</v>
      </c>
      <c r="Y6">
        <v>1.9E-2</v>
      </c>
      <c r="Z6">
        <v>2.7E-2</v>
      </c>
      <c r="AA6">
        <v>0.42099999999999999</v>
      </c>
      <c r="AB6">
        <v>0.13900000000000001</v>
      </c>
      <c r="AC6">
        <v>0.112</v>
      </c>
      <c r="AD6">
        <v>8</v>
      </c>
      <c r="AE6">
        <v>0</v>
      </c>
      <c r="AF6">
        <v>8</v>
      </c>
      <c r="AG6">
        <v>8</v>
      </c>
      <c r="AH6">
        <v>6.3</v>
      </c>
      <c r="AI6">
        <v>0</v>
      </c>
      <c r="AJ6">
        <v>12264</v>
      </c>
      <c r="AK6">
        <v>613</v>
      </c>
      <c r="AL6">
        <v>0</v>
      </c>
      <c r="AM6">
        <v>2692</v>
      </c>
      <c r="AN6">
        <v>5940</v>
      </c>
      <c r="AO6">
        <v>144</v>
      </c>
      <c r="AP6">
        <v>0</v>
      </c>
      <c r="AQ6">
        <v>490</v>
      </c>
      <c r="AR6">
        <v>0.73</v>
      </c>
      <c r="AS6">
        <v>0</v>
      </c>
      <c r="AT6">
        <v>0</v>
      </c>
      <c r="AU6">
        <v>9.8000000000000007</v>
      </c>
      <c r="AV6">
        <v>2.5000000000000001E-2</v>
      </c>
      <c r="AW6">
        <v>6.0000000000000001E-3</v>
      </c>
      <c r="AX6">
        <v>6.5000000000000002E-2</v>
      </c>
      <c r="AY6">
        <v>0</v>
      </c>
      <c r="AZ6">
        <v>123</v>
      </c>
      <c r="BA6" t="s">
        <v>213</v>
      </c>
      <c r="BB6">
        <v>454</v>
      </c>
      <c r="BC6" t="s">
        <v>202</v>
      </c>
      <c r="BD6">
        <v>0</v>
      </c>
    </row>
    <row r="7" spans="1:56">
      <c r="D7" t="s">
        <v>255</v>
      </c>
      <c r="E7" t="s">
        <v>256</v>
      </c>
      <c r="F7">
        <v>92.95</v>
      </c>
      <c r="G7">
        <v>25</v>
      </c>
      <c r="H7">
        <v>0.64</v>
      </c>
      <c r="I7">
        <v>0.19</v>
      </c>
      <c r="J7">
        <v>0.68</v>
      </c>
      <c r="K7">
        <v>5.54</v>
      </c>
      <c r="L7">
        <v>1.5</v>
      </c>
      <c r="M7">
        <v>2.48</v>
      </c>
      <c r="N7">
        <v>25</v>
      </c>
      <c r="O7">
        <v>0.64</v>
      </c>
      <c r="P7">
        <v>8</v>
      </c>
      <c r="Q7">
        <v>24</v>
      </c>
      <c r="R7">
        <v>179</v>
      </c>
      <c r="S7">
        <v>242</v>
      </c>
      <c r="T7">
        <v>0.26</v>
      </c>
      <c r="U7">
        <v>0.104</v>
      </c>
      <c r="V7">
        <v>0.45</v>
      </c>
      <c r="W7">
        <v>0.4</v>
      </c>
      <c r="X7">
        <v>2.7</v>
      </c>
      <c r="Y7">
        <v>1.7999999999999999E-2</v>
      </c>
      <c r="Z7">
        <v>0.03</v>
      </c>
      <c r="AA7">
        <v>0.55200000000000005</v>
      </c>
      <c r="AB7">
        <v>0.13500000000000001</v>
      </c>
      <c r="AC7">
        <v>0.112</v>
      </c>
      <c r="AD7">
        <v>9</v>
      </c>
      <c r="AE7">
        <v>0</v>
      </c>
      <c r="AF7">
        <v>9</v>
      </c>
      <c r="AG7">
        <v>9</v>
      </c>
      <c r="AH7">
        <v>6.3</v>
      </c>
      <c r="AI7">
        <v>0</v>
      </c>
      <c r="AJ7">
        <v>11170</v>
      </c>
      <c r="AK7">
        <v>558</v>
      </c>
      <c r="AL7">
        <v>0</v>
      </c>
      <c r="AM7">
        <v>2743</v>
      </c>
      <c r="AN7">
        <v>5331</v>
      </c>
      <c r="AO7">
        <v>0</v>
      </c>
      <c r="AP7">
        <v>0</v>
      </c>
      <c r="AQ7">
        <v>0</v>
      </c>
      <c r="AR7">
        <v>0.74</v>
      </c>
      <c r="AS7">
        <v>0</v>
      </c>
      <c r="AT7">
        <v>0</v>
      </c>
      <c r="AU7">
        <v>9.8000000000000007</v>
      </c>
      <c r="AV7">
        <v>3.5999999999999997E-2</v>
      </c>
      <c r="AW7">
        <v>8.9999999999999993E-3</v>
      </c>
      <c r="AX7">
        <v>9.1999999999999998E-2</v>
      </c>
      <c r="AY7">
        <v>0</v>
      </c>
      <c r="AZ7">
        <v>146</v>
      </c>
      <c r="BA7" t="s">
        <v>178</v>
      </c>
      <c r="BB7">
        <v>228</v>
      </c>
      <c r="BC7" t="s">
        <v>177</v>
      </c>
      <c r="BD7">
        <v>0</v>
      </c>
    </row>
    <row r="8" spans="1:56">
      <c r="D8" t="s">
        <v>257</v>
      </c>
      <c r="E8" t="s">
        <v>258</v>
      </c>
      <c r="F8">
        <v>90.04</v>
      </c>
      <c r="G8">
        <v>36</v>
      </c>
      <c r="H8">
        <v>0.78</v>
      </c>
      <c r="I8">
        <v>0.46</v>
      </c>
      <c r="J8">
        <v>0.83</v>
      </c>
      <c r="K8">
        <v>7.9</v>
      </c>
      <c r="L8">
        <v>3.3</v>
      </c>
      <c r="M8">
        <v>4.76</v>
      </c>
      <c r="N8">
        <v>36</v>
      </c>
      <c r="O8">
        <v>0.44</v>
      </c>
      <c r="P8">
        <v>12</v>
      </c>
      <c r="Q8">
        <v>33</v>
      </c>
      <c r="R8">
        <v>235</v>
      </c>
      <c r="S8">
        <v>68</v>
      </c>
      <c r="T8">
        <v>0.33</v>
      </c>
      <c r="U8">
        <v>7.3999999999999996E-2</v>
      </c>
      <c r="V8">
        <v>0.17100000000000001</v>
      </c>
      <c r="W8">
        <v>0.7</v>
      </c>
      <c r="X8">
        <v>2.5</v>
      </c>
      <c r="Y8">
        <v>4.3999999999999997E-2</v>
      </c>
      <c r="Z8">
        <v>3.6999999999999998E-2</v>
      </c>
      <c r="AA8">
        <v>0.46400000000000002</v>
      </c>
      <c r="AB8">
        <v>0.187</v>
      </c>
      <c r="AC8">
        <v>9.5000000000000001E-2</v>
      </c>
      <c r="AD8">
        <v>10</v>
      </c>
      <c r="AE8">
        <v>0</v>
      </c>
      <c r="AF8">
        <v>10</v>
      </c>
      <c r="AG8">
        <v>10</v>
      </c>
      <c r="AH8">
        <v>7.5</v>
      </c>
      <c r="AI8">
        <v>0</v>
      </c>
      <c r="AJ8">
        <v>14210</v>
      </c>
      <c r="AK8">
        <v>710</v>
      </c>
      <c r="AL8">
        <v>0</v>
      </c>
      <c r="AM8">
        <v>2958</v>
      </c>
      <c r="AN8">
        <v>7047</v>
      </c>
      <c r="AO8">
        <v>0</v>
      </c>
      <c r="AP8">
        <v>1</v>
      </c>
      <c r="AQ8">
        <v>218</v>
      </c>
      <c r="AR8">
        <v>0.56999999999999995</v>
      </c>
      <c r="AS8">
        <v>0</v>
      </c>
      <c r="AT8">
        <v>0</v>
      </c>
      <c r="AU8">
        <v>17.600000000000001</v>
      </c>
      <c r="AV8">
        <v>4.7E-2</v>
      </c>
      <c r="AW8">
        <v>1.4E-2</v>
      </c>
      <c r="AX8">
        <v>0.26300000000000001</v>
      </c>
      <c r="AY8">
        <v>0</v>
      </c>
      <c r="AZ8">
        <v>64</v>
      </c>
      <c r="BA8" t="s">
        <v>213</v>
      </c>
      <c r="BB8">
        <v>284</v>
      </c>
      <c r="BC8" t="s">
        <v>259</v>
      </c>
      <c r="BD8">
        <v>0</v>
      </c>
    </row>
    <row r="9" spans="1:56">
      <c r="D9" t="s">
        <v>260</v>
      </c>
      <c r="E9" t="s">
        <v>261</v>
      </c>
      <c r="F9">
        <v>90.32</v>
      </c>
      <c r="G9">
        <v>37</v>
      </c>
      <c r="H9">
        <v>0.57999999999999996</v>
      </c>
      <c r="I9">
        <v>0.68</v>
      </c>
      <c r="J9">
        <v>0.69</v>
      </c>
      <c r="K9">
        <v>7.73</v>
      </c>
      <c r="L9">
        <v>3.3</v>
      </c>
      <c r="M9">
        <v>4.08</v>
      </c>
      <c r="N9">
        <v>35</v>
      </c>
      <c r="O9">
        <v>0.53</v>
      </c>
      <c r="P9">
        <v>11</v>
      </c>
      <c r="Q9">
        <v>31</v>
      </c>
      <c r="R9">
        <v>192</v>
      </c>
      <c r="S9">
        <v>59</v>
      </c>
      <c r="T9">
        <v>0.35</v>
      </c>
      <c r="U9">
        <v>8.2000000000000003E-2</v>
      </c>
      <c r="V9">
        <v>0.16700000000000001</v>
      </c>
      <c r="W9">
        <v>0.6</v>
      </c>
      <c r="X9">
        <v>2.2999999999999998</v>
      </c>
      <c r="Y9">
        <v>0.03</v>
      </c>
      <c r="Z9">
        <v>3.6999999999999998E-2</v>
      </c>
      <c r="AA9">
        <v>0.41599999999999998</v>
      </c>
      <c r="AB9">
        <v>0.17399999999999999</v>
      </c>
      <c r="AC9">
        <v>8.4000000000000005E-2</v>
      </c>
      <c r="AD9">
        <v>11</v>
      </c>
      <c r="AE9">
        <v>0</v>
      </c>
      <c r="AF9">
        <v>11</v>
      </c>
      <c r="AG9">
        <v>11</v>
      </c>
      <c r="AH9">
        <v>8.6</v>
      </c>
      <c r="AI9">
        <v>0</v>
      </c>
      <c r="AJ9">
        <v>16928</v>
      </c>
      <c r="AK9">
        <v>846</v>
      </c>
      <c r="AL9">
        <v>0</v>
      </c>
      <c r="AM9">
        <v>3716</v>
      </c>
      <c r="AN9">
        <v>8199</v>
      </c>
      <c r="AO9">
        <v>199</v>
      </c>
      <c r="AP9">
        <v>0</v>
      </c>
      <c r="AQ9">
        <v>676</v>
      </c>
      <c r="AR9">
        <v>1.01</v>
      </c>
      <c r="AS9">
        <v>0</v>
      </c>
      <c r="AT9">
        <v>0</v>
      </c>
      <c r="AU9">
        <v>13.6</v>
      </c>
      <c r="AV9">
        <v>0.12</v>
      </c>
      <c r="AW9">
        <v>3.1E-2</v>
      </c>
      <c r="AX9">
        <v>0.33400000000000002</v>
      </c>
      <c r="AY9">
        <v>0</v>
      </c>
      <c r="AZ9">
        <v>146</v>
      </c>
      <c r="BA9" t="s">
        <v>178</v>
      </c>
      <c r="BD9">
        <v>0</v>
      </c>
    </row>
    <row r="10" spans="1:56">
      <c r="A10">
        <v>3</v>
      </c>
      <c r="B10" t="s">
        <v>86</v>
      </c>
      <c r="C10" t="s">
        <v>71</v>
      </c>
      <c r="F10">
        <f>AVERAGE(F11:F16)</f>
        <v>93.651666666666657</v>
      </c>
      <c r="G10">
        <f t="shared" ref="G10:BD10" si="2">AVERAGE(G11:G16)</f>
        <v>19.5</v>
      </c>
      <c r="H10">
        <f t="shared" si="2"/>
        <v>0.90166666666666673</v>
      </c>
      <c r="I10">
        <f t="shared" si="2"/>
        <v>0.15166666666666667</v>
      </c>
      <c r="J10">
        <f t="shared" si="2"/>
        <v>0.82833333333333325</v>
      </c>
      <c r="K10">
        <f t="shared" si="2"/>
        <v>4.4683333333333337</v>
      </c>
      <c r="L10">
        <f t="shared" si="2"/>
        <v>1</v>
      </c>
      <c r="M10">
        <f t="shared" si="2"/>
        <v>3.004</v>
      </c>
      <c r="N10">
        <f t="shared" si="2"/>
        <v>19.833333333333332</v>
      </c>
      <c r="O10">
        <f t="shared" si="2"/>
        <v>0.66999999999999993</v>
      </c>
      <c r="P10">
        <f t="shared" si="2"/>
        <v>10.666666666666666</v>
      </c>
      <c r="Q10">
        <f t="shared" si="2"/>
        <v>22.166666666666668</v>
      </c>
      <c r="R10">
        <f t="shared" si="2"/>
        <v>193.5</v>
      </c>
      <c r="S10">
        <f t="shared" si="2"/>
        <v>129.83333333333334</v>
      </c>
      <c r="T10">
        <f t="shared" si="2"/>
        <v>0.13666666666666669</v>
      </c>
      <c r="U10">
        <f t="shared" si="2"/>
        <v>8.2500000000000004E-2</v>
      </c>
      <c r="V10">
        <f t="shared" si="2"/>
        <v>9.7833333333333328E-2</v>
      </c>
      <c r="W10">
        <f t="shared" si="2"/>
        <v>0.33333333333333331</v>
      </c>
      <c r="X10">
        <f t="shared" si="2"/>
        <v>13.883333333333333</v>
      </c>
      <c r="Y10">
        <f t="shared" si="2"/>
        <v>4.3000000000000003E-2</v>
      </c>
      <c r="Z10">
        <f t="shared" si="2"/>
        <v>3.1666666666666662E-2</v>
      </c>
      <c r="AA10">
        <f t="shared" si="2"/>
        <v>0.6153333333333334</v>
      </c>
      <c r="AB10">
        <f t="shared" si="2"/>
        <v>0.18299999999999997</v>
      </c>
      <c r="AC10">
        <f t="shared" si="2"/>
        <v>7.85E-2</v>
      </c>
      <c r="AD10">
        <f t="shared" si="2"/>
        <v>9.8333333333333339</v>
      </c>
      <c r="AE10">
        <f t="shared" si="2"/>
        <v>0</v>
      </c>
      <c r="AF10">
        <f t="shared" si="2"/>
        <v>9.8333333333333339</v>
      </c>
      <c r="AG10">
        <f t="shared" si="2"/>
        <v>9.8333333333333339</v>
      </c>
      <c r="AH10">
        <f t="shared" si="2"/>
        <v>7.92</v>
      </c>
      <c r="AI10">
        <f t="shared" si="2"/>
        <v>0</v>
      </c>
      <c r="AJ10">
        <f t="shared" si="2"/>
        <v>440.5</v>
      </c>
      <c r="AK10">
        <f t="shared" si="2"/>
        <v>22.166666666666668</v>
      </c>
      <c r="AL10">
        <f t="shared" si="2"/>
        <v>0</v>
      </c>
      <c r="AM10">
        <f t="shared" si="2"/>
        <v>35.799999999999997</v>
      </c>
      <c r="AN10">
        <f t="shared" si="2"/>
        <v>252.2</v>
      </c>
      <c r="AO10">
        <f t="shared" si="2"/>
        <v>0</v>
      </c>
      <c r="AP10">
        <f t="shared" si="2"/>
        <v>2493.8000000000002</v>
      </c>
      <c r="AQ10">
        <f t="shared" si="2"/>
        <v>85.8</v>
      </c>
      <c r="AR10">
        <f t="shared" si="2"/>
        <v>0.59800000000000009</v>
      </c>
      <c r="AS10">
        <f t="shared" si="2"/>
        <v>0</v>
      </c>
      <c r="AT10">
        <f t="shared" si="2"/>
        <v>0</v>
      </c>
      <c r="AU10">
        <f t="shared" si="2"/>
        <v>5.22</v>
      </c>
      <c r="AV10">
        <f t="shared" si="2"/>
        <v>2.1000000000000001E-2</v>
      </c>
      <c r="AW10">
        <f t="shared" si="2"/>
        <v>2.3000000000000003E-2</v>
      </c>
      <c r="AX10">
        <f>AVERAGE(AX11:AX16)</f>
        <v>6.1166666666666668E-2</v>
      </c>
      <c r="AY10">
        <f t="shared" si="2"/>
        <v>0</v>
      </c>
      <c r="AZ10">
        <f>BB10</f>
        <v>155.75</v>
      </c>
      <c r="BB10">
        <f t="shared" si="2"/>
        <v>155.75</v>
      </c>
      <c r="BD10">
        <f t="shared" si="2"/>
        <v>3</v>
      </c>
    </row>
    <row r="11" spans="1:56">
      <c r="D11" t="s">
        <v>262</v>
      </c>
      <c r="E11" t="s">
        <v>263</v>
      </c>
      <c r="F11">
        <v>93</v>
      </c>
      <c r="G11">
        <v>23</v>
      </c>
      <c r="H11">
        <v>1.2</v>
      </c>
      <c r="I11">
        <v>0.2</v>
      </c>
      <c r="J11">
        <v>0.5</v>
      </c>
      <c r="K11">
        <v>5.0999999999999996</v>
      </c>
      <c r="L11">
        <v>1.1000000000000001</v>
      </c>
      <c r="M11">
        <v>4</v>
      </c>
      <c r="N11">
        <v>13</v>
      </c>
      <c r="O11">
        <v>0.51</v>
      </c>
      <c r="P11">
        <v>10</v>
      </c>
      <c r="Q11">
        <v>28</v>
      </c>
      <c r="R11">
        <v>204</v>
      </c>
      <c r="S11">
        <v>13</v>
      </c>
      <c r="T11">
        <v>7.0000000000000007E-2</v>
      </c>
      <c r="U11">
        <v>0.09</v>
      </c>
      <c r="V11">
        <v>0.1</v>
      </c>
      <c r="W11">
        <v>0.4</v>
      </c>
      <c r="X11">
        <v>23.4</v>
      </c>
      <c r="Y11">
        <v>0.06</v>
      </c>
      <c r="Z11">
        <v>0.04</v>
      </c>
      <c r="AA11">
        <v>0.5</v>
      </c>
      <c r="AB11">
        <v>0.5</v>
      </c>
      <c r="AC11">
        <v>8.1000000000000003E-2</v>
      </c>
      <c r="AD11">
        <v>9</v>
      </c>
      <c r="AE11">
        <v>0</v>
      </c>
      <c r="AF11">
        <v>9</v>
      </c>
      <c r="AG11">
        <v>9</v>
      </c>
      <c r="AH11">
        <v>8.6</v>
      </c>
      <c r="AI11">
        <v>0</v>
      </c>
      <c r="AJ11">
        <v>642</v>
      </c>
      <c r="AK11">
        <v>32</v>
      </c>
      <c r="AL11">
        <v>0</v>
      </c>
      <c r="AM11">
        <v>78</v>
      </c>
      <c r="AN11">
        <v>346</v>
      </c>
      <c r="AO11">
        <v>0</v>
      </c>
      <c r="AP11">
        <v>0</v>
      </c>
      <c r="AQ11">
        <v>0</v>
      </c>
      <c r="AR11">
        <v>0.38</v>
      </c>
      <c r="AS11">
        <v>0</v>
      </c>
      <c r="AT11">
        <v>0</v>
      </c>
      <c r="AU11">
        <v>10.1</v>
      </c>
      <c r="AV11">
        <v>2.8000000000000001E-2</v>
      </c>
      <c r="AW11">
        <v>0.03</v>
      </c>
      <c r="AX11">
        <v>8.1000000000000003E-2</v>
      </c>
      <c r="AY11">
        <v>0</v>
      </c>
      <c r="AZ11">
        <v>180</v>
      </c>
      <c r="BA11" t="s">
        <v>173</v>
      </c>
      <c r="BB11">
        <v>182</v>
      </c>
      <c r="BC11" t="s">
        <v>199</v>
      </c>
      <c r="BD11">
        <v>9</v>
      </c>
    </row>
    <row r="12" spans="1:56">
      <c r="D12" t="s">
        <v>183</v>
      </c>
      <c r="E12" t="s">
        <v>184</v>
      </c>
      <c r="F12">
        <v>94.52</v>
      </c>
      <c r="G12">
        <v>18</v>
      </c>
      <c r="H12">
        <v>0.88</v>
      </c>
      <c r="I12">
        <v>0.2</v>
      </c>
      <c r="J12">
        <v>0.5</v>
      </c>
      <c r="K12">
        <v>3.89</v>
      </c>
      <c r="L12">
        <v>1.2</v>
      </c>
      <c r="M12">
        <v>2.63</v>
      </c>
      <c r="N12">
        <v>10</v>
      </c>
      <c r="O12">
        <v>0.27</v>
      </c>
      <c r="P12">
        <v>11</v>
      </c>
      <c r="Q12">
        <v>24</v>
      </c>
      <c r="R12">
        <v>237</v>
      </c>
      <c r="S12">
        <v>5</v>
      </c>
      <c r="T12">
        <v>0.17</v>
      </c>
      <c r="U12">
        <v>5.8999999999999997E-2</v>
      </c>
      <c r="V12">
        <v>0.114</v>
      </c>
      <c r="W12">
        <v>0</v>
      </c>
      <c r="X12">
        <v>13.7</v>
      </c>
      <c r="Y12">
        <v>3.6999999999999998E-2</v>
      </c>
      <c r="Z12">
        <v>1.9E-2</v>
      </c>
      <c r="AA12">
        <v>0.59399999999999997</v>
      </c>
      <c r="AB12">
        <v>8.8999999999999996E-2</v>
      </c>
      <c r="AC12">
        <v>0.08</v>
      </c>
      <c r="AD12">
        <v>15</v>
      </c>
      <c r="AE12">
        <v>0</v>
      </c>
      <c r="AF12">
        <v>15</v>
      </c>
      <c r="AG12">
        <v>15</v>
      </c>
      <c r="AH12">
        <v>6.7</v>
      </c>
      <c r="AI12">
        <v>0</v>
      </c>
      <c r="AJ12">
        <v>833</v>
      </c>
      <c r="AK12">
        <v>42</v>
      </c>
      <c r="AL12">
        <v>0</v>
      </c>
      <c r="AM12">
        <v>101</v>
      </c>
      <c r="AN12">
        <v>449</v>
      </c>
      <c r="AO12">
        <v>0</v>
      </c>
      <c r="AP12">
        <v>2573</v>
      </c>
      <c r="AQ12">
        <v>123</v>
      </c>
      <c r="AR12">
        <v>0.54</v>
      </c>
      <c r="AS12">
        <v>0</v>
      </c>
      <c r="AT12">
        <v>0</v>
      </c>
      <c r="AU12">
        <v>7.9</v>
      </c>
      <c r="AV12">
        <v>2.8000000000000001E-2</v>
      </c>
      <c r="AW12">
        <v>3.1E-2</v>
      </c>
      <c r="AX12">
        <v>8.3000000000000004E-2</v>
      </c>
      <c r="AY12">
        <v>0</v>
      </c>
      <c r="AZ12">
        <v>149</v>
      </c>
      <c r="BA12" t="s">
        <v>185</v>
      </c>
      <c r="BB12">
        <v>180</v>
      </c>
      <c r="BC12" t="s">
        <v>186</v>
      </c>
      <c r="BD12">
        <v>9</v>
      </c>
    </row>
    <row r="13" spans="1:56">
      <c r="D13" t="s">
        <v>264</v>
      </c>
      <c r="E13" t="s">
        <v>265</v>
      </c>
      <c r="F13">
        <v>94.34</v>
      </c>
      <c r="G13">
        <v>18</v>
      </c>
      <c r="H13">
        <v>0.95</v>
      </c>
      <c r="I13">
        <v>0.11</v>
      </c>
      <c r="J13">
        <v>0.6</v>
      </c>
      <c r="K13">
        <v>4.01</v>
      </c>
      <c r="L13">
        <v>0.7</v>
      </c>
      <c r="M13">
        <v>2.4900000000000002</v>
      </c>
      <c r="N13">
        <v>11</v>
      </c>
      <c r="O13">
        <v>0.68</v>
      </c>
      <c r="P13">
        <v>9</v>
      </c>
      <c r="Q13">
        <v>28</v>
      </c>
      <c r="R13">
        <v>218</v>
      </c>
      <c r="S13">
        <v>11</v>
      </c>
      <c r="T13">
        <v>0.14000000000000001</v>
      </c>
      <c r="U13">
        <v>7.4999999999999997E-2</v>
      </c>
      <c r="V13">
        <v>0.105</v>
      </c>
      <c r="W13">
        <v>0.5</v>
      </c>
      <c r="X13">
        <v>22.8</v>
      </c>
      <c r="Y13">
        <v>3.5999999999999997E-2</v>
      </c>
      <c r="Z13">
        <v>2.1999999999999999E-2</v>
      </c>
      <c r="AA13">
        <v>0.53200000000000003</v>
      </c>
      <c r="AB13">
        <v>0.129</v>
      </c>
      <c r="AC13">
        <v>7.9000000000000001E-2</v>
      </c>
      <c r="AD13">
        <v>13</v>
      </c>
      <c r="AE13">
        <v>0</v>
      </c>
      <c r="AF13">
        <v>13</v>
      </c>
      <c r="AG13">
        <v>13</v>
      </c>
      <c r="AH13">
        <v>6.9</v>
      </c>
      <c r="AI13">
        <v>0</v>
      </c>
      <c r="AJ13">
        <v>489</v>
      </c>
      <c r="AK13">
        <v>24</v>
      </c>
      <c r="AL13">
        <v>0</v>
      </c>
      <c r="AM13">
        <v>0</v>
      </c>
      <c r="AN13">
        <v>293</v>
      </c>
      <c r="AO13">
        <v>0</v>
      </c>
      <c r="AP13">
        <v>3041</v>
      </c>
      <c r="AQ13">
        <v>94</v>
      </c>
      <c r="AR13">
        <v>0.56000000000000005</v>
      </c>
      <c r="AS13">
        <v>0</v>
      </c>
      <c r="AT13">
        <v>0</v>
      </c>
      <c r="AU13">
        <v>2.8</v>
      </c>
      <c r="AV13">
        <v>1.4999999999999999E-2</v>
      </c>
      <c r="AW13">
        <v>1.6E-2</v>
      </c>
      <c r="AX13">
        <v>4.3999999999999997E-2</v>
      </c>
      <c r="AY13">
        <v>0</v>
      </c>
      <c r="AZ13">
        <v>240</v>
      </c>
      <c r="BA13" t="s">
        <v>173</v>
      </c>
      <c r="BB13">
        <v>246</v>
      </c>
      <c r="BC13" t="s">
        <v>266</v>
      </c>
      <c r="BD13">
        <v>0</v>
      </c>
    </row>
    <row r="14" spans="1:56">
      <c r="D14" t="s">
        <v>267</v>
      </c>
      <c r="E14" t="s">
        <v>268</v>
      </c>
      <c r="F14">
        <v>94.28</v>
      </c>
      <c r="G14">
        <v>17</v>
      </c>
      <c r="H14">
        <v>0.78</v>
      </c>
      <c r="I14">
        <v>0.13</v>
      </c>
      <c r="J14">
        <v>0.81</v>
      </c>
      <c r="K14">
        <v>4</v>
      </c>
      <c r="L14">
        <v>1</v>
      </c>
      <c r="M14">
        <v>2.38</v>
      </c>
      <c r="N14">
        <v>31</v>
      </c>
      <c r="O14">
        <v>0.97</v>
      </c>
      <c r="P14">
        <v>11</v>
      </c>
      <c r="Q14">
        <v>19</v>
      </c>
      <c r="R14">
        <v>188</v>
      </c>
      <c r="S14">
        <v>128</v>
      </c>
      <c r="T14">
        <v>0.14000000000000001</v>
      </c>
      <c r="U14">
        <v>6.9000000000000006E-2</v>
      </c>
      <c r="V14">
        <v>7.6999999999999999E-2</v>
      </c>
      <c r="W14">
        <v>0.1</v>
      </c>
      <c r="X14">
        <v>9.3000000000000007</v>
      </c>
      <c r="Y14">
        <v>4.4999999999999998E-2</v>
      </c>
      <c r="Z14">
        <v>5.5E-2</v>
      </c>
      <c r="AA14">
        <v>0.71199999999999997</v>
      </c>
      <c r="AB14">
        <v>0.11799999999999999</v>
      </c>
      <c r="AC14">
        <v>0.111</v>
      </c>
      <c r="AD14">
        <v>8</v>
      </c>
      <c r="AE14">
        <v>0</v>
      </c>
      <c r="AF14">
        <v>8</v>
      </c>
      <c r="AG14">
        <v>8</v>
      </c>
      <c r="AH14">
        <v>7</v>
      </c>
      <c r="AI14">
        <v>0</v>
      </c>
      <c r="AJ14">
        <v>117</v>
      </c>
      <c r="AK14">
        <v>6</v>
      </c>
      <c r="AL14">
        <v>0</v>
      </c>
      <c r="AM14">
        <v>0</v>
      </c>
      <c r="AN14">
        <v>70</v>
      </c>
      <c r="AO14">
        <v>0</v>
      </c>
      <c r="AP14">
        <v>2767</v>
      </c>
      <c r="AQ14">
        <v>86</v>
      </c>
      <c r="AR14">
        <v>0.68</v>
      </c>
      <c r="AS14">
        <v>0</v>
      </c>
      <c r="AT14">
        <v>0</v>
      </c>
      <c r="AU14">
        <v>2.9</v>
      </c>
      <c r="AV14">
        <v>1.7999999999999999E-2</v>
      </c>
      <c r="AW14">
        <v>2.1000000000000001E-2</v>
      </c>
      <c r="AX14">
        <v>5.1999999999999998E-2</v>
      </c>
      <c r="AY14">
        <v>0</v>
      </c>
      <c r="AZ14">
        <v>240</v>
      </c>
      <c r="BA14" t="s">
        <v>173</v>
      </c>
      <c r="BB14">
        <v>15</v>
      </c>
      <c r="BC14" t="s">
        <v>166</v>
      </c>
      <c r="BD14">
        <v>0</v>
      </c>
    </row>
    <row r="15" spans="1:56">
      <c r="D15" t="s">
        <v>269</v>
      </c>
      <c r="E15" t="s">
        <v>270</v>
      </c>
      <c r="F15">
        <v>91.54</v>
      </c>
      <c r="G15">
        <v>26</v>
      </c>
      <c r="H15">
        <v>0.91</v>
      </c>
      <c r="I15">
        <v>0.19</v>
      </c>
      <c r="J15">
        <v>1.17</v>
      </c>
      <c r="K15">
        <v>6.19</v>
      </c>
      <c r="L15">
        <v>1</v>
      </c>
      <c r="M15">
        <v>3.52</v>
      </c>
      <c r="N15">
        <v>34</v>
      </c>
      <c r="O15">
        <v>1.33</v>
      </c>
      <c r="P15">
        <v>12</v>
      </c>
      <c r="Q15">
        <v>20</v>
      </c>
      <c r="R15">
        <v>207</v>
      </c>
      <c r="S15">
        <v>221</v>
      </c>
      <c r="T15">
        <v>0.17</v>
      </c>
      <c r="U15">
        <v>0.112</v>
      </c>
      <c r="V15">
        <v>5.8999999999999997E-2</v>
      </c>
      <c r="W15">
        <v>0.6</v>
      </c>
      <c r="X15">
        <v>7.9</v>
      </c>
      <c r="Y15">
        <v>4.5999999999999999E-2</v>
      </c>
      <c r="Z15">
        <v>3.5000000000000003E-2</v>
      </c>
      <c r="AA15">
        <v>0.71399999999999997</v>
      </c>
      <c r="AB15">
        <v>0.114</v>
      </c>
      <c r="AC15">
        <v>1.7000000000000001E-2</v>
      </c>
      <c r="AD15">
        <v>5</v>
      </c>
      <c r="AE15">
        <v>0</v>
      </c>
      <c r="AF15">
        <v>5</v>
      </c>
      <c r="AG15">
        <v>5</v>
      </c>
      <c r="AH15">
        <v>10.4</v>
      </c>
      <c r="AI15">
        <v>0</v>
      </c>
      <c r="AJ15">
        <v>172</v>
      </c>
      <c r="AK15">
        <v>9</v>
      </c>
      <c r="AL15">
        <v>0</v>
      </c>
      <c r="AM15">
        <v>0</v>
      </c>
      <c r="AN15">
        <v>103</v>
      </c>
      <c r="AO15">
        <v>0</v>
      </c>
      <c r="AP15">
        <v>4088</v>
      </c>
      <c r="AQ15">
        <v>126</v>
      </c>
      <c r="AR15">
        <v>0.83</v>
      </c>
      <c r="AS15">
        <v>0</v>
      </c>
      <c r="AT15">
        <v>0</v>
      </c>
      <c r="AU15">
        <v>2.4</v>
      </c>
      <c r="AV15">
        <v>2.5999999999999999E-2</v>
      </c>
      <c r="AW15">
        <v>2.9000000000000001E-2</v>
      </c>
      <c r="AX15">
        <v>7.6999999999999999E-2</v>
      </c>
      <c r="AY15">
        <v>0</v>
      </c>
      <c r="AZ15">
        <v>255</v>
      </c>
      <c r="BA15" t="s">
        <v>173</v>
      </c>
      <c r="BD15">
        <v>0</v>
      </c>
    </row>
    <row r="16" spans="1:56">
      <c r="D16" t="s">
        <v>271</v>
      </c>
      <c r="E16" t="s">
        <v>272</v>
      </c>
      <c r="F16">
        <v>94.23</v>
      </c>
      <c r="G16">
        <v>15</v>
      </c>
      <c r="H16">
        <v>0.69</v>
      </c>
      <c r="I16">
        <v>0.08</v>
      </c>
      <c r="J16">
        <v>1.39</v>
      </c>
      <c r="K16">
        <v>3.62</v>
      </c>
      <c r="N16">
        <v>20</v>
      </c>
      <c r="O16">
        <v>0.26</v>
      </c>
      <c r="P16">
        <v>11</v>
      </c>
      <c r="Q16">
        <v>14</v>
      </c>
      <c r="R16">
        <v>107</v>
      </c>
      <c r="S16">
        <v>401</v>
      </c>
      <c r="T16">
        <v>0.13</v>
      </c>
      <c r="U16">
        <v>0.09</v>
      </c>
      <c r="V16">
        <v>0.13200000000000001</v>
      </c>
      <c r="W16">
        <v>0.4</v>
      </c>
      <c r="X16">
        <v>6.2</v>
      </c>
      <c r="Y16">
        <v>3.4000000000000002E-2</v>
      </c>
      <c r="Z16">
        <v>1.9E-2</v>
      </c>
      <c r="AA16">
        <v>0.64</v>
      </c>
      <c r="AB16">
        <v>0.14799999999999999</v>
      </c>
      <c r="AC16">
        <v>0.10299999999999999</v>
      </c>
      <c r="AD16">
        <v>9</v>
      </c>
      <c r="AE16">
        <v>0</v>
      </c>
      <c r="AF16">
        <v>9</v>
      </c>
      <c r="AG16">
        <v>9</v>
      </c>
      <c r="AI16">
        <v>0</v>
      </c>
      <c r="AJ16">
        <v>390</v>
      </c>
      <c r="AK16">
        <v>20</v>
      </c>
      <c r="AL16">
        <v>0</v>
      </c>
      <c r="AS16">
        <v>0</v>
      </c>
      <c r="AT16">
        <v>0</v>
      </c>
      <c r="AV16">
        <v>1.0999999999999999E-2</v>
      </c>
      <c r="AW16">
        <v>1.0999999999999999E-2</v>
      </c>
      <c r="AX16">
        <v>0.03</v>
      </c>
      <c r="AY16">
        <v>0</v>
      </c>
      <c r="AZ16">
        <v>241</v>
      </c>
      <c r="BA16" t="s">
        <v>173</v>
      </c>
      <c r="BD16">
        <v>0</v>
      </c>
    </row>
    <row r="17" spans="1:56">
      <c r="A17">
        <v>4</v>
      </c>
      <c r="B17" t="s">
        <v>73</v>
      </c>
      <c r="C17" t="s">
        <v>71</v>
      </c>
      <c r="F17">
        <f>AVERAGE(F18:F22)</f>
        <v>90.414000000000016</v>
      </c>
      <c r="G17">
        <f t="shared" ref="G17:BD17" si="3">AVERAGE(G18:G22)</f>
        <v>29.4</v>
      </c>
      <c r="H17">
        <f t="shared" si="3"/>
        <v>2.9079999999999999</v>
      </c>
      <c r="I17">
        <f t="shared" si="3"/>
        <v>0.26800000000000002</v>
      </c>
      <c r="J17">
        <f t="shared" si="3"/>
        <v>0.80600000000000005</v>
      </c>
      <c r="K17">
        <f t="shared" si="3"/>
        <v>5.6719999999999997</v>
      </c>
      <c r="L17">
        <f t="shared" si="3"/>
        <v>3.1</v>
      </c>
      <c r="M17">
        <f t="shared" si="3"/>
        <v>1.4333333333333333</v>
      </c>
      <c r="N17">
        <f t="shared" si="3"/>
        <v>44</v>
      </c>
      <c r="O17">
        <f t="shared" si="3"/>
        <v>0.73</v>
      </c>
      <c r="P17">
        <f t="shared" si="3"/>
        <v>20.8</v>
      </c>
      <c r="Q17">
        <f t="shared" si="3"/>
        <v>60.6</v>
      </c>
      <c r="R17">
        <f t="shared" si="3"/>
        <v>253</v>
      </c>
      <c r="S17">
        <f t="shared" si="3"/>
        <v>167.2</v>
      </c>
      <c r="T17">
        <f t="shared" si="3"/>
        <v>0.36599999999999999</v>
      </c>
      <c r="U17">
        <f t="shared" si="3"/>
        <v>4.5599999999999995E-2</v>
      </c>
      <c r="V17">
        <f t="shared" si="3"/>
        <v>0.24</v>
      </c>
      <c r="W17">
        <f t="shared" si="3"/>
        <v>2.04</v>
      </c>
      <c r="X17">
        <f t="shared" si="3"/>
        <v>66.300000000000011</v>
      </c>
      <c r="Y17">
        <f t="shared" si="3"/>
        <v>6.0600000000000001E-2</v>
      </c>
      <c r="Z17">
        <f t="shared" si="3"/>
        <v>0.1046</v>
      </c>
      <c r="AA17">
        <f t="shared" si="3"/>
        <v>0.54900000000000015</v>
      </c>
      <c r="AB17">
        <f t="shared" si="3"/>
        <v>0.44679999999999997</v>
      </c>
      <c r="AC17">
        <f t="shared" si="3"/>
        <v>0.15560000000000002</v>
      </c>
      <c r="AD17">
        <f t="shared" si="3"/>
        <v>67.2</v>
      </c>
      <c r="AE17">
        <f t="shared" si="3"/>
        <v>0</v>
      </c>
      <c r="AF17">
        <f t="shared" si="3"/>
        <v>67.2</v>
      </c>
      <c r="AG17">
        <f t="shared" si="3"/>
        <v>67.2</v>
      </c>
      <c r="AH17">
        <f t="shared" si="3"/>
        <v>28.15</v>
      </c>
      <c r="AI17">
        <f t="shared" si="3"/>
        <v>0</v>
      </c>
      <c r="AJ17">
        <f t="shared" si="3"/>
        <v>1415.4</v>
      </c>
      <c r="AK17">
        <f t="shared" si="3"/>
        <v>70.8</v>
      </c>
      <c r="AL17">
        <f t="shared" si="3"/>
        <v>0</v>
      </c>
      <c r="AM17">
        <f t="shared" si="3"/>
        <v>11.333333333333334</v>
      </c>
      <c r="AN17">
        <f t="shared" si="3"/>
        <v>729.66666666666663</v>
      </c>
      <c r="AO17">
        <f t="shared" si="3"/>
        <v>0.66666666666666663</v>
      </c>
      <c r="AP17">
        <f t="shared" si="3"/>
        <v>0</v>
      </c>
      <c r="AQ17">
        <f t="shared" si="3"/>
        <v>1224.3333333333333</v>
      </c>
      <c r="AR17">
        <f t="shared" si="3"/>
        <v>1.3633333333333333</v>
      </c>
      <c r="AS17">
        <f t="shared" si="3"/>
        <v>0</v>
      </c>
      <c r="AT17">
        <f t="shared" si="3"/>
        <v>0</v>
      </c>
      <c r="AU17">
        <f t="shared" si="3"/>
        <v>109.56666666666666</v>
      </c>
      <c r="AV17">
        <f t="shared" si="3"/>
        <v>4.4599999999999994E-2</v>
      </c>
      <c r="AW17">
        <f t="shared" si="3"/>
        <v>2.0800000000000003E-2</v>
      </c>
      <c r="AX17">
        <f t="shared" si="3"/>
        <v>0.12280000000000002</v>
      </c>
      <c r="AY17">
        <f t="shared" si="3"/>
        <v>0</v>
      </c>
      <c r="AZ17">
        <f t="shared" si="3"/>
        <v>107.8</v>
      </c>
      <c r="BB17">
        <f t="shared" si="3"/>
        <v>180.33333333333334</v>
      </c>
      <c r="BD17">
        <f t="shared" si="3"/>
        <v>0</v>
      </c>
    </row>
    <row r="18" spans="1:56">
      <c r="D18" t="s">
        <v>273</v>
      </c>
      <c r="E18" t="s">
        <v>274</v>
      </c>
      <c r="F18">
        <v>90.69</v>
      </c>
      <c r="G18">
        <v>28</v>
      </c>
      <c r="H18">
        <v>2.98</v>
      </c>
      <c r="I18">
        <v>0.35</v>
      </c>
      <c r="J18">
        <v>0.92</v>
      </c>
      <c r="K18">
        <v>5.24</v>
      </c>
      <c r="N18">
        <v>48</v>
      </c>
      <c r="O18">
        <v>0.88</v>
      </c>
      <c r="P18">
        <v>25</v>
      </c>
      <c r="Q18">
        <v>66</v>
      </c>
      <c r="R18">
        <v>325</v>
      </c>
      <c r="S18">
        <v>27</v>
      </c>
      <c r="T18">
        <v>0.4</v>
      </c>
      <c r="U18">
        <v>4.4999999999999998E-2</v>
      </c>
      <c r="V18">
        <v>0.22900000000000001</v>
      </c>
      <c r="W18">
        <v>3</v>
      </c>
      <c r="X18">
        <v>93.2</v>
      </c>
      <c r="Y18">
        <v>6.5000000000000002E-2</v>
      </c>
      <c r="Z18">
        <v>0.11899999999999999</v>
      </c>
      <c r="AA18">
        <v>0.63800000000000001</v>
      </c>
      <c r="AB18">
        <v>0.53500000000000003</v>
      </c>
      <c r="AC18">
        <v>0.159</v>
      </c>
      <c r="AD18">
        <v>71</v>
      </c>
      <c r="AE18">
        <v>0</v>
      </c>
      <c r="AF18">
        <v>71</v>
      </c>
      <c r="AG18">
        <v>71</v>
      </c>
      <c r="AI18">
        <v>0</v>
      </c>
      <c r="AJ18">
        <v>3000</v>
      </c>
      <c r="AK18">
        <v>150</v>
      </c>
      <c r="AL18">
        <v>0</v>
      </c>
      <c r="AS18">
        <v>0</v>
      </c>
      <c r="AT18">
        <v>0</v>
      </c>
      <c r="AV18">
        <v>5.3999999999999999E-2</v>
      </c>
      <c r="AW18">
        <v>2.4E-2</v>
      </c>
      <c r="AX18">
        <v>0.16700000000000001</v>
      </c>
      <c r="AY18">
        <v>0</v>
      </c>
      <c r="AZ18">
        <v>71</v>
      </c>
      <c r="BA18" t="s">
        <v>275</v>
      </c>
      <c r="BB18">
        <v>11</v>
      </c>
      <c r="BC18" t="s">
        <v>205</v>
      </c>
      <c r="BD18">
        <v>0</v>
      </c>
    </row>
    <row r="19" spans="1:56">
      <c r="D19" t="s">
        <v>276</v>
      </c>
      <c r="E19" t="s">
        <v>277</v>
      </c>
      <c r="F19">
        <v>90.69</v>
      </c>
      <c r="G19">
        <v>28</v>
      </c>
      <c r="H19">
        <v>2.98</v>
      </c>
      <c r="I19">
        <v>0.35</v>
      </c>
      <c r="J19">
        <v>0.92</v>
      </c>
      <c r="K19">
        <v>5.24</v>
      </c>
      <c r="N19">
        <v>48</v>
      </c>
      <c r="O19">
        <v>0.88</v>
      </c>
      <c r="P19">
        <v>25</v>
      </c>
      <c r="Q19">
        <v>66</v>
      </c>
      <c r="R19">
        <v>325</v>
      </c>
      <c r="S19">
        <v>27</v>
      </c>
      <c r="T19">
        <v>0.4</v>
      </c>
      <c r="U19">
        <v>4.4999999999999998E-2</v>
      </c>
      <c r="V19">
        <v>0.22900000000000001</v>
      </c>
      <c r="W19">
        <v>3</v>
      </c>
      <c r="X19">
        <v>93.2</v>
      </c>
      <c r="Y19">
        <v>6.5000000000000002E-2</v>
      </c>
      <c r="Z19">
        <v>0.11899999999999999</v>
      </c>
      <c r="AA19">
        <v>0.63800000000000001</v>
      </c>
      <c r="AB19">
        <v>0.53500000000000003</v>
      </c>
      <c r="AC19">
        <v>0.159</v>
      </c>
      <c r="AD19">
        <v>71</v>
      </c>
      <c r="AE19">
        <v>0</v>
      </c>
      <c r="AF19">
        <v>71</v>
      </c>
      <c r="AG19">
        <v>71</v>
      </c>
      <c r="AI19">
        <v>0</v>
      </c>
      <c r="AJ19">
        <v>400</v>
      </c>
      <c r="AK19">
        <v>20</v>
      </c>
      <c r="AL19">
        <v>0</v>
      </c>
      <c r="AS19">
        <v>0</v>
      </c>
      <c r="AT19">
        <v>0</v>
      </c>
      <c r="AV19">
        <v>5.3999999999999999E-2</v>
      </c>
      <c r="AW19">
        <v>2.4E-2</v>
      </c>
      <c r="AX19">
        <v>0.16700000000000001</v>
      </c>
      <c r="AY19">
        <v>0</v>
      </c>
      <c r="AZ19">
        <v>114</v>
      </c>
      <c r="BA19" t="s">
        <v>278</v>
      </c>
      <c r="BD19">
        <v>0</v>
      </c>
    </row>
    <row r="20" spans="1:56">
      <c r="D20" t="s">
        <v>279</v>
      </c>
      <c r="E20" t="s">
        <v>280</v>
      </c>
      <c r="F20">
        <v>89.25</v>
      </c>
      <c r="G20">
        <v>35</v>
      </c>
      <c r="H20">
        <v>2.38</v>
      </c>
      <c r="I20">
        <v>0.41</v>
      </c>
      <c r="J20">
        <v>0.77</v>
      </c>
      <c r="K20">
        <v>7.18</v>
      </c>
      <c r="L20">
        <v>3.3</v>
      </c>
      <c r="M20">
        <v>1.39</v>
      </c>
      <c r="N20">
        <v>40</v>
      </c>
      <c r="O20">
        <v>0.67</v>
      </c>
      <c r="P20">
        <v>21</v>
      </c>
      <c r="Q20">
        <v>67</v>
      </c>
      <c r="R20">
        <v>293</v>
      </c>
      <c r="S20">
        <v>262</v>
      </c>
      <c r="T20">
        <v>0.45</v>
      </c>
      <c r="U20">
        <v>6.0999999999999999E-2</v>
      </c>
      <c r="V20">
        <v>0.19400000000000001</v>
      </c>
      <c r="W20">
        <v>1.6</v>
      </c>
      <c r="X20">
        <v>64.900000000000006</v>
      </c>
      <c r="Y20">
        <v>6.3E-2</v>
      </c>
      <c r="Z20">
        <v>0.123</v>
      </c>
      <c r="AA20">
        <v>0.55300000000000005</v>
      </c>
      <c r="AB20">
        <v>0.61599999999999999</v>
      </c>
      <c r="AC20">
        <v>0.2</v>
      </c>
      <c r="AD20">
        <v>108</v>
      </c>
      <c r="AE20">
        <v>0</v>
      </c>
      <c r="AF20">
        <v>108</v>
      </c>
      <c r="AG20">
        <v>108</v>
      </c>
      <c r="AH20">
        <v>40.1</v>
      </c>
      <c r="AI20">
        <v>0</v>
      </c>
      <c r="AJ20">
        <v>1548</v>
      </c>
      <c r="AK20">
        <v>77</v>
      </c>
      <c r="AL20">
        <v>0</v>
      </c>
      <c r="AM20">
        <v>0</v>
      </c>
      <c r="AN20">
        <v>929</v>
      </c>
      <c r="AO20">
        <v>0</v>
      </c>
      <c r="AP20">
        <v>0</v>
      </c>
      <c r="AQ20">
        <v>1080</v>
      </c>
      <c r="AR20">
        <v>1.45</v>
      </c>
      <c r="AS20">
        <v>0</v>
      </c>
      <c r="AT20">
        <v>0</v>
      </c>
      <c r="AU20">
        <v>141.1</v>
      </c>
      <c r="AV20">
        <v>7.9000000000000001E-2</v>
      </c>
      <c r="AW20">
        <v>0.04</v>
      </c>
      <c r="AX20">
        <v>0.17</v>
      </c>
      <c r="AY20">
        <v>0</v>
      </c>
      <c r="AZ20">
        <v>78</v>
      </c>
      <c r="BA20" t="s">
        <v>281</v>
      </c>
      <c r="BB20">
        <v>280</v>
      </c>
      <c r="BC20" t="s">
        <v>282</v>
      </c>
      <c r="BD20">
        <v>0</v>
      </c>
    </row>
    <row r="21" spans="1:56">
      <c r="D21" t="s">
        <v>283</v>
      </c>
      <c r="E21" t="s">
        <v>284</v>
      </c>
      <c r="F21">
        <v>90.72</v>
      </c>
      <c r="G21">
        <v>28</v>
      </c>
      <c r="H21">
        <v>3.1</v>
      </c>
      <c r="I21">
        <v>0.12</v>
      </c>
      <c r="J21">
        <v>0.71</v>
      </c>
      <c r="K21">
        <v>5.35</v>
      </c>
      <c r="L21">
        <v>3</v>
      </c>
      <c r="M21">
        <v>1.47</v>
      </c>
      <c r="N21">
        <v>33</v>
      </c>
      <c r="O21">
        <v>0.61</v>
      </c>
      <c r="P21">
        <v>13</v>
      </c>
      <c r="Q21">
        <v>49</v>
      </c>
      <c r="R21">
        <v>142</v>
      </c>
      <c r="S21">
        <v>260</v>
      </c>
      <c r="T21">
        <v>0.28000000000000003</v>
      </c>
      <c r="U21">
        <v>3.4000000000000002E-2</v>
      </c>
      <c r="V21">
        <v>0.223</v>
      </c>
      <c r="W21">
        <v>0.7</v>
      </c>
      <c r="X21">
        <v>40.1</v>
      </c>
      <c r="Y21">
        <v>5.5E-2</v>
      </c>
      <c r="Z21">
        <v>8.1000000000000003E-2</v>
      </c>
      <c r="AA21">
        <v>0.45800000000000002</v>
      </c>
      <c r="AB21">
        <v>0.27400000000000002</v>
      </c>
      <c r="AC21">
        <v>0.13</v>
      </c>
      <c r="AD21">
        <v>56</v>
      </c>
      <c r="AE21">
        <v>0</v>
      </c>
      <c r="AF21">
        <v>56</v>
      </c>
      <c r="AG21">
        <v>56</v>
      </c>
      <c r="AH21">
        <v>16.2</v>
      </c>
      <c r="AI21">
        <v>0</v>
      </c>
      <c r="AJ21">
        <v>1011</v>
      </c>
      <c r="AK21">
        <v>51</v>
      </c>
      <c r="AL21">
        <v>0</v>
      </c>
      <c r="AM21">
        <v>19</v>
      </c>
      <c r="AN21">
        <v>597</v>
      </c>
      <c r="AO21">
        <v>1</v>
      </c>
      <c r="AP21">
        <v>0</v>
      </c>
      <c r="AQ21">
        <v>1095</v>
      </c>
      <c r="AR21">
        <v>1.32</v>
      </c>
      <c r="AS21">
        <v>0</v>
      </c>
      <c r="AT21">
        <v>0</v>
      </c>
      <c r="AU21">
        <v>88.1</v>
      </c>
      <c r="AV21">
        <v>1.7999999999999999E-2</v>
      </c>
      <c r="AW21">
        <v>8.0000000000000002E-3</v>
      </c>
      <c r="AX21">
        <v>5.5E-2</v>
      </c>
      <c r="AY21">
        <v>0</v>
      </c>
      <c r="AZ21">
        <v>184</v>
      </c>
      <c r="BA21" t="s">
        <v>173</v>
      </c>
      <c r="BD21">
        <v>0</v>
      </c>
    </row>
    <row r="22" spans="1:56">
      <c r="D22" t="s">
        <v>285</v>
      </c>
      <c r="E22" t="s">
        <v>286</v>
      </c>
      <c r="F22">
        <v>90.72</v>
      </c>
      <c r="G22">
        <v>28</v>
      </c>
      <c r="H22">
        <v>3.1</v>
      </c>
      <c r="I22">
        <v>0.11</v>
      </c>
      <c r="J22">
        <v>0.71</v>
      </c>
      <c r="K22">
        <v>5.35</v>
      </c>
      <c r="L22">
        <v>3</v>
      </c>
      <c r="M22">
        <v>1.44</v>
      </c>
      <c r="N22">
        <v>51</v>
      </c>
      <c r="O22">
        <v>0.61</v>
      </c>
      <c r="P22">
        <v>20</v>
      </c>
      <c r="Q22">
        <v>55</v>
      </c>
      <c r="R22">
        <v>180</v>
      </c>
      <c r="S22">
        <v>260</v>
      </c>
      <c r="T22">
        <v>0.3</v>
      </c>
      <c r="U22">
        <v>4.2999999999999997E-2</v>
      </c>
      <c r="V22">
        <v>0.32500000000000001</v>
      </c>
      <c r="W22">
        <v>1.9</v>
      </c>
      <c r="X22">
        <v>40.1</v>
      </c>
      <c r="Y22">
        <v>5.5E-2</v>
      </c>
      <c r="Z22">
        <v>8.1000000000000003E-2</v>
      </c>
      <c r="AA22">
        <v>0.45800000000000002</v>
      </c>
      <c r="AB22">
        <v>0.27400000000000002</v>
      </c>
      <c r="AC22">
        <v>0.13</v>
      </c>
      <c r="AD22">
        <v>30</v>
      </c>
      <c r="AE22">
        <v>0</v>
      </c>
      <c r="AF22">
        <v>30</v>
      </c>
      <c r="AG22">
        <v>30</v>
      </c>
      <c r="AI22">
        <v>0</v>
      </c>
      <c r="AJ22">
        <v>1118</v>
      </c>
      <c r="AK22">
        <v>56</v>
      </c>
      <c r="AL22">
        <v>0</v>
      </c>
      <c r="AM22">
        <v>15</v>
      </c>
      <c r="AN22">
        <v>663</v>
      </c>
      <c r="AO22">
        <v>1</v>
      </c>
      <c r="AP22">
        <v>0</v>
      </c>
      <c r="AQ22">
        <v>1498</v>
      </c>
      <c r="AR22">
        <v>1.32</v>
      </c>
      <c r="AS22">
        <v>0</v>
      </c>
      <c r="AT22">
        <v>0</v>
      </c>
      <c r="AU22">
        <v>99.5</v>
      </c>
      <c r="AV22">
        <v>1.7999999999999999E-2</v>
      </c>
      <c r="AW22">
        <v>8.0000000000000002E-3</v>
      </c>
      <c r="AX22">
        <v>5.5E-2</v>
      </c>
      <c r="AY22">
        <v>0</v>
      </c>
      <c r="AZ22">
        <v>92</v>
      </c>
      <c r="BA22" t="s">
        <v>201</v>
      </c>
      <c r="BB22">
        <v>250</v>
      </c>
      <c r="BC22" t="s">
        <v>287</v>
      </c>
      <c r="BD22">
        <v>0</v>
      </c>
    </row>
    <row r="23" spans="1:56">
      <c r="A23">
        <v>5</v>
      </c>
      <c r="B23" t="s">
        <v>80</v>
      </c>
      <c r="C23" t="s">
        <v>71</v>
      </c>
      <c r="F23">
        <f>AVERAGE(F24:F26)</f>
        <v>90.779999999999987</v>
      </c>
      <c r="G23">
        <f t="shared" ref="G23:BD23" si="4">AVERAGE(G24:G26)</f>
        <v>31.333333333333332</v>
      </c>
      <c r="H23">
        <f t="shared" si="4"/>
        <v>0.94666666666666666</v>
      </c>
      <c r="I23">
        <f t="shared" si="4"/>
        <v>0.11333333333333334</v>
      </c>
      <c r="J23">
        <f t="shared" si="4"/>
        <v>0.93666666666666665</v>
      </c>
      <c r="K23">
        <f t="shared" si="4"/>
        <v>7.2233333333333336</v>
      </c>
      <c r="L23">
        <f t="shared" si="4"/>
        <v>1.5</v>
      </c>
      <c r="M23">
        <f t="shared" si="4"/>
        <v>3.5100000000000002</v>
      </c>
      <c r="N23">
        <f t="shared" si="4"/>
        <v>21.666666666666668</v>
      </c>
      <c r="O23">
        <f t="shared" si="4"/>
        <v>0.29333333333333339</v>
      </c>
      <c r="P23">
        <f t="shared" si="4"/>
        <v>8.3333333333333339</v>
      </c>
      <c r="Q23">
        <f t="shared" si="4"/>
        <v>18.666666666666668</v>
      </c>
      <c r="R23">
        <f t="shared" si="4"/>
        <v>125</v>
      </c>
      <c r="S23">
        <f t="shared" si="4"/>
        <v>243.66666666666666</v>
      </c>
      <c r="T23">
        <f t="shared" si="4"/>
        <v>0.12333333333333334</v>
      </c>
      <c r="U23">
        <f t="shared" si="4"/>
        <v>3.6666666666666674E-2</v>
      </c>
      <c r="V23">
        <f t="shared" si="4"/>
        <v>8.7999999999999981E-2</v>
      </c>
      <c r="W23">
        <f t="shared" si="4"/>
        <v>0.46666666666666662</v>
      </c>
      <c r="X23">
        <f t="shared" si="4"/>
        <v>4.3</v>
      </c>
      <c r="Y23">
        <f t="shared" si="4"/>
        <v>2.7E-2</v>
      </c>
      <c r="Z23">
        <f t="shared" si="4"/>
        <v>2.2000000000000002E-2</v>
      </c>
      <c r="AA23">
        <f t="shared" si="4"/>
        <v>0.14533333333333334</v>
      </c>
      <c r="AB23">
        <f t="shared" si="4"/>
        <v>9.6666666666666679E-2</v>
      </c>
      <c r="AC23">
        <f t="shared" si="4"/>
        <v>8.9333333333333334E-2</v>
      </c>
      <c r="AD23">
        <f t="shared" si="4"/>
        <v>13.666666666666666</v>
      </c>
      <c r="AE23">
        <f t="shared" si="4"/>
        <v>0</v>
      </c>
      <c r="AF23">
        <f t="shared" si="4"/>
        <v>13.666666666666666</v>
      </c>
      <c r="AG23">
        <f t="shared" si="4"/>
        <v>13.666666666666666</v>
      </c>
      <c r="AH23">
        <f t="shared" si="4"/>
        <v>5.2</v>
      </c>
      <c r="AI23">
        <f t="shared" si="4"/>
        <v>0</v>
      </c>
      <c r="AJ23">
        <f t="shared" si="4"/>
        <v>2</v>
      </c>
      <c r="AK23">
        <f t="shared" si="4"/>
        <v>0</v>
      </c>
      <c r="AL23">
        <f t="shared" si="4"/>
        <v>0</v>
      </c>
      <c r="AM23">
        <f t="shared" si="4"/>
        <v>0</v>
      </c>
      <c r="AN23">
        <f t="shared" si="4"/>
        <v>1</v>
      </c>
      <c r="AO23">
        <f t="shared" si="4"/>
        <v>0</v>
      </c>
      <c r="AP23">
        <f t="shared" si="4"/>
        <v>0</v>
      </c>
      <c r="AQ23">
        <f t="shared" si="4"/>
        <v>3.3333333333333335</v>
      </c>
      <c r="AR23">
        <f t="shared" si="4"/>
        <v>1.3333333333333334E-2</v>
      </c>
      <c r="AS23">
        <f t="shared" si="4"/>
        <v>0</v>
      </c>
      <c r="AT23">
        <f t="shared" si="4"/>
        <v>0</v>
      </c>
      <c r="AU23">
        <f t="shared" si="4"/>
        <v>0.3666666666666667</v>
      </c>
      <c r="AV23">
        <f t="shared" si="4"/>
        <v>1.8666666666666668E-2</v>
      </c>
      <c r="AW23">
        <f t="shared" si="4"/>
        <v>1.5666666666666666E-2</v>
      </c>
      <c r="AX23">
        <f t="shared" si="4"/>
        <v>4.3666666666666659E-2</v>
      </c>
      <c r="AY23">
        <f t="shared" si="4"/>
        <v>0</v>
      </c>
      <c r="AZ23">
        <f t="shared" si="4"/>
        <v>145</v>
      </c>
      <c r="BB23">
        <f t="shared" si="4"/>
        <v>60</v>
      </c>
      <c r="BD23">
        <f t="shared" si="4"/>
        <v>0</v>
      </c>
    </row>
    <row r="24" spans="1:56">
      <c r="D24" t="s">
        <v>288</v>
      </c>
      <c r="E24" t="s">
        <v>289</v>
      </c>
      <c r="F24">
        <v>87.86</v>
      </c>
      <c r="G24">
        <v>42</v>
      </c>
      <c r="H24">
        <v>1.36</v>
      </c>
      <c r="I24">
        <v>0.19</v>
      </c>
      <c r="J24">
        <v>1.03</v>
      </c>
      <c r="K24">
        <v>9.56</v>
      </c>
      <c r="L24">
        <v>1.4</v>
      </c>
      <c r="M24">
        <v>4.7300000000000004</v>
      </c>
      <c r="N24">
        <v>22</v>
      </c>
      <c r="O24">
        <v>0.24</v>
      </c>
      <c r="P24">
        <v>11</v>
      </c>
      <c r="Q24">
        <v>35</v>
      </c>
      <c r="R24">
        <v>166</v>
      </c>
      <c r="S24">
        <v>239</v>
      </c>
      <c r="T24">
        <v>0.21</v>
      </c>
      <c r="U24">
        <v>6.7000000000000004E-2</v>
      </c>
      <c r="V24">
        <v>0.153</v>
      </c>
      <c r="W24">
        <v>0.6</v>
      </c>
      <c r="X24">
        <v>5.2</v>
      </c>
      <c r="Y24">
        <v>4.2000000000000003E-2</v>
      </c>
      <c r="Z24">
        <v>2.3E-2</v>
      </c>
      <c r="AA24">
        <v>0.16500000000000001</v>
      </c>
      <c r="AB24">
        <v>0.113</v>
      </c>
      <c r="AC24">
        <v>0.129</v>
      </c>
      <c r="AD24">
        <v>15</v>
      </c>
      <c r="AE24">
        <v>0</v>
      </c>
      <c r="AF24">
        <v>15</v>
      </c>
      <c r="AG24">
        <v>15</v>
      </c>
      <c r="AH24">
        <v>6.8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4</v>
      </c>
      <c r="AR24">
        <v>0.02</v>
      </c>
      <c r="AS24">
        <v>0</v>
      </c>
      <c r="AT24">
        <v>0</v>
      </c>
      <c r="AU24">
        <v>0.5</v>
      </c>
      <c r="AV24">
        <v>3.1E-2</v>
      </c>
      <c r="AW24">
        <v>2.7E-2</v>
      </c>
      <c r="AX24">
        <v>7.2999999999999995E-2</v>
      </c>
      <c r="AY24">
        <v>0</v>
      </c>
      <c r="AZ24">
        <v>210</v>
      </c>
      <c r="BA24" t="s">
        <v>173</v>
      </c>
      <c r="BB24">
        <v>15</v>
      </c>
      <c r="BC24" t="s">
        <v>290</v>
      </c>
      <c r="BD24">
        <v>0</v>
      </c>
    </row>
    <row r="25" spans="1:56">
      <c r="D25" t="s">
        <v>291</v>
      </c>
      <c r="E25" t="s">
        <v>292</v>
      </c>
      <c r="F25">
        <v>92.24</v>
      </c>
      <c r="G25">
        <v>26</v>
      </c>
      <c r="H25">
        <v>0.77</v>
      </c>
      <c r="I25">
        <v>0.1</v>
      </c>
      <c r="J25">
        <v>0.89</v>
      </c>
      <c r="K25">
        <v>6</v>
      </c>
      <c r="L25">
        <v>1.7</v>
      </c>
      <c r="M25">
        <v>2.9</v>
      </c>
      <c r="N25">
        <v>16</v>
      </c>
      <c r="O25">
        <v>0.3</v>
      </c>
      <c r="P25">
        <v>6</v>
      </c>
      <c r="Q25">
        <v>19</v>
      </c>
      <c r="R25">
        <v>108</v>
      </c>
      <c r="S25">
        <v>248</v>
      </c>
      <c r="T25">
        <v>7.0000000000000007E-2</v>
      </c>
      <c r="U25">
        <v>1.9E-2</v>
      </c>
      <c r="V25">
        <v>7.0999999999999994E-2</v>
      </c>
      <c r="W25">
        <v>0.4</v>
      </c>
      <c r="X25">
        <v>2.6</v>
      </c>
      <c r="Y25">
        <v>2.3E-2</v>
      </c>
      <c r="Z25">
        <v>2.5000000000000001E-2</v>
      </c>
      <c r="AA25">
        <v>0.13900000000000001</v>
      </c>
      <c r="AB25">
        <v>9.9000000000000005E-2</v>
      </c>
      <c r="AC25">
        <v>6.9000000000000006E-2</v>
      </c>
      <c r="AD25">
        <v>13</v>
      </c>
      <c r="AE25">
        <v>0</v>
      </c>
      <c r="AF25">
        <v>13</v>
      </c>
      <c r="AG25">
        <v>13</v>
      </c>
      <c r="AH25">
        <v>4.4000000000000004</v>
      </c>
      <c r="AI25">
        <v>0</v>
      </c>
      <c r="AJ25">
        <v>2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3</v>
      </c>
      <c r="AR25">
        <v>0.01</v>
      </c>
      <c r="AS25">
        <v>0</v>
      </c>
      <c r="AT25">
        <v>0</v>
      </c>
      <c r="AU25">
        <v>0.3</v>
      </c>
      <c r="AV25">
        <v>1.6E-2</v>
      </c>
      <c r="AW25">
        <v>1.2999999999999999E-2</v>
      </c>
      <c r="AX25">
        <v>3.7999999999999999E-2</v>
      </c>
      <c r="AY25">
        <v>0</v>
      </c>
      <c r="AZ25">
        <v>15</v>
      </c>
      <c r="BA25" t="s">
        <v>290</v>
      </c>
      <c r="BB25">
        <v>105</v>
      </c>
      <c r="BC25" t="s">
        <v>293</v>
      </c>
      <c r="BD25">
        <v>0</v>
      </c>
    </row>
    <row r="26" spans="1:56">
      <c r="D26" t="s">
        <v>294</v>
      </c>
      <c r="E26" t="s">
        <v>295</v>
      </c>
      <c r="F26">
        <v>92.24</v>
      </c>
      <c r="G26">
        <v>26</v>
      </c>
      <c r="H26">
        <v>0.71</v>
      </c>
      <c r="I26">
        <v>0.05</v>
      </c>
      <c r="J26">
        <v>0.89</v>
      </c>
      <c r="K26">
        <v>6.11</v>
      </c>
      <c r="L26">
        <v>1.4</v>
      </c>
      <c r="M26">
        <v>2.9</v>
      </c>
      <c r="N26">
        <v>27</v>
      </c>
      <c r="O26">
        <v>0.34</v>
      </c>
      <c r="P26">
        <v>8</v>
      </c>
      <c r="Q26">
        <v>2</v>
      </c>
      <c r="R26">
        <v>101</v>
      </c>
      <c r="S26">
        <v>244</v>
      </c>
      <c r="T26">
        <v>0.09</v>
      </c>
      <c r="U26">
        <v>2.4E-2</v>
      </c>
      <c r="V26">
        <v>0.04</v>
      </c>
      <c r="W26">
        <v>0.4</v>
      </c>
      <c r="X26">
        <v>5.0999999999999996</v>
      </c>
      <c r="Y26">
        <v>1.6E-2</v>
      </c>
      <c r="Z26">
        <v>1.7999999999999999E-2</v>
      </c>
      <c r="AA26">
        <v>0.13200000000000001</v>
      </c>
      <c r="AB26">
        <v>7.8E-2</v>
      </c>
      <c r="AC26">
        <v>7.0000000000000007E-2</v>
      </c>
      <c r="AD26">
        <v>13</v>
      </c>
      <c r="AE26">
        <v>0</v>
      </c>
      <c r="AF26">
        <v>13</v>
      </c>
      <c r="AG26">
        <v>13</v>
      </c>
      <c r="AH26">
        <v>4.4000000000000004</v>
      </c>
      <c r="AI26">
        <v>0</v>
      </c>
      <c r="AJ26">
        <v>2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3</v>
      </c>
      <c r="AR26">
        <v>0.01</v>
      </c>
      <c r="AS26">
        <v>0</v>
      </c>
      <c r="AT26">
        <v>0</v>
      </c>
      <c r="AU26">
        <v>0.3</v>
      </c>
      <c r="AV26">
        <v>8.9999999999999993E-3</v>
      </c>
      <c r="AW26">
        <v>7.0000000000000001E-3</v>
      </c>
      <c r="AX26">
        <v>0.02</v>
      </c>
      <c r="AY26">
        <v>0</v>
      </c>
      <c r="AZ26">
        <v>210</v>
      </c>
      <c r="BA26" t="s">
        <v>173</v>
      </c>
      <c r="BD26">
        <v>0</v>
      </c>
    </row>
    <row r="27" spans="1:56">
      <c r="A27">
        <v>6</v>
      </c>
      <c r="B27" t="s">
        <v>84</v>
      </c>
      <c r="C27" t="s">
        <v>71</v>
      </c>
      <c r="F27">
        <f>AVERAGE(F28:F31)</f>
        <v>95.215000000000003</v>
      </c>
      <c r="G27">
        <f>AVERAGE(G28:G31)</f>
        <v>14.75</v>
      </c>
      <c r="H27">
        <f t="shared" ref="H27:BD27" si="5">AVERAGE(H28:H31)</f>
        <v>1.21</v>
      </c>
      <c r="I27">
        <f t="shared" si="5"/>
        <v>0.20250000000000001</v>
      </c>
      <c r="J27">
        <f t="shared" si="5"/>
        <v>0.53249999999999997</v>
      </c>
      <c r="K27">
        <f t="shared" si="5"/>
        <v>2.84</v>
      </c>
      <c r="L27">
        <f t="shared" si="5"/>
        <v>1.425</v>
      </c>
      <c r="M27">
        <f t="shared" si="5"/>
        <v>1.22</v>
      </c>
      <c r="N27">
        <f t="shared" si="5"/>
        <v>30.5</v>
      </c>
      <c r="O27">
        <f t="shared" si="5"/>
        <v>0.87</v>
      </c>
      <c r="P27">
        <f t="shared" si="5"/>
        <v>11.75</v>
      </c>
      <c r="Q27">
        <f t="shared" si="5"/>
        <v>28</v>
      </c>
      <c r="R27">
        <f t="shared" si="5"/>
        <v>205</v>
      </c>
      <c r="S27">
        <f t="shared" si="5"/>
        <v>12.75</v>
      </c>
      <c r="T27">
        <f t="shared" si="5"/>
        <v>0.19</v>
      </c>
      <c r="U27">
        <f t="shared" si="5"/>
        <v>2.9499999999999998E-2</v>
      </c>
      <c r="V27">
        <f t="shared" si="5"/>
        <v>0.17724999999999999</v>
      </c>
      <c r="W27">
        <f t="shared" si="5"/>
        <v>0.42500000000000004</v>
      </c>
      <c r="X27">
        <f t="shared" si="5"/>
        <v>4.9249999999999998</v>
      </c>
      <c r="Y27">
        <f t="shared" si="5"/>
        <v>6.0000000000000005E-2</v>
      </c>
      <c r="Z27">
        <f t="shared" si="5"/>
        <v>5.8499999999999996E-2</v>
      </c>
      <c r="AA27">
        <f t="shared" si="5"/>
        <v>0.29199999999999998</v>
      </c>
      <c r="AB27">
        <f t="shared" si="5"/>
        <v>0.12925</v>
      </c>
      <c r="AC27">
        <f t="shared" si="5"/>
        <v>7.2000000000000008E-2</v>
      </c>
      <c r="AD27">
        <f t="shared" si="5"/>
        <v>69</v>
      </c>
      <c r="AE27">
        <f t="shared" si="5"/>
        <v>0</v>
      </c>
      <c r="AF27">
        <f t="shared" si="5"/>
        <v>69</v>
      </c>
      <c r="AG27">
        <f t="shared" si="5"/>
        <v>69</v>
      </c>
      <c r="AH27">
        <f t="shared" si="5"/>
        <v>9.65</v>
      </c>
      <c r="AI27">
        <f t="shared" si="5"/>
        <v>0</v>
      </c>
      <c r="AJ27">
        <f t="shared" si="5"/>
        <v>4982.25</v>
      </c>
      <c r="AK27">
        <f t="shared" si="5"/>
        <v>249.25</v>
      </c>
      <c r="AL27">
        <f t="shared" si="5"/>
        <v>0</v>
      </c>
      <c r="AM27">
        <f t="shared" si="5"/>
        <v>1</v>
      </c>
      <c r="AN27">
        <f t="shared" si="5"/>
        <v>2988.75</v>
      </c>
      <c r="AO27">
        <f t="shared" si="5"/>
        <v>0</v>
      </c>
      <c r="AP27">
        <f t="shared" si="5"/>
        <v>0</v>
      </c>
      <c r="AQ27">
        <f t="shared" si="5"/>
        <v>1385.5</v>
      </c>
      <c r="AR27">
        <f t="shared" si="5"/>
        <v>0.17749999999999999</v>
      </c>
      <c r="AS27">
        <f t="shared" si="5"/>
        <v>0</v>
      </c>
      <c r="AT27">
        <f t="shared" si="5"/>
        <v>0</v>
      </c>
      <c r="AU27">
        <f t="shared" si="5"/>
        <v>88.8</v>
      </c>
      <c r="AV27">
        <f t="shared" si="5"/>
        <v>2.6500000000000003E-2</v>
      </c>
      <c r="AW27">
        <f t="shared" si="5"/>
        <v>8.0000000000000002E-3</v>
      </c>
      <c r="AX27">
        <f t="shared" si="5"/>
        <v>0.10825000000000001</v>
      </c>
      <c r="AY27">
        <f t="shared" si="5"/>
        <v>0</v>
      </c>
      <c r="AZ27">
        <f t="shared" si="5"/>
        <v>52.5</v>
      </c>
      <c r="BB27">
        <f t="shared" si="5"/>
        <v>146.5</v>
      </c>
      <c r="BD27">
        <f t="shared" si="5"/>
        <v>18.25</v>
      </c>
    </row>
    <row r="28" spans="1:56">
      <c r="D28" t="s">
        <v>296</v>
      </c>
      <c r="E28" t="s">
        <v>297</v>
      </c>
      <c r="F28">
        <v>95.63</v>
      </c>
      <c r="G28">
        <v>13</v>
      </c>
      <c r="H28">
        <v>1.35</v>
      </c>
      <c r="I28">
        <v>0.22</v>
      </c>
      <c r="J28">
        <v>0.56999999999999995</v>
      </c>
      <c r="K28">
        <v>2.23</v>
      </c>
      <c r="L28">
        <v>1.1000000000000001</v>
      </c>
      <c r="M28">
        <v>0.94</v>
      </c>
      <c r="N28">
        <v>35</v>
      </c>
      <c r="O28">
        <v>1.24</v>
      </c>
      <c r="P28">
        <v>13</v>
      </c>
      <c r="Q28">
        <v>33</v>
      </c>
      <c r="R28">
        <v>238</v>
      </c>
      <c r="S28">
        <v>5</v>
      </c>
      <c r="T28">
        <v>0.2</v>
      </c>
      <c r="U28">
        <v>1.6E-2</v>
      </c>
      <c r="V28">
        <v>0.17899999999999999</v>
      </c>
      <c r="W28">
        <v>0.6</v>
      </c>
      <c r="X28">
        <v>3.7</v>
      </c>
      <c r="Y28">
        <v>5.7000000000000002E-2</v>
      </c>
      <c r="Z28">
        <v>6.2E-2</v>
      </c>
      <c r="AA28">
        <v>0.35699999999999998</v>
      </c>
      <c r="AB28">
        <v>0.15</v>
      </c>
      <c r="AC28">
        <v>8.2000000000000003E-2</v>
      </c>
      <c r="AD28">
        <v>73</v>
      </c>
      <c r="AE28">
        <v>0</v>
      </c>
      <c r="AF28">
        <v>73</v>
      </c>
      <c r="AG28">
        <v>73</v>
      </c>
      <c r="AH28">
        <v>8.4</v>
      </c>
      <c r="AI28">
        <v>0</v>
      </c>
      <c r="AJ28">
        <v>3312</v>
      </c>
      <c r="AK28">
        <v>166</v>
      </c>
      <c r="AL28">
        <v>0</v>
      </c>
      <c r="AM28">
        <v>0</v>
      </c>
      <c r="AN28">
        <v>1987</v>
      </c>
      <c r="AO28">
        <v>0</v>
      </c>
      <c r="AP28">
        <v>0</v>
      </c>
      <c r="AQ28">
        <v>1223</v>
      </c>
      <c r="AR28">
        <v>0.18</v>
      </c>
      <c r="AS28">
        <v>0</v>
      </c>
      <c r="AT28">
        <v>0</v>
      </c>
      <c r="AU28">
        <v>102.3</v>
      </c>
      <c r="AV28">
        <v>2.9000000000000001E-2</v>
      </c>
      <c r="AW28">
        <v>8.0000000000000002E-3</v>
      </c>
      <c r="AX28">
        <v>0.11700000000000001</v>
      </c>
      <c r="AY28">
        <v>0</v>
      </c>
      <c r="AZ28">
        <v>55</v>
      </c>
      <c r="BA28" t="s">
        <v>298</v>
      </c>
      <c r="BB28">
        <v>163</v>
      </c>
      <c r="BC28" t="s">
        <v>299</v>
      </c>
      <c r="BD28">
        <v>26</v>
      </c>
    </row>
    <row r="29" spans="1:56">
      <c r="D29" t="s">
        <v>300</v>
      </c>
      <c r="E29" t="s">
        <v>301</v>
      </c>
      <c r="F29">
        <v>94.61</v>
      </c>
      <c r="G29">
        <v>17</v>
      </c>
      <c r="H29">
        <v>1.23</v>
      </c>
      <c r="I29">
        <v>0.3</v>
      </c>
      <c r="J29">
        <v>0.57999999999999996</v>
      </c>
      <c r="K29">
        <v>3.29</v>
      </c>
      <c r="L29">
        <v>2.1</v>
      </c>
      <c r="M29">
        <v>1.19</v>
      </c>
      <c r="N29">
        <v>33</v>
      </c>
      <c r="O29">
        <v>0.97</v>
      </c>
      <c r="P29">
        <v>14</v>
      </c>
      <c r="Q29">
        <v>30</v>
      </c>
      <c r="R29">
        <v>247</v>
      </c>
      <c r="S29">
        <v>8</v>
      </c>
      <c r="T29">
        <v>0.23</v>
      </c>
      <c r="U29">
        <v>4.8000000000000001E-2</v>
      </c>
      <c r="V29">
        <v>0.155</v>
      </c>
      <c r="W29">
        <v>0.4</v>
      </c>
      <c r="X29">
        <v>4</v>
      </c>
      <c r="Y29">
        <v>7.1999999999999995E-2</v>
      </c>
      <c r="Z29">
        <v>6.7000000000000004E-2</v>
      </c>
      <c r="AA29">
        <v>0.313</v>
      </c>
      <c r="AB29">
        <v>0.14199999999999999</v>
      </c>
      <c r="AC29">
        <v>7.3999999999999996E-2</v>
      </c>
      <c r="AD29">
        <v>136</v>
      </c>
      <c r="AE29">
        <v>0</v>
      </c>
      <c r="AF29">
        <v>136</v>
      </c>
      <c r="AG29">
        <v>136</v>
      </c>
      <c r="AH29">
        <v>9.9</v>
      </c>
      <c r="AI29">
        <v>0</v>
      </c>
      <c r="AJ29">
        <v>8710</v>
      </c>
      <c r="AK29">
        <v>436</v>
      </c>
      <c r="AL29">
        <v>0</v>
      </c>
      <c r="AM29">
        <v>0</v>
      </c>
      <c r="AN29">
        <v>5226</v>
      </c>
      <c r="AO29">
        <v>0</v>
      </c>
      <c r="AP29">
        <v>0</v>
      </c>
      <c r="AQ29">
        <v>2312</v>
      </c>
      <c r="AR29">
        <v>0.13</v>
      </c>
      <c r="AS29">
        <v>0</v>
      </c>
      <c r="AT29">
        <v>0</v>
      </c>
      <c r="AU29">
        <v>102.5</v>
      </c>
      <c r="AV29">
        <v>3.9E-2</v>
      </c>
      <c r="AW29">
        <v>1.2E-2</v>
      </c>
      <c r="AX29">
        <v>0.16</v>
      </c>
      <c r="AY29">
        <v>0</v>
      </c>
      <c r="AZ29">
        <v>47</v>
      </c>
      <c r="BA29" t="s">
        <v>194</v>
      </c>
      <c r="BB29">
        <v>6</v>
      </c>
      <c r="BC29" t="s">
        <v>302</v>
      </c>
      <c r="BD29">
        <v>6</v>
      </c>
    </row>
    <row r="30" spans="1:56">
      <c r="D30" t="s">
        <v>303</v>
      </c>
      <c r="E30" t="s">
        <v>304</v>
      </c>
      <c r="F30">
        <v>95.64</v>
      </c>
      <c r="G30">
        <v>14</v>
      </c>
      <c r="H30">
        <v>0.9</v>
      </c>
      <c r="I30">
        <v>0.14000000000000001</v>
      </c>
      <c r="J30">
        <v>0.36</v>
      </c>
      <c r="K30">
        <v>2.97</v>
      </c>
      <c r="L30">
        <v>1.2</v>
      </c>
      <c r="M30">
        <v>1.97</v>
      </c>
      <c r="N30">
        <v>18</v>
      </c>
      <c r="O30">
        <v>0.41</v>
      </c>
      <c r="P30">
        <v>7</v>
      </c>
      <c r="Q30">
        <v>20</v>
      </c>
      <c r="R30">
        <v>141</v>
      </c>
      <c r="S30">
        <v>10</v>
      </c>
      <c r="T30">
        <v>0.15</v>
      </c>
      <c r="U30">
        <v>2.5000000000000001E-2</v>
      </c>
      <c r="V30">
        <v>0.125</v>
      </c>
      <c r="W30">
        <v>0.1</v>
      </c>
      <c r="X30">
        <v>2.8</v>
      </c>
      <c r="Y30">
        <v>4.1000000000000002E-2</v>
      </c>
      <c r="Z30">
        <v>2.5000000000000001E-2</v>
      </c>
      <c r="AA30">
        <v>0.123</v>
      </c>
      <c r="AB30">
        <v>9.0999999999999998E-2</v>
      </c>
      <c r="AC30">
        <v>4.2000000000000003E-2</v>
      </c>
      <c r="AD30">
        <v>29</v>
      </c>
      <c r="AE30">
        <v>0</v>
      </c>
      <c r="AF30">
        <v>29</v>
      </c>
      <c r="AG30">
        <v>29</v>
      </c>
      <c r="AH30">
        <v>6.7</v>
      </c>
      <c r="AI30">
        <v>0</v>
      </c>
      <c r="AJ30">
        <v>502</v>
      </c>
      <c r="AK30">
        <v>25</v>
      </c>
      <c r="AL30">
        <v>0</v>
      </c>
      <c r="AM30">
        <v>4</v>
      </c>
      <c r="AN30">
        <v>299</v>
      </c>
      <c r="AO30">
        <v>0</v>
      </c>
      <c r="AP30">
        <v>0</v>
      </c>
      <c r="AQ30">
        <v>277</v>
      </c>
      <c r="AR30">
        <v>0.18</v>
      </c>
      <c r="AS30">
        <v>0</v>
      </c>
      <c r="AT30">
        <v>0</v>
      </c>
      <c r="AU30">
        <v>24.1</v>
      </c>
      <c r="AV30">
        <v>1.7999999999999999E-2</v>
      </c>
      <c r="AW30">
        <v>6.0000000000000001E-3</v>
      </c>
      <c r="AX30">
        <v>7.3999999999999996E-2</v>
      </c>
      <c r="AY30">
        <v>0</v>
      </c>
      <c r="AZ30">
        <v>72</v>
      </c>
      <c r="BA30" t="s">
        <v>194</v>
      </c>
      <c r="BB30">
        <v>57</v>
      </c>
      <c r="BC30" t="s">
        <v>305</v>
      </c>
      <c r="BD30">
        <v>5</v>
      </c>
    </row>
    <row r="31" spans="1:56">
      <c r="D31" t="s">
        <v>192</v>
      </c>
      <c r="E31" t="s">
        <v>193</v>
      </c>
      <c r="F31">
        <v>94.98</v>
      </c>
      <c r="G31">
        <v>15</v>
      </c>
      <c r="H31">
        <v>1.36</v>
      </c>
      <c r="I31">
        <v>0.15</v>
      </c>
      <c r="J31">
        <v>0.62</v>
      </c>
      <c r="K31">
        <v>2.87</v>
      </c>
      <c r="L31">
        <v>1.3</v>
      </c>
      <c r="M31">
        <v>0.78</v>
      </c>
      <c r="N31">
        <v>36</v>
      </c>
      <c r="O31">
        <v>0.86</v>
      </c>
      <c r="P31">
        <v>13</v>
      </c>
      <c r="Q31">
        <v>29</v>
      </c>
      <c r="R31">
        <v>194</v>
      </c>
      <c r="S31">
        <v>28</v>
      </c>
      <c r="T31">
        <v>0.18</v>
      </c>
      <c r="U31">
        <v>2.9000000000000001E-2</v>
      </c>
      <c r="V31">
        <v>0.25</v>
      </c>
      <c r="W31">
        <v>0.6</v>
      </c>
      <c r="X31">
        <v>9.1999999999999993</v>
      </c>
      <c r="Y31">
        <v>7.0000000000000007E-2</v>
      </c>
      <c r="Z31">
        <v>0.08</v>
      </c>
      <c r="AA31">
        <v>0.375</v>
      </c>
      <c r="AB31">
        <v>0.13400000000000001</v>
      </c>
      <c r="AC31">
        <v>0.09</v>
      </c>
      <c r="AD31">
        <v>38</v>
      </c>
      <c r="AE31">
        <v>0</v>
      </c>
      <c r="AF31">
        <v>38</v>
      </c>
      <c r="AG31">
        <v>38</v>
      </c>
      <c r="AH31">
        <v>13.6</v>
      </c>
      <c r="AI31">
        <v>0</v>
      </c>
      <c r="AJ31">
        <v>7405</v>
      </c>
      <c r="AK31">
        <v>370</v>
      </c>
      <c r="AL31">
        <v>0</v>
      </c>
      <c r="AM31">
        <v>0</v>
      </c>
      <c r="AN31">
        <v>4443</v>
      </c>
      <c r="AO31">
        <v>0</v>
      </c>
      <c r="AP31">
        <v>0</v>
      </c>
      <c r="AQ31">
        <v>1730</v>
      </c>
      <c r="AR31">
        <v>0.22</v>
      </c>
      <c r="AS31">
        <v>0</v>
      </c>
      <c r="AT31">
        <v>0</v>
      </c>
      <c r="AU31">
        <v>126.3</v>
      </c>
      <c r="AV31">
        <v>0.02</v>
      </c>
      <c r="AW31">
        <v>6.0000000000000001E-3</v>
      </c>
      <c r="AX31">
        <v>8.2000000000000003E-2</v>
      </c>
      <c r="AY31">
        <v>0</v>
      </c>
      <c r="AZ31">
        <v>36</v>
      </c>
      <c r="BA31" t="s">
        <v>194</v>
      </c>
      <c r="BB31">
        <v>360</v>
      </c>
      <c r="BC31" t="s">
        <v>195</v>
      </c>
      <c r="BD31">
        <v>36</v>
      </c>
    </row>
    <row r="32" spans="1:56">
      <c r="A32">
        <v>7</v>
      </c>
      <c r="B32" t="s">
        <v>78</v>
      </c>
      <c r="C32" t="s">
        <v>71</v>
      </c>
      <c r="F32">
        <f>AVERAGE(F33:F37)</f>
        <v>90.996000000000009</v>
      </c>
      <c r="G32">
        <f t="shared" ref="G32:BD32" si="6">AVERAGE(G33:G37)</f>
        <v>32</v>
      </c>
      <c r="H32">
        <f t="shared" si="6"/>
        <v>1.1000000000000001</v>
      </c>
      <c r="I32">
        <f t="shared" si="6"/>
        <v>0.17599999999999999</v>
      </c>
      <c r="J32">
        <f t="shared" si="6"/>
        <v>0.56999999999999995</v>
      </c>
      <c r="K32">
        <f t="shared" si="6"/>
        <v>7.1579999999999995</v>
      </c>
      <c r="L32">
        <f t="shared" si="6"/>
        <v>2.3199999999999998</v>
      </c>
      <c r="M32">
        <f t="shared" si="6"/>
        <v>3.4850000000000003</v>
      </c>
      <c r="N32">
        <f t="shared" si="6"/>
        <v>31</v>
      </c>
      <c r="O32">
        <f t="shared" si="6"/>
        <v>0.54800000000000004</v>
      </c>
      <c r="P32">
        <f t="shared" si="6"/>
        <v>14.6</v>
      </c>
      <c r="Q32">
        <f t="shared" si="6"/>
        <v>33.6</v>
      </c>
      <c r="R32">
        <f t="shared" si="6"/>
        <v>210.8</v>
      </c>
      <c r="S32">
        <f t="shared" si="6"/>
        <v>78</v>
      </c>
      <c r="T32">
        <f t="shared" si="6"/>
        <v>0.19800000000000001</v>
      </c>
      <c r="U32">
        <f t="shared" si="6"/>
        <v>6.6600000000000006E-2</v>
      </c>
      <c r="V32">
        <f t="shared" si="6"/>
        <v>0.13399999999999998</v>
      </c>
      <c r="W32">
        <f t="shared" si="6"/>
        <v>0.72</v>
      </c>
      <c r="X32">
        <f t="shared" si="6"/>
        <v>10.78</v>
      </c>
      <c r="Y32">
        <f t="shared" si="6"/>
        <v>4.3000000000000003E-2</v>
      </c>
      <c r="Z32">
        <f t="shared" si="6"/>
        <v>3.04E-2</v>
      </c>
      <c r="AA32">
        <f t="shared" si="6"/>
        <v>0.47660000000000002</v>
      </c>
      <c r="AB32">
        <f t="shared" si="6"/>
        <v>0.2354</v>
      </c>
      <c r="AC32">
        <f t="shared" si="6"/>
        <v>7.2999999999999995E-2</v>
      </c>
      <c r="AD32">
        <f t="shared" si="6"/>
        <v>19.600000000000001</v>
      </c>
      <c r="AE32">
        <f t="shared" si="6"/>
        <v>0</v>
      </c>
      <c r="AF32">
        <f t="shared" si="6"/>
        <v>19.600000000000001</v>
      </c>
      <c r="AG32">
        <f t="shared" si="6"/>
        <v>19.600000000000001</v>
      </c>
      <c r="AH32">
        <f t="shared" si="6"/>
        <v>13.875</v>
      </c>
      <c r="AI32">
        <f t="shared" si="6"/>
        <v>0</v>
      </c>
      <c r="AJ32">
        <f t="shared" si="6"/>
        <v>5.2</v>
      </c>
      <c r="AK32">
        <f t="shared" si="6"/>
        <v>0.2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0</v>
      </c>
      <c r="AQ32">
        <f t="shared" si="6"/>
        <v>0</v>
      </c>
      <c r="AR32">
        <f t="shared" si="6"/>
        <v>0.26750000000000002</v>
      </c>
      <c r="AS32">
        <f t="shared" si="6"/>
        <v>0</v>
      </c>
      <c r="AT32">
        <f t="shared" si="6"/>
        <v>0</v>
      </c>
      <c r="AU32">
        <f t="shared" si="6"/>
        <v>0.32500000000000001</v>
      </c>
      <c r="AV32">
        <f t="shared" si="6"/>
        <v>2.2200000000000004E-2</v>
      </c>
      <c r="AW32">
        <f t="shared" si="6"/>
        <v>2.9599999999999998E-2</v>
      </c>
      <c r="AX32">
        <f t="shared" si="6"/>
        <v>7.039999999999999E-2</v>
      </c>
      <c r="AY32">
        <f t="shared" si="6"/>
        <v>0</v>
      </c>
      <c r="BA32" t="e">
        <f t="shared" si="6"/>
        <v>#DIV/0!</v>
      </c>
      <c r="BB32">
        <f t="shared" si="6"/>
        <v>214.25</v>
      </c>
      <c r="BD32">
        <f t="shared" si="6"/>
        <v>3.8</v>
      </c>
    </row>
    <row r="33" spans="1:56">
      <c r="D33" t="s">
        <v>196</v>
      </c>
      <c r="E33" t="s">
        <v>197</v>
      </c>
      <c r="F33">
        <v>91.87</v>
      </c>
      <c r="G33">
        <v>28</v>
      </c>
      <c r="H33">
        <v>0.9</v>
      </c>
      <c r="I33">
        <v>0.1</v>
      </c>
      <c r="J33">
        <v>0.7</v>
      </c>
      <c r="K33">
        <v>6.43</v>
      </c>
      <c r="L33">
        <v>1.8</v>
      </c>
      <c r="M33">
        <v>3.8</v>
      </c>
      <c r="N33">
        <v>30</v>
      </c>
      <c r="O33">
        <v>0.3</v>
      </c>
      <c r="P33">
        <v>11</v>
      </c>
      <c r="Q33">
        <v>27</v>
      </c>
      <c r="R33">
        <v>191</v>
      </c>
      <c r="S33">
        <v>67</v>
      </c>
      <c r="T33">
        <v>0.27</v>
      </c>
      <c r="U33">
        <v>8.5000000000000006E-2</v>
      </c>
      <c r="V33">
        <v>0.13400000000000001</v>
      </c>
      <c r="W33">
        <v>0.7</v>
      </c>
      <c r="X33">
        <v>21</v>
      </c>
      <c r="Y33">
        <v>0.04</v>
      </c>
      <c r="Z33">
        <v>0.03</v>
      </c>
      <c r="AA33">
        <v>0.4</v>
      </c>
      <c r="AB33">
        <v>0.2</v>
      </c>
      <c r="AC33">
        <v>0.09</v>
      </c>
      <c r="AD33">
        <v>15</v>
      </c>
      <c r="AE33">
        <v>0</v>
      </c>
      <c r="AF33">
        <v>15</v>
      </c>
      <c r="AG33">
        <v>15</v>
      </c>
      <c r="AH33">
        <v>11.1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0.03</v>
      </c>
      <c r="AS33">
        <v>0</v>
      </c>
      <c r="AT33">
        <v>0</v>
      </c>
      <c r="AU33">
        <v>0.1</v>
      </c>
      <c r="AV33">
        <v>1.0999999999999999E-2</v>
      </c>
      <c r="AW33">
        <v>6.0000000000000001E-3</v>
      </c>
      <c r="AX33">
        <v>5.2999999999999999E-2</v>
      </c>
      <c r="AY33">
        <v>0</v>
      </c>
      <c r="AZ33">
        <v>130</v>
      </c>
      <c r="BA33" t="s">
        <v>198</v>
      </c>
      <c r="BB33">
        <v>183</v>
      </c>
      <c r="BC33" t="s">
        <v>199</v>
      </c>
      <c r="BD33">
        <v>19</v>
      </c>
    </row>
    <row r="34" spans="1:56">
      <c r="D34" t="s">
        <v>306</v>
      </c>
      <c r="E34" t="s">
        <v>307</v>
      </c>
      <c r="F34">
        <v>93.6</v>
      </c>
      <c r="G34">
        <v>22</v>
      </c>
      <c r="H34">
        <v>0.71</v>
      </c>
      <c r="I34">
        <v>0.08</v>
      </c>
      <c r="J34">
        <v>0.55000000000000004</v>
      </c>
      <c r="K34">
        <v>5.0599999999999996</v>
      </c>
      <c r="L34">
        <v>2</v>
      </c>
      <c r="M34">
        <v>2.99</v>
      </c>
      <c r="N34">
        <v>33</v>
      </c>
      <c r="O34">
        <v>0.18</v>
      </c>
      <c r="P34">
        <v>9</v>
      </c>
      <c r="Q34">
        <v>26</v>
      </c>
      <c r="R34">
        <v>177</v>
      </c>
      <c r="S34">
        <v>16</v>
      </c>
      <c r="T34">
        <v>0.12</v>
      </c>
      <c r="U34">
        <v>2E-3</v>
      </c>
      <c r="V34">
        <v>7.0999999999999994E-2</v>
      </c>
      <c r="W34">
        <v>0.2</v>
      </c>
      <c r="X34">
        <v>11.6</v>
      </c>
      <c r="Y34">
        <v>2.7E-2</v>
      </c>
      <c r="Z34">
        <v>2.3E-2</v>
      </c>
      <c r="AA34">
        <v>0.29899999999999999</v>
      </c>
      <c r="AB34">
        <v>0.14199999999999999</v>
      </c>
      <c r="AC34">
        <v>6.7000000000000004E-2</v>
      </c>
      <c r="AD34">
        <v>9</v>
      </c>
      <c r="AE34">
        <v>0</v>
      </c>
      <c r="AF34">
        <v>9</v>
      </c>
      <c r="AG34">
        <v>9</v>
      </c>
      <c r="AH34">
        <v>8.6999999999999993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0.02</v>
      </c>
      <c r="AS34">
        <v>0</v>
      </c>
      <c r="AT34">
        <v>0</v>
      </c>
      <c r="AU34">
        <v>0.1</v>
      </c>
      <c r="AV34">
        <v>8.0000000000000002E-3</v>
      </c>
      <c r="AW34">
        <v>5.0000000000000001E-3</v>
      </c>
      <c r="AX34">
        <v>4.2000000000000003E-2</v>
      </c>
      <c r="AY34">
        <v>0</v>
      </c>
      <c r="AZ34">
        <v>156</v>
      </c>
      <c r="BA34" t="s">
        <v>198</v>
      </c>
      <c r="BB34">
        <v>230</v>
      </c>
      <c r="BC34" t="s">
        <v>177</v>
      </c>
      <c r="BD34">
        <v>0</v>
      </c>
    </row>
    <row r="35" spans="1:56">
      <c r="D35" t="s">
        <v>308</v>
      </c>
      <c r="E35" t="s">
        <v>309</v>
      </c>
      <c r="F35">
        <v>95.67</v>
      </c>
      <c r="G35">
        <v>16</v>
      </c>
      <c r="H35">
        <v>1.04</v>
      </c>
      <c r="I35">
        <v>0.16</v>
      </c>
      <c r="J35">
        <v>0.19</v>
      </c>
      <c r="K35">
        <v>2.94</v>
      </c>
      <c r="L35">
        <v>1.8</v>
      </c>
      <c r="N35">
        <v>23</v>
      </c>
      <c r="O35">
        <v>0.7</v>
      </c>
      <c r="P35">
        <v>10</v>
      </c>
      <c r="Q35">
        <v>20</v>
      </c>
      <c r="R35">
        <v>137</v>
      </c>
      <c r="S35">
        <v>25</v>
      </c>
      <c r="T35">
        <v>0.14000000000000001</v>
      </c>
      <c r="U35">
        <v>4.4999999999999998E-2</v>
      </c>
      <c r="V35">
        <v>7.0999999999999994E-2</v>
      </c>
      <c r="W35">
        <v>0.4</v>
      </c>
      <c r="X35">
        <v>4.4000000000000004</v>
      </c>
      <c r="Y35">
        <v>0.03</v>
      </c>
      <c r="Z35">
        <v>0.02</v>
      </c>
      <c r="AA35">
        <v>0.4</v>
      </c>
      <c r="AB35">
        <v>0.106</v>
      </c>
      <c r="AC35">
        <v>4.8000000000000001E-2</v>
      </c>
      <c r="AD35">
        <v>8</v>
      </c>
      <c r="AE35">
        <v>0</v>
      </c>
      <c r="AF35">
        <v>8</v>
      </c>
      <c r="AG35">
        <v>8</v>
      </c>
      <c r="AI35">
        <v>0</v>
      </c>
      <c r="AJ35">
        <v>26</v>
      </c>
      <c r="AK35">
        <v>1</v>
      </c>
      <c r="AL35">
        <v>0</v>
      </c>
      <c r="AS35">
        <v>0</v>
      </c>
      <c r="AT35">
        <v>0</v>
      </c>
      <c r="AV35">
        <v>1.7000000000000001E-2</v>
      </c>
      <c r="AW35">
        <v>0.01</v>
      </c>
      <c r="AX35">
        <v>8.5000000000000006E-2</v>
      </c>
      <c r="AY35">
        <v>0</v>
      </c>
      <c r="AZ35">
        <v>94</v>
      </c>
      <c r="BA35" t="s">
        <v>310</v>
      </c>
      <c r="BB35">
        <v>284</v>
      </c>
      <c r="BC35" t="s">
        <v>311</v>
      </c>
      <c r="BD35">
        <v>0</v>
      </c>
    </row>
    <row r="36" spans="1:56">
      <c r="D36" t="s">
        <v>312</v>
      </c>
      <c r="E36" t="s">
        <v>313</v>
      </c>
      <c r="F36">
        <v>93.6</v>
      </c>
      <c r="G36">
        <v>23</v>
      </c>
      <c r="H36">
        <v>1.53</v>
      </c>
      <c r="I36">
        <v>0.24</v>
      </c>
      <c r="J36">
        <v>0.28000000000000003</v>
      </c>
      <c r="K36">
        <v>4.3499999999999996</v>
      </c>
      <c r="L36">
        <v>2</v>
      </c>
      <c r="M36">
        <v>2.35</v>
      </c>
      <c r="N36">
        <v>32</v>
      </c>
      <c r="O36">
        <v>0.98</v>
      </c>
      <c r="P36">
        <v>14</v>
      </c>
      <c r="Q36">
        <v>26</v>
      </c>
      <c r="R36">
        <v>182</v>
      </c>
      <c r="S36">
        <v>36</v>
      </c>
      <c r="T36">
        <v>0.2</v>
      </c>
      <c r="U36">
        <v>6.3E-2</v>
      </c>
      <c r="V36">
        <v>0.1</v>
      </c>
      <c r="W36">
        <v>0.6</v>
      </c>
      <c r="X36">
        <v>3.9</v>
      </c>
      <c r="Y36">
        <v>3.5000000000000003E-2</v>
      </c>
      <c r="Z36">
        <v>2.8000000000000001E-2</v>
      </c>
      <c r="AA36">
        <v>0.56000000000000005</v>
      </c>
      <c r="AB36">
        <v>0.14099999999999999</v>
      </c>
      <c r="AC36">
        <v>6.7000000000000004E-2</v>
      </c>
      <c r="AD36">
        <v>8</v>
      </c>
      <c r="AE36">
        <v>0</v>
      </c>
      <c r="AF36">
        <v>8</v>
      </c>
      <c r="AG36">
        <v>8</v>
      </c>
      <c r="AH36">
        <v>8.6999999999999993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0.02</v>
      </c>
      <c r="AS36">
        <v>0</v>
      </c>
      <c r="AT36">
        <v>0</v>
      </c>
      <c r="AU36">
        <v>0.1</v>
      </c>
      <c r="AV36">
        <v>2.5000000000000001E-2</v>
      </c>
      <c r="AW36">
        <v>1.4999999999999999E-2</v>
      </c>
      <c r="AX36">
        <v>0.125</v>
      </c>
      <c r="AY36">
        <v>0</v>
      </c>
      <c r="AZ36">
        <v>156</v>
      </c>
      <c r="BA36" t="s">
        <v>173</v>
      </c>
      <c r="BD36">
        <v>0</v>
      </c>
    </row>
    <row r="37" spans="1:56">
      <c r="D37" t="s">
        <v>314</v>
      </c>
      <c r="E37" t="s">
        <v>315</v>
      </c>
      <c r="F37">
        <v>80.239999999999995</v>
      </c>
      <c r="G37">
        <v>71</v>
      </c>
      <c r="H37">
        <v>1.32</v>
      </c>
      <c r="I37">
        <v>0.3</v>
      </c>
      <c r="J37">
        <v>1.1299999999999999</v>
      </c>
      <c r="K37">
        <v>17.010000000000002</v>
      </c>
      <c r="L37">
        <v>4</v>
      </c>
      <c r="M37">
        <v>4.8</v>
      </c>
      <c r="N37">
        <v>37</v>
      </c>
      <c r="O37">
        <v>0.57999999999999996</v>
      </c>
      <c r="P37">
        <v>29</v>
      </c>
      <c r="Q37">
        <v>69</v>
      </c>
      <c r="R37">
        <v>367</v>
      </c>
      <c r="S37">
        <v>246</v>
      </c>
      <c r="T37">
        <v>0.26</v>
      </c>
      <c r="U37">
        <v>0.13800000000000001</v>
      </c>
      <c r="V37">
        <v>0.29399999999999998</v>
      </c>
      <c r="W37">
        <v>1.7</v>
      </c>
      <c r="X37">
        <v>13</v>
      </c>
      <c r="Y37">
        <v>8.3000000000000004E-2</v>
      </c>
      <c r="Z37">
        <v>5.0999999999999997E-2</v>
      </c>
      <c r="AA37">
        <v>0.72399999999999998</v>
      </c>
      <c r="AB37">
        <v>0.58799999999999997</v>
      </c>
      <c r="AC37">
        <v>9.2999999999999999E-2</v>
      </c>
      <c r="AD37">
        <v>58</v>
      </c>
      <c r="AE37">
        <v>0</v>
      </c>
      <c r="AF37">
        <v>58</v>
      </c>
      <c r="AG37">
        <v>58</v>
      </c>
      <c r="AH37">
        <v>27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0.05</v>
      </c>
      <c r="AW37">
        <v>0.112</v>
      </c>
      <c r="AX37">
        <v>4.7E-2</v>
      </c>
      <c r="AY37">
        <v>0</v>
      </c>
      <c r="AZ37">
        <v>78</v>
      </c>
      <c r="BA37" t="s">
        <v>213</v>
      </c>
      <c r="BB37">
        <v>160</v>
      </c>
      <c r="BC37" t="s">
        <v>316</v>
      </c>
      <c r="BD37">
        <v>0</v>
      </c>
    </row>
    <row r="38" spans="1:56">
      <c r="A38">
        <v>8</v>
      </c>
      <c r="B38" t="s">
        <v>75</v>
      </c>
      <c r="C38" t="s">
        <v>71</v>
      </c>
      <c r="F38">
        <f>AVERAGE(F39:F49)</f>
        <v>93.255454545454526</v>
      </c>
      <c r="G38">
        <f t="shared" ref="G38:BD38" si="7">AVERAGE(G39:G49)</f>
        <v>20.545454545454547</v>
      </c>
      <c r="H38">
        <f t="shared" si="7"/>
        <v>1.468181818181818</v>
      </c>
      <c r="I38">
        <f t="shared" si="7"/>
        <v>0.13636363636363635</v>
      </c>
      <c r="J38">
        <f t="shared" si="7"/>
        <v>0.68818181818181823</v>
      </c>
      <c r="K38">
        <f t="shared" si="7"/>
        <v>4.4509090909090903</v>
      </c>
      <c r="L38">
        <f t="shared" si="7"/>
        <v>1.9899999999999998</v>
      </c>
      <c r="M38">
        <f t="shared" si="7"/>
        <v>2.3537499999999998</v>
      </c>
      <c r="N38">
        <f t="shared" si="7"/>
        <v>52.363636363636367</v>
      </c>
      <c r="O38">
        <f t="shared" si="7"/>
        <v>0.55181818181818176</v>
      </c>
      <c r="P38">
        <f t="shared" si="7"/>
        <v>15.727272727272727</v>
      </c>
      <c r="Q38">
        <f t="shared" si="7"/>
        <v>31.818181818181817</v>
      </c>
      <c r="R38">
        <f t="shared" si="7"/>
        <v>223.45454545454547</v>
      </c>
      <c r="S38">
        <f t="shared" si="7"/>
        <v>23.727272727272727</v>
      </c>
      <c r="T38">
        <f t="shared" si="7"/>
        <v>0.20545454545454547</v>
      </c>
      <c r="U38">
        <f t="shared" si="7"/>
        <v>3.8363636363636371E-2</v>
      </c>
      <c r="V38">
        <f t="shared" si="7"/>
        <v>0.18290909090909088</v>
      </c>
      <c r="W38">
        <f t="shared" si="7"/>
        <v>0.70000000000000007</v>
      </c>
      <c r="X38">
        <f t="shared" si="7"/>
        <v>30.04545454545455</v>
      </c>
      <c r="Y38">
        <f t="shared" si="7"/>
        <v>4.8999999999999995E-2</v>
      </c>
      <c r="Z38">
        <f t="shared" si="7"/>
        <v>4.6272727272727271E-2</v>
      </c>
      <c r="AA38">
        <f t="shared" si="7"/>
        <v>0.35454545454545455</v>
      </c>
      <c r="AB38">
        <f t="shared" si="7"/>
        <v>0.12909090909090912</v>
      </c>
      <c r="AC38">
        <f t="shared" si="7"/>
        <v>0.16527272727272727</v>
      </c>
      <c r="AD38">
        <f t="shared" si="7"/>
        <v>47.545454545454547</v>
      </c>
      <c r="AE38">
        <f t="shared" si="7"/>
        <v>0</v>
      </c>
      <c r="AF38">
        <f t="shared" si="7"/>
        <v>47.545454545454547</v>
      </c>
      <c r="AG38">
        <f t="shared" si="7"/>
        <v>47.545454545454547</v>
      </c>
      <c r="AH38">
        <f t="shared" si="7"/>
        <v>13.487499999999999</v>
      </c>
      <c r="AI38">
        <f t="shared" si="7"/>
        <v>0</v>
      </c>
      <c r="AJ38">
        <f t="shared" si="7"/>
        <v>1225.5454545454545</v>
      </c>
      <c r="AK38">
        <f t="shared" si="7"/>
        <v>61.18181818181818</v>
      </c>
      <c r="AL38">
        <f t="shared" si="7"/>
        <v>0</v>
      </c>
      <c r="AM38">
        <f t="shared" si="7"/>
        <v>9.4444444444444446</v>
      </c>
      <c r="AN38">
        <f t="shared" si="7"/>
        <v>770.33333333333337</v>
      </c>
      <c r="AO38">
        <f t="shared" si="7"/>
        <v>0</v>
      </c>
      <c r="AP38">
        <f t="shared" si="7"/>
        <v>2.2222222222222223</v>
      </c>
      <c r="AQ38">
        <f t="shared" si="7"/>
        <v>76.125</v>
      </c>
      <c r="AR38">
        <f t="shared" si="7"/>
        <v>0.12375</v>
      </c>
      <c r="AS38">
        <f t="shared" si="7"/>
        <v>0</v>
      </c>
      <c r="AT38">
        <f t="shared" si="7"/>
        <v>0</v>
      </c>
      <c r="AU38">
        <f t="shared" si="7"/>
        <v>57.712499999999999</v>
      </c>
      <c r="AV38">
        <f t="shared" si="7"/>
        <v>2.18E-2</v>
      </c>
      <c r="AW38">
        <f t="shared" si="7"/>
        <v>1.3899999999999999E-2</v>
      </c>
      <c r="AX38">
        <f t="shared" si="7"/>
        <v>5.6099999999999997E-2</v>
      </c>
      <c r="AY38">
        <f t="shared" si="7"/>
        <v>0</v>
      </c>
      <c r="AZ38">
        <f t="shared" si="7"/>
        <v>94</v>
      </c>
      <c r="BB38">
        <f t="shared" si="7"/>
        <v>388.5</v>
      </c>
      <c r="BD38">
        <f t="shared" si="7"/>
        <v>7.1818181818181817</v>
      </c>
    </row>
    <row r="39" spans="1:56">
      <c r="D39" t="s">
        <v>317</v>
      </c>
      <c r="E39" t="s">
        <v>318</v>
      </c>
      <c r="F39">
        <v>96.33</v>
      </c>
      <c r="G39">
        <v>12</v>
      </c>
      <c r="H39">
        <v>1.1000000000000001</v>
      </c>
      <c r="I39">
        <v>0.17</v>
      </c>
      <c r="J39">
        <v>0.17</v>
      </c>
      <c r="K39">
        <v>2.23</v>
      </c>
      <c r="N39">
        <v>29</v>
      </c>
      <c r="O39">
        <v>0.74</v>
      </c>
      <c r="P39">
        <v>8</v>
      </c>
      <c r="Q39">
        <v>19</v>
      </c>
      <c r="R39">
        <v>87</v>
      </c>
      <c r="S39">
        <v>11</v>
      </c>
      <c r="T39">
        <v>0.14000000000000001</v>
      </c>
      <c r="U39">
        <v>9.6000000000000002E-2</v>
      </c>
      <c r="V39">
        <v>0.20300000000000001</v>
      </c>
      <c r="W39">
        <v>0.4</v>
      </c>
      <c r="X39">
        <v>3.2</v>
      </c>
      <c r="Y39">
        <v>5.0000000000000001E-3</v>
      </c>
      <c r="Z39">
        <v>2.5000000000000001E-2</v>
      </c>
      <c r="AA39">
        <v>0.46600000000000003</v>
      </c>
      <c r="AB39">
        <v>3.5000000000000003E-2</v>
      </c>
      <c r="AC39">
        <v>3.6999999999999998E-2</v>
      </c>
      <c r="AD39">
        <v>43</v>
      </c>
      <c r="AE39">
        <v>0</v>
      </c>
      <c r="AF39">
        <v>43</v>
      </c>
      <c r="AG39">
        <v>43</v>
      </c>
      <c r="AI39">
        <v>0</v>
      </c>
      <c r="AJ39">
        <v>263</v>
      </c>
      <c r="AK39">
        <v>13</v>
      </c>
      <c r="AL39">
        <v>0</v>
      </c>
      <c r="AM39">
        <v>49</v>
      </c>
      <c r="AN39">
        <v>133</v>
      </c>
      <c r="AO39">
        <v>0</v>
      </c>
      <c r="AP39">
        <v>0</v>
      </c>
      <c r="AS39">
        <v>0</v>
      </c>
      <c r="AT39">
        <v>0</v>
      </c>
      <c r="AY39">
        <v>0</v>
      </c>
      <c r="AZ39">
        <v>109</v>
      </c>
      <c r="BA39" t="s">
        <v>173</v>
      </c>
      <c r="BD39">
        <v>0</v>
      </c>
    </row>
    <row r="40" spans="1:56">
      <c r="D40" t="s">
        <v>319</v>
      </c>
      <c r="E40" t="s">
        <v>320</v>
      </c>
      <c r="F40">
        <v>92.18</v>
      </c>
      <c r="G40">
        <v>25</v>
      </c>
      <c r="H40">
        <v>1.28</v>
      </c>
      <c r="I40">
        <v>0.1</v>
      </c>
      <c r="J40">
        <v>0.64</v>
      </c>
      <c r="K40">
        <v>5.8</v>
      </c>
      <c r="L40">
        <v>2.5</v>
      </c>
      <c r="M40">
        <v>3.2</v>
      </c>
      <c r="N40">
        <v>40</v>
      </c>
      <c r="O40">
        <v>0.47</v>
      </c>
      <c r="P40">
        <v>12</v>
      </c>
      <c r="Q40">
        <v>26</v>
      </c>
      <c r="R40">
        <v>170</v>
      </c>
      <c r="S40">
        <v>18</v>
      </c>
      <c r="T40">
        <v>0.18</v>
      </c>
      <c r="U40">
        <v>1.9E-2</v>
      </c>
      <c r="V40">
        <v>0.16</v>
      </c>
      <c r="W40">
        <v>0.3</v>
      </c>
      <c r="X40">
        <v>36.6</v>
      </c>
      <c r="Y40">
        <v>6.0999999999999999E-2</v>
      </c>
      <c r="Z40">
        <v>0.04</v>
      </c>
      <c r="AA40">
        <v>0.23400000000000001</v>
      </c>
      <c r="AB40">
        <v>0.21199999999999999</v>
      </c>
      <c r="AC40">
        <v>0.124</v>
      </c>
      <c r="AD40">
        <v>43</v>
      </c>
      <c r="AE40">
        <v>0</v>
      </c>
      <c r="AF40">
        <v>43</v>
      </c>
      <c r="AG40">
        <v>43</v>
      </c>
      <c r="AH40">
        <v>10.7</v>
      </c>
      <c r="AI40">
        <v>0</v>
      </c>
      <c r="AJ40">
        <v>98</v>
      </c>
      <c r="AK40">
        <v>5</v>
      </c>
      <c r="AL40">
        <v>0</v>
      </c>
      <c r="AM40">
        <v>33</v>
      </c>
      <c r="AN40">
        <v>42</v>
      </c>
      <c r="AO40">
        <v>0</v>
      </c>
      <c r="AP40">
        <v>0</v>
      </c>
      <c r="AQ40">
        <v>30</v>
      </c>
      <c r="AR40">
        <v>0.15</v>
      </c>
      <c r="AS40">
        <v>0</v>
      </c>
      <c r="AT40">
        <v>0</v>
      </c>
      <c r="AU40">
        <v>76</v>
      </c>
      <c r="AV40">
        <v>3.4000000000000002E-2</v>
      </c>
      <c r="AW40">
        <v>1.7000000000000001E-2</v>
      </c>
      <c r="AX40">
        <v>1.7000000000000001E-2</v>
      </c>
      <c r="AY40">
        <v>0</v>
      </c>
      <c r="AZ40">
        <v>89</v>
      </c>
      <c r="BA40" t="s">
        <v>181</v>
      </c>
      <c r="BB40">
        <v>70</v>
      </c>
      <c r="BC40" t="s">
        <v>194</v>
      </c>
      <c r="BD40">
        <v>20</v>
      </c>
    </row>
    <row r="41" spans="1:56">
      <c r="D41" t="s">
        <v>321</v>
      </c>
      <c r="E41" t="s">
        <v>322</v>
      </c>
      <c r="F41">
        <v>92.57</v>
      </c>
      <c r="G41">
        <v>23</v>
      </c>
      <c r="H41">
        <v>1.27</v>
      </c>
      <c r="I41">
        <v>0.06</v>
      </c>
      <c r="J41">
        <v>0.59</v>
      </c>
      <c r="K41">
        <v>5.51</v>
      </c>
      <c r="L41">
        <v>1.9</v>
      </c>
      <c r="M41">
        <v>2.79</v>
      </c>
      <c r="N41">
        <v>48</v>
      </c>
      <c r="O41">
        <v>0.17</v>
      </c>
      <c r="P41">
        <v>15</v>
      </c>
      <c r="Q41">
        <v>33</v>
      </c>
      <c r="R41">
        <v>196</v>
      </c>
      <c r="S41">
        <v>8</v>
      </c>
      <c r="T41">
        <v>0.2</v>
      </c>
      <c r="U41">
        <v>1.7000000000000001E-2</v>
      </c>
      <c r="V41">
        <v>0.20499999999999999</v>
      </c>
      <c r="W41">
        <v>0.6</v>
      </c>
      <c r="X41">
        <v>37.5</v>
      </c>
      <c r="Y41">
        <v>6.0999999999999999E-2</v>
      </c>
      <c r="Z41">
        <v>3.7999999999999999E-2</v>
      </c>
      <c r="AA41">
        <v>0.248</v>
      </c>
      <c r="AB41">
        <v>0.17399999999999999</v>
      </c>
      <c r="AC41">
        <v>0.112</v>
      </c>
      <c r="AD41">
        <v>30</v>
      </c>
      <c r="AE41">
        <v>0</v>
      </c>
      <c r="AF41">
        <v>30</v>
      </c>
      <c r="AG41">
        <v>30</v>
      </c>
      <c r="AH41">
        <v>20.3</v>
      </c>
      <c r="AI41">
        <v>0</v>
      </c>
      <c r="AJ41">
        <v>80</v>
      </c>
      <c r="AK41">
        <v>4</v>
      </c>
      <c r="AL41">
        <v>0</v>
      </c>
      <c r="AM41">
        <v>0</v>
      </c>
      <c r="AN41">
        <v>48</v>
      </c>
      <c r="AO41">
        <v>0</v>
      </c>
      <c r="AP41">
        <v>0</v>
      </c>
      <c r="AQ41">
        <v>27</v>
      </c>
      <c r="AR41">
        <v>0.14000000000000001</v>
      </c>
      <c r="AS41">
        <v>0</v>
      </c>
      <c r="AT41">
        <v>0</v>
      </c>
      <c r="AU41">
        <v>108.7</v>
      </c>
      <c r="AV41">
        <v>0</v>
      </c>
      <c r="AW41">
        <v>1.9E-2</v>
      </c>
      <c r="AX41">
        <v>2.3E-2</v>
      </c>
      <c r="AY41">
        <v>0</v>
      </c>
      <c r="AZ41">
        <v>75</v>
      </c>
      <c r="BA41" t="s">
        <v>200</v>
      </c>
      <c r="BB41">
        <v>1262</v>
      </c>
      <c r="BC41" t="s">
        <v>195</v>
      </c>
      <c r="BD41">
        <v>0</v>
      </c>
    </row>
    <row r="42" spans="1:56">
      <c r="D42" t="s">
        <v>323</v>
      </c>
      <c r="E42" t="s">
        <v>324</v>
      </c>
      <c r="F42">
        <v>90.39</v>
      </c>
      <c r="G42">
        <v>31</v>
      </c>
      <c r="H42">
        <v>1.43</v>
      </c>
      <c r="I42">
        <v>0.16</v>
      </c>
      <c r="J42">
        <v>0.64</v>
      </c>
      <c r="K42">
        <v>7.37</v>
      </c>
      <c r="L42">
        <v>2.1</v>
      </c>
      <c r="M42">
        <v>3.83</v>
      </c>
      <c r="N42">
        <v>45</v>
      </c>
      <c r="O42">
        <v>0.8</v>
      </c>
      <c r="P42">
        <v>16</v>
      </c>
      <c r="Q42">
        <v>30</v>
      </c>
      <c r="R42">
        <v>243</v>
      </c>
      <c r="S42">
        <v>27</v>
      </c>
      <c r="T42">
        <v>0.22</v>
      </c>
      <c r="U42">
        <v>1.7000000000000001E-2</v>
      </c>
      <c r="V42">
        <v>0.24299999999999999</v>
      </c>
      <c r="W42">
        <v>0.6</v>
      </c>
      <c r="X42">
        <v>57</v>
      </c>
      <c r="Y42">
        <v>6.4000000000000001E-2</v>
      </c>
      <c r="Z42">
        <v>6.9000000000000006E-2</v>
      </c>
      <c r="AA42">
        <v>0.41799999999999998</v>
      </c>
      <c r="AB42">
        <v>0.14699999999999999</v>
      </c>
      <c r="AC42">
        <v>0.20899999999999999</v>
      </c>
      <c r="AD42">
        <v>18</v>
      </c>
      <c r="AE42">
        <v>0</v>
      </c>
      <c r="AF42">
        <v>18</v>
      </c>
      <c r="AG42">
        <v>18</v>
      </c>
      <c r="AH42">
        <v>17.100000000000001</v>
      </c>
      <c r="AI42">
        <v>0</v>
      </c>
      <c r="AJ42">
        <v>1116</v>
      </c>
      <c r="AK42">
        <v>56</v>
      </c>
      <c r="AL42">
        <v>0</v>
      </c>
      <c r="AM42">
        <v>0</v>
      </c>
      <c r="AN42">
        <v>670</v>
      </c>
      <c r="AO42">
        <v>0</v>
      </c>
      <c r="AP42">
        <v>20</v>
      </c>
      <c r="AQ42">
        <v>329</v>
      </c>
      <c r="AR42">
        <v>0.11</v>
      </c>
      <c r="AS42">
        <v>0</v>
      </c>
      <c r="AT42">
        <v>0</v>
      </c>
      <c r="AU42">
        <v>38.200000000000003</v>
      </c>
      <c r="AV42">
        <v>2.1000000000000001E-2</v>
      </c>
      <c r="AW42">
        <v>1.2E-2</v>
      </c>
      <c r="AX42">
        <v>0.08</v>
      </c>
      <c r="AY42">
        <v>0</v>
      </c>
      <c r="AZ42">
        <v>89</v>
      </c>
      <c r="BA42" t="s">
        <v>181</v>
      </c>
      <c r="BB42">
        <v>70</v>
      </c>
      <c r="BC42" t="s">
        <v>194</v>
      </c>
      <c r="BD42">
        <v>20</v>
      </c>
    </row>
    <row r="43" spans="1:56">
      <c r="D43" t="s">
        <v>325</v>
      </c>
      <c r="E43" t="s">
        <v>326</v>
      </c>
      <c r="F43">
        <v>90.84</v>
      </c>
      <c r="G43">
        <v>29</v>
      </c>
      <c r="H43">
        <v>1.51</v>
      </c>
      <c r="I43">
        <v>0.09</v>
      </c>
      <c r="J43">
        <v>0.62</v>
      </c>
      <c r="K43">
        <v>6.94</v>
      </c>
      <c r="L43">
        <v>2.6</v>
      </c>
      <c r="M43">
        <v>3.32</v>
      </c>
      <c r="N43">
        <v>42</v>
      </c>
      <c r="O43">
        <v>0.66</v>
      </c>
      <c r="P43">
        <v>17</v>
      </c>
      <c r="Q43">
        <v>33</v>
      </c>
      <c r="R43">
        <v>262</v>
      </c>
      <c r="S43">
        <v>28</v>
      </c>
      <c r="T43">
        <v>0.25</v>
      </c>
      <c r="U43">
        <v>5.3999999999999999E-2</v>
      </c>
      <c r="V43">
        <v>0.223</v>
      </c>
      <c r="W43">
        <v>2.2999999999999998</v>
      </c>
      <c r="X43">
        <v>34.4</v>
      </c>
      <c r="Y43">
        <v>7.0999999999999994E-2</v>
      </c>
      <c r="Z43">
        <v>0.06</v>
      </c>
      <c r="AA43">
        <v>0.38200000000000001</v>
      </c>
      <c r="AB43">
        <v>0.154</v>
      </c>
      <c r="AC43">
        <v>0.22500000000000001</v>
      </c>
      <c r="AD43">
        <v>24</v>
      </c>
      <c r="AE43">
        <v>0</v>
      </c>
      <c r="AF43">
        <v>24</v>
      </c>
      <c r="AG43">
        <v>24</v>
      </c>
      <c r="AH43">
        <v>21.4</v>
      </c>
      <c r="AI43">
        <v>0</v>
      </c>
      <c r="AJ43">
        <v>33</v>
      </c>
      <c r="AK43">
        <v>2</v>
      </c>
      <c r="AL43">
        <v>0</v>
      </c>
      <c r="AM43">
        <v>0</v>
      </c>
      <c r="AN43">
        <v>20</v>
      </c>
      <c r="AO43">
        <v>0</v>
      </c>
      <c r="AP43">
        <v>0</v>
      </c>
      <c r="AQ43">
        <v>20</v>
      </c>
      <c r="AR43">
        <v>0.12</v>
      </c>
      <c r="AS43">
        <v>0</v>
      </c>
      <c r="AT43">
        <v>0</v>
      </c>
      <c r="AU43">
        <v>47.6</v>
      </c>
      <c r="AV43">
        <v>1.0999999999999999E-2</v>
      </c>
      <c r="AW43">
        <v>7.0000000000000001E-3</v>
      </c>
      <c r="AX43">
        <v>4.2999999999999997E-2</v>
      </c>
      <c r="AY43">
        <v>0</v>
      </c>
      <c r="AZ43">
        <v>22</v>
      </c>
      <c r="BA43" t="s">
        <v>327</v>
      </c>
      <c r="BB43">
        <v>75</v>
      </c>
      <c r="BC43" t="s">
        <v>200</v>
      </c>
      <c r="BD43">
        <v>0</v>
      </c>
    </row>
    <row r="44" spans="1:56">
      <c r="D44" t="s">
        <v>328</v>
      </c>
      <c r="E44" t="s">
        <v>329</v>
      </c>
      <c r="F44">
        <v>91</v>
      </c>
      <c r="G44">
        <v>27</v>
      </c>
      <c r="H44">
        <v>2</v>
      </c>
      <c r="I44">
        <v>0.1</v>
      </c>
      <c r="J44">
        <v>0.8</v>
      </c>
      <c r="K44">
        <v>6.1</v>
      </c>
      <c r="L44">
        <v>3.1</v>
      </c>
      <c r="M44">
        <v>2.27</v>
      </c>
      <c r="N44">
        <v>35</v>
      </c>
      <c r="O44">
        <v>0.4</v>
      </c>
      <c r="P44">
        <v>28</v>
      </c>
      <c r="Q44">
        <v>42</v>
      </c>
      <c r="R44">
        <v>230</v>
      </c>
      <c r="S44">
        <v>28</v>
      </c>
      <c r="T44">
        <v>0.27</v>
      </c>
      <c r="U44">
        <v>6.2E-2</v>
      </c>
      <c r="V44">
        <v>0.18</v>
      </c>
      <c r="W44">
        <v>0.9</v>
      </c>
      <c r="X44">
        <v>31</v>
      </c>
      <c r="Y44">
        <v>7.0000000000000007E-2</v>
      </c>
      <c r="Z44">
        <v>0.03</v>
      </c>
      <c r="AA44">
        <v>0.3</v>
      </c>
      <c r="AB44">
        <v>0.187</v>
      </c>
      <c r="AC44">
        <v>0.19</v>
      </c>
      <c r="AD44">
        <v>80</v>
      </c>
      <c r="AE44">
        <v>0</v>
      </c>
      <c r="AF44">
        <v>80</v>
      </c>
      <c r="AG44">
        <v>80</v>
      </c>
      <c r="AH44">
        <v>12.3</v>
      </c>
      <c r="AI44">
        <v>0</v>
      </c>
      <c r="AJ44">
        <v>1000</v>
      </c>
      <c r="AK44">
        <v>50</v>
      </c>
      <c r="AL44">
        <v>0</v>
      </c>
      <c r="AM44">
        <v>0</v>
      </c>
      <c r="AN44">
        <v>600</v>
      </c>
      <c r="AO44">
        <v>0</v>
      </c>
      <c r="AP44">
        <v>0</v>
      </c>
      <c r="AQ44">
        <v>77</v>
      </c>
      <c r="AR44">
        <v>0.17</v>
      </c>
      <c r="AS44">
        <v>0</v>
      </c>
      <c r="AT44">
        <v>0</v>
      </c>
      <c r="AU44">
        <v>68.8</v>
      </c>
      <c r="AV44">
        <v>1.2999999999999999E-2</v>
      </c>
      <c r="AW44">
        <v>7.0000000000000001E-3</v>
      </c>
      <c r="AX44">
        <v>4.9000000000000002E-2</v>
      </c>
      <c r="AY44">
        <v>0</v>
      </c>
      <c r="AZ44">
        <v>70</v>
      </c>
      <c r="BA44" t="s">
        <v>194</v>
      </c>
      <c r="BD44">
        <v>20</v>
      </c>
    </row>
    <row r="45" spans="1:56">
      <c r="D45" t="s">
        <v>330</v>
      </c>
      <c r="E45" t="s">
        <v>331</v>
      </c>
      <c r="F45">
        <v>92</v>
      </c>
      <c r="G45">
        <v>24</v>
      </c>
      <c r="H45">
        <v>1.8</v>
      </c>
      <c r="I45">
        <v>0.09</v>
      </c>
      <c r="J45">
        <v>0.7</v>
      </c>
      <c r="K45">
        <v>5.41</v>
      </c>
      <c r="L45">
        <v>2.8</v>
      </c>
      <c r="N45">
        <v>30</v>
      </c>
      <c r="O45">
        <v>0.38</v>
      </c>
      <c r="P45">
        <v>24</v>
      </c>
      <c r="Q45">
        <v>33</v>
      </c>
      <c r="R45">
        <v>184</v>
      </c>
      <c r="S45">
        <v>24</v>
      </c>
      <c r="T45">
        <v>0.23</v>
      </c>
      <c r="U45">
        <v>5.1999999999999998E-2</v>
      </c>
      <c r="V45">
        <v>0.152</v>
      </c>
      <c r="W45">
        <v>0.7</v>
      </c>
      <c r="X45">
        <v>17</v>
      </c>
      <c r="Y45">
        <v>5.0999999999999997E-2</v>
      </c>
      <c r="Z45">
        <v>0.02</v>
      </c>
      <c r="AA45">
        <v>2.4E-2</v>
      </c>
      <c r="AB45">
        <v>0.159</v>
      </c>
      <c r="AC45">
        <v>0.152</v>
      </c>
      <c r="AD45">
        <v>46</v>
      </c>
      <c r="AE45">
        <v>0</v>
      </c>
      <c r="AF45">
        <v>46</v>
      </c>
      <c r="AG45">
        <v>46</v>
      </c>
      <c r="AI45">
        <v>0</v>
      </c>
      <c r="AJ45">
        <v>889</v>
      </c>
      <c r="AK45">
        <v>44</v>
      </c>
      <c r="AL45">
        <v>0</v>
      </c>
      <c r="AS45">
        <v>0</v>
      </c>
      <c r="AT45">
        <v>0</v>
      </c>
      <c r="AV45">
        <v>1.2E-2</v>
      </c>
      <c r="AW45">
        <v>7.0000000000000001E-3</v>
      </c>
      <c r="AX45">
        <v>4.2999999999999997E-2</v>
      </c>
      <c r="AY45">
        <v>0</v>
      </c>
      <c r="AZ45">
        <v>145</v>
      </c>
      <c r="BA45" t="s">
        <v>194</v>
      </c>
      <c r="BD45">
        <v>0</v>
      </c>
    </row>
    <row r="46" spans="1:56">
      <c r="D46" t="s">
        <v>332</v>
      </c>
      <c r="E46" t="s">
        <v>333</v>
      </c>
      <c r="F46">
        <v>95.32</v>
      </c>
      <c r="G46">
        <v>13</v>
      </c>
      <c r="H46">
        <v>1.5</v>
      </c>
      <c r="I46">
        <v>0.2</v>
      </c>
      <c r="J46">
        <v>0.8</v>
      </c>
      <c r="K46">
        <v>2.1800000000000002</v>
      </c>
      <c r="L46">
        <v>1</v>
      </c>
      <c r="M46">
        <v>1.18</v>
      </c>
      <c r="N46">
        <v>105</v>
      </c>
      <c r="O46">
        <v>0.8</v>
      </c>
      <c r="P46">
        <v>19</v>
      </c>
      <c r="Q46">
        <v>37</v>
      </c>
      <c r="R46">
        <v>252</v>
      </c>
      <c r="S46">
        <v>65</v>
      </c>
      <c r="T46">
        <v>0.19</v>
      </c>
      <c r="U46">
        <v>2.1000000000000001E-2</v>
      </c>
      <c r="V46">
        <v>0.159</v>
      </c>
      <c r="W46">
        <v>0.5</v>
      </c>
      <c r="X46">
        <v>45</v>
      </c>
      <c r="Y46">
        <v>0.04</v>
      </c>
      <c r="Z46">
        <v>7.0000000000000007E-2</v>
      </c>
      <c r="AA46">
        <v>0.5</v>
      </c>
      <c r="AB46">
        <v>8.7999999999999995E-2</v>
      </c>
      <c r="AC46">
        <v>0.19400000000000001</v>
      </c>
      <c r="AD46">
        <v>66</v>
      </c>
      <c r="AE46">
        <v>0</v>
      </c>
      <c r="AF46">
        <v>66</v>
      </c>
      <c r="AG46">
        <v>66</v>
      </c>
      <c r="AH46">
        <v>6.4</v>
      </c>
      <c r="AI46">
        <v>0</v>
      </c>
      <c r="AJ46">
        <v>4468</v>
      </c>
      <c r="AK46">
        <v>223</v>
      </c>
      <c r="AL46">
        <v>0</v>
      </c>
      <c r="AM46">
        <v>1</v>
      </c>
      <c r="AN46">
        <v>2681</v>
      </c>
      <c r="AO46">
        <v>0</v>
      </c>
      <c r="AP46">
        <v>0</v>
      </c>
      <c r="AQ46">
        <v>40</v>
      </c>
      <c r="AR46">
        <v>0.09</v>
      </c>
      <c r="AS46">
        <v>0</v>
      </c>
      <c r="AT46">
        <v>0</v>
      </c>
      <c r="AU46">
        <v>45.5</v>
      </c>
      <c r="AV46">
        <v>2.7E-2</v>
      </c>
      <c r="AW46">
        <v>1.4999999999999999E-2</v>
      </c>
      <c r="AX46">
        <v>9.6000000000000002E-2</v>
      </c>
      <c r="AY46">
        <v>0</v>
      </c>
      <c r="AZ46">
        <v>70</v>
      </c>
      <c r="BA46" t="s">
        <v>194</v>
      </c>
      <c r="BB46">
        <v>840</v>
      </c>
      <c r="BC46" t="s">
        <v>195</v>
      </c>
      <c r="BD46">
        <v>12</v>
      </c>
    </row>
    <row r="47" spans="1:56">
      <c r="D47" t="s">
        <v>334</v>
      </c>
      <c r="E47" t="s">
        <v>335</v>
      </c>
      <c r="F47">
        <v>95.55</v>
      </c>
      <c r="G47">
        <v>12</v>
      </c>
      <c r="H47">
        <v>1.56</v>
      </c>
      <c r="I47">
        <v>0.16</v>
      </c>
      <c r="J47">
        <v>0.95</v>
      </c>
      <c r="K47">
        <v>1.78</v>
      </c>
      <c r="L47">
        <v>1</v>
      </c>
      <c r="M47">
        <v>0.83</v>
      </c>
      <c r="N47">
        <v>93</v>
      </c>
      <c r="O47">
        <v>1.04</v>
      </c>
      <c r="P47">
        <v>11</v>
      </c>
      <c r="Q47">
        <v>29</v>
      </c>
      <c r="R47">
        <v>371</v>
      </c>
      <c r="S47">
        <v>34</v>
      </c>
      <c r="T47">
        <v>0.17</v>
      </c>
      <c r="U47">
        <v>1.9E-2</v>
      </c>
      <c r="V47">
        <v>0.14399999999999999</v>
      </c>
      <c r="W47">
        <v>0.4</v>
      </c>
      <c r="X47">
        <v>26</v>
      </c>
      <c r="Y47">
        <v>3.2000000000000001E-2</v>
      </c>
      <c r="Z47">
        <v>6.3E-2</v>
      </c>
      <c r="AA47">
        <v>0.42799999999999999</v>
      </c>
      <c r="AB47">
        <v>7.9000000000000001E-2</v>
      </c>
      <c r="AC47">
        <v>0.16600000000000001</v>
      </c>
      <c r="AD47">
        <v>41</v>
      </c>
      <c r="AE47">
        <v>0</v>
      </c>
      <c r="AF47">
        <v>41</v>
      </c>
      <c r="AG47">
        <v>41</v>
      </c>
      <c r="AH47">
        <v>12.1</v>
      </c>
      <c r="AI47">
        <v>0</v>
      </c>
      <c r="AJ47">
        <v>4249</v>
      </c>
      <c r="AK47">
        <v>212</v>
      </c>
      <c r="AL47">
        <v>0</v>
      </c>
      <c r="AM47">
        <v>1</v>
      </c>
      <c r="AN47">
        <v>2549</v>
      </c>
      <c r="AO47">
        <v>0</v>
      </c>
      <c r="AP47">
        <v>0</v>
      </c>
      <c r="AQ47">
        <v>38</v>
      </c>
      <c r="AR47">
        <v>0.09</v>
      </c>
      <c r="AS47">
        <v>0</v>
      </c>
      <c r="AT47">
        <v>0</v>
      </c>
      <c r="AU47">
        <v>34</v>
      </c>
      <c r="AV47">
        <v>2.1000000000000001E-2</v>
      </c>
      <c r="AW47">
        <v>1.2E-2</v>
      </c>
      <c r="AX47">
        <v>7.6999999999999999E-2</v>
      </c>
      <c r="AY47">
        <v>0</v>
      </c>
      <c r="AZ47">
        <v>170</v>
      </c>
      <c r="BA47" t="s">
        <v>194</v>
      </c>
      <c r="BD47">
        <v>0</v>
      </c>
    </row>
    <row r="48" spans="1:56">
      <c r="D48" t="s">
        <v>336</v>
      </c>
      <c r="E48" t="s">
        <v>337</v>
      </c>
      <c r="F48">
        <v>94.39</v>
      </c>
      <c r="G48">
        <v>16</v>
      </c>
      <c r="H48">
        <v>1.2</v>
      </c>
      <c r="I48">
        <v>0.2</v>
      </c>
      <c r="J48">
        <v>0.98</v>
      </c>
      <c r="K48">
        <v>3.23</v>
      </c>
      <c r="L48">
        <v>1.2</v>
      </c>
      <c r="M48">
        <v>1.41</v>
      </c>
      <c r="N48">
        <v>77</v>
      </c>
      <c r="O48">
        <v>0.31</v>
      </c>
      <c r="P48">
        <v>13</v>
      </c>
      <c r="Q48">
        <v>29</v>
      </c>
      <c r="R48">
        <v>238</v>
      </c>
      <c r="S48">
        <v>9</v>
      </c>
      <c r="T48">
        <v>0.23</v>
      </c>
      <c r="U48">
        <v>3.5999999999999997E-2</v>
      </c>
      <c r="V48">
        <v>0.19</v>
      </c>
      <c r="W48">
        <v>0.6</v>
      </c>
      <c r="X48">
        <v>27</v>
      </c>
      <c r="Y48">
        <v>0.04</v>
      </c>
      <c r="Z48">
        <v>0.05</v>
      </c>
      <c r="AA48">
        <v>0.4</v>
      </c>
      <c r="AB48">
        <v>0.105</v>
      </c>
      <c r="AC48">
        <v>0.23200000000000001</v>
      </c>
      <c r="AD48">
        <v>79</v>
      </c>
      <c r="AE48">
        <v>0</v>
      </c>
      <c r="AF48">
        <v>79</v>
      </c>
      <c r="AG48">
        <v>79</v>
      </c>
      <c r="AH48">
        <v>7.6</v>
      </c>
      <c r="AI48">
        <v>0</v>
      </c>
      <c r="AJ48">
        <v>318</v>
      </c>
      <c r="AK48">
        <v>16</v>
      </c>
      <c r="AL48">
        <v>0</v>
      </c>
      <c r="AM48">
        <v>1</v>
      </c>
      <c r="AN48">
        <v>190</v>
      </c>
      <c r="AO48">
        <v>0</v>
      </c>
      <c r="AP48">
        <v>0</v>
      </c>
      <c r="AQ48">
        <v>48</v>
      </c>
      <c r="AR48">
        <v>0.12</v>
      </c>
      <c r="AS48">
        <v>0</v>
      </c>
      <c r="AT48">
        <v>0</v>
      </c>
      <c r="AU48">
        <v>42.9</v>
      </c>
      <c r="AV48">
        <v>4.2999999999999997E-2</v>
      </c>
      <c r="AW48">
        <v>2.3E-2</v>
      </c>
      <c r="AX48">
        <v>7.1999999999999995E-2</v>
      </c>
      <c r="AY48">
        <v>0</v>
      </c>
      <c r="AZ48">
        <v>76</v>
      </c>
      <c r="BA48" t="s">
        <v>194</v>
      </c>
      <c r="BD48">
        <v>7</v>
      </c>
    </row>
    <row r="49" spans="1:56">
      <c r="D49" t="s">
        <v>338</v>
      </c>
      <c r="E49" t="s">
        <v>339</v>
      </c>
      <c r="F49">
        <v>95.24</v>
      </c>
      <c r="G49">
        <v>14</v>
      </c>
      <c r="H49">
        <v>1.5</v>
      </c>
      <c r="I49">
        <v>0.17</v>
      </c>
      <c r="J49">
        <v>0.68</v>
      </c>
      <c r="K49">
        <v>2.41</v>
      </c>
      <c r="L49">
        <v>1.7</v>
      </c>
      <c r="N49">
        <v>32</v>
      </c>
      <c r="O49">
        <v>0.3</v>
      </c>
      <c r="P49">
        <v>10</v>
      </c>
      <c r="Q49">
        <v>39</v>
      </c>
      <c r="R49">
        <v>225</v>
      </c>
      <c r="S49">
        <v>9</v>
      </c>
      <c r="T49">
        <v>0.18</v>
      </c>
      <c r="U49">
        <v>2.9000000000000001E-2</v>
      </c>
      <c r="V49">
        <v>0.153</v>
      </c>
      <c r="W49">
        <v>0.4</v>
      </c>
      <c r="X49">
        <v>15.8</v>
      </c>
      <c r="Y49">
        <v>4.3999999999999997E-2</v>
      </c>
      <c r="Z49">
        <v>4.3999999999999997E-2</v>
      </c>
      <c r="AA49">
        <v>0.5</v>
      </c>
      <c r="AB49">
        <v>0.08</v>
      </c>
      <c r="AC49">
        <v>0.17699999999999999</v>
      </c>
      <c r="AD49">
        <v>53</v>
      </c>
      <c r="AE49">
        <v>0</v>
      </c>
      <c r="AF49">
        <v>53</v>
      </c>
      <c r="AG49">
        <v>53</v>
      </c>
      <c r="AI49">
        <v>0</v>
      </c>
      <c r="AJ49">
        <v>967</v>
      </c>
      <c r="AK49">
        <v>48</v>
      </c>
      <c r="AL49">
        <v>0</v>
      </c>
      <c r="AS49">
        <v>0</v>
      </c>
      <c r="AT49">
        <v>0</v>
      </c>
      <c r="AV49">
        <v>3.5999999999999997E-2</v>
      </c>
      <c r="AW49">
        <v>0.02</v>
      </c>
      <c r="AX49">
        <v>6.0999999999999999E-2</v>
      </c>
      <c r="AY49">
        <v>0</v>
      </c>
      <c r="AZ49">
        <v>119</v>
      </c>
      <c r="BA49" t="s">
        <v>194</v>
      </c>
      <c r="BB49">
        <v>14</v>
      </c>
      <c r="BC49" t="s">
        <v>327</v>
      </c>
      <c r="BD49">
        <v>0</v>
      </c>
    </row>
    <row r="50" spans="1:56">
      <c r="A50">
        <v>9</v>
      </c>
      <c r="B50" t="s">
        <v>106</v>
      </c>
      <c r="C50" t="s">
        <v>71</v>
      </c>
      <c r="F50">
        <f>AVERAGE(F51:F58)</f>
        <v>81.506249999999994</v>
      </c>
      <c r="G50">
        <f t="shared" ref="G50:BD50" si="8">AVERAGE(G51:G58)</f>
        <v>70.875</v>
      </c>
      <c r="H50">
        <f t="shared" si="8"/>
        <v>4.5062499999999996</v>
      </c>
      <c r="I50">
        <f t="shared" si="8"/>
        <v>0.47375</v>
      </c>
      <c r="J50">
        <f t="shared" si="8"/>
        <v>0.89</v>
      </c>
      <c r="K50">
        <f t="shared" si="8"/>
        <v>12.623750000000001</v>
      </c>
      <c r="L50">
        <f t="shared" si="8"/>
        <v>4.3999999999999995</v>
      </c>
      <c r="M50">
        <f t="shared" si="8"/>
        <v>4.5733333333333333</v>
      </c>
      <c r="N50">
        <f t="shared" si="8"/>
        <v>22.5</v>
      </c>
      <c r="O50">
        <f t="shared" si="8"/>
        <v>1.3524999999999998</v>
      </c>
      <c r="P50">
        <f t="shared" si="8"/>
        <v>23.75</v>
      </c>
      <c r="Q50">
        <f t="shared" si="8"/>
        <v>79.125</v>
      </c>
      <c r="R50">
        <f t="shared" si="8"/>
        <v>152.125</v>
      </c>
      <c r="S50">
        <f t="shared" si="8"/>
        <v>141.375</v>
      </c>
      <c r="T50">
        <f t="shared" si="8"/>
        <v>0.82874999999999999</v>
      </c>
      <c r="U50">
        <f t="shared" si="8"/>
        <v>0.12374999999999999</v>
      </c>
      <c r="V50">
        <f t="shared" si="8"/>
        <v>0.308</v>
      </c>
      <c r="W50">
        <f t="shared" si="8"/>
        <v>1.5571428571428572</v>
      </c>
      <c r="X50">
        <f t="shared" si="8"/>
        <v>14.362500000000001</v>
      </c>
      <c r="Y50">
        <f t="shared" si="8"/>
        <v>0.17674999999999996</v>
      </c>
      <c r="Z50">
        <f t="shared" si="8"/>
        <v>8.3625000000000005E-2</v>
      </c>
      <c r="AA50">
        <f t="shared" si="8"/>
        <v>1.3737500000000002</v>
      </c>
      <c r="AB50">
        <f t="shared" si="8"/>
        <v>0.19514285714285712</v>
      </c>
      <c r="AC50">
        <f t="shared" si="8"/>
        <v>0.11428571428571428</v>
      </c>
      <c r="AD50">
        <f t="shared" si="8"/>
        <v>44.25</v>
      </c>
      <c r="AE50">
        <f t="shared" si="8"/>
        <v>0</v>
      </c>
      <c r="AF50">
        <f t="shared" si="8"/>
        <v>44.25</v>
      </c>
      <c r="AG50">
        <f t="shared" si="8"/>
        <v>44.25</v>
      </c>
      <c r="AH50">
        <f t="shared" si="8"/>
        <v>27.133333333333336</v>
      </c>
      <c r="AI50">
        <f t="shared" si="8"/>
        <v>0</v>
      </c>
      <c r="AJ50">
        <f t="shared" si="8"/>
        <v>1221.5714285714287</v>
      </c>
      <c r="AK50">
        <f t="shared" si="8"/>
        <v>61</v>
      </c>
      <c r="AL50">
        <f t="shared" si="8"/>
        <v>0</v>
      </c>
      <c r="AM50">
        <f t="shared" si="8"/>
        <v>17.833333333333332</v>
      </c>
      <c r="AN50">
        <f t="shared" si="8"/>
        <v>803</v>
      </c>
      <c r="AO50">
        <f t="shared" si="8"/>
        <v>0</v>
      </c>
      <c r="AP50">
        <f t="shared" si="8"/>
        <v>0</v>
      </c>
      <c r="AQ50">
        <f t="shared" si="8"/>
        <v>2153.1666666666665</v>
      </c>
      <c r="AR50">
        <f t="shared" si="8"/>
        <v>0.12000000000000001</v>
      </c>
      <c r="AS50">
        <f t="shared" si="8"/>
        <v>0</v>
      </c>
      <c r="AT50">
        <f t="shared" si="8"/>
        <v>0</v>
      </c>
      <c r="AU50">
        <f t="shared" si="8"/>
        <v>26.683333333333334</v>
      </c>
      <c r="AV50">
        <f t="shared" si="8"/>
        <v>8.4000000000000005E-2</v>
      </c>
      <c r="AW50">
        <f t="shared" si="8"/>
        <v>4.1749999999999995E-2</v>
      </c>
      <c r="AX50">
        <f t="shared" si="8"/>
        <v>0.22125</v>
      </c>
      <c r="AY50">
        <f t="shared" si="8"/>
        <v>0</v>
      </c>
      <c r="AZ50">
        <f t="shared" si="8"/>
        <v>162.75</v>
      </c>
      <c r="BA50" t="e">
        <f t="shared" si="8"/>
        <v>#DIV/0!</v>
      </c>
      <c r="BB50">
        <f t="shared" si="8"/>
        <v>268.16666666666669</v>
      </c>
      <c r="BD50">
        <f t="shared" si="8"/>
        <v>7.75</v>
      </c>
    </row>
    <row r="51" spans="1:56">
      <c r="D51" t="s">
        <v>340</v>
      </c>
      <c r="E51" t="s">
        <v>341</v>
      </c>
      <c r="F51">
        <v>78.86</v>
      </c>
      <c r="G51">
        <v>81</v>
      </c>
      <c r="H51">
        <v>5.42</v>
      </c>
      <c r="I51">
        <v>0.4</v>
      </c>
      <c r="J51">
        <v>0.87</v>
      </c>
      <c r="K51">
        <v>14.45</v>
      </c>
      <c r="L51">
        <v>5.0999999999999996</v>
      </c>
      <c r="M51">
        <v>5.67</v>
      </c>
      <c r="N51">
        <v>25</v>
      </c>
      <c r="O51">
        <v>1.47</v>
      </c>
      <c r="P51">
        <v>33</v>
      </c>
      <c r="Q51">
        <v>108</v>
      </c>
      <c r="R51">
        <v>244</v>
      </c>
      <c r="S51">
        <v>5</v>
      </c>
      <c r="T51">
        <v>1.24</v>
      </c>
      <c r="U51">
        <v>0.17599999999999999</v>
      </c>
      <c r="V51">
        <v>0.41</v>
      </c>
      <c r="W51">
        <v>1.8</v>
      </c>
      <c r="X51">
        <v>40</v>
      </c>
      <c r="Y51">
        <v>0.26600000000000001</v>
      </c>
      <c r="Z51">
        <v>0.13200000000000001</v>
      </c>
      <c r="AA51">
        <v>2.09</v>
      </c>
      <c r="AB51">
        <v>0.104</v>
      </c>
      <c r="AC51">
        <v>0.16900000000000001</v>
      </c>
      <c r="AD51">
        <v>65</v>
      </c>
      <c r="AE51">
        <v>0</v>
      </c>
      <c r="AF51">
        <v>65</v>
      </c>
      <c r="AG51">
        <v>65</v>
      </c>
      <c r="AH51">
        <v>28.4</v>
      </c>
      <c r="AI51">
        <v>0</v>
      </c>
      <c r="AJ51">
        <v>765</v>
      </c>
      <c r="AK51">
        <v>38</v>
      </c>
      <c r="AL51">
        <v>0</v>
      </c>
      <c r="AM51">
        <v>21</v>
      </c>
      <c r="AN51">
        <v>449</v>
      </c>
      <c r="AO51">
        <v>0</v>
      </c>
      <c r="AP51">
        <v>0</v>
      </c>
      <c r="AQ51">
        <v>2477</v>
      </c>
      <c r="AR51">
        <v>0.13</v>
      </c>
      <c r="AS51">
        <v>0</v>
      </c>
      <c r="AT51">
        <v>0</v>
      </c>
      <c r="AU51">
        <v>24.8</v>
      </c>
      <c r="AV51">
        <v>7.0999999999999994E-2</v>
      </c>
      <c r="AW51">
        <v>3.5000000000000003E-2</v>
      </c>
      <c r="AX51">
        <v>0.187</v>
      </c>
      <c r="AY51">
        <v>0</v>
      </c>
      <c r="AZ51">
        <v>145</v>
      </c>
      <c r="BA51" t="s">
        <v>173</v>
      </c>
      <c r="BD51">
        <v>62</v>
      </c>
    </row>
    <row r="52" spans="1:56">
      <c r="D52" t="s">
        <v>342</v>
      </c>
      <c r="E52" t="s">
        <v>343</v>
      </c>
      <c r="F52">
        <v>77.87</v>
      </c>
      <c r="G52">
        <v>84</v>
      </c>
      <c r="H52">
        <v>5.36</v>
      </c>
      <c r="I52">
        <v>0.22</v>
      </c>
      <c r="J52">
        <v>0.92</v>
      </c>
      <c r="K52">
        <v>15.63</v>
      </c>
      <c r="L52">
        <v>5.5</v>
      </c>
      <c r="M52">
        <v>5.93</v>
      </c>
      <c r="N52">
        <v>27</v>
      </c>
      <c r="O52">
        <v>1.54</v>
      </c>
      <c r="P52">
        <v>39</v>
      </c>
      <c r="Q52">
        <v>117</v>
      </c>
      <c r="R52">
        <v>271</v>
      </c>
      <c r="S52">
        <v>3</v>
      </c>
      <c r="T52">
        <v>1.19</v>
      </c>
      <c r="U52">
        <v>0.17299999999999999</v>
      </c>
      <c r="V52">
        <v>0.52500000000000002</v>
      </c>
      <c r="W52">
        <v>1.9</v>
      </c>
      <c r="X52">
        <v>14.2</v>
      </c>
      <c r="Y52">
        <v>0.25900000000000001</v>
      </c>
      <c r="Z52">
        <v>0.14899999999999999</v>
      </c>
      <c r="AA52">
        <v>2.0209999999999999</v>
      </c>
      <c r="AB52">
        <v>0.153</v>
      </c>
      <c r="AC52">
        <v>0.216</v>
      </c>
      <c r="AD52">
        <v>63</v>
      </c>
      <c r="AE52">
        <v>0</v>
      </c>
      <c r="AF52">
        <v>63</v>
      </c>
      <c r="AG52">
        <v>63</v>
      </c>
      <c r="AH52">
        <v>29.7</v>
      </c>
      <c r="AI52">
        <v>0</v>
      </c>
      <c r="AJ52">
        <v>801</v>
      </c>
      <c r="AK52">
        <v>40</v>
      </c>
      <c r="AL52">
        <v>0</v>
      </c>
      <c r="AM52">
        <v>22</v>
      </c>
      <c r="AN52">
        <v>470</v>
      </c>
      <c r="AO52">
        <v>0</v>
      </c>
      <c r="AP52">
        <v>0</v>
      </c>
      <c r="AQ52">
        <v>2593</v>
      </c>
      <c r="AR52">
        <v>0.14000000000000001</v>
      </c>
      <c r="AS52">
        <v>0</v>
      </c>
      <c r="AT52">
        <v>0</v>
      </c>
      <c r="AU52">
        <v>25.9</v>
      </c>
      <c r="AV52">
        <v>3.9E-2</v>
      </c>
      <c r="AW52">
        <v>1.9E-2</v>
      </c>
      <c r="AX52">
        <v>0.10199999999999999</v>
      </c>
      <c r="AY52">
        <v>0</v>
      </c>
      <c r="AZ52">
        <v>160</v>
      </c>
      <c r="BA52" t="s">
        <v>173</v>
      </c>
      <c r="BD52">
        <v>0</v>
      </c>
    </row>
    <row r="53" spans="1:56">
      <c r="D53" t="s">
        <v>344</v>
      </c>
      <c r="E53" t="s">
        <v>345</v>
      </c>
      <c r="F53">
        <v>85.13</v>
      </c>
      <c r="G53">
        <v>58</v>
      </c>
      <c r="H53">
        <v>3.01</v>
      </c>
      <c r="I53">
        <v>0.48</v>
      </c>
      <c r="J53">
        <v>0.77</v>
      </c>
      <c r="K53">
        <v>10.6</v>
      </c>
      <c r="L53">
        <v>3.3</v>
      </c>
      <c r="M53">
        <v>3.2</v>
      </c>
      <c r="N53">
        <v>20</v>
      </c>
      <c r="O53">
        <v>1.29</v>
      </c>
      <c r="P53">
        <v>19</v>
      </c>
      <c r="Q53">
        <v>63</v>
      </c>
      <c r="R53">
        <v>106</v>
      </c>
      <c r="S53">
        <v>185</v>
      </c>
      <c r="T53">
        <v>0.72</v>
      </c>
      <c r="U53">
        <v>9.9000000000000005E-2</v>
      </c>
      <c r="V53">
        <v>0.21099999999999999</v>
      </c>
      <c r="W53">
        <v>1.3</v>
      </c>
      <c r="X53">
        <v>7.8</v>
      </c>
      <c r="Y53">
        <v>7.6999999999999999E-2</v>
      </c>
      <c r="Z53">
        <v>2.4E-2</v>
      </c>
      <c r="AA53">
        <v>0.995</v>
      </c>
      <c r="AB53">
        <v>9.0999999999999998E-2</v>
      </c>
      <c r="AC53">
        <v>6.5000000000000002E-2</v>
      </c>
      <c r="AD53">
        <v>24</v>
      </c>
      <c r="AE53">
        <v>0</v>
      </c>
      <c r="AF53">
        <v>24</v>
      </c>
      <c r="AG53">
        <v>24</v>
      </c>
      <c r="AH53">
        <v>20</v>
      </c>
      <c r="AI53">
        <v>0</v>
      </c>
      <c r="AJ53">
        <v>1529</v>
      </c>
      <c r="AK53">
        <v>76</v>
      </c>
      <c r="AL53">
        <v>0</v>
      </c>
      <c r="AM53">
        <v>15</v>
      </c>
      <c r="AN53">
        <v>910</v>
      </c>
      <c r="AO53">
        <v>0</v>
      </c>
      <c r="AP53">
        <v>0</v>
      </c>
      <c r="AQ53">
        <v>1747</v>
      </c>
      <c r="AR53">
        <v>0.02</v>
      </c>
      <c r="AS53">
        <v>0</v>
      </c>
      <c r="AT53">
        <v>0</v>
      </c>
      <c r="AU53">
        <v>20.7</v>
      </c>
      <c r="AV53">
        <v>8.5999999999999993E-2</v>
      </c>
      <c r="AW53">
        <v>4.2999999999999997E-2</v>
      </c>
      <c r="AX53">
        <v>0.22600000000000001</v>
      </c>
      <c r="AY53">
        <v>0</v>
      </c>
      <c r="AZ53">
        <v>124</v>
      </c>
      <c r="BA53" t="s">
        <v>201</v>
      </c>
      <c r="BB53">
        <v>482</v>
      </c>
      <c r="BC53" t="s">
        <v>202</v>
      </c>
      <c r="BD53">
        <v>0</v>
      </c>
    </row>
    <row r="54" spans="1:56">
      <c r="D54" t="s">
        <v>346</v>
      </c>
      <c r="E54" t="s">
        <v>347</v>
      </c>
      <c r="F54">
        <v>82.29</v>
      </c>
      <c r="G54">
        <v>68</v>
      </c>
      <c r="H54">
        <v>4.47</v>
      </c>
      <c r="I54">
        <v>0.8</v>
      </c>
      <c r="J54">
        <v>1.0900000000000001</v>
      </c>
      <c r="K54">
        <v>11.36</v>
      </c>
      <c r="L54">
        <v>4.9000000000000004</v>
      </c>
      <c r="M54">
        <v>2.99</v>
      </c>
      <c r="N54">
        <v>23</v>
      </c>
      <c r="O54">
        <v>1.18</v>
      </c>
      <c r="P54">
        <v>18</v>
      </c>
      <c r="Q54">
        <v>67</v>
      </c>
      <c r="R54">
        <v>106</v>
      </c>
      <c r="S54">
        <v>273</v>
      </c>
      <c r="T54">
        <v>0.66</v>
      </c>
      <c r="U54">
        <v>0.106</v>
      </c>
      <c r="V54">
        <v>0.21299999999999999</v>
      </c>
      <c r="W54">
        <v>1.7</v>
      </c>
      <c r="X54">
        <v>4.2</v>
      </c>
      <c r="Y54">
        <v>0.107</v>
      </c>
      <c r="Z54">
        <v>5.2999999999999999E-2</v>
      </c>
      <c r="AA54">
        <v>0.97899999999999998</v>
      </c>
      <c r="AB54">
        <v>0.24</v>
      </c>
      <c r="AC54">
        <v>5.6000000000000001E-2</v>
      </c>
      <c r="AD54">
        <v>31</v>
      </c>
      <c r="AE54">
        <v>0</v>
      </c>
      <c r="AF54">
        <v>31</v>
      </c>
      <c r="AG54">
        <v>31</v>
      </c>
      <c r="AH54">
        <v>30.2</v>
      </c>
      <c r="AI54">
        <v>0</v>
      </c>
      <c r="AJ54">
        <v>865</v>
      </c>
      <c r="AK54">
        <v>43</v>
      </c>
      <c r="AL54">
        <v>0</v>
      </c>
      <c r="AM54">
        <v>9</v>
      </c>
      <c r="AN54">
        <v>514</v>
      </c>
      <c r="AO54">
        <v>0</v>
      </c>
      <c r="AP54">
        <v>0</v>
      </c>
      <c r="AQ54">
        <v>1350</v>
      </c>
      <c r="AR54">
        <v>0.38</v>
      </c>
      <c r="AS54">
        <v>0</v>
      </c>
      <c r="AT54">
        <v>0</v>
      </c>
      <c r="AU54">
        <v>36.799999999999997</v>
      </c>
      <c r="AV54">
        <v>0.14299999999999999</v>
      </c>
      <c r="AW54">
        <v>7.0999999999999994E-2</v>
      </c>
      <c r="AX54">
        <v>0.375</v>
      </c>
      <c r="AY54">
        <v>0</v>
      </c>
      <c r="AZ54">
        <v>175</v>
      </c>
      <c r="BA54" t="s">
        <v>173</v>
      </c>
      <c r="BB54">
        <v>313</v>
      </c>
      <c r="BC54" t="s">
        <v>202</v>
      </c>
      <c r="BD54">
        <v>0</v>
      </c>
    </row>
    <row r="55" spans="1:56">
      <c r="D55" t="s">
        <v>348</v>
      </c>
      <c r="E55" t="s">
        <v>349</v>
      </c>
      <c r="F55">
        <v>86.51</v>
      </c>
      <c r="G55">
        <v>50</v>
      </c>
      <c r="H55">
        <v>3.09</v>
      </c>
      <c r="I55">
        <v>0.27</v>
      </c>
      <c r="J55">
        <v>0.88</v>
      </c>
      <c r="K55">
        <v>9.25</v>
      </c>
      <c r="L55">
        <v>2</v>
      </c>
      <c r="N55">
        <v>15</v>
      </c>
      <c r="O55">
        <v>1.2</v>
      </c>
      <c r="P55">
        <v>15</v>
      </c>
      <c r="Q55">
        <v>54</v>
      </c>
      <c r="R55">
        <v>122</v>
      </c>
      <c r="S55">
        <v>254</v>
      </c>
      <c r="T55">
        <v>0.65</v>
      </c>
      <c r="U55">
        <v>9.9000000000000005E-2</v>
      </c>
      <c r="V55">
        <v>0.26800000000000002</v>
      </c>
      <c r="W55">
        <v>1.3</v>
      </c>
      <c r="X55">
        <v>11.5</v>
      </c>
      <c r="Y55">
        <v>9.6000000000000002E-2</v>
      </c>
      <c r="Z55">
        <v>7.0999999999999994E-2</v>
      </c>
      <c r="AA55">
        <v>0.69</v>
      </c>
      <c r="AB55">
        <v>8.8999999999999996E-2</v>
      </c>
      <c r="AC55">
        <v>9.8000000000000004E-2</v>
      </c>
      <c r="AD55">
        <v>29</v>
      </c>
      <c r="AE55">
        <v>0</v>
      </c>
      <c r="AF55">
        <v>29</v>
      </c>
      <c r="AG55">
        <v>29</v>
      </c>
      <c r="AI55">
        <v>0</v>
      </c>
      <c r="AJ55">
        <v>433</v>
      </c>
      <c r="AK55">
        <v>22</v>
      </c>
      <c r="AL55">
        <v>0</v>
      </c>
      <c r="AS55">
        <v>0</v>
      </c>
      <c r="AT55">
        <v>0</v>
      </c>
      <c r="AV55">
        <v>4.8000000000000001E-2</v>
      </c>
      <c r="AW55">
        <v>2.4E-2</v>
      </c>
      <c r="AX55">
        <v>0.127</v>
      </c>
      <c r="AY55">
        <v>0</v>
      </c>
      <c r="AZ55">
        <v>227</v>
      </c>
      <c r="BA55" t="s">
        <v>173</v>
      </c>
      <c r="BB55">
        <v>114</v>
      </c>
      <c r="BC55" t="s">
        <v>201</v>
      </c>
      <c r="BD55">
        <v>0</v>
      </c>
    </row>
    <row r="56" spans="1:56">
      <c r="D56" t="s">
        <v>350</v>
      </c>
      <c r="E56" t="s">
        <v>351</v>
      </c>
      <c r="F56">
        <v>81.89</v>
      </c>
      <c r="G56">
        <v>71</v>
      </c>
      <c r="H56">
        <v>4.33</v>
      </c>
      <c r="I56">
        <v>0.95</v>
      </c>
      <c r="J56">
        <v>1.01</v>
      </c>
      <c r="K56">
        <v>11.82</v>
      </c>
      <c r="N56">
        <v>24</v>
      </c>
      <c r="O56">
        <v>1.0900000000000001</v>
      </c>
      <c r="P56">
        <v>18</v>
      </c>
      <c r="Q56">
        <v>65</v>
      </c>
      <c r="R56">
        <v>105</v>
      </c>
      <c r="S56">
        <v>231</v>
      </c>
      <c r="T56">
        <v>0.68</v>
      </c>
      <c r="U56">
        <v>0.108</v>
      </c>
      <c r="V56">
        <v>0.222</v>
      </c>
      <c r="X56">
        <v>9.3000000000000007</v>
      </c>
      <c r="Y56">
        <v>6.7000000000000004E-2</v>
      </c>
      <c r="Z56">
        <v>0.04</v>
      </c>
      <c r="AA56">
        <v>1.012</v>
      </c>
      <c r="AD56">
        <v>30</v>
      </c>
      <c r="AE56">
        <v>0</v>
      </c>
      <c r="AF56">
        <v>30</v>
      </c>
      <c r="AG56">
        <v>30</v>
      </c>
      <c r="AI56">
        <v>0</v>
      </c>
      <c r="AS56">
        <v>0</v>
      </c>
      <c r="AT56">
        <v>0</v>
      </c>
      <c r="AV56">
        <v>0.17</v>
      </c>
      <c r="AW56">
        <v>8.5000000000000006E-2</v>
      </c>
      <c r="AX56">
        <v>0.44900000000000001</v>
      </c>
      <c r="AY56">
        <v>0</v>
      </c>
      <c r="AZ56">
        <v>257</v>
      </c>
      <c r="BA56" t="s">
        <v>352</v>
      </c>
      <c r="BB56">
        <v>163</v>
      </c>
      <c r="BC56" t="s">
        <v>173</v>
      </c>
      <c r="BD56">
        <v>0</v>
      </c>
    </row>
    <row r="57" spans="1:56">
      <c r="D57" t="s">
        <v>353</v>
      </c>
      <c r="E57" t="s">
        <v>354</v>
      </c>
      <c r="F57">
        <v>79.98</v>
      </c>
      <c r="G57">
        <v>77</v>
      </c>
      <c r="H57">
        <v>5.22</v>
      </c>
      <c r="I57">
        <v>0.4</v>
      </c>
      <c r="J57">
        <v>0.78</v>
      </c>
      <c r="K57">
        <v>13.62</v>
      </c>
      <c r="L57">
        <v>4.5</v>
      </c>
      <c r="M57">
        <v>5</v>
      </c>
      <c r="N57">
        <v>22</v>
      </c>
      <c r="O57">
        <v>1.53</v>
      </c>
      <c r="P57">
        <v>26</v>
      </c>
      <c r="Q57">
        <v>82</v>
      </c>
      <c r="R57">
        <v>153</v>
      </c>
      <c r="S57">
        <v>108</v>
      </c>
      <c r="T57">
        <v>0.82</v>
      </c>
      <c r="U57">
        <v>0.124</v>
      </c>
      <c r="V57">
        <v>0.33600000000000002</v>
      </c>
      <c r="W57">
        <v>1.9</v>
      </c>
      <c r="X57">
        <v>18</v>
      </c>
      <c r="Y57">
        <v>0.25900000000000001</v>
      </c>
      <c r="Z57">
        <v>0.1</v>
      </c>
      <c r="AA57">
        <v>1.7230000000000001</v>
      </c>
      <c r="AB57">
        <v>0.54700000000000004</v>
      </c>
      <c r="AC57">
        <v>8.3000000000000004E-2</v>
      </c>
      <c r="AD57">
        <v>53</v>
      </c>
      <c r="AE57">
        <v>0</v>
      </c>
      <c r="AF57">
        <v>53</v>
      </c>
      <c r="AG57">
        <v>53</v>
      </c>
      <c r="AH57">
        <v>27</v>
      </c>
      <c r="AI57">
        <v>0</v>
      </c>
      <c r="AJ57">
        <v>2058</v>
      </c>
      <c r="AK57">
        <v>103</v>
      </c>
      <c r="AL57">
        <v>0</v>
      </c>
      <c r="AM57">
        <v>20</v>
      </c>
      <c r="AN57">
        <v>1225</v>
      </c>
      <c r="AO57">
        <v>0</v>
      </c>
      <c r="AP57">
        <v>0</v>
      </c>
      <c r="AQ57">
        <v>2352</v>
      </c>
      <c r="AR57">
        <v>0.02</v>
      </c>
      <c r="AS57">
        <v>0</v>
      </c>
      <c r="AT57">
        <v>0</v>
      </c>
      <c r="AU57">
        <v>27.9</v>
      </c>
      <c r="AV57">
        <v>6.6000000000000003E-2</v>
      </c>
      <c r="AW57">
        <v>3.3000000000000002E-2</v>
      </c>
      <c r="AX57">
        <v>0.17499999999999999</v>
      </c>
      <c r="AY57">
        <v>0</v>
      </c>
      <c r="AZ57">
        <v>134</v>
      </c>
      <c r="BA57" t="s">
        <v>173</v>
      </c>
      <c r="BB57">
        <v>284</v>
      </c>
      <c r="BC57" t="s">
        <v>221</v>
      </c>
      <c r="BD57">
        <v>0</v>
      </c>
    </row>
    <row r="58" spans="1:56">
      <c r="D58" t="s">
        <v>355</v>
      </c>
      <c r="E58" t="s">
        <v>356</v>
      </c>
      <c r="F58">
        <v>79.52</v>
      </c>
      <c r="G58">
        <v>78</v>
      </c>
      <c r="H58">
        <v>5.15</v>
      </c>
      <c r="I58">
        <v>0.27</v>
      </c>
      <c r="J58">
        <v>0.8</v>
      </c>
      <c r="K58">
        <v>14.26</v>
      </c>
      <c r="L58">
        <v>5.5</v>
      </c>
      <c r="M58">
        <v>4.6500000000000004</v>
      </c>
      <c r="N58">
        <v>24</v>
      </c>
      <c r="O58">
        <v>1.52</v>
      </c>
      <c r="P58">
        <v>22</v>
      </c>
      <c r="Q58">
        <v>77</v>
      </c>
      <c r="R58">
        <v>110</v>
      </c>
      <c r="S58">
        <v>72</v>
      </c>
      <c r="T58">
        <v>0.67</v>
      </c>
      <c r="U58">
        <v>0.105</v>
      </c>
      <c r="V58">
        <v>0.27900000000000003</v>
      </c>
      <c r="W58">
        <v>1</v>
      </c>
      <c r="X58">
        <v>9.9</v>
      </c>
      <c r="Y58">
        <v>0.28299999999999997</v>
      </c>
      <c r="Z58">
        <v>0.1</v>
      </c>
      <c r="AA58">
        <v>1.48</v>
      </c>
      <c r="AB58">
        <v>0.14199999999999999</v>
      </c>
      <c r="AC58">
        <v>0.113</v>
      </c>
      <c r="AD58">
        <v>59</v>
      </c>
      <c r="AE58">
        <v>0</v>
      </c>
      <c r="AF58">
        <v>59</v>
      </c>
      <c r="AG58">
        <v>59</v>
      </c>
      <c r="AH58">
        <v>27.5</v>
      </c>
      <c r="AI58">
        <v>0</v>
      </c>
      <c r="AJ58">
        <v>2100</v>
      </c>
      <c r="AK58">
        <v>105</v>
      </c>
      <c r="AL58">
        <v>0</v>
      </c>
      <c r="AM58">
        <v>20</v>
      </c>
      <c r="AN58">
        <v>1250</v>
      </c>
      <c r="AO58">
        <v>0</v>
      </c>
      <c r="AP58">
        <v>0</v>
      </c>
      <c r="AQ58">
        <v>2400</v>
      </c>
      <c r="AR58">
        <v>0.03</v>
      </c>
      <c r="AS58">
        <v>0</v>
      </c>
      <c r="AT58">
        <v>0</v>
      </c>
      <c r="AU58">
        <v>24</v>
      </c>
      <c r="AV58">
        <v>4.9000000000000002E-2</v>
      </c>
      <c r="AW58">
        <v>2.4E-2</v>
      </c>
      <c r="AX58">
        <v>0.129</v>
      </c>
      <c r="AY58">
        <v>0</v>
      </c>
      <c r="AZ58">
        <v>80</v>
      </c>
      <c r="BA58" t="s">
        <v>201</v>
      </c>
      <c r="BB58">
        <v>253</v>
      </c>
      <c r="BC58" t="s">
        <v>287</v>
      </c>
      <c r="BD58">
        <v>0</v>
      </c>
    </row>
    <row r="59" spans="1:56">
      <c r="A59">
        <v>10</v>
      </c>
      <c r="B59" t="s">
        <v>77</v>
      </c>
      <c r="C59" t="s">
        <v>71</v>
      </c>
      <c r="F59">
        <f>AVERAGE(F60:F64)</f>
        <v>91.146000000000001</v>
      </c>
      <c r="G59">
        <f t="shared" ref="G59:BD59" si="9">AVERAGE(G60:G64)</f>
        <v>27</v>
      </c>
      <c r="H59">
        <f t="shared" si="9"/>
        <v>2.496</v>
      </c>
      <c r="I59">
        <f t="shared" si="9"/>
        <v>0.318</v>
      </c>
      <c r="J59">
        <f t="shared" si="9"/>
        <v>0.85799999999999998</v>
      </c>
      <c r="K59">
        <f t="shared" si="9"/>
        <v>5.1840000000000002</v>
      </c>
      <c r="L59">
        <f t="shared" si="9"/>
        <v>2.96</v>
      </c>
      <c r="M59">
        <f t="shared" si="9"/>
        <v>1.7833333333333332</v>
      </c>
      <c r="N59">
        <f t="shared" si="9"/>
        <v>26</v>
      </c>
      <c r="O59">
        <f t="shared" si="9"/>
        <v>0.57999999999999985</v>
      </c>
      <c r="P59">
        <f t="shared" si="9"/>
        <v>15.2</v>
      </c>
      <c r="Q59">
        <f t="shared" si="9"/>
        <v>46.4</v>
      </c>
      <c r="R59">
        <f t="shared" si="9"/>
        <v>227.4</v>
      </c>
      <c r="S59">
        <f t="shared" si="9"/>
        <v>160.19999999999999</v>
      </c>
      <c r="T59">
        <f t="shared" si="9"/>
        <v>0.44000000000000006</v>
      </c>
      <c r="U59">
        <f t="shared" si="9"/>
        <v>3.2600000000000004E-2</v>
      </c>
      <c r="V59">
        <f t="shared" si="9"/>
        <v>0.20259999999999997</v>
      </c>
      <c r="W59">
        <f t="shared" si="9"/>
        <v>0.67999999999999994</v>
      </c>
      <c r="X59">
        <f t="shared" si="9"/>
        <v>61.779999999999994</v>
      </c>
      <c r="Y59">
        <f t="shared" si="9"/>
        <v>5.9800000000000006E-2</v>
      </c>
      <c r="Z59">
        <f t="shared" si="9"/>
        <v>8.14E-2</v>
      </c>
      <c r="AA59">
        <f t="shared" si="9"/>
        <v>0.56319999999999992</v>
      </c>
      <c r="AB59">
        <f t="shared" si="9"/>
        <v>0.53280000000000005</v>
      </c>
      <c r="AC59">
        <f t="shared" si="9"/>
        <v>0.17899999999999999</v>
      </c>
      <c r="AD59">
        <f t="shared" si="9"/>
        <v>44.8</v>
      </c>
      <c r="AE59">
        <f t="shared" si="9"/>
        <v>0</v>
      </c>
      <c r="AF59">
        <f t="shared" si="9"/>
        <v>44.8</v>
      </c>
      <c r="AG59">
        <f t="shared" si="9"/>
        <v>44.8</v>
      </c>
      <c r="AH59">
        <f t="shared" si="9"/>
        <v>43.233333333333327</v>
      </c>
      <c r="AI59">
        <f t="shared" si="9"/>
        <v>0</v>
      </c>
      <c r="AJ59">
        <f t="shared" si="9"/>
        <v>91.8</v>
      </c>
      <c r="AK59">
        <f t="shared" si="9"/>
        <v>4.5999999999999996</v>
      </c>
      <c r="AL59">
        <f t="shared" si="9"/>
        <v>0</v>
      </c>
      <c r="AM59">
        <f t="shared" si="9"/>
        <v>0</v>
      </c>
      <c r="AN59">
        <f t="shared" si="9"/>
        <v>35.333333333333336</v>
      </c>
      <c r="AO59">
        <f t="shared" si="9"/>
        <v>0</v>
      </c>
      <c r="AP59">
        <f t="shared" si="9"/>
        <v>0</v>
      </c>
      <c r="AQ59">
        <f t="shared" si="9"/>
        <v>31.666666666666668</v>
      </c>
      <c r="AR59">
        <f t="shared" si="9"/>
        <v>5.6666666666666671E-2</v>
      </c>
      <c r="AS59">
        <f t="shared" si="9"/>
        <v>0</v>
      </c>
      <c r="AT59">
        <f t="shared" si="9"/>
        <v>0</v>
      </c>
      <c r="AU59">
        <f t="shared" si="9"/>
        <v>15.300000000000002</v>
      </c>
      <c r="AV59">
        <f t="shared" si="9"/>
        <v>4.9799999999999997E-2</v>
      </c>
      <c r="AW59">
        <f t="shared" si="9"/>
        <v>2.6600000000000002E-2</v>
      </c>
      <c r="AX59">
        <f t="shared" si="9"/>
        <v>0.14580000000000001</v>
      </c>
      <c r="AY59">
        <f t="shared" si="9"/>
        <v>0</v>
      </c>
      <c r="AZ59">
        <f t="shared" si="9"/>
        <v>91.6</v>
      </c>
      <c r="BB59">
        <f t="shared" si="9"/>
        <v>39.5</v>
      </c>
      <c r="BD59">
        <f t="shared" si="9"/>
        <v>7.8</v>
      </c>
    </row>
    <row r="60" spans="1:56">
      <c r="D60" t="s">
        <v>357</v>
      </c>
      <c r="E60" t="s">
        <v>358</v>
      </c>
      <c r="F60">
        <v>93</v>
      </c>
      <c r="G60">
        <v>23</v>
      </c>
      <c r="H60">
        <v>1.84</v>
      </c>
      <c r="I60">
        <v>0.45</v>
      </c>
      <c r="J60">
        <v>0.6</v>
      </c>
      <c r="K60">
        <v>4.1100000000000003</v>
      </c>
      <c r="L60">
        <v>2.2999999999999998</v>
      </c>
      <c r="M60">
        <v>1.86</v>
      </c>
      <c r="N60">
        <v>16</v>
      </c>
      <c r="O60">
        <v>0.32</v>
      </c>
      <c r="P60">
        <v>9</v>
      </c>
      <c r="Q60">
        <v>32</v>
      </c>
      <c r="R60">
        <v>142</v>
      </c>
      <c r="S60">
        <v>242</v>
      </c>
      <c r="T60">
        <v>0.17</v>
      </c>
      <c r="U60">
        <v>1.7999999999999999E-2</v>
      </c>
      <c r="V60">
        <v>0.13200000000000001</v>
      </c>
      <c r="W60">
        <v>0.6</v>
      </c>
      <c r="X60">
        <v>44.3</v>
      </c>
      <c r="Y60">
        <v>4.2000000000000003E-2</v>
      </c>
      <c r="Z60">
        <v>5.1999999999999998E-2</v>
      </c>
      <c r="AA60">
        <v>0.41</v>
      </c>
      <c r="AB60">
        <v>0.50800000000000001</v>
      </c>
      <c r="AC60">
        <v>0.17299999999999999</v>
      </c>
      <c r="AD60">
        <v>44</v>
      </c>
      <c r="AE60">
        <v>0</v>
      </c>
      <c r="AF60">
        <v>44</v>
      </c>
      <c r="AG60">
        <v>44</v>
      </c>
      <c r="AH60">
        <v>39.1</v>
      </c>
      <c r="AI60">
        <v>0</v>
      </c>
      <c r="AJ60">
        <v>12</v>
      </c>
      <c r="AK60">
        <v>1</v>
      </c>
      <c r="AL60">
        <v>0</v>
      </c>
      <c r="AM60">
        <v>0</v>
      </c>
      <c r="AN60">
        <v>7</v>
      </c>
      <c r="AO60">
        <v>0</v>
      </c>
      <c r="AP60">
        <v>0</v>
      </c>
      <c r="AQ60">
        <v>29</v>
      </c>
      <c r="AR60">
        <v>7.0000000000000007E-2</v>
      </c>
      <c r="AS60">
        <v>0</v>
      </c>
      <c r="AT60">
        <v>0</v>
      </c>
      <c r="AU60">
        <v>13.8</v>
      </c>
      <c r="AV60">
        <v>7.0000000000000007E-2</v>
      </c>
      <c r="AW60">
        <v>3.2000000000000001E-2</v>
      </c>
      <c r="AX60">
        <v>0.217</v>
      </c>
      <c r="AY60">
        <v>0</v>
      </c>
      <c r="AZ60">
        <v>62</v>
      </c>
      <c r="BA60" t="s">
        <v>359</v>
      </c>
      <c r="BB60">
        <v>54</v>
      </c>
      <c r="BC60" t="s">
        <v>360</v>
      </c>
      <c r="BD60">
        <v>0</v>
      </c>
    </row>
    <row r="61" spans="1:56">
      <c r="D61" t="s">
        <v>361</v>
      </c>
      <c r="E61" t="s">
        <v>362</v>
      </c>
      <c r="F61">
        <v>94</v>
      </c>
      <c r="G61">
        <v>17</v>
      </c>
      <c r="H61">
        <v>1.61</v>
      </c>
      <c r="I61">
        <v>0.22</v>
      </c>
      <c r="J61">
        <v>1.01</v>
      </c>
      <c r="K61">
        <v>3.16</v>
      </c>
      <c r="L61">
        <v>2.7</v>
      </c>
      <c r="M61">
        <v>0.46</v>
      </c>
      <c r="N61">
        <v>17</v>
      </c>
      <c r="O61">
        <v>0.41</v>
      </c>
      <c r="P61">
        <v>9</v>
      </c>
      <c r="Q61">
        <v>24</v>
      </c>
      <c r="R61">
        <v>139</v>
      </c>
      <c r="S61">
        <v>254</v>
      </c>
      <c r="T61">
        <v>0.13</v>
      </c>
      <c r="U61">
        <v>2.4E-2</v>
      </c>
      <c r="V61">
        <v>0.15</v>
      </c>
      <c r="W61">
        <v>0.6</v>
      </c>
      <c r="X61">
        <v>31.3</v>
      </c>
      <c r="Y61">
        <v>3.6999999999999998E-2</v>
      </c>
      <c r="Z61">
        <v>5.2999999999999999E-2</v>
      </c>
      <c r="AA61">
        <v>0.31</v>
      </c>
      <c r="AB61">
        <v>9.8000000000000004E-2</v>
      </c>
      <c r="AC61">
        <v>8.7999999999999995E-2</v>
      </c>
      <c r="AD61">
        <v>41</v>
      </c>
      <c r="AE61">
        <v>0</v>
      </c>
      <c r="AF61">
        <v>41</v>
      </c>
      <c r="AG61">
        <v>41</v>
      </c>
      <c r="AH61">
        <v>33.5</v>
      </c>
      <c r="AI61">
        <v>0</v>
      </c>
      <c r="AJ61">
        <v>10</v>
      </c>
      <c r="AK61">
        <v>0</v>
      </c>
      <c r="AL61">
        <v>0</v>
      </c>
      <c r="AM61">
        <v>0</v>
      </c>
      <c r="AN61">
        <v>6</v>
      </c>
      <c r="AO61">
        <v>0</v>
      </c>
      <c r="AP61">
        <v>0</v>
      </c>
      <c r="AQ61">
        <v>24</v>
      </c>
      <c r="AR61">
        <v>0.06</v>
      </c>
      <c r="AS61">
        <v>0</v>
      </c>
      <c r="AT61">
        <v>0</v>
      </c>
      <c r="AU61">
        <v>11.9</v>
      </c>
      <c r="AV61">
        <v>3.4000000000000002E-2</v>
      </c>
      <c r="AW61">
        <v>1.4999999999999999E-2</v>
      </c>
      <c r="AX61">
        <v>0.105</v>
      </c>
      <c r="AY61">
        <v>0</v>
      </c>
      <c r="AZ61">
        <v>180</v>
      </c>
      <c r="BA61" t="s">
        <v>363</v>
      </c>
      <c r="BD61">
        <v>0</v>
      </c>
    </row>
    <row r="62" spans="1:56">
      <c r="D62" t="s">
        <v>203</v>
      </c>
      <c r="E62" t="s">
        <v>204</v>
      </c>
      <c r="F62">
        <v>89.79</v>
      </c>
      <c r="G62">
        <v>31</v>
      </c>
      <c r="H62">
        <v>2.95</v>
      </c>
      <c r="I62">
        <v>0.3</v>
      </c>
      <c r="J62">
        <v>0.88</v>
      </c>
      <c r="K62">
        <v>6.09</v>
      </c>
      <c r="L62">
        <v>3.2</v>
      </c>
      <c r="M62">
        <v>3.03</v>
      </c>
      <c r="N62">
        <v>33</v>
      </c>
      <c r="O62">
        <v>0.73</v>
      </c>
      <c r="P62">
        <v>20</v>
      </c>
      <c r="Q62">
        <v>62</v>
      </c>
      <c r="R62">
        <v>300</v>
      </c>
      <c r="S62">
        <v>23</v>
      </c>
      <c r="T62">
        <v>0.64</v>
      </c>
      <c r="U62">
        <v>4.1000000000000002E-2</v>
      </c>
      <c r="V62">
        <v>0.247</v>
      </c>
      <c r="W62">
        <v>0.6</v>
      </c>
      <c r="X62">
        <v>88.1</v>
      </c>
      <c r="Y62">
        <v>0.08</v>
      </c>
      <c r="Z62">
        <v>0.10199999999999999</v>
      </c>
      <c r="AA62">
        <v>0.73399999999999999</v>
      </c>
      <c r="AB62">
        <v>0.69599999999999995</v>
      </c>
      <c r="AC62">
        <v>0.222</v>
      </c>
      <c r="AD62">
        <v>57</v>
      </c>
      <c r="AE62">
        <v>0</v>
      </c>
      <c r="AF62">
        <v>57</v>
      </c>
      <c r="AG62">
        <v>57</v>
      </c>
      <c r="AH62">
        <v>57.1</v>
      </c>
      <c r="AI62">
        <v>0</v>
      </c>
      <c r="AJ62">
        <v>155</v>
      </c>
      <c r="AK62">
        <v>8</v>
      </c>
      <c r="AL62">
        <v>0</v>
      </c>
      <c r="AM62">
        <v>0</v>
      </c>
      <c r="AN62">
        <v>93</v>
      </c>
      <c r="AO62">
        <v>0</v>
      </c>
      <c r="AP62">
        <v>0</v>
      </c>
      <c r="AQ62">
        <v>42</v>
      </c>
      <c r="AR62">
        <v>0.04</v>
      </c>
      <c r="AS62">
        <v>0</v>
      </c>
      <c r="AT62">
        <v>0</v>
      </c>
      <c r="AU62">
        <v>20.2</v>
      </c>
      <c r="AV62">
        <v>4.7E-2</v>
      </c>
      <c r="AW62">
        <v>2.8000000000000001E-2</v>
      </c>
      <c r="AX62">
        <v>0.13300000000000001</v>
      </c>
      <c r="AY62">
        <v>0</v>
      </c>
      <c r="AZ62">
        <v>64</v>
      </c>
      <c r="BA62" t="s">
        <v>173</v>
      </c>
      <c r="BB62">
        <v>25</v>
      </c>
      <c r="BC62" t="s">
        <v>205</v>
      </c>
      <c r="BD62">
        <v>39</v>
      </c>
    </row>
    <row r="63" spans="1:56">
      <c r="D63" t="s">
        <v>364</v>
      </c>
      <c r="E63" t="s">
        <v>365</v>
      </c>
      <c r="F63">
        <v>89.47</v>
      </c>
      <c r="G63">
        <v>32</v>
      </c>
      <c r="H63">
        <v>3.04</v>
      </c>
      <c r="I63">
        <v>0.31</v>
      </c>
      <c r="J63">
        <v>0.9</v>
      </c>
      <c r="K63">
        <v>6.28</v>
      </c>
      <c r="L63">
        <v>3.3</v>
      </c>
      <c r="N63">
        <v>32</v>
      </c>
      <c r="O63">
        <v>0.72</v>
      </c>
      <c r="P63">
        <v>19</v>
      </c>
      <c r="Q63">
        <v>57</v>
      </c>
      <c r="R63">
        <v>278</v>
      </c>
      <c r="S63">
        <v>23</v>
      </c>
      <c r="T63">
        <v>0.63</v>
      </c>
      <c r="U63">
        <v>0.04</v>
      </c>
      <c r="V63">
        <v>0.24199999999999999</v>
      </c>
      <c r="W63">
        <v>0.8</v>
      </c>
      <c r="X63">
        <v>72.599999999999994</v>
      </c>
      <c r="Y63">
        <v>7.0000000000000007E-2</v>
      </c>
      <c r="Z63">
        <v>0.1</v>
      </c>
      <c r="AA63">
        <v>0.68100000000000005</v>
      </c>
      <c r="AB63">
        <v>0.68100000000000005</v>
      </c>
      <c r="AC63">
        <v>0.20599999999999999</v>
      </c>
      <c r="AD63">
        <v>41</v>
      </c>
      <c r="AE63">
        <v>0</v>
      </c>
      <c r="AF63">
        <v>41</v>
      </c>
      <c r="AG63">
        <v>41</v>
      </c>
      <c r="AI63">
        <v>0</v>
      </c>
      <c r="AJ63">
        <v>141</v>
      </c>
      <c r="AK63">
        <v>7</v>
      </c>
      <c r="AL63">
        <v>0</v>
      </c>
      <c r="AS63">
        <v>0</v>
      </c>
      <c r="AT63">
        <v>0</v>
      </c>
      <c r="AV63">
        <v>4.9000000000000002E-2</v>
      </c>
      <c r="AW63">
        <v>2.9000000000000001E-2</v>
      </c>
      <c r="AX63">
        <v>0.13700000000000001</v>
      </c>
      <c r="AY63">
        <v>0</v>
      </c>
      <c r="AZ63">
        <v>90</v>
      </c>
      <c r="BA63" t="s">
        <v>366</v>
      </c>
      <c r="BD63">
        <v>0</v>
      </c>
    </row>
    <row r="64" spans="1:56">
      <c r="D64" t="s">
        <v>367</v>
      </c>
      <c r="E64" t="s">
        <v>368</v>
      </c>
      <c r="F64">
        <v>89.47</v>
      </c>
      <c r="G64">
        <v>32</v>
      </c>
      <c r="H64">
        <v>3.04</v>
      </c>
      <c r="I64">
        <v>0.31</v>
      </c>
      <c r="J64">
        <v>0.9</v>
      </c>
      <c r="K64">
        <v>6.28</v>
      </c>
      <c r="L64">
        <v>3.3</v>
      </c>
      <c r="N64">
        <v>32</v>
      </c>
      <c r="O64">
        <v>0.72</v>
      </c>
      <c r="P64">
        <v>19</v>
      </c>
      <c r="Q64">
        <v>57</v>
      </c>
      <c r="R64">
        <v>278</v>
      </c>
      <c r="S64">
        <v>259</v>
      </c>
      <c r="T64">
        <v>0.63</v>
      </c>
      <c r="U64">
        <v>0.04</v>
      </c>
      <c r="V64">
        <v>0.24199999999999999</v>
      </c>
      <c r="W64">
        <v>0.8</v>
      </c>
      <c r="X64">
        <v>72.599999999999994</v>
      </c>
      <c r="Y64">
        <v>7.0000000000000007E-2</v>
      </c>
      <c r="Z64">
        <v>0.1</v>
      </c>
      <c r="AA64">
        <v>0.68100000000000005</v>
      </c>
      <c r="AB64">
        <v>0.68100000000000005</v>
      </c>
      <c r="AC64">
        <v>0.20599999999999999</v>
      </c>
      <c r="AD64">
        <v>41</v>
      </c>
      <c r="AE64">
        <v>0</v>
      </c>
      <c r="AF64">
        <v>41</v>
      </c>
      <c r="AG64">
        <v>41</v>
      </c>
      <c r="AI64">
        <v>0</v>
      </c>
      <c r="AJ64">
        <v>141</v>
      </c>
      <c r="AK64">
        <v>7</v>
      </c>
      <c r="AL64">
        <v>0</v>
      </c>
      <c r="AS64">
        <v>0</v>
      </c>
      <c r="AT64">
        <v>0</v>
      </c>
      <c r="AV64">
        <v>4.9000000000000002E-2</v>
      </c>
      <c r="AW64">
        <v>2.9000000000000001E-2</v>
      </c>
      <c r="AX64">
        <v>0.13700000000000001</v>
      </c>
      <c r="AY64">
        <v>0</v>
      </c>
      <c r="AZ64">
        <v>62</v>
      </c>
      <c r="BA64" t="s">
        <v>359</v>
      </c>
      <c r="BD64">
        <v>0</v>
      </c>
    </row>
    <row r="65" spans="1:56">
      <c r="A65">
        <v>11</v>
      </c>
      <c r="B65" t="s">
        <v>89</v>
      </c>
      <c r="C65" t="s">
        <v>71</v>
      </c>
      <c r="F65">
        <f>AVERAGE(F66:F72)</f>
        <v>70.511428571428581</v>
      </c>
      <c r="G65">
        <f t="shared" ref="G65:BD65" si="10">AVERAGE(G66:G72)</f>
        <v>117.57142857142857</v>
      </c>
      <c r="H65">
        <f t="shared" si="10"/>
        <v>5.5671428571428567</v>
      </c>
      <c r="I65">
        <f t="shared" si="10"/>
        <v>2.7714285714285714</v>
      </c>
      <c r="J65">
        <f t="shared" si="10"/>
        <v>1.8914285714285715</v>
      </c>
      <c r="K65">
        <f t="shared" si="10"/>
        <v>19.262857142857143</v>
      </c>
      <c r="L65">
        <f t="shared" si="10"/>
        <v>5.05</v>
      </c>
      <c r="M65">
        <f t="shared" si="10"/>
        <v>7.1300000000000008</v>
      </c>
      <c r="N65">
        <f t="shared" si="10"/>
        <v>50.571428571428569</v>
      </c>
      <c r="O65">
        <f t="shared" si="10"/>
        <v>1.8714285714285714</v>
      </c>
      <c r="P65">
        <f t="shared" si="10"/>
        <v>31.857142857142858</v>
      </c>
      <c r="Q65">
        <f t="shared" si="10"/>
        <v>99</v>
      </c>
      <c r="R65">
        <f t="shared" si="10"/>
        <v>285.14285714285717</v>
      </c>
      <c r="S65">
        <f t="shared" si="10"/>
        <v>408.28571428571428</v>
      </c>
      <c r="T65">
        <f t="shared" si="10"/>
        <v>1.9757142857142858</v>
      </c>
      <c r="U65">
        <f t="shared" si="10"/>
        <v>0.20100000000000001</v>
      </c>
      <c r="V65">
        <f t="shared" si="10"/>
        <v>0.34542857142857136</v>
      </c>
      <c r="W65">
        <f t="shared" si="10"/>
        <v>5.8857142857142861</v>
      </c>
      <c r="X65">
        <f t="shared" si="10"/>
        <v>1.842857142857143</v>
      </c>
      <c r="Y65">
        <f t="shared" si="10"/>
        <v>7.0428571428571424E-2</v>
      </c>
      <c r="Z65">
        <f t="shared" si="10"/>
        <v>4.7285714285714285E-2</v>
      </c>
      <c r="AA65">
        <f t="shared" si="10"/>
        <v>0.56714285714285706</v>
      </c>
      <c r="AB65">
        <f t="shared" si="10"/>
        <v>0.19428571428571426</v>
      </c>
      <c r="AC65">
        <f t="shared" si="10"/>
        <v>6.9999999999999993E-2</v>
      </c>
      <c r="AD65">
        <f t="shared" si="10"/>
        <v>27.428571428571427</v>
      </c>
      <c r="AE65">
        <f t="shared" si="10"/>
        <v>0</v>
      </c>
      <c r="AF65">
        <f t="shared" si="10"/>
        <v>27.428571428571427</v>
      </c>
      <c r="AG65">
        <f t="shared" si="10"/>
        <v>27.428571428571427</v>
      </c>
      <c r="AH65">
        <f t="shared" si="10"/>
        <v>32.25</v>
      </c>
      <c r="AI65">
        <f t="shared" si="10"/>
        <v>4.8571428571428578E-2</v>
      </c>
      <c r="AJ65">
        <f t="shared" si="10"/>
        <v>72.571428571428569</v>
      </c>
      <c r="AK65">
        <f t="shared" si="10"/>
        <v>3.5714285714285716</v>
      </c>
      <c r="AL65">
        <f t="shared" si="10"/>
        <v>0</v>
      </c>
      <c r="AM65">
        <f t="shared" si="10"/>
        <v>0</v>
      </c>
      <c r="AN65">
        <f t="shared" si="10"/>
        <v>44</v>
      </c>
      <c r="AO65">
        <f t="shared" si="10"/>
        <v>0.5</v>
      </c>
      <c r="AP65">
        <f t="shared" si="10"/>
        <v>333.5</v>
      </c>
      <c r="AQ65">
        <f t="shared" si="10"/>
        <v>13.25</v>
      </c>
      <c r="AR65">
        <f t="shared" si="10"/>
        <v>0.11499999999999999</v>
      </c>
      <c r="AS65">
        <f t="shared" si="10"/>
        <v>0</v>
      </c>
      <c r="AT65">
        <f t="shared" si="10"/>
        <v>0</v>
      </c>
      <c r="AU65">
        <f t="shared" si="10"/>
        <v>0.72499999999999998</v>
      </c>
      <c r="AV65">
        <f t="shared" si="10"/>
        <v>1.0372857142857144</v>
      </c>
      <c r="AW65">
        <f t="shared" si="10"/>
        <v>1.0998571428571429</v>
      </c>
      <c r="AX65">
        <f t="shared" si="10"/>
        <v>0.40342857142857141</v>
      </c>
      <c r="AY65">
        <f t="shared" si="10"/>
        <v>6.8571428571428568</v>
      </c>
      <c r="AZ65">
        <f t="shared" si="10"/>
        <v>254.28571428571428</v>
      </c>
      <c r="BD65">
        <f t="shared" si="10"/>
        <v>0</v>
      </c>
    </row>
    <row r="66" spans="1:56">
      <c r="D66" t="s">
        <v>369</v>
      </c>
      <c r="E66" t="s">
        <v>370</v>
      </c>
      <c r="F66">
        <v>65.17</v>
      </c>
      <c r="G66">
        <v>155</v>
      </c>
      <c r="H66">
        <v>5.54</v>
      </c>
      <c r="I66">
        <v>5.15</v>
      </c>
      <c r="J66">
        <v>2.5099999999999998</v>
      </c>
      <c r="K66">
        <v>21.63</v>
      </c>
      <c r="L66">
        <v>5.5</v>
      </c>
      <c r="N66">
        <v>61</v>
      </c>
      <c r="O66">
        <v>1.99</v>
      </c>
      <c r="P66">
        <v>43</v>
      </c>
      <c r="Q66">
        <v>109</v>
      </c>
      <c r="R66">
        <v>358</v>
      </c>
      <c r="S66">
        <v>422</v>
      </c>
      <c r="T66">
        <v>0.73</v>
      </c>
      <c r="U66">
        <v>0.159</v>
      </c>
      <c r="V66">
        <v>0.255</v>
      </c>
      <c r="W66">
        <v>5.7</v>
      </c>
      <c r="X66">
        <v>1.1000000000000001</v>
      </c>
      <c r="Y66">
        <v>0.13600000000000001</v>
      </c>
      <c r="Z66">
        <v>4.9000000000000002E-2</v>
      </c>
      <c r="AA66">
        <v>0.40799999999999997</v>
      </c>
      <c r="AB66">
        <v>0.155</v>
      </c>
      <c r="AC66">
        <v>0.09</v>
      </c>
      <c r="AD66">
        <v>48</v>
      </c>
      <c r="AE66">
        <v>0</v>
      </c>
      <c r="AF66">
        <v>48</v>
      </c>
      <c r="AG66">
        <v>48</v>
      </c>
      <c r="AI66">
        <v>0</v>
      </c>
      <c r="AJ66">
        <v>0</v>
      </c>
      <c r="AK66">
        <v>0</v>
      </c>
      <c r="AL66">
        <v>0</v>
      </c>
      <c r="AS66">
        <v>0</v>
      </c>
      <c r="AT66">
        <v>0</v>
      </c>
      <c r="AV66">
        <v>1.948</v>
      </c>
      <c r="AW66">
        <v>2.133</v>
      </c>
      <c r="AX66">
        <v>0.74</v>
      </c>
      <c r="AY66">
        <v>5</v>
      </c>
      <c r="AZ66">
        <v>253</v>
      </c>
      <c r="BA66" t="s">
        <v>173</v>
      </c>
      <c r="BD66">
        <v>0</v>
      </c>
    </row>
    <row r="67" spans="1:56">
      <c r="D67" t="s">
        <v>206</v>
      </c>
      <c r="E67" t="s">
        <v>207</v>
      </c>
      <c r="F67">
        <v>72</v>
      </c>
      <c r="G67">
        <v>94</v>
      </c>
      <c r="H67">
        <v>4.75</v>
      </c>
      <c r="I67">
        <v>0.37</v>
      </c>
      <c r="J67">
        <v>1.75</v>
      </c>
      <c r="K67">
        <v>21.14</v>
      </c>
      <c r="L67">
        <v>4.0999999999999996</v>
      </c>
      <c r="M67">
        <v>7.96</v>
      </c>
      <c r="N67">
        <v>34</v>
      </c>
      <c r="O67">
        <v>1.19</v>
      </c>
      <c r="P67">
        <v>27</v>
      </c>
      <c r="Q67">
        <v>74</v>
      </c>
      <c r="R67">
        <v>224</v>
      </c>
      <c r="S67">
        <v>343</v>
      </c>
      <c r="T67">
        <v>2.2799999999999998</v>
      </c>
      <c r="U67">
        <v>0.14499999999999999</v>
      </c>
      <c r="V67">
        <v>0.109</v>
      </c>
      <c r="W67">
        <v>5</v>
      </c>
      <c r="X67">
        <v>0</v>
      </c>
      <c r="Y67">
        <v>9.6000000000000002E-2</v>
      </c>
      <c r="Z67">
        <v>3.9E-2</v>
      </c>
      <c r="AA67">
        <v>0.42799999999999999</v>
      </c>
      <c r="AB67">
        <v>0.216</v>
      </c>
      <c r="AC67">
        <v>8.4000000000000005E-2</v>
      </c>
      <c r="AD67">
        <v>12</v>
      </c>
      <c r="AE67">
        <v>0</v>
      </c>
      <c r="AF67">
        <v>12</v>
      </c>
      <c r="AG67">
        <v>12</v>
      </c>
      <c r="AH67">
        <v>31.5</v>
      </c>
      <c r="AI67">
        <v>0</v>
      </c>
      <c r="AJ67">
        <v>108</v>
      </c>
      <c r="AK67">
        <v>5</v>
      </c>
      <c r="AL67">
        <v>0</v>
      </c>
      <c r="AM67">
        <v>0</v>
      </c>
      <c r="AN67">
        <v>65</v>
      </c>
      <c r="AO67">
        <v>0</v>
      </c>
      <c r="AP67">
        <v>511</v>
      </c>
      <c r="AQ67">
        <v>16</v>
      </c>
      <c r="AR67">
        <v>0.15</v>
      </c>
      <c r="AS67">
        <v>0</v>
      </c>
      <c r="AT67">
        <v>0</v>
      </c>
      <c r="AU67">
        <v>0.8</v>
      </c>
      <c r="AV67">
        <v>7.0999999999999994E-2</v>
      </c>
      <c r="AW67">
        <v>9.5000000000000001E-2</v>
      </c>
      <c r="AX67">
        <v>0.121</v>
      </c>
      <c r="AY67">
        <v>0</v>
      </c>
      <c r="AZ67">
        <v>254</v>
      </c>
      <c r="BA67" t="s">
        <v>173</v>
      </c>
      <c r="BD67">
        <v>0</v>
      </c>
    </row>
    <row r="68" spans="1:56">
      <c r="D68" t="s">
        <v>371</v>
      </c>
      <c r="E68" t="s">
        <v>372</v>
      </c>
      <c r="F68">
        <v>71.33</v>
      </c>
      <c r="G68">
        <v>121</v>
      </c>
      <c r="H68">
        <v>6.38</v>
      </c>
      <c r="I68">
        <v>3.45</v>
      </c>
      <c r="J68">
        <v>1.94</v>
      </c>
      <c r="K68">
        <v>16.91</v>
      </c>
      <c r="N68">
        <v>45</v>
      </c>
      <c r="O68">
        <v>1.6</v>
      </c>
      <c r="P68">
        <v>25</v>
      </c>
      <c r="Q68">
        <v>81</v>
      </c>
      <c r="R68">
        <v>320</v>
      </c>
      <c r="S68">
        <v>475</v>
      </c>
      <c r="T68">
        <v>1.2</v>
      </c>
      <c r="U68">
        <v>0.3</v>
      </c>
      <c r="V68">
        <v>0.6</v>
      </c>
      <c r="W68">
        <v>9.6</v>
      </c>
      <c r="X68">
        <v>1.8</v>
      </c>
      <c r="Y68">
        <v>5.1999999999999998E-2</v>
      </c>
      <c r="Z68">
        <v>4.4999999999999998E-2</v>
      </c>
      <c r="AA68">
        <v>0.94</v>
      </c>
      <c r="AB68">
        <v>0.183</v>
      </c>
      <c r="AC68">
        <v>0.09</v>
      </c>
      <c r="AD68">
        <v>43</v>
      </c>
      <c r="AE68">
        <v>0</v>
      </c>
      <c r="AF68">
        <v>43</v>
      </c>
      <c r="AG68">
        <v>43</v>
      </c>
      <c r="AI68">
        <v>0</v>
      </c>
      <c r="AJ68">
        <v>213</v>
      </c>
      <c r="AK68">
        <v>11</v>
      </c>
      <c r="AL68">
        <v>0</v>
      </c>
      <c r="AS68">
        <v>0</v>
      </c>
      <c r="AT68">
        <v>0</v>
      </c>
      <c r="AV68">
        <v>1.677</v>
      </c>
      <c r="AW68">
        <v>1.385</v>
      </c>
      <c r="AX68">
        <v>0.20499999999999999</v>
      </c>
      <c r="AY68">
        <v>22</v>
      </c>
      <c r="AZ68">
        <v>266</v>
      </c>
      <c r="BA68" t="s">
        <v>173</v>
      </c>
      <c r="BD68">
        <v>0</v>
      </c>
    </row>
    <row r="69" spans="1:56">
      <c r="D69" t="s">
        <v>373</v>
      </c>
      <c r="E69" t="s">
        <v>374</v>
      </c>
      <c r="F69">
        <v>69.34</v>
      </c>
      <c r="G69">
        <v>142</v>
      </c>
      <c r="H69">
        <v>6.75</v>
      </c>
      <c r="I69">
        <v>6.57</v>
      </c>
      <c r="J69">
        <v>1.95</v>
      </c>
      <c r="K69">
        <v>15.39</v>
      </c>
      <c r="L69">
        <v>6.9</v>
      </c>
      <c r="M69">
        <v>6.53</v>
      </c>
      <c r="N69">
        <v>48</v>
      </c>
      <c r="O69">
        <v>1.73</v>
      </c>
      <c r="P69">
        <v>28</v>
      </c>
      <c r="Q69">
        <v>104</v>
      </c>
      <c r="R69">
        <v>235</v>
      </c>
      <c r="S69">
        <v>430</v>
      </c>
      <c r="T69">
        <v>1.87</v>
      </c>
      <c r="U69">
        <v>0.21299999999999999</v>
      </c>
      <c r="V69">
        <v>0.42</v>
      </c>
      <c r="W69">
        <v>6.5</v>
      </c>
      <c r="X69">
        <v>2.2999999999999998</v>
      </c>
      <c r="Y69">
        <v>5.8000000000000003E-2</v>
      </c>
      <c r="Z69">
        <v>5.6000000000000001E-2</v>
      </c>
      <c r="AA69">
        <v>0.90100000000000002</v>
      </c>
      <c r="AB69">
        <v>0.13900000000000001</v>
      </c>
      <c r="AC69">
        <v>4.5999999999999999E-2</v>
      </c>
      <c r="AD69">
        <v>30</v>
      </c>
      <c r="AE69">
        <v>0</v>
      </c>
      <c r="AF69">
        <v>30</v>
      </c>
      <c r="AG69">
        <v>30</v>
      </c>
      <c r="AH69">
        <v>34.9</v>
      </c>
      <c r="AI69">
        <v>0.34</v>
      </c>
      <c r="AJ69">
        <v>87</v>
      </c>
      <c r="AK69">
        <v>4</v>
      </c>
      <c r="AL69">
        <v>0</v>
      </c>
      <c r="AM69">
        <v>0</v>
      </c>
      <c r="AN69">
        <v>52</v>
      </c>
      <c r="AO69">
        <v>0</v>
      </c>
      <c r="AP69">
        <v>409</v>
      </c>
      <c r="AQ69">
        <v>13</v>
      </c>
      <c r="AR69">
        <v>0.16</v>
      </c>
      <c r="AS69">
        <v>0</v>
      </c>
      <c r="AT69">
        <v>0</v>
      </c>
      <c r="AU69">
        <v>1</v>
      </c>
      <c r="AV69">
        <v>2.3519999999999999</v>
      </c>
      <c r="AW69">
        <v>2.83</v>
      </c>
      <c r="AX69">
        <v>0.83599999999999997</v>
      </c>
      <c r="AY69">
        <v>6</v>
      </c>
      <c r="AZ69">
        <v>259</v>
      </c>
      <c r="BA69" t="s">
        <v>173</v>
      </c>
      <c r="BD69">
        <v>0</v>
      </c>
    </row>
    <row r="70" spans="1:56">
      <c r="D70" t="s">
        <v>375</v>
      </c>
      <c r="E70" t="s">
        <v>376</v>
      </c>
      <c r="F70">
        <v>71.459999999999994</v>
      </c>
      <c r="G70">
        <v>106</v>
      </c>
      <c r="H70">
        <v>5.19</v>
      </c>
      <c r="I70">
        <v>1.55</v>
      </c>
      <c r="J70">
        <v>1.81</v>
      </c>
      <c r="K70">
        <v>19.989999999999998</v>
      </c>
      <c r="L70">
        <v>5.5</v>
      </c>
      <c r="N70">
        <v>53</v>
      </c>
      <c r="O70">
        <v>1.7</v>
      </c>
      <c r="P70">
        <v>34</v>
      </c>
      <c r="Q70">
        <v>108</v>
      </c>
      <c r="R70">
        <v>309</v>
      </c>
      <c r="S70">
        <v>414</v>
      </c>
      <c r="T70">
        <v>1.46</v>
      </c>
      <c r="U70">
        <v>0.215</v>
      </c>
      <c r="V70">
        <v>0.36099999999999999</v>
      </c>
      <c r="W70">
        <v>4.7</v>
      </c>
      <c r="X70">
        <v>2</v>
      </c>
      <c r="Y70">
        <v>5.2999999999999999E-2</v>
      </c>
      <c r="Z70">
        <v>3.7999999999999999E-2</v>
      </c>
      <c r="AA70">
        <v>0.44700000000000001</v>
      </c>
      <c r="AB70">
        <v>0.1</v>
      </c>
      <c r="AC70">
        <v>6.4000000000000001E-2</v>
      </c>
      <c r="AD70">
        <v>36</v>
      </c>
      <c r="AE70">
        <v>0</v>
      </c>
      <c r="AF70">
        <v>36</v>
      </c>
      <c r="AG70">
        <v>36</v>
      </c>
      <c r="AI70">
        <v>0</v>
      </c>
      <c r="AJ70">
        <v>0</v>
      </c>
      <c r="AK70">
        <v>0</v>
      </c>
      <c r="AL70">
        <v>0</v>
      </c>
      <c r="AS70">
        <v>0</v>
      </c>
      <c r="AT70">
        <v>0</v>
      </c>
      <c r="AV70">
        <v>0.59899999999999998</v>
      </c>
      <c r="AW70">
        <v>0.67300000000000004</v>
      </c>
      <c r="AX70">
        <v>0.19900000000000001</v>
      </c>
      <c r="AY70">
        <v>7</v>
      </c>
      <c r="AZ70">
        <v>253</v>
      </c>
      <c r="BA70" t="s">
        <v>173</v>
      </c>
      <c r="BD70">
        <v>0</v>
      </c>
    </row>
    <row r="71" spans="1:56">
      <c r="D71" t="s">
        <v>377</v>
      </c>
      <c r="E71" t="s">
        <v>378</v>
      </c>
      <c r="F71">
        <v>70.78</v>
      </c>
      <c r="G71">
        <v>111</v>
      </c>
      <c r="H71">
        <v>5.21</v>
      </c>
      <c r="I71">
        <v>1.38</v>
      </c>
      <c r="J71">
        <v>1.55</v>
      </c>
      <c r="K71">
        <v>21.09</v>
      </c>
      <c r="L71">
        <v>4.3</v>
      </c>
      <c r="M71">
        <v>8.36</v>
      </c>
      <c r="N71">
        <v>57</v>
      </c>
      <c r="O71">
        <v>1.65</v>
      </c>
      <c r="P71">
        <v>32</v>
      </c>
      <c r="Q71">
        <v>101</v>
      </c>
      <c r="R71">
        <v>255</v>
      </c>
      <c r="S71">
        <v>337</v>
      </c>
      <c r="T71">
        <v>0.81</v>
      </c>
      <c r="U71">
        <v>0.16200000000000001</v>
      </c>
      <c r="V71">
        <v>0.371</v>
      </c>
      <c r="W71">
        <v>5</v>
      </c>
      <c r="X71">
        <v>2.7</v>
      </c>
      <c r="Y71">
        <v>4.5999999999999999E-2</v>
      </c>
      <c r="Z71">
        <v>5.8000000000000003E-2</v>
      </c>
      <c r="AA71">
        <v>0.35199999999999998</v>
      </c>
      <c r="AB71">
        <v>0.17499999999999999</v>
      </c>
      <c r="AC71">
        <v>5.2999999999999999E-2</v>
      </c>
      <c r="AD71">
        <v>8</v>
      </c>
      <c r="AE71">
        <v>0</v>
      </c>
      <c r="AF71">
        <v>8</v>
      </c>
      <c r="AG71">
        <v>8</v>
      </c>
      <c r="AH71">
        <v>23.4</v>
      </c>
      <c r="AI71">
        <v>0</v>
      </c>
      <c r="AJ71">
        <v>16</v>
      </c>
      <c r="AK71">
        <v>1</v>
      </c>
      <c r="AL71">
        <v>0</v>
      </c>
      <c r="AM71">
        <v>0</v>
      </c>
      <c r="AN71">
        <v>9</v>
      </c>
      <c r="AO71">
        <v>2</v>
      </c>
      <c r="AP71">
        <v>92</v>
      </c>
      <c r="AQ71">
        <v>10</v>
      </c>
      <c r="AR71">
        <v>0.05</v>
      </c>
      <c r="AS71">
        <v>0</v>
      </c>
      <c r="AT71">
        <v>0</v>
      </c>
      <c r="AU71">
        <v>0.6</v>
      </c>
      <c r="AV71">
        <v>0.32100000000000001</v>
      </c>
      <c r="AW71">
        <v>0.30599999999999999</v>
      </c>
      <c r="AX71">
        <v>0.56599999999999995</v>
      </c>
      <c r="AY71">
        <v>1</v>
      </c>
      <c r="AZ71">
        <v>249</v>
      </c>
      <c r="BA71" t="s">
        <v>173</v>
      </c>
      <c r="BD71">
        <v>0</v>
      </c>
    </row>
    <row r="72" spans="1:56">
      <c r="D72" t="s">
        <v>379</v>
      </c>
      <c r="E72" t="s">
        <v>380</v>
      </c>
      <c r="F72">
        <v>73.5</v>
      </c>
      <c r="G72">
        <v>94</v>
      </c>
      <c r="H72">
        <v>5.15</v>
      </c>
      <c r="I72">
        <v>0.93</v>
      </c>
      <c r="J72">
        <v>1.73</v>
      </c>
      <c r="K72">
        <v>18.690000000000001</v>
      </c>
      <c r="L72">
        <v>4</v>
      </c>
      <c r="M72">
        <v>5.67</v>
      </c>
      <c r="N72">
        <v>56</v>
      </c>
      <c r="O72">
        <v>3.24</v>
      </c>
      <c r="P72">
        <v>34</v>
      </c>
      <c r="Q72">
        <v>116</v>
      </c>
      <c r="R72">
        <v>295</v>
      </c>
      <c r="S72">
        <v>437</v>
      </c>
      <c r="T72">
        <v>5.48</v>
      </c>
      <c r="U72">
        <v>0.21299999999999999</v>
      </c>
      <c r="V72">
        <v>0.30199999999999999</v>
      </c>
      <c r="W72">
        <v>4.7</v>
      </c>
      <c r="X72">
        <v>3</v>
      </c>
      <c r="Y72">
        <v>5.1999999999999998E-2</v>
      </c>
      <c r="Z72">
        <v>4.5999999999999999E-2</v>
      </c>
      <c r="AA72">
        <v>0.49399999999999999</v>
      </c>
      <c r="AB72">
        <v>0.39200000000000002</v>
      </c>
      <c r="AC72">
        <v>6.3E-2</v>
      </c>
      <c r="AD72">
        <v>15</v>
      </c>
      <c r="AE72">
        <v>0</v>
      </c>
      <c r="AF72">
        <v>15</v>
      </c>
      <c r="AG72">
        <v>15</v>
      </c>
      <c r="AH72">
        <v>39.200000000000003</v>
      </c>
      <c r="AI72">
        <v>0</v>
      </c>
      <c r="AJ72">
        <v>84</v>
      </c>
      <c r="AK72">
        <v>4</v>
      </c>
      <c r="AL72">
        <v>0</v>
      </c>
      <c r="AM72">
        <v>0</v>
      </c>
      <c r="AN72">
        <v>50</v>
      </c>
      <c r="AO72">
        <v>0</v>
      </c>
      <c r="AP72">
        <v>322</v>
      </c>
      <c r="AQ72">
        <v>14</v>
      </c>
      <c r="AR72">
        <v>0.1</v>
      </c>
      <c r="AS72">
        <v>0</v>
      </c>
      <c r="AT72">
        <v>0</v>
      </c>
      <c r="AU72">
        <v>0.5</v>
      </c>
      <c r="AV72">
        <v>0.29299999999999998</v>
      </c>
      <c r="AW72">
        <v>0.27700000000000002</v>
      </c>
      <c r="AX72">
        <v>0.157</v>
      </c>
      <c r="AY72">
        <v>7</v>
      </c>
      <c r="AZ72">
        <v>246</v>
      </c>
      <c r="BA72" t="s">
        <v>173</v>
      </c>
      <c r="BD72">
        <v>0</v>
      </c>
    </row>
    <row r="73" spans="1:56">
      <c r="A73">
        <v>12</v>
      </c>
      <c r="B73" t="s">
        <v>82</v>
      </c>
      <c r="C73" t="s">
        <v>71</v>
      </c>
      <c r="F73">
        <f>AVERAGE(F74:F76)</f>
        <v>89.733333333333334</v>
      </c>
      <c r="G73">
        <f t="shared" ref="G73:BD73" si="11">AVERAGE(G74:G76)</f>
        <v>34.333333333333336</v>
      </c>
      <c r="H73">
        <f t="shared" si="11"/>
        <v>2.2833333333333337</v>
      </c>
      <c r="I73">
        <f t="shared" si="11"/>
        <v>0.52999999999999992</v>
      </c>
      <c r="J73">
        <f t="shared" si="11"/>
        <v>1.1900000000000002</v>
      </c>
      <c r="K73">
        <f t="shared" si="11"/>
        <v>6.25</v>
      </c>
      <c r="L73">
        <f t="shared" si="11"/>
        <v>3.0333333333333332</v>
      </c>
      <c r="M73">
        <f t="shared" si="11"/>
        <v>1.38</v>
      </c>
      <c r="N73">
        <f t="shared" si="11"/>
        <v>20</v>
      </c>
      <c r="O73">
        <f t="shared" si="11"/>
        <v>5.3533333333333326</v>
      </c>
      <c r="P73">
        <f t="shared" si="11"/>
        <v>17.333333333333332</v>
      </c>
      <c r="Q73">
        <f t="shared" si="11"/>
        <v>121</v>
      </c>
      <c r="R73">
        <f t="shared" si="11"/>
        <v>407</v>
      </c>
      <c r="S73">
        <f t="shared" si="11"/>
        <v>13</v>
      </c>
      <c r="T73">
        <f t="shared" si="11"/>
        <v>1.2566666666666666</v>
      </c>
      <c r="U73">
        <f t="shared" si="11"/>
        <v>0.37333333333333335</v>
      </c>
      <c r="V73">
        <f t="shared" si="11"/>
        <v>0.36766666666666664</v>
      </c>
      <c r="W73">
        <f t="shared" si="11"/>
        <v>3.3666666666666671</v>
      </c>
      <c r="Y73">
        <f t="shared" si="11"/>
        <v>3.3000000000000002E-2</v>
      </c>
      <c r="Z73">
        <f t="shared" si="11"/>
        <v>0.21233333333333335</v>
      </c>
      <c r="AA73">
        <f t="shared" si="11"/>
        <v>3.4046666666666661</v>
      </c>
      <c r="AB73">
        <f t="shared" si="11"/>
        <v>1.0050000000000001</v>
      </c>
      <c r="AC73">
        <f t="shared" si="11"/>
        <v>0.15766666666666665</v>
      </c>
      <c r="AD73">
        <f t="shared" si="11"/>
        <v>8</v>
      </c>
      <c r="AE73">
        <f t="shared" si="11"/>
        <v>0</v>
      </c>
      <c r="AF73">
        <f t="shared" si="11"/>
        <v>8</v>
      </c>
      <c r="AG73">
        <f t="shared" si="11"/>
        <v>8</v>
      </c>
      <c r="AJ73">
        <f t="shared" si="11"/>
        <v>0</v>
      </c>
      <c r="AK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S73">
        <f t="shared" si="11"/>
        <v>3.6</v>
      </c>
      <c r="AT73">
        <f t="shared" si="11"/>
        <v>145.33333333333334</v>
      </c>
      <c r="AV73">
        <f t="shared" si="11"/>
        <v>6.5000000000000002E-2</v>
      </c>
      <c r="AW73">
        <f t="shared" si="11"/>
        <v>5.1999999999999998E-2</v>
      </c>
      <c r="AX73">
        <f t="shared" si="11"/>
        <v>0.433</v>
      </c>
      <c r="AZ73">
        <f t="shared" si="11"/>
        <v>46.333333333333336</v>
      </c>
      <c r="BB73">
        <f t="shared" si="11"/>
        <v>9.15</v>
      </c>
      <c r="BD73">
        <f t="shared" si="11"/>
        <v>0</v>
      </c>
    </row>
    <row r="74" spans="1:56">
      <c r="D74" t="s">
        <v>381</v>
      </c>
      <c r="E74" t="s">
        <v>382</v>
      </c>
      <c r="F74">
        <v>89.74</v>
      </c>
      <c r="G74">
        <v>34</v>
      </c>
      <c r="H74">
        <v>2.2400000000000002</v>
      </c>
      <c r="I74">
        <v>0.49</v>
      </c>
      <c r="J74">
        <v>0.73</v>
      </c>
      <c r="K74">
        <v>6.79</v>
      </c>
      <c r="L74">
        <v>2.5</v>
      </c>
      <c r="M74">
        <v>2.38</v>
      </c>
      <c r="N74">
        <v>2</v>
      </c>
      <c r="O74">
        <v>0.41</v>
      </c>
      <c r="P74">
        <v>20</v>
      </c>
      <c r="Q74">
        <v>112</v>
      </c>
      <c r="R74">
        <v>304</v>
      </c>
      <c r="S74">
        <v>9</v>
      </c>
      <c r="T74">
        <v>1.03</v>
      </c>
      <c r="U74">
        <v>0.14199999999999999</v>
      </c>
      <c r="V74">
        <v>0.23</v>
      </c>
      <c r="W74">
        <v>5.7</v>
      </c>
      <c r="Y74">
        <v>1.4999999999999999E-2</v>
      </c>
      <c r="Z74">
        <v>0.217</v>
      </c>
      <c r="AA74">
        <v>3.8769999999999998</v>
      </c>
      <c r="AB74">
        <v>1.5</v>
      </c>
      <c r="AC74">
        <v>0.29299999999999998</v>
      </c>
      <c r="AD74">
        <v>13</v>
      </c>
      <c r="AE74">
        <v>0</v>
      </c>
      <c r="AF74">
        <v>13</v>
      </c>
      <c r="AG74">
        <v>13</v>
      </c>
      <c r="AS74">
        <v>0.4</v>
      </c>
      <c r="AT74">
        <v>18</v>
      </c>
      <c r="AZ74">
        <v>19</v>
      </c>
      <c r="BA74" t="s">
        <v>383</v>
      </c>
      <c r="BD74">
        <v>0</v>
      </c>
    </row>
    <row r="75" spans="1:56">
      <c r="D75" t="s">
        <v>208</v>
      </c>
      <c r="E75" t="s">
        <v>209</v>
      </c>
      <c r="F75">
        <v>89.85</v>
      </c>
      <c r="G75">
        <v>38</v>
      </c>
      <c r="H75">
        <v>1.49</v>
      </c>
      <c r="I75">
        <v>0.53</v>
      </c>
      <c r="J75">
        <v>1.26</v>
      </c>
      <c r="K75">
        <v>6.86</v>
      </c>
      <c r="L75">
        <v>3.8</v>
      </c>
      <c r="M75">
        <v>1.1599999999999999</v>
      </c>
      <c r="N75">
        <v>15</v>
      </c>
      <c r="O75">
        <v>3.47</v>
      </c>
      <c r="P75">
        <v>13</v>
      </c>
      <c r="Q75">
        <v>57</v>
      </c>
      <c r="R75">
        <v>506</v>
      </c>
      <c r="S75">
        <v>9</v>
      </c>
      <c r="T75">
        <v>0.71</v>
      </c>
      <c r="U75">
        <v>0.35299999999999998</v>
      </c>
      <c r="V75">
        <v>0.28599999999999998</v>
      </c>
      <c r="W75">
        <v>2.2000000000000002</v>
      </c>
      <c r="Y75">
        <v>1.4999999999999999E-2</v>
      </c>
      <c r="Z75">
        <v>0.215</v>
      </c>
      <c r="AA75">
        <v>4.085</v>
      </c>
      <c r="AB75">
        <v>1.075</v>
      </c>
      <c r="AC75">
        <v>4.3999999999999997E-2</v>
      </c>
      <c r="AD75">
        <v>2</v>
      </c>
      <c r="AE75">
        <v>0</v>
      </c>
      <c r="AF75">
        <v>2</v>
      </c>
      <c r="AG75">
        <v>2</v>
      </c>
      <c r="AS75">
        <v>5.3</v>
      </c>
      <c r="AT75">
        <v>212</v>
      </c>
      <c r="AZ75">
        <v>54</v>
      </c>
      <c r="BA75" t="s">
        <v>173</v>
      </c>
      <c r="BB75">
        <v>5.4</v>
      </c>
      <c r="BC75" t="s">
        <v>210</v>
      </c>
      <c r="BD75">
        <v>0</v>
      </c>
    </row>
    <row r="76" spans="1:56">
      <c r="D76" t="s">
        <v>384</v>
      </c>
      <c r="E76" t="s">
        <v>385</v>
      </c>
      <c r="F76">
        <v>89.61</v>
      </c>
      <c r="G76">
        <v>31</v>
      </c>
      <c r="H76">
        <v>3.12</v>
      </c>
      <c r="I76">
        <v>0.56999999999999995</v>
      </c>
      <c r="J76">
        <v>1.58</v>
      </c>
      <c r="K76">
        <v>5.0999999999999996</v>
      </c>
      <c r="L76">
        <v>2.8</v>
      </c>
      <c r="M76">
        <v>0.6</v>
      </c>
      <c r="N76">
        <v>43</v>
      </c>
      <c r="O76">
        <v>12.18</v>
      </c>
      <c r="P76">
        <v>19</v>
      </c>
      <c r="Q76">
        <v>194</v>
      </c>
      <c r="R76">
        <v>411</v>
      </c>
      <c r="S76">
        <v>21</v>
      </c>
      <c r="T76">
        <v>2.0299999999999998</v>
      </c>
      <c r="U76">
        <v>0.625</v>
      </c>
      <c r="V76">
        <v>0.58699999999999997</v>
      </c>
      <c r="W76">
        <v>2.2000000000000002</v>
      </c>
      <c r="Y76">
        <v>6.9000000000000006E-2</v>
      </c>
      <c r="Z76">
        <v>0.20499999999999999</v>
      </c>
      <c r="AA76">
        <v>2.2519999999999998</v>
      </c>
      <c r="AB76">
        <v>0.44</v>
      </c>
      <c r="AC76">
        <v>0.13600000000000001</v>
      </c>
      <c r="AD76">
        <v>9</v>
      </c>
      <c r="AE76">
        <v>0</v>
      </c>
      <c r="AF76">
        <v>9</v>
      </c>
      <c r="AG76">
        <v>9</v>
      </c>
      <c r="AJ76">
        <v>0</v>
      </c>
      <c r="AK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S76">
        <v>5.0999999999999996</v>
      </c>
      <c r="AT76">
        <v>206</v>
      </c>
      <c r="AV76">
        <v>6.5000000000000002E-2</v>
      </c>
      <c r="AW76">
        <v>5.1999999999999998E-2</v>
      </c>
      <c r="AX76">
        <v>0.433</v>
      </c>
      <c r="AZ76">
        <v>66</v>
      </c>
      <c r="BA76" t="s">
        <v>173</v>
      </c>
      <c r="BB76">
        <v>12.9</v>
      </c>
      <c r="BC76" t="s">
        <v>210</v>
      </c>
      <c r="BD76">
        <v>0</v>
      </c>
    </row>
    <row r="77" spans="1:56">
      <c r="A77">
        <v>13</v>
      </c>
      <c r="B77" t="s">
        <v>85</v>
      </c>
      <c r="C77" t="s">
        <v>71</v>
      </c>
      <c r="F77">
        <f>AVERAGE(F78:F80)</f>
        <v>95.356666666666669</v>
      </c>
      <c r="G77">
        <f t="shared" ref="G77:BD77" si="12">AVERAGE(G78:G80)</f>
        <v>15</v>
      </c>
      <c r="H77">
        <f t="shared" si="12"/>
        <v>0.69</v>
      </c>
      <c r="I77">
        <f t="shared" si="12"/>
        <v>0.14333333333333334</v>
      </c>
      <c r="J77">
        <f t="shared" si="12"/>
        <v>0.54666666666666675</v>
      </c>
      <c r="K77">
        <f t="shared" si="12"/>
        <v>3.2633333333333332</v>
      </c>
      <c r="L77">
        <f t="shared" si="12"/>
        <v>0.93333333333333324</v>
      </c>
      <c r="M77">
        <f t="shared" si="12"/>
        <v>1.8066666666666666</v>
      </c>
      <c r="N77">
        <f t="shared" si="12"/>
        <v>24</v>
      </c>
      <c r="O77">
        <f t="shared" si="12"/>
        <v>0.30666666666666664</v>
      </c>
      <c r="P77">
        <f t="shared" si="12"/>
        <v>12.333333333333334</v>
      </c>
      <c r="Q77">
        <f t="shared" si="12"/>
        <v>23.333333333333332</v>
      </c>
      <c r="R77">
        <f t="shared" si="12"/>
        <v>189</v>
      </c>
      <c r="S77">
        <f t="shared" si="12"/>
        <v>110.33333333333333</v>
      </c>
      <c r="T77">
        <f t="shared" si="12"/>
        <v>0.17</v>
      </c>
      <c r="U77">
        <f t="shared" si="12"/>
        <v>4.9333333333333333E-2</v>
      </c>
      <c r="V77">
        <f t="shared" si="12"/>
        <v>8.6000000000000007E-2</v>
      </c>
      <c r="W77">
        <f t="shared" si="12"/>
        <v>0.46666666666666662</v>
      </c>
      <c r="X77">
        <f t="shared" si="12"/>
        <v>4.0333333333333332</v>
      </c>
      <c r="Y77">
        <f t="shared" si="12"/>
        <v>3.3666666666666664E-2</v>
      </c>
      <c r="Z77">
        <f t="shared" si="12"/>
        <v>3.5000000000000003E-2</v>
      </c>
      <c r="AA77">
        <f t="shared" si="12"/>
        <v>0.15133333333333335</v>
      </c>
      <c r="AB77">
        <f t="shared" si="12"/>
        <v>0.23133333333333331</v>
      </c>
      <c r="AC77">
        <f t="shared" si="12"/>
        <v>5.8999999999999997E-2</v>
      </c>
      <c r="AD77">
        <f t="shared" si="12"/>
        <v>14.333333333333334</v>
      </c>
      <c r="AE77">
        <f t="shared" si="12"/>
        <v>0</v>
      </c>
      <c r="AF77">
        <f t="shared" si="12"/>
        <v>14.333333333333334</v>
      </c>
      <c r="AG77">
        <f t="shared" si="12"/>
        <v>14.333333333333334</v>
      </c>
      <c r="AH77">
        <f t="shared" si="12"/>
        <v>6.5333333333333341</v>
      </c>
      <c r="AI77">
        <f t="shared" si="12"/>
        <v>0</v>
      </c>
      <c r="AJ77">
        <f t="shared" si="12"/>
        <v>232.66666666666666</v>
      </c>
      <c r="AK77">
        <f t="shared" si="12"/>
        <v>11.666666666666666</v>
      </c>
      <c r="AL77">
        <f t="shared" si="12"/>
        <v>0</v>
      </c>
      <c r="AM77">
        <f t="shared" si="12"/>
        <v>6.333333333333333</v>
      </c>
      <c r="AN77">
        <f t="shared" si="12"/>
        <v>129.66666666666666</v>
      </c>
      <c r="AO77">
        <f t="shared" si="12"/>
        <v>14.666666666666666</v>
      </c>
      <c r="AP77">
        <f t="shared" si="12"/>
        <v>0</v>
      </c>
      <c r="AQ77">
        <f t="shared" si="12"/>
        <v>122.66666666666667</v>
      </c>
      <c r="AR77">
        <f t="shared" si="12"/>
        <v>0.13666666666666666</v>
      </c>
      <c r="AS77">
        <f t="shared" si="12"/>
        <v>0</v>
      </c>
      <c r="AT77">
        <f t="shared" si="12"/>
        <v>0</v>
      </c>
      <c r="AU77">
        <f t="shared" si="12"/>
        <v>20.466666666666665</v>
      </c>
      <c r="AV77">
        <f t="shared" si="12"/>
        <v>0.03</v>
      </c>
      <c r="AW77">
        <f t="shared" si="12"/>
        <v>1.2333333333333333E-2</v>
      </c>
      <c r="AX77">
        <f t="shared" si="12"/>
        <v>3.6666666666666667E-2</v>
      </c>
      <c r="AY77">
        <f t="shared" si="12"/>
        <v>0</v>
      </c>
      <c r="AZ77">
        <f t="shared" si="12"/>
        <v>111.66666666666667</v>
      </c>
      <c r="BB77">
        <f t="shared" si="12"/>
        <v>165</v>
      </c>
      <c r="BD77">
        <f t="shared" si="12"/>
        <v>10</v>
      </c>
    </row>
    <row r="78" spans="1:56">
      <c r="D78" t="s">
        <v>211</v>
      </c>
      <c r="E78" t="s">
        <v>212</v>
      </c>
      <c r="F78">
        <v>95.23</v>
      </c>
      <c r="G78">
        <v>15</v>
      </c>
      <c r="H78">
        <v>0.65</v>
      </c>
      <c r="I78">
        <v>0.11</v>
      </c>
      <c r="J78">
        <v>0.38</v>
      </c>
      <c r="K78">
        <v>3.63</v>
      </c>
      <c r="L78">
        <v>0.5</v>
      </c>
      <c r="M78">
        <v>1.67</v>
      </c>
      <c r="N78">
        <v>16</v>
      </c>
      <c r="O78">
        <v>0.28000000000000003</v>
      </c>
      <c r="P78">
        <v>13</v>
      </c>
      <c r="Q78">
        <v>24</v>
      </c>
      <c r="R78">
        <v>147</v>
      </c>
      <c r="S78">
        <v>2</v>
      </c>
      <c r="T78">
        <v>0.2</v>
      </c>
      <c r="U78">
        <v>4.1000000000000002E-2</v>
      </c>
      <c r="V78">
        <v>7.9000000000000001E-2</v>
      </c>
      <c r="W78">
        <v>0.3</v>
      </c>
      <c r="X78">
        <v>2.8</v>
      </c>
      <c r="Y78">
        <v>2.7E-2</v>
      </c>
      <c r="Z78">
        <v>3.3000000000000002E-2</v>
      </c>
      <c r="AA78">
        <v>9.8000000000000004E-2</v>
      </c>
      <c r="AB78">
        <v>0.25900000000000001</v>
      </c>
      <c r="AC78">
        <v>0.04</v>
      </c>
      <c r="AD78">
        <v>7</v>
      </c>
      <c r="AE78">
        <v>0</v>
      </c>
      <c r="AF78">
        <v>7</v>
      </c>
      <c r="AG78">
        <v>7</v>
      </c>
      <c r="AH78">
        <v>6</v>
      </c>
      <c r="AI78">
        <v>0</v>
      </c>
      <c r="AJ78">
        <v>105</v>
      </c>
      <c r="AK78">
        <v>5</v>
      </c>
      <c r="AL78">
        <v>0</v>
      </c>
      <c r="AM78">
        <v>11</v>
      </c>
      <c r="AN78">
        <v>45</v>
      </c>
      <c r="AO78">
        <v>26</v>
      </c>
      <c r="AP78">
        <v>0</v>
      </c>
      <c r="AQ78">
        <v>23</v>
      </c>
      <c r="AR78">
        <v>0.03</v>
      </c>
      <c r="AS78">
        <v>0</v>
      </c>
      <c r="AT78">
        <v>0</v>
      </c>
      <c r="AU78">
        <v>16.399999999999999</v>
      </c>
      <c r="AV78">
        <v>3.6999999999999998E-2</v>
      </c>
      <c r="AW78">
        <v>5.0000000000000001E-3</v>
      </c>
      <c r="AX78">
        <v>3.2000000000000001E-2</v>
      </c>
      <c r="AY78">
        <v>0</v>
      </c>
      <c r="AZ78">
        <v>52</v>
      </c>
      <c r="BA78" t="s">
        <v>213</v>
      </c>
      <c r="BB78">
        <v>301</v>
      </c>
      <c r="BC78" t="s">
        <v>214</v>
      </c>
      <c r="BD78">
        <v>3</v>
      </c>
    </row>
    <row r="79" spans="1:56">
      <c r="D79" t="s">
        <v>386</v>
      </c>
      <c r="E79" t="s">
        <v>387</v>
      </c>
      <c r="F79">
        <v>96.73</v>
      </c>
      <c r="G79">
        <v>12</v>
      </c>
      <c r="H79">
        <v>0.59</v>
      </c>
      <c r="I79">
        <v>0.16</v>
      </c>
      <c r="J79">
        <v>0.36</v>
      </c>
      <c r="K79">
        <v>2.16</v>
      </c>
      <c r="L79">
        <v>0.7</v>
      </c>
      <c r="M79">
        <v>1.38</v>
      </c>
      <c r="N79">
        <v>14</v>
      </c>
      <c r="O79">
        <v>0.22</v>
      </c>
      <c r="P79">
        <v>12</v>
      </c>
      <c r="Q79">
        <v>21</v>
      </c>
      <c r="R79">
        <v>136</v>
      </c>
      <c r="S79">
        <v>2</v>
      </c>
      <c r="T79">
        <v>0.17</v>
      </c>
      <c r="U79">
        <v>7.0999999999999994E-2</v>
      </c>
      <c r="V79">
        <v>7.2999999999999995E-2</v>
      </c>
      <c r="W79">
        <v>0.1</v>
      </c>
      <c r="X79">
        <v>3.2</v>
      </c>
      <c r="Y79">
        <v>3.1E-2</v>
      </c>
      <c r="Z79">
        <v>2.5000000000000001E-2</v>
      </c>
      <c r="AA79">
        <v>3.6999999999999998E-2</v>
      </c>
      <c r="AB79">
        <v>0.24</v>
      </c>
      <c r="AC79">
        <v>5.0999999999999997E-2</v>
      </c>
      <c r="AD79">
        <v>14</v>
      </c>
      <c r="AE79">
        <v>0</v>
      </c>
      <c r="AF79">
        <v>14</v>
      </c>
      <c r="AG79">
        <v>14</v>
      </c>
      <c r="AH79">
        <v>5.7</v>
      </c>
      <c r="AI79">
        <v>0</v>
      </c>
      <c r="AJ79">
        <v>72</v>
      </c>
      <c r="AK79">
        <v>4</v>
      </c>
      <c r="AL79">
        <v>0</v>
      </c>
      <c r="AM79">
        <v>8</v>
      </c>
      <c r="AN79">
        <v>31</v>
      </c>
      <c r="AO79">
        <v>18</v>
      </c>
      <c r="AP79">
        <v>0</v>
      </c>
      <c r="AQ79">
        <v>16</v>
      </c>
      <c r="AR79">
        <v>0.03</v>
      </c>
      <c r="AS79">
        <v>0</v>
      </c>
      <c r="AT79">
        <v>0</v>
      </c>
      <c r="AU79">
        <v>7.2</v>
      </c>
      <c r="AV79">
        <v>1.2999999999999999E-2</v>
      </c>
      <c r="AW79">
        <v>2E-3</v>
      </c>
      <c r="AX79">
        <v>3.0000000000000001E-3</v>
      </c>
      <c r="AY79">
        <v>0</v>
      </c>
      <c r="AZ79">
        <v>133</v>
      </c>
      <c r="BA79" t="s">
        <v>388</v>
      </c>
      <c r="BB79">
        <v>119</v>
      </c>
      <c r="BC79" t="s">
        <v>178</v>
      </c>
      <c r="BD79">
        <v>27</v>
      </c>
    </row>
    <row r="80" spans="1:56">
      <c r="D80" t="s">
        <v>389</v>
      </c>
      <c r="E80" t="s">
        <v>390</v>
      </c>
      <c r="F80">
        <v>94.11</v>
      </c>
      <c r="G80">
        <v>18</v>
      </c>
      <c r="H80">
        <v>0.83</v>
      </c>
      <c r="I80">
        <v>0.16</v>
      </c>
      <c r="J80">
        <v>0.9</v>
      </c>
      <c r="K80">
        <v>4</v>
      </c>
      <c r="L80">
        <v>1.6</v>
      </c>
      <c r="M80">
        <v>2.37</v>
      </c>
      <c r="N80">
        <v>42</v>
      </c>
      <c r="O80">
        <v>0.42</v>
      </c>
      <c r="P80">
        <v>12</v>
      </c>
      <c r="Q80">
        <v>25</v>
      </c>
      <c r="R80">
        <v>284</v>
      </c>
      <c r="S80">
        <v>327</v>
      </c>
      <c r="T80">
        <v>0.14000000000000001</v>
      </c>
      <c r="U80">
        <v>3.5999999999999997E-2</v>
      </c>
      <c r="V80">
        <v>0.106</v>
      </c>
      <c r="W80">
        <v>1</v>
      </c>
      <c r="X80">
        <v>6.1</v>
      </c>
      <c r="Y80">
        <v>4.2999999999999997E-2</v>
      </c>
      <c r="Z80">
        <v>4.7E-2</v>
      </c>
      <c r="AA80">
        <v>0.31900000000000001</v>
      </c>
      <c r="AB80">
        <v>0.19500000000000001</v>
      </c>
      <c r="AC80">
        <v>8.5999999999999993E-2</v>
      </c>
      <c r="AD80">
        <v>22</v>
      </c>
      <c r="AE80">
        <v>0</v>
      </c>
      <c r="AF80">
        <v>22</v>
      </c>
      <c r="AG80">
        <v>22</v>
      </c>
      <c r="AH80">
        <v>7.9</v>
      </c>
      <c r="AI80">
        <v>0</v>
      </c>
      <c r="AJ80">
        <v>521</v>
      </c>
      <c r="AK80">
        <v>26</v>
      </c>
      <c r="AL80">
        <v>0</v>
      </c>
      <c r="AM80">
        <v>0</v>
      </c>
      <c r="AN80">
        <v>313</v>
      </c>
      <c r="AO80">
        <v>0</v>
      </c>
      <c r="AP80">
        <v>0</v>
      </c>
      <c r="AQ80">
        <v>329</v>
      </c>
      <c r="AR80">
        <v>0.35</v>
      </c>
      <c r="AS80">
        <v>0</v>
      </c>
      <c r="AT80">
        <v>0</v>
      </c>
      <c r="AU80">
        <v>37.799999999999997</v>
      </c>
      <c r="AV80">
        <v>0.04</v>
      </c>
      <c r="AW80">
        <v>0.03</v>
      </c>
      <c r="AX80">
        <v>7.4999999999999997E-2</v>
      </c>
      <c r="AY80">
        <v>0</v>
      </c>
      <c r="AZ80">
        <v>150</v>
      </c>
      <c r="BA80" t="s">
        <v>391</v>
      </c>
      <c r="BB80">
        <v>75</v>
      </c>
      <c r="BC80" t="s">
        <v>392</v>
      </c>
      <c r="BD80">
        <v>0</v>
      </c>
    </row>
    <row r="81" spans="1:56">
      <c r="A81">
        <v>14</v>
      </c>
      <c r="B81" t="s">
        <v>87</v>
      </c>
      <c r="C81" t="s">
        <v>71</v>
      </c>
      <c r="F81">
        <f>AVERAGE(F82:F85)</f>
        <v>89.224999999999994</v>
      </c>
      <c r="G81">
        <f t="shared" ref="G81:BD81" si="13">AVERAGE(G82:G85)</f>
        <v>37</v>
      </c>
      <c r="H81">
        <f t="shared" si="13"/>
        <v>1.2324999999999999</v>
      </c>
      <c r="I81">
        <f t="shared" si="13"/>
        <v>0.14499999999999999</v>
      </c>
      <c r="J81">
        <f t="shared" si="13"/>
        <v>0.93000000000000016</v>
      </c>
      <c r="K81">
        <f t="shared" si="13"/>
        <v>8.4675000000000011</v>
      </c>
      <c r="L81">
        <f t="shared" si="13"/>
        <v>1.95</v>
      </c>
      <c r="M81">
        <f t="shared" si="13"/>
        <v>6.6899999999999995</v>
      </c>
      <c r="N81">
        <f t="shared" si="13"/>
        <v>16.25</v>
      </c>
      <c r="O81">
        <f t="shared" si="13"/>
        <v>1.0350000000000001</v>
      </c>
      <c r="P81">
        <f t="shared" si="13"/>
        <v>20.25</v>
      </c>
      <c r="Q81">
        <f t="shared" si="13"/>
        <v>27.5</v>
      </c>
      <c r="R81">
        <f t="shared" si="13"/>
        <v>234.25</v>
      </c>
      <c r="S81">
        <f t="shared" si="13"/>
        <v>123</v>
      </c>
      <c r="T81">
        <f t="shared" si="13"/>
        <v>0.3125</v>
      </c>
      <c r="U81">
        <f t="shared" si="13"/>
        <v>6.275E-2</v>
      </c>
      <c r="V81">
        <f t="shared" si="13"/>
        <v>0.33825</v>
      </c>
      <c r="W81">
        <f t="shared" si="13"/>
        <v>0.5</v>
      </c>
      <c r="X81">
        <f t="shared" si="13"/>
        <v>3.85</v>
      </c>
      <c r="Y81">
        <f t="shared" si="13"/>
        <v>1.9499999999999997E-2</v>
      </c>
      <c r="Z81">
        <f t="shared" si="13"/>
        <v>3.95E-2</v>
      </c>
      <c r="AA81">
        <f t="shared" si="13"/>
        <v>0.24325000000000002</v>
      </c>
      <c r="AB81">
        <f t="shared" si="13"/>
        <v>0.1515</v>
      </c>
      <c r="AC81">
        <f t="shared" si="13"/>
        <v>6.1499999999999999E-2</v>
      </c>
      <c r="AD81">
        <f t="shared" si="13"/>
        <v>62</v>
      </c>
      <c r="AE81">
        <f t="shared" si="13"/>
        <v>0</v>
      </c>
      <c r="AF81">
        <f t="shared" si="13"/>
        <v>62</v>
      </c>
      <c r="AG81">
        <f t="shared" si="13"/>
        <v>62</v>
      </c>
      <c r="AH81">
        <f t="shared" si="13"/>
        <v>6.75</v>
      </c>
      <c r="AI81">
        <f t="shared" si="13"/>
        <v>0</v>
      </c>
      <c r="AJ81">
        <f t="shared" si="13"/>
        <v>28.75</v>
      </c>
      <c r="AK81">
        <f t="shared" si="13"/>
        <v>1.5</v>
      </c>
      <c r="AL81">
        <f t="shared" si="13"/>
        <v>0</v>
      </c>
      <c r="AM81">
        <f t="shared" si="13"/>
        <v>0</v>
      </c>
      <c r="AN81">
        <f t="shared" si="13"/>
        <v>17.5</v>
      </c>
      <c r="AO81">
        <f t="shared" si="13"/>
        <v>0</v>
      </c>
      <c r="AP81">
        <f t="shared" si="13"/>
        <v>0</v>
      </c>
      <c r="AQ81">
        <f t="shared" si="13"/>
        <v>0</v>
      </c>
      <c r="AR81">
        <f t="shared" si="13"/>
        <v>3.5000000000000003E-2</v>
      </c>
      <c r="AS81">
        <f t="shared" si="13"/>
        <v>0</v>
      </c>
      <c r="AT81">
        <f t="shared" si="13"/>
        <v>0</v>
      </c>
      <c r="AU81">
        <f t="shared" si="13"/>
        <v>0.2</v>
      </c>
      <c r="AV81">
        <f t="shared" si="13"/>
        <v>2.1999999999999999E-2</v>
      </c>
      <c r="AW81">
        <f t="shared" si="13"/>
        <v>2.6749999999999999E-2</v>
      </c>
      <c r="AX81">
        <f t="shared" si="13"/>
        <v>4.9500000000000002E-2</v>
      </c>
      <c r="AY81">
        <f t="shared" si="13"/>
        <v>0</v>
      </c>
      <c r="AZ81">
        <f t="shared" si="13"/>
        <v>156</v>
      </c>
      <c r="BB81">
        <f t="shared" si="13"/>
        <v>125.66666666666667</v>
      </c>
      <c r="BD81">
        <f t="shared" si="13"/>
        <v>8.25</v>
      </c>
    </row>
    <row r="82" spans="1:56">
      <c r="D82" t="s">
        <v>393</v>
      </c>
      <c r="E82" t="s">
        <v>394</v>
      </c>
      <c r="F82">
        <v>87.58</v>
      </c>
      <c r="G82">
        <v>43</v>
      </c>
      <c r="H82">
        <v>1.61</v>
      </c>
      <c r="I82">
        <v>0.17</v>
      </c>
      <c r="J82">
        <v>1.08</v>
      </c>
      <c r="K82">
        <v>9.56</v>
      </c>
      <c r="L82">
        <v>2.8</v>
      </c>
      <c r="M82">
        <v>6.76</v>
      </c>
      <c r="N82">
        <v>16</v>
      </c>
      <c r="O82">
        <v>0.8</v>
      </c>
      <c r="P82">
        <v>23</v>
      </c>
      <c r="Q82">
        <v>40</v>
      </c>
      <c r="R82">
        <v>325</v>
      </c>
      <c r="S82">
        <v>78</v>
      </c>
      <c r="T82">
        <v>0.35</v>
      </c>
      <c r="U82">
        <v>7.4999999999999997E-2</v>
      </c>
      <c r="V82">
        <v>0.32900000000000001</v>
      </c>
      <c r="W82">
        <v>0.7</v>
      </c>
      <c r="X82">
        <v>4.9000000000000004</v>
      </c>
      <c r="Y82">
        <v>3.1E-2</v>
      </c>
      <c r="Z82">
        <v>0.04</v>
      </c>
      <c r="AA82">
        <v>0.33400000000000002</v>
      </c>
      <c r="AB82">
        <v>0.155</v>
      </c>
      <c r="AC82">
        <v>6.7000000000000004E-2</v>
      </c>
      <c r="AD82">
        <v>109</v>
      </c>
      <c r="AE82">
        <v>0</v>
      </c>
      <c r="AF82">
        <v>109</v>
      </c>
      <c r="AG82">
        <v>109</v>
      </c>
      <c r="AH82">
        <v>6</v>
      </c>
      <c r="AI82">
        <v>0</v>
      </c>
      <c r="AJ82">
        <v>33</v>
      </c>
      <c r="AK82">
        <v>2</v>
      </c>
      <c r="AL82">
        <v>0</v>
      </c>
      <c r="AM82">
        <v>0</v>
      </c>
      <c r="AN82">
        <v>20</v>
      </c>
      <c r="AO82">
        <v>0</v>
      </c>
      <c r="AP82">
        <v>0</v>
      </c>
      <c r="AQ82">
        <v>0</v>
      </c>
      <c r="AR82">
        <v>0.04</v>
      </c>
      <c r="AS82">
        <v>0</v>
      </c>
      <c r="AT82">
        <v>0</v>
      </c>
      <c r="AU82">
        <v>0.2</v>
      </c>
      <c r="AV82">
        <v>2.7E-2</v>
      </c>
      <c r="AW82">
        <v>3.2000000000000001E-2</v>
      </c>
      <c r="AX82">
        <v>0.06</v>
      </c>
      <c r="AY82">
        <v>0</v>
      </c>
      <c r="AZ82">
        <v>136</v>
      </c>
      <c r="BA82" t="s">
        <v>173</v>
      </c>
      <c r="BB82">
        <v>82</v>
      </c>
      <c r="BC82" t="s">
        <v>395</v>
      </c>
      <c r="BD82">
        <v>33</v>
      </c>
    </row>
    <row r="83" spans="1:56">
      <c r="D83" t="s">
        <v>396</v>
      </c>
      <c r="E83" t="s">
        <v>397</v>
      </c>
      <c r="F83">
        <v>87.06</v>
      </c>
      <c r="G83">
        <v>44</v>
      </c>
      <c r="H83">
        <v>1.68</v>
      </c>
      <c r="I83">
        <v>0.18</v>
      </c>
      <c r="J83">
        <v>1.1200000000000001</v>
      </c>
      <c r="K83">
        <v>9.9600000000000009</v>
      </c>
      <c r="L83">
        <v>2</v>
      </c>
      <c r="M83">
        <v>7.96</v>
      </c>
      <c r="N83">
        <v>16</v>
      </c>
      <c r="O83">
        <v>0.79</v>
      </c>
      <c r="P83">
        <v>23</v>
      </c>
      <c r="Q83">
        <v>38</v>
      </c>
      <c r="R83">
        <v>305</v>
      </c>
      <c r="S83">
        <v>77</v>
      </c>
      <c r="T83">
        <v>0.35</v>
      </c>
      <c r="U83">
        <v>7.3999999999999996E-2</v>
      </c>
      <c r="V83">
        <v>0.32600000000000001</v>
      </c>
      <c r="W83">
        <v>0.7</v>
      </c>
      <c r="X83">
        <v>3.6</v>
      </c>
      <c r="Y83">
        <v>2.7E-2</v>
      </c>
      <c r="Z83">
        <v>0.04</v>
      </c>
      <c r="AA83">
        <v>0.33100000000000002</v>
      </c>
      <c r="AB83">
        <v>0.14499999999999999</v>
      </c>
      <c r="AC83">
        <v>6.7000000000000004E-2</v>
      </c>
      <c r="AD83">
        <v>80</v>
      </c>
      <c r="AE83">
        <v>0</v>
      </c>
      <c r="AF83">
        <v>80</v>
      </c>
      <c r="AG83">
        <v>80</v>
      </c>
      <c r="AH83">
        <v>6.3</v>
      </c>
      <c r="AI83">
        <v>0</v>
      </c>
      <c r="AJ83">
        <v>35</v>
      </c>
      <c r="AK83">
        <v>2</v>
      </c>
      <c r="AL83">
        <v>0</v>
      </c>
      <c r="AM83">
        <v>0</v>
      </c>
      <c r="AN83">
        <v>21</v>
      </c>
      <c r="AO83">
        <v>0</v>
      </c>
      <c r="AP83">
        <v>0</v>
      </c>
      <c r="AQ83">
        <v>0</v>
      </c>
      <c r="AR83">
        <v>0.04</v>
      </c>
      <c r="AS83">
        <v>0</v>
      </c>
      <c r="AT83">
        <v>0</v>
      </c>
      <c r="AU83">
        <v>0.2</v>
      </c>
      <c r="AV83">
        <v>2.8000000000000001E-2</v>
      </c>
      <c r="AW83">
        <v>3.5000000000000003E-2</v>
      </c>
      <c r="AX83">
        <v>6.4000000000000001E-2</v>
      </c>
      <c r="AY83">
        <v>0</v>
      </c>
      <c r="AZ83">
        <v>85</v>
      </c>
      <c r="BA83" t="s">
        <v>213</v>
      </c>
      <c r="BB83">
        <v>100</v>
      </c>
      <c r="BC83" t="s">
        <v>398</v>
      </c>
      <c r="BD83">
        <v>0</v>
      </c>
    </row>
    <row r="84" spans="1:56">
      <c r="D84" t="s">
        <v>399</v>
      </c>
      <c r="E84" t="s">
        <v>400</v>
      </c>
      <c r="F84">
        <v>91.3</v>
      </c>
      <c r="G84">
        <v>30</v>
      </c>
      <c r="H84">
        <v>0.73</v>
      </c>
      <c r="I84">
        <v>0.09</v>
      </c>
      <c r="J84">
        <v>0.74</v>
      </c>
      <c r="K84">
        <v>7.14</v>
      </c>
      <c r="L84">
        <v>1.2</v>
      </c>
      <c r="M84">
        <v>6.53</v>
      </c>
      <c r="N84">
        <v>18</v>
      </c>
      <c r="O84">
        <v>0.73</v>
      </c>
      <c r="P84">
        <v>18</v>
      </c>
      <c r="Q84">
        <v>15</v>
      </c>
      <c r="R84">
        <v>159</v>
      </c>
      <c r="S84">
        <v>143</v>
      </c>
      <c r="T84">
        <v>0.34</v>
      </c>
      <c r="U84">
        <v>4.2999999999999997E-2</v>
      </c>
      <c r="V84">
        <v>0.41099999999999998</v>
      </c>
      <c r="W84">
        <v>0.1</v>
      </c>
      <c r="X84">
        <v>2.8</v>
      </c>
      <c r="Y84">
        <v>0.01</v>
      </c>
      <c r="Z84">
        <v>3.7999999999999999E-2</v>
      </c>
      <c r="AA84">
        <v>0.151</v>
      </c>
      <c r="AB84">
        <v>0.15</v>
      </c>
      <c r="AC84">
        <v>5.5E-2</v>
      </c>
      <c r="AD84">
        <v>29</v>
      </c>
      <c r="AE84">
        <v>0</v>
      </c>
      <c r="AF84">
        <v>29</v>
      </c>
      <c r="AG84">
        <v>29</v>
      </c>
      <c r="AH84">
        <v>7.2</v>
      </c>
      <c r="AI84">
        <v>0</v>
      </c>
      <c r="AJ84">
        <v>23</v>
      </c>
      <c r="AK84">
        <v>1</v>
      </c>
      <c r="AL84">
        <v>0</v>
      </c>
      <c r="AM84">
        <v>0</v>
      </c>
      <c r="AN84">
        <v>14</v>
      </c>
      <c r="AO84">
        <v>0</v>
      </c>
      <c r="AP84">
        <v>0</v>
      </c>
      <c r="AQ84">
        <v>0</v>
      </c>
      <c r="AR84">
        <v>0.03</v>
      </c>
      <c r="AS84">
        <v>0</v>
      </c>
      <c r="AT84">
        <v>0</v>
      </c>
      <c r="AU84">
        <v>0.2</v>
      </c>
      <c r="AV84">
        <v>1.0999999999999999E-2</v>
      </c>
      <c r="AW84">
        <v>1.2999999999999999E-2</v>
      </c>
      <c r="AX84">
        <v>2.5000000000000001E-2</v>
      </c>
      <c r="AY84">
        <v>0</v>
      </c>
      <c r="AZ84">
        <v>246</v>
      </c>
      <c r="BA84" t="s">
        <v>173</v>
      </c>
      <c r="BD84">
        <v>0</v>
      </c>
    </row>
    <row r="85" spans="1:56">
      <c r="D85" t="s">
        <v>401</v>
      </c>
      <c r="E85" t="s">
        <v>402</v>
      </c>
      <c r="F85">
        <v>90.96</v>
      </c>
      <c r="G85">
        <v>31</v>
      </c>
      <c r="H85">
        <v>0.91</v>
      </c>
      <c r="I85">
        <v>0.14000000000000001</v>
      </c>
      <c r="J85">
        <v>0.78</v>
      </c>
      <c r="K85">
        <v>7.21</v>
      </c>
      <c r="L85">
        <v>1.8</v>
      </c>
      <c r="M85">
        <v>5.51</v>
      </c>
      <c r="N85">
        <v>15</v>
      </c>
      <c r="O85">
        <v>1.82</v>
      </c>
      <c r="P85">
        <v>17</v>
      </c>
      <c r="Q85">
        <v>17</v>
      </c>
      <c r="R85">
        <v>148</v>
      </c>
      <c r="S85">
        <v>194</v>
      </c>
      <c r="T85">
        <v>0.21</v>
      </c>
      <c r="U85">
        <v>5.8999999999999997E-2</v>
      </c>
      <c r="V85">
        <v>0.28699999999999998</v>
      </c>
      <c r="W85">
        <v>0.5</v>
      </c>
      <c r="X85">
        <v>4.0999999999999996</v>
      </c>
      <c r="Y85">
        <v>0.01</v>
      </c>
      <c r="Z85">
        <v>0.04</v>
      </c>
      <c r="AA85">
        <v>0.157</v>
      </c>
      <c r="AB85">
        <v>0.156</v>
      </c>
      <c r="AC85">
        <v>5.7000000000000002E-2</v>
      </c>
      <c r="AD85">
        <v>30</v>
      </c>
      <c r="AE85">
        <v>0</v>
      </c>
      <c r="AF85">
        <v>30</v>
      </c>
      <c r="AG85">
        <v>30</v>
      </c>
      <c r="AH85">
        <v>7.5</v>
      </c>
      <c r="AI85">
        <v>0</v>
      </c>
      <c r="AJ85">
        <v>24</v>
      </c>
      <c r="AK85">
        <v>1</v>
      </c>
      <c r="AL85">
        <v>0</v>
      </c>
      <c r="AM85">
        <v>0</v>
      </c>
      <c r="AN85">
        <v>15</v>
      </c>
      <c r="AO85">
        <v>0</v>
      </c>
      <c r="AP85">
        <v>0</v>
      </c>
      <c r="AQ85">
        <v>0</v>
      </c>
      <c r="AR85">
        <v>0.03</v>
      </c>
      <c r="AS85">
        <v>0</v>
      </c>
      <c r="AT85">
        <v>0</v>
      </c>
      <c r="AU85">
        <v>0.2</v>
      </c>
      <c r="AV85">
        <v>2.1999999999999999E-2</v>
      </c>
      <c r="AW85">
        <v>2.7E-2</v>
      </c>
      <c r="AX85">
        <v>4.9000000000000002E-2</v>
      </c>
      <c r="AY85">
        <v>0</v>
      </c>
      <c r="AZ85">
        <v>157</v>
      </c>
      <c r="BA85" t="s">
        <v>391</v>
      </c>
      <c r="BB85">
        <v>195</v>
      </c>
      <c r="BC85" t="s">
        <v>194</v>
      </c>
      <c r="BD85">
        <v>0</v>
      </c>
    </row>
    <row r="86" spans="1:56">
      <c r="A86">
        <v>15</v>
      </c>
      <c r="B86" t="s">
        <v>74</v>
      </c>
      <c r="C86" t="s">
        <v>71</v>
      </c>
      <c r="F86">
        <f>AVERAGE(F87:F90)</f>
        <v>87.177500000000009</v>
      </c>
      <c r="G86">
        <f t="shared" ref="G86:BD86" si="14">AVERAGE(G87:G90)</f>
        <v>40.5</v>
      </c>
      <c r="H86">
        <f t="shared" si="14"/>
        <v>3.3374999999999999</v>
      </c>
      <c r="I86">
        <f t="shared" si="14"/>
        <v>0.4</v>
      </c>
      <c r="J86">
        <f t="shared" si="14"/>
        <v>1.0275000000000001</v>
      </c>
      <c r="K86">
        <f t="shared" si="14"/>
        <v>8.0574999999999992</v>
      </c>
      <c r="L86">
        <f t="shared" si="14"/>
        <v>3.5749999999999997</v>
      </c>
      <c r="M86">
        <f t="shared" si="14"/>
        <v>2.0066666666666668</v>
      </c>
      <c r="N86">
        <f t="shared" si="14"/>
        <v>32.5</v>
      </c>
      <c r="O86">
        <f t="shared" si="14"/>
        <v>1.0024999999999999</v>
      </c>
      <c r="P86">
        <f t="shared" si="14"/>
        <v>20.25</v>
      </c>
      <c r="Q86">
        <f t="shared" si="14"/>
        <v>60.75</v>
      </c>
      <c r="R86">
        <f t="shared" si="14"/>
        <v>341.5</v>
      </c>
      <c r="S86">
        <f t="shared" si="14"/>
        <v>17.75</v>
      </c>
      <c r="T86">
        <f t="shared" si="14"/>
        <v>0.32500000000000001</v>
      </c>
      <c r="U86">
        <f t="shared" si="14"/>
        <v>5.5000000000000007E-2</v>
      </c>
      <c r="V86">
        <f t="shared" si="14"/>
        <v>0.27024999999999999</v>
      </c>
      <c r="W86">
        <f t="shared" si="14"/>
        <v>1.2999999999999998</v>
      </c>
      <c r="X86">
        <f t="shared" si="14"/>
        <v>66.7</v>
      </c>
      <c r="Y86">
        <f t="shared" si="14"/>
        <v>0.11349999999999999</v>
      </c>
      <c r="Z86">
        <f t="shared" si="14"/>
        <v>0.10124999999999999</v>
      </c>
      <c r="AA86">
        <f t="shared" si="14"/>
        <v>0.63174999999999992</v>
      </c>
      <c r="AB86">
        <f t="shared" si="14"/>
        <v>0.29699999999999999</v>
      </c>
      <c r="AC86">
        <f t="shared" si="14"/>
        <v>0.22199999999999998</v>
      </c>
      <c r="AD86">
        <f t="shared" si="14"/>
        <v>86.25</v>
      </c>
      <c r="AE86">
        <f t="shared" si="14"/>
        <v>0</v>
      </c>
      <c r="AF86">
        <f t="shared" si="14"/>
        <v>86.25</v>
      </c>
      <c r="AG86">
        <f t="shared" si="14"/>
        <v>86.25</v>
      </c>
      <c r="AH86">
        <f t="shared" si="14"/>
        <v>25.933333333333337</v>
      </c>
      <c r="AI86">
        <f t="shared" si="14"/>
        <v>0</v>
      </c>
      <c r="AJ86">
        <f t="shared" si="14"/>
        <v>768</v>
      </c>
      <c r="AK86">
        <f t="shared" si="14"/>
        <v>38.5</v>
      </c>
      <c r="AL86">
        <f t="shared" si="14"/>
        <v>0</v>
      </c>
      <c r="AM86">
        <f t="shared" si="14"/>
        <v>2</v>
      </c>
      <c r="AN86">
        <f t="shared" si="14"/>
        <v>460</v>
      </c>
      <c r="AO86">
        <f t="shared" si="14"/>
        <v>0</v>
      </c>
      <c r="AP86">
        <f t="shared" si="14"/>
        <v>0</v>
      </c>
      <c r="AQ86">
        <f t="shared" si="14"/>
        <v>1473.6666666666667</v>
      </c>
      <c r="AR86">
        <f t="shared" si="14"/>
        <v>0.60666666666666669</v>
      </c>
      <c r="AS86">
        <f t="shared" si="14"/>
        <v>0</v>
      </c>
      <c r="AT86">
        <f t="shared" si="14"/>
        <v>0</v>
      </c>
      <c r="AU86">
        <f t="shared" si="14"/>
        <v>170.26666666666668</v>
      </c>
      <c r="AV86">
        <f t="shared" si="14"/>
        <v>8.2250000000000004E-2</v>
      </c>
      <c r="AW86">
        <f t="shared" si="14"/>
        <v>3.0499999999999999E-2</v>
      </c>
      <c r="AX86">
        <f t="shared" si="14"/>
        <v>0.20374999999999999</v>
      </c>
      <c r="AY86">
        <f t="shared" si="14"/>
        <v>0</v>
      </c>
      <c r="AZ86">
        <f t="shared" si="14"/>
        <v>89.75</v>
      </c>
      <c r="BB86">
        <f t="shared" si="14"/>
        <v>127</v>
      </c>
      <c r="BD86">
        <f t="shared" si="14"/>
        <v>2.5</v>
      </c>
    </row>
    <row r="87" spans="1:56">
      <c r="D87" t="s">
        <v>403</v>
      </c>
      <c r="E87" t="s">
        <v>404</v>
      </c>
      <c r="F87">
        <v>86</v>
      </c>
      <c r="G87">
        <v>43</v>
      </c>
      <c r="H87">
        <v>3.38</v>
      </c>
      <c r="I87">
        <v>0.3</v>
      </c>
      <c r="J87">
        <v>1.37</v>
      </c>
      <c r="K87">
        <v>8.9499999999999993</v>
      </c>
      <c r="L87">
        <v>3.8</v>
      </c>
      <c r="M87">
        <v>2.2000000000000002</v>
      </c>
      <c r="N87">
        <v>42</v>
      </c>
      <c r="O87">
        <v>1.4</v>
      </c>
      <c r="P87">
        <v>23</v>
      </c>
      <c r="Q87">
        <v>69</v>
      </c>
      <c r="R87">
        <v>389</v>
      </c>
      <c r="S87">
        <v>25</v>
      </c>
      <c r="T87">
        <v>0.42</v>
      </c>
      <c r="U87">
        <v>7.0000000000000007E-2</v>
      </c>
      <c r="V87">
        <v>0.33700000000000002</v>
      </c>
      <c r="W87">
        <v>1.6</v>
      </c>
      <c r="X87">
        <v>85</v>
      </c>
      <c r="Y87">
        <v>0.13900000000000001</v>
      </c>
      <c r="Z87">
        <v>0.09</v>
      </c>
      <c r="AA87">
        <v>0.745</v>
      </c>
      <c r="AB87">
        <v>0.309</v>
      </c>
      <c r="AC87">
        <v>0.219</v>
      </c>
      <c r="AD87">
        <v>61</v>
      </c>
      <c r="AE87">
        <v>0</v>
      </c>
      <c r="AF87">
        <v>61</v>
      </c>
      <c r="AG87">
        <v>61</v>
      </c>
      <c r="AH87">
        <v>19.100000000000001</v>
      </c>
      <c r="AI87">
        <v>0</v>
      </c>
      <c r="AJ87">
        <v>754</v>
      </c>
      <c r="AK87">
        <v>38</v>
      </c>
      <c r="AL87">
        <v>0</v>
      </c>
      <c r="AM87">
        <v>6</v>
      </c>
      <c r="AN87">
        <v>450</v>
      </c>
      <c r="AO87">
        <v>0</v>
      </c>
      <c r="AP87">
        <v>0</v>
      </c>
      <c r="AQ87">
        <v>1590</v>
      </c>
      <c r="AR87">
        <v>0.88</v>
      </c>
      <c r="AS87">
        <v>0</v>
      </c>
      <c r="AT87">
        <v>0</v>
      </c>
      <c r="AU87">
        <v>177</v>
      </c>
      <c r="AV87">
        <v>6.2E-2</v>
      </c>
      <c r="AW87">
        <v>2.3E-2</v>
      </c>
      <c r="AX87">
        <v>0.153</v>
      </c>
      <c r="AY87">
        <v>0</v>
      </c>
      <c r="AZ87">
        <v>88</v>
      </c>
      <c r="BA87" t="s">
        <v>173</v>
      </c>
      <c r="BB87">
        <v>19</v>
      </c>
      <c r="BC87" t="s">
        <v>218</v>
      </c>
      <c r="BD87">
        <v>10</v>
      </c>
    </row>
    <row r="88" spans="1:56">
      <c r="D88" t="s">
        <v>216</v>
      </c>
      <c r="E88" t="s">
        <v>217</v>
      </c>
      <c r="F88">
        <v>88.9</v>
      </c>
      <c r="G88">
        <v>36</v>
      </c>
      <c r="H88">
        <v>2.5499999999999998</v>
      </c>
      <c r="I88">
        <v>0.5</v>
      </c>
      <c r="J88">
        <v>0.95</v>
      </c>
      <c r="K88">
        <v>7.1</v>
      </c>
      <c r="L88">
        <v>2.6</v>
      </c>
      <c r="M88">
        <v>1.74</v>
      </c>
      <c r="N88">
        <v>36</v>
      </c>
      <c r="O88">
        <v>1.2</v>
      </c>
      <c r="P88">
        <v>20</v>
      </c>
      <c r="Q88">
        <v>56</v>
      </c>
      <c r="R88">
        <v>317</v>
      </c>
      <c r="S88">
        <v>21</v>
      </c>
      <c r="T88">
        <v>0.33</v>
      </c>
      <c r="U88">
        <v>8.3000000000000004E-2</v>
      </c>
      <c r="V88">
        <v>0.22700000000000001</v>
      </c>
      <c r="W88">
        <v>1.5</v>
      </c>
      <c r="X88">
        <v>62</v>
      </c>
      <c r="Y88">
        <v>0.107</v>
      </c>
      <c r="Z88">
        <v>0.08</v>
      </c>
      <c r="AA88">
        <v>0.60699999999999998</v>
      </c>
      <c r="AB88">
        <v>0.252</v>
      </c>
      <c r="AC88">
        <v>0.17799999999999999</v>
      </c>
      <c r="AD88">
        <v>60</v>
      </c>
      <c r="AE88">
        <v>0</v>
      </c>
      <c r="AF88">
        <v>60</v>
      </c>
      <c r="AG88">
        <v>60</v>
      </c>
      <c r="AH88">
        <v>40.6</v>
      </c>
      <c r="AI88">
        <v>0</v>
      </c>
      <c r="AJ88">
        <v>775</v>
      </c>
      <c r="AK88">
        <v>39</v>
      </c>
      <c r="AL88">
        <v>0</v>
      </c>
      <c r="AM88">
        <v>0</v>
      </c>
      <c r="AN88">
        <v>465</v>
      </c>
      <c r="AO88">
        <v>0</v>
      </c>
      <c r="AP88">
        <v>0</v>
      </c>
      <c r="AQ88">
        <v>1290</v>
      </c>
      <c r="AR88">
        <v>0.43</v>
      </c>
      <c r="AS88">
        <v>0</v>
      </c>
      <c r="AT88">
        <v>0</v>
      </c>
      <c r="AU88">
        <v>140.30000000000001</v>
      </c>
      <c r="AV88">
        <v>0.10199999999999999</v>
      </c>
      <c r="AW88">
        <v>3.7999999999999999E-2</v>
      </c>
      <c r="AX88">
        <v>0.255</v>
      </c>
      <c r="AY88">
        <v>0</v>
      </c>
      <c r="AZ88">
        <v>21</v>
      </c>
      <c r="BA88" t="s">
        <v>218</v>
      </c>
      <c r="BB88">
        <v>78</v>
      </c>
      <c r="BC88" t="s">
        <v>201</v>
      </c>
      <c r="BD88">
        <v>0</v>
      </c>
    </row>
    <row r="89" spans="1:56">
      <c r="D89" t="s">
        <v>405</v>
      </c>
      <c r="E89" t="s">
        <v>406</v>
      </c>
      <c r="F89">
        <v>87.07</v>
      </c>
      <c r="G89">
        <v>41</v>
      </c>
      <c r="H89">
        <v>3.78</v>
      </c>
      <c r="I89">
        <v>0.41</v>
      </c>
      <c r="J89">
        <v>0.88</v>
      </c>
      <c r="K89">
        <v>7.86</v>
      </c>
      <c r="L89">
        <v>3.8</v>
      </c>
      <c r="N89">
        <v>26</v>
      </c>
      <c r="O89">
        <v>0.93</v>
      </c>
      <c r="P89">
        <v>20</v>
      </c>
      <c r="Q89">
        <v>62</v>
      </c>
      <c r="R89">
        <v>370</v>
      </c>
      <c r="S89">
        <v>10</v>
      </c>
      <c r="T89">
        <v>0.31</v>
      </c>
      <c r="U89">
        <v>3.3000000000000002E-2</v>
      </c>
      <c r="V89">
        <v>0.311</v>
      </c>
      <c r="W89">
        <v>1.5</v>
      </c>
      <c r="X89">
        <v>74.099999999999994</v>
      </c>
      <c r="Y89">
        <v>0.105</v>
      </c>
      <c r="Z89">
        <v>0.122</v>
      </c>
      <c r="AA89">
        <v>0.63800000000000001</v>
      </c>
      <c r="AB89">
        <v>0.28499999999999998</v>
      </c>
      <c r="AC89">
        <v>0.20200000000000001</v>
      </c>
      <c r="AD89">
        <v>123</v>
      </c>
      <c r="AE89">
        <v>0</v>
      </c>
      <c r="AF89">
        <v>123</v>
      </c>
      <c r="AG89">
        <v>123</v>
      </c>
      <c r="AI89">
        <v>0</v>
      </c>
      <c r="AJ89">
        <v>617</v>
      </c>
      <c r="AK89">
        <v>31</v>
      </c>
      <c r="AL89">
        <v>0</v>
      </c>
      <c r="AN89">
        <v>370</v>
      </c>
      <c r="AS89">
        <v>0</v>
      </c>
      <c r="AT89">
        <v>0</v>
      </c>
      <c r="AV89">
        <v>8.4000000000000005E-2</v>
      </c>
      <c r="AW89">
        <v>3.1E-2</v>
      </c>
      <c r="AX89">
        <v>0.20699999999999999</v>
      </c>
      <c r="AY89">
        <v>0</v>
      </c>
      <c r="AZ89">
        <v>95</v>
      </c>
      <c r="BA89" t="s">
        <v>407</v>
      </c>
      <c r="BB89">
        <v>284</v>
      </c>
      <c r="BC89" t="s">
        <v>259</v>
      </c>
      <c r="BD89">
        <v>0</v>
      </c>
    </row>
    <row r="90" spans="1:56">
      <c r="D90" t="s">
        <v>408</v>
      </c>
      <c r="E90" t="s">
        <v>409</v>
      </c>
      <c r="F90">
        <v>86.74</v>
      </c>
      <c r="G90">
        <v>42</v>
      </c>
      <c r="H90">
        <v>3.64</v>
      </c>
      <c r="I90">
        <v>0.39</v>
      </c>
      <c r="J90">
        <v>0.91</v>
      </c>
      <c r="K90">
        <v>8.32</v>
      </c>
      <c r="L90">
        <v>4.0999999999999996</v>
      </c>
      <c r="M90">
        <v>2.08</v>
      </c>
      <c r="N90">
        <v>26</v>
      </c>
      <c r="O90">
        <v>0.48</v>
      </c>
      <c r="P90">
        <v>18</v>
      </c>
      <c r="Q90">
        <v>56</v>
      </c>
      <c r="R90">
        <v>290</v>
      </c>
      <c r="S90">
        <v>15</v>
      </c>
      <c r="T90">
        <v>0.24</v>
      </c>
      <c r="U90">
        <v>3.4000000000000002E-2</v>
      </c>
      <c r="V90">
        <v>0.20599999999999999</v>
      </c>
      <c r="W90">
        <v>0.6</v>
      </c>
      <c r="X90">
        <v>45.7</v>
      </c>
      <c r="Y90">
        <v>0.10299999999999999</v>
      </c>
      <c r="Z90">
        <v>0.113</v>
      </c>
      <c r="AA90">
        <v>0.53700000000000003</v>
      </c>
      <c r="AB90">
        <v>0.34200000000000003</v>
      </c>
      <c r="AC90">
        <v>0.28899999999999998</v>
      </c>
      <c r="AD90">
        <v>101</v>
      </c>
      <c r="AE90">
        <v>0</v>
      </c>
      <c r="AF90">
        <v>101</v>
      </c>
      <c r="AG90">
        <v>101</v>
      </c>
      <c r="AH90">
        <v>18.100000000000001</v>
      </c>
      <c r="AI90">
        <v>0</v>
      </c>
      <c r="AJ90">
        <v>926</v>
      </c>
      <c r="AK90">
        <v>46</v>
      </c>
      <c r="AL90">
        <v>0</v>
      </c>
      <c r="AM90">
        <v>0</v>
      </c>
      <c r="AN90">
        <v>555</v>
      </c>
      <c r="AO90">
        <v>0</v>
      </c>
      <c r="AP90">
        <v>0</v>
      </c>
      <c r="AQ90">
        <v>1541</v>
      </c>
      <c r="AR90">
        <v>0.51</v>
      </c>
      <c r="AS90">
        <v>0</v>
      </c>
      <c r="AT90">
        <v>0</v>
      </c>
      <c r="AU90">
        <v>193.5</v>
      </c>
      <c r="AV90">
        <v>8.1000000000000003E-2</v>
      </c>
      <c r="AW90">
        <v>0.03</v>
      </c>
      <c r="AX90">
        <v>0.2</v>
      </c>
      <c r="AY90">
        <v>0</v>
      </c>
      <c r="AZ90">
        <v>155</v>
      </c>
      <c r="BA90" t="s">
        <v>173</v>
      </c>
      <c r="BD90">
        <v>0</v>
      </c>
    </row>
    <row r="91" spans="1:56">
      <c r="A91">
        <v>16</v>
      </c>
      <c r="B91" t="s">
        <v>88</v>
      </c>
      <c r="C91" t="s">
        <v>71</v>
      </c>
      <c r="F91">
        <f>AVERAGE(F92:F97)</f>
        <v>73.731666666666669</v>
      </c>
      <c r="G91">
        <f t="shared" ref="G91:BD91" si="15">AVERAGE(G92:G97)</f>
        <v>158.5</v>
      </c>
      <c r="H91">
        <f t="shared" si="15"/>
        <v>0.91</v>
      </c>
      <c r="I91">
        <f t="shared" si="15"/>
        <v>11.368333333333332</v>
      </c>
      <c r="J91">
        <f t="shared" si="15"/>
        <v>0.91666666666666685</v>
      </c>
      <c r="K91">
        <f t="shared" si="15"/>
        <v>13.069999999999999</v>
      </c>
      <c r="L91">
        <f t="shared" si="15"/>
        <v>1.8666666666666669</v>
      </c>
      <c r="M91">
        <f t="shared" si="15"/>
        <v>10.186666666666666</v>
      </c>
      <c r="N91">
        <f t="shared" si="15"/>
        <v>32.833333333333336</v>
      </c>
      <c r="O91">
        <f t="shared" si="15"/>
        <v>0.27333333333333337</v>
      </c>
      <c r="P91">
        <f t="shared" si="15"/>
        <v>9.1666666666666661</v>
      </c>
      <c r="Q91">
        <f t="shared" si="15"/>
        <v>23.5</v>
      </c>
      <c r="R91">
        <f t="shared" si="15"/>
        <v>143.16666666666666</v>
      </c>
      <c r="S91">
        <f t="shared" si="15"/>
        <v>217.66666666666666</v>
      </c>
      <c r="T91">
        <f t="shared" si="15"/>
        <v>0.16500000000000001</v>
      </c>
      <c r="U91">
        <f t="shared" si="15"/>
        <v>1.7000000000000001E-2</v>
      </c>
      <c r="V91">
        <f t="shared" si="15"/>
        <v>0.12933333333333333</v>
      </c>
      <c r="W91">
        <f t="shared" si="15"/>
        <v>1.85</v>
      </c>
      <c r="X91">
        <f t="shared" si="15"/>
        <v>14.016666666666667</v>
      </c>
      <c r="Y91">
        <f t="shared" si="15"/>
        <v>2.6166666666666668E-2</v>
      </c>
      <c r="Z91">
        <f t="shared" si="15"/>
        <v>4.6166666666666668E-2</v>
      </c>
      <c r="AA91">
        <f t="shared" si="15"/>
        <v>0.25600000000000001</v>
      </c>
      <c r="AB91">
        <f t="shared" si="15"/>
        <v>0.2548333333333333</v>
      </c>
      <c r="AC91">
        <f t="shared" si="15"/>
        <v>0.11483333333333333</v>
      </c>
      <c r="AD91">
        <f t="shared" si="15"/>
        <v>25</v>
      </c>
      <c r="AE91">
        <f t="shared" si="15"/>
        <v>0</v>
      </c>
      <c r="AF91">
        <f t="shared" si="15"/>
        <v>25</v>
      </c>
      <c r="AG91">
        <f t="shared" si="15"/>
        <v>25</v>
      </c>
      <c r="AH91">
        <f t="shared" si="15"/>
        <v>8.1999999999999993</v>
      </c>
      <c r="AI91">
        <f t="shared" si="15"/>
        <v>3.3333333333333335E-3</v>
      </c>
      <c r="AJ91">
        <f t="shared" si="15"/>
        <v>710.66666666666663</v>
      </c>
      <c r="AK91">
        <f t="shared" si="15"/>
        <v>50</v>
      </c>
      <c r="AL91">
        <f t="shared" si="15"/>
        <v>17.333333333333332</v>
      </c>
      <c r="AM91">
        <f t="shared" si="15"/>
        <v>261.75</v>
      </c>
      <c r="AN91">
        <f t="shared" si="15"/>
        <v>456</v>
      </c>
      <c r="AO91">
        <f t="shared" si="15"/>
        <v>1.75</v>
      </c>
      <c r="AP91">
        <f t="shared" si="15"/>
        <v>4</v>
      </c>
      <c r="AQ91">
        <f t="shared" si="15"/>
        <v>67</v>
      </c>
      <c r="AR91">
        <f t="shared" si="15"/>
        <v>0.748</v>
      </c>
      <c r="AS91">
        <f t="shared" si="15"/>
        <v>0</v>
      </c>
      <c r="AT91">
        <f t="shared" si="15"/>
        <v>0</v>
      </c>
      <c r="AU91">
        <f t="shared" si="15"/>
        <v>77.84</v>
      </c>
      <c r="AV91">
        <f t="shared" si="15"/>
        <v>1.8065</v>
      </c>
      <c r="AW91">
        <f t="shared" si="15"/>
        <v>2.6575000000000002</v>
      </c>
      <c r="AX91">
        <f t="shared" si="15"/>
        <v>6.3036666666666674</v>
      </c>
      <c r="AY91">
        <f t="shared" si="15"/>
        <v>9.1666666666666661</v>
      </c>
      <c r="AZ91">
        <f t="shared" si="15"/>
        <v>125.5</v>
      </c>
      <c r="BB91">
        <f t="shared" si="15"/>
        <v>153</v>
      </c>
      <c r="BD91">
        <f t="shared" si="15"/>
        <v>0</v>
      </c>
    </row>
    <row r="92" spans="1:56">
      <c r="D92" t="s">
        <v>219</v>
      </c>
      <c r="E92" t="s">
        <v>220</v>
      </c>
      <c r="F92">
        <v>73.42</v>
      </c>
      <c r="G92">
        <v>153</v>
      </c>
      <c r="H92">
        <v>0.95</v>
      </c>
      <c r="I92">
        <v>9.91</v>
      </c>
      <c r="J92">
        <v>0.84</v>
      </c>
      <c r="K92">
        <v>14.89</v>
      </c>
      <c r="L92">
        <v>1.9</v>
      </c>
      <c r="M92">
        <v>12.19</v>
      </c>
      <c r="N92">
        <v>30</v>
      </c>
      <c r="O92">
        <v>0.22</v>
      </c>
      <c r="P92">
        <v>8</v>
      </c>
      <c r="Q92">
        <v>20</v>
      </c>
      <c r="R92">
        <v>129</v>
      </c>
      <c r="S92">
        <v>203</v>
      </c>
      <c r="T92">
        <v>0.14000000000000001</v>
      </c>
      <c r="U92">
        <v>1.4999999999999999E-2</v>
      </c>
      <c r="V92">
        <v>0.10199999999999999</v>
      </c>
      <c r="X92">
        <v>14.6</v>
      </c>
      <c r="Y92">
        <v>2.5999999999999999E-2</v>
      </c>
      <c r="Z92">
        <v>0.02</v>
      </c>
      <c r="AA92">
        <v>0.20599999999999999</v>
      </c>
      <c r="AB92">
        <v>0.246</v>
      </c>
      <c r="AC92">
        <v>0.112</v>
      </c>
      <c r="AE92">
        <v>0</v>
      </c>
      <c r="AI92">
        <v>0.01</v>
      </c>
      <c r="AJ92">
        <v>95</v>
      </c>
      <c r="AK92">
        <v>28</v>
      </c>
      <c r="AL92">
        <v>28</v>
      </c>
      <c r="AR92">
        <v>0.54</v>
      </c>
      <c r="AU92">
        <v>70.900000000000006</v>
      </c>
      <c r="AV92">
        <v>1.599</v>
      </c>
      <c r="AW92">
        <v>2.6709999999999998</v>
      </c>
      <c r="AX92">
        <v>5.3479999999999999</v>
      </c>
      <c r="AY92">
        <v>4</v>
      </c>
      <c r="AZ92">
        <v>191</v>
      </c>
      <c r="BA92" t="s">
        <v>173</v>
      </c>
      <c r="BB92">
        <v>116</v>
      </c>
      <c r="BC92" t="s">
        <v>221</v>
      </c>
      <c r="BD92">
        <v>0</v>
      </c>
    </row>
    <row r="93" spans="1:56">
      <c r="D93" t="s">
        <v>410</v>
      </c>
      <c r="E93" t="s">
        <v>411</v>
      </c>
      <c r="F93">
        <v>72.84</v>
      </c>
      <c r="G93">
        <v>161</v>
      </c>
      <c r="H93">
        <v>0.98</v>
      </c>
      <c r="I93">
        <v>11.18</v>
      </c>
      <c r="J93">
        <v>0.87</v>
      </c>
      <c r="K93">
        <v>14.12</v>
      </c>
      <c r="L93">
        <v>1.7</v>
      </c>
      <c r="M93">
        <v>10.83</v>
      </c>
      <c r="N93">
        <v>31</v>
      </c>
      <c r="O93">
        <v>0.23</v>
      </c>
      <c r="P93">
        <v>7</v>
      </c>
      <c r="Q93">
        <v>20</v>
      </c>
      <c r="R93">
        <v>118</v>
      </c>
      <c r="S93">
        <v>218</v>
      </c>
      <c r="T93">
        <v>0.12</v>
      </c>
      <c r="U93">
        <v>1.4E-2</v>
      </c>
      <c r="V93">
        <v>8.3000000000000004E-2</v>
      </c>
      <c r="X93">
        <v>14.7</v>
      </c>
      <c r="Y93">
        <v>1.4999999999999999E-2</v>
      </c>
      <c r="Z93">
        <v>2.5000000000000001E-2</v>
      </c>
      <c r="AA93">
        <v>0.20599999999999999</v>
      </c>
      <c r="AB93">
        <v>0.25</v>
      </c>
      <c r="AC93">
        <v>0.10199999999999999</v>
      </c>
      <c r="AI93">
        <v>0</v>
      </c>
      <c r="AJ93">
        <v>185</v>
      </c>
      <c r="AK93">
        <v>56</v>
      </c>
      <c r="AL93">
        <v>56</v>
      </c>
      <c r="AV93">
        <v>1.887</v>
      </c>
      <c r="AW93">
        <v>3.339</v>
      </c>
      <c r="AX93">
        <v>5.8520000000000003</v>
      </c>
      <c r="AY93">
        <v>7</v>
      </c>
      <c r="AZ93">
        <v>120</v>
      </c>
      <c r="BA93" t="s">
        <v>221</v>
      </c>
      <c r="BB93">
        <v>190</v>
      </c>
      <c r="BC93" t="s">
        <v>173</v>
      </c>
      <c r="BD93">
        <v>0</v>
      </c>
    </row>
    <row r="94" spans="1:56">
      <c r="D94" t="s">
        <v>412</v>
      </c>
      <c r="E94" t="s">
        <v>413</v>
      </c>
      <c r="F94">
        <v>78.150000000000006</v>
      </c>
      <c r="G94">
        <v>120</v>
      </c>
      <c r="H94">
        <v>0.79</v>
      </c>
      <c r="I94">
        <v>7.09</v>
      </c>
      <c r="J94">
        <v>0.79</v>
      </c>
      <c r="K94">
        <v>13.17</v>
      </c>
      <c r="L94">
        <v>2.8</v>
      </c>
      <c r="M94">
        <v>9.33</v>
      </c>
      <c r="N94">
        <v>36</v>
      </c>
      <c r="O94">
        <v>0.26</v>
      </c>
      <c r="P94">
        <v>10</v>
      </c>
      <c r="Q94">
        <v>23</v>
      </c>
      <c r="R94">
        <v>156</v>
      </c>
      <c r="S94">
        <v>178</v>
      </c>
      <c r="T94">
        <v>0.19</v>
      </c>
      <c r="U94">
        <v>1.7000000000000001E-2</v>
      </c>
      <c r="V94">
        <v>0.14799999999999999</v>
      </c>
      <c r="W94">
        <v>0.4</v>
      </c>
      <c r="X94">
        <v>13.7</v>
      </c>
      <c r="Y94">
        <v>0.03</v>
      </c>
      <c r="Z94">
        <v>6.3E-2</v>
      </c>
      <c r="AA94">
        <v>0.3</v>
      </c>
      <c r="AB94">
        <v>0.20499999999999999</v>
      </c>
      <c r="AC94">
        <v>0.129</v>
      </c>
      <c r="AJ94">
        <v>1504</v>
      </c>
      <c r="AK94">
        <v>77</v>
      </c>
      <c r="AL94">
        <v>2</v>
      </c>
      <c r="AM94">
        <v>425</v>
      </c>
      <c r="AN94">
        <v>685</v>
      </c>
      <c r="AO94">
        <v>2</v>
      </c>
      <c r="AP94">
        <v>5</v>
      </c>
      <c r="AQ94">
        <v>53</v>
      </c>
      <c r="AR94">
        <v>0.5</v>
      </c>
      <c r="AU94">
        <v>65.099999999999994</v>
      </c>
      <c r="AV94">
        <v>1.0609999999999999</v>
      </c>
      <c r="AW94">
        <v>1.4039999999999999</v>
      </c>
      <c r="AX94">
        <v>3.819</v>
      </c>
      <c r="AY94">
        <v>2</v>
      </c>
      <c r="AZ94">
        <v>76</v>
      </c>
      <c r="BA94" t="s">
        <v>191</v>
      </c>
      <c r="BD94">
        <v>0</v>
      </c>
    </row>
    <row r="95" spans="1:56">
      <c r="D95" t="s">
        <v>414</v>
      </c>
      <c r="E95" t="s">
        <v>415</v>
      </c>
      <c r="F95">
        <v>72.180000000000007</v>
      </c>
      <c r="G95">
        <v>175</v>
      </c>
      <c r="H95">
        <v>0.89</v>
      </c>
      <c r="I95">
        <v>13.22</v>
      </c>
      <c r="J95">
        <v>0.7</v>
      </c>
      <c r="K95">
        <v>13.01</v>
      </c>
      <c r="L95">
        <v>1.6</v>
      </c>
      <c r="M95">
        <v>11.07</v>
      </c>
      <c r="N95">
        <v>34</v>
      </c>
      <c r="O95">
        <v>0.28999999999999998</v>
      </c>
      <c r="P95">
        <v>11</v>
      </c>
      <c r="Q95">
        <v>24</v>
      </c>
      <c r="R95">
        <v>162</v>
      </c>
      <c r="S95">
        <v>110</v>
      </c>
      <c r="T95">
        <v>0.16</v>
      </c>
      <c r="U95">
        <v>1.9E-2</v>
      </c>
      <c r="V95">
        <v>0.14399999999999999</v>
      </c>
      <c r="W95">
        <v>2.2000000000000002</v>
      </c>
      <c r="X95">
        <v>14.2</v>
      </c>
      <c r="Y95">
        <v>0.03</v>
      </c>
      <c r="Z95">
        <v>5.1999999999999998E-2</v>
      </c>
      <c r="AA95">
        <v>0.28000000000000003</v>
      </c>
      <c r="AB95">
        <v>0.255</v>
      </c>
      <c r="AC95">
        <v>0.125</v>
      </c>
      <c r="AJ95">
        <v>777</v>
      </c>
      <c r="AK95">
        <v>43</v>
      </c>
      <c r="AL95">
        <v>5</v>
      </c>
      <c r="AM95">
        <v>163</v>
      </c>
      <c r="AN95">
        <v>374</v>
      </c>
      <c r="AO95">
        <v>1</v>
      </c>
      <c r="AP95">
        <v>0</v>
      </c>
      <c r="AQ95">
        <v>70</v>
      </c>
      <c r="AR95">
        <v>0.97</v>
      </c>
      <c r="AU95">
        <v>88.1</v>
      </c>
      <c r="AV95">
        <v>2.0390000000000001</v>
      </c>
      <c r="AW95">
        <v>2.7519999999999998</v>
      </c>
      <c r="AX95">
        <v>7.4580000000000002</v>
      </c>
      <c r="AY95">
        <v>11</v>
      </c>
      <c r="AZ95">
        <v>167</v>
      </c>
      <c r="BA95" t="s">
        <v>191</v>
      </c>
      <c r="BD95">
        <v>0</v>
      </c>
    </row>
    <row r="96" spans="1:56">
      <c r="D96" t="s">
        <v>416</v>
      </c>
      <c r="E96" t="s">
        <v>417</v>
      </c>
      <c r="F96">
        <v>71.77</v>
      </c>
      <c r="G96">
        <v>183</v>
      </c>
      <c r="H96">
        <v>0.97</v>
      </c>
      <c r="I96">
        <v>15.03</v>
      </c>
      <c r="J96">
        <v>1.35</v>
      </c>
      <c r="K96">
        <v>10.88</v>
      </c>
      <c r="L96">
        <v>1.3</v>
      </c>
      <c r="M96">
        <v>8.16</v>
      </c>
      <c r="N96">
        <v>32</v>
      </c>
      <c r="O96">
        <v>0.34</v>
      </c>
      <c r="P96">
        <v>9</v>
      </c>
      <c r="Q96">
        <v>29</v>
      </c>
      <c r="R96">
        <v>141</v>
      </c>
      <c r="S96">
        <v>376</v>
      </c>
      <c r="T96">
        <v>0.2</v>
      </c>
      <c r="U96">
        <v>1.9E-2</v>
      </c>
      <c r="V96">
        <v>0.151</v>
      </c>
      <c r="W96">
        <v>2.9</v>
      </c>
      <c r="X96">
        <v>13.2</v>
      </c>
      <c r="Y96">
        <v>2.7E-2</v>
      </c>
      <c r="Z96">
        <v>5.8999999999999997E-2</v>
      </c>
      <c r="AA96">
        <v>0.26300000000000001</v>
      </c>
      <c r="AB96">
        <v>0.315</v>
      </c>
      <c r="AC96">
        <v>0.10199999999999999</v>
      </c>
      <c r="AJ96">
        <v>707</v>
      </c>
      <c r="AK96">
        <v>42</v>
      </c>
      <c r="AL96">
        <v>8</v>
      </c>
      <c r="AM96">
        <v>197</v>
      </c>
      <c r="AN96">
        <v>309</v>
      </c>
      <c r="AO96">
        <v>2</v>
      </c>
      <c r="AP96">
        <v>7</v>
      </c>
      <c r="AQ96">
        <v>78</v>
      </c>
      <c r="AR96">
        <v>0.93</v>
      </c>
      <c r="AU96">
        <v>86.1</v>
      </c>
      <c r="AV96">
        <v>2.3439999999999999</v>
      </c>
      <c r="AW96">
        <v>3.1970000000000001</v>
      </c>
      <c r="AX96">
        <v>8.4320000000000004</v>
      </c>
      <c r="AY96">
        <v>23</v>
      </c>
      <c r="AZ96">
        <v>91</v>
      </c>
      <c r="BA96" t="s">
        <v>191</v>
      </c>
    </row>
    <row r="97" spans="1:56">
      <c r="D97" t="s">
        <v>418</v>
      </c>
      <c r="E97" t="s">
        <v>419</v>
      </c>
      <c r="F97">
        <v>74.03</v>
      </c>
      <c r="G97">
        <v>159</v>
      </c>
      <c r="H97">
        <v>0.88</v>
      </c>
      <c r="I97">
        <v>11.78</v>
      </c>
      <c r="J97">
        <v>0.95</v>
      </c>
      <c r="K97">
        <v>12.35</v>
      </c>
      <c r="L97">
        <v>1.9</v>
      </c>
      <c r="M97">
        <v>9.5399999999999991</v>
      </c>
      <c r="N97">
        <v>34</v>
      </c>
      <c r="O97">
        <v>0.3</v>
      </c>
      <c r="P97">
        <v>10</v>
      </c>
      <c r="Q97">
        <v>25</v>
      </c>
      <c r="R97">
        <v>153</v>
      </c>
      <c r="S97">
        <v>221</v>
      </c>
      <c r="T97">
        <v>0.18</v>
      </c>
      <c r="U97">
        <v>1.7999999999999999E-2</v>
      </c>
      <c r="V97">
        <v>0.14799999999999999</v>
      </c>
      <c r="W97">
        <v>1.9</v>
      </c>
      <c r="X97">
        <v>13.7</v>
      </c>
      <c r="Y97">
        <v>2.9000000000000001E-2</v>
      </c>
      <c r="Z97">
        <v>5.8000000000000003E-2</v>
      </c>
      <c r="AA97">
        <v>0.28100000000000003</v>
      </c>
      <c r="AB97">
        <v>0.25800000000000001</v>
      </c>
      <c r="AC97">
        <v>0.11899999999999999</v>
      </c>
      <c r="AD97">
        <v>25</v>
      </c>
      <c r="AE97">
        <v>0</v>
      </c>
      <c r="AF97">
        <v>25</v>
      </c>
      <c r="AG97">
        <v>25</v>
      </c>
      <c r="AH97">
        <v>8.1999999999999993</v>
      </c>
      <c r="AI97">
        <v>0</v>
      </c>
      <c r="AJ97">
        <v>996</v>
      </c>
      <c r="AK97">
        <v>54</v>
      </c>
      <c r="AL97">
        <v>5</v>
      </c>
      <c r="AM97">
        <v>262</v>
      </c>
      <c r="AN97">
        <v>456</v>
      </c>
      <c r="AO97">
        <v>2</v>
      </c>
      <c r="AP97">
        <v>4</v>
      </c>
      <c r="AQ97">
        <v>67</v>
      </c>
      <c r="AR97">
        <v>0.8</v>
      </c>
      <c r="AS97">
        <v>0</v>
      </c>
      <c r="AT97">
        <v>0</v>
      </c>
      <c r="AU97">
        <v>79</v>
      </c>
      <c r="AV97">
        <v>1.909</v>
      </c>
      <c r="AW97">
        <v>2.5819999999999999</v>
      </c>
      <c r="AX97">
        <v>6.9130000000000003</v>
      </c>
      <c r="AY97">
        <v>8</v>
      </c>
      <c r="AZ97">
        <v>108</v>
      </c>
      <c r="BA97" t="s">
        <v>191</v>
      </c>
      <c r="BD97">
        <v>0</v>
      </c>
    </row>
    <row r="98" spans="1:56">
      <c r="A98">
        <v>17</v>
      </c>
      <c r="B98" t="s">
        <v>81</v>
      </c>
      <c r="C98" t="s">
        <v>71</v>
      </c>
      <c r="D98" t="s">
        <v>222</v>
      </c>
      <c r="E98" t="s">
        <v>223</v>
      </c>
      <c r="F98">
        <v>58.58</v>
      </c>
      <c r="G98">
        <v>149</v>
      </c>
      <c r="H98">
        <v>6.36</v>
      </c>
      <c r="I98">
        <v>0.5</v>
      </c>
      <c r="J98">
        <v>1.5</v>
      </c>
      <c r="K98">
        <v>33.06</v>
      </c>
      <c r="L98">
        <v>2.1</v>
      </c>
      <c r="M98">
        <v>1</v>
      </c>
      <c r="N98">
        <v>181</v>
      </c>
      <c r="O98">
        <v>1.7</v>
      </c>
      <c r="P98">
        <v>25</v>
      </c>
      <c r="Q98">
        <v>153</v>
      </c>
      <c r="R98">
        <v>401</v>
      </c>
      <c r="S98">
        <v>17</v>
      </c>
      <c r="T98">
        <v>1.1599999999999999</v>
      </c>
      <c r="U98">
        <v>0.29899999999999999</v>
      </c>
      <c r="V98">
        <v>1.6719999999999999</v>
      </c>
      <c r="W98">
        <v>14.2</v>
      </c>
      <c r="X98">
        <v>31.2</v>
      </c>
      <c r="Y98">
        <v>0.2</v>
      </c>
      <c r="Z98">
        <v>0.11</v>
      </c>
      <c r="AA98">
        <v>0.7</v>
      </c>
      <c r="AB98">
        <v>0.59599999999999997</v>
      </c>
      <c r="AC98">
        <v>1.2350000000000001</v>
      </c>
      <c r="AD98">
        <v>3</v>
      </c>
      <c r="AE98">
        <v>0</v>
      </c>
      <c r="AF98">
        <v>3</v>
      </c>
      <c r="AG98">
        <v>3</v>
      </c>
      <c r="AH98">
        <v>23.2</v>
      </c>
      <c r="AI98">
        <v>0</v>
      </c>
      <c r="AJ98">
        <v>9</v>
      </c>
      <c r="AK98">
        <v>0</v>
      </c>
      <c r="AL98">
        <v>0</v>
      </c>
      <c r="AM98">
        <v>0</v>
      </c>
      <c r="AN98">
        <v>5</v>
      </c>
      <c r="AO98">
        <v>0</v>
      </c>
      <c r="AP98">
        <v>0</v>
      </c>
      <c r="AQ98">
        <v>16</v>
      </c>
      <c r="AR98">
        <v>0.08</v>
      </c>
      <c r="AS98">
        <v>0</v>
      </c>
      <c r="AT98">
        <v>0</v>
      </c>
      <c r="AU98">
        <v>1.7</v>
      </c>
      <c r="AV98">
        <v>8.8999999999999996E-2</v>
      </c>
      <c r="AW98">
        <v>1.0999999999999999E-2</v>
      </c>
      <c r="AX98">
        <v>0.249</v>
      </c>
      <c r="AY98">
        <v>0</v>
      </c>
      <c r="AZ98">
        <v>136</v>
      </c>
      <c r="BA98" t="s">
        <v>173</v>
      </c>
      <c r="BB98">
        <v>2.8</v>
      </c>
      <c r="BC98" t="s">
        <v>224</v>
      </c>
      <c r="BD98">
        <v>13</v>
      </c>
    </row>
    <row r="99" spans="1:56">
      <c r="A99">
        <v>18</v>
      </c>
      <c r="B99" t="s">
        <v>83</v>
      </c>
      <c r="C99" t="s">
        <v>71</v>
      </c>
      <c r="F99">
        <f>AVERAGE(F100:F105)</f>
        <v>91.386666666666656</v>
      </c>
      <c r="G99">
        <f t="shared" ref="G99:BD99" si="16">AVERAGE(G100:G105)</f>
        <v>38.5</v>
      </c>
      <c r="H99">
        <f t="shared" si="16"/>
        <v>0.89833333333333343</v>
      </c>
      <c r="I99">
        <f t="shared" si="16"/>
        <v>2.1516666666666668</v>
      </c>
      <c r="J99">
        <f t="shared" si="16"/>
        <v>0.92666666666666675</v>
      </c>
      <c r="K99">
        <f t="shared" si="16"/>
        <v>4.6349999999999998</v>
      </c>
      <c r="L99">
        <f t="shared" si="16"/>
        <v>1.4000000000000001</v>
      </c>
      <c r="M99">
        <f t="shared" si="16"/>
        <v>2.5866666666666664</v>
      </c>
      <c r="N99">
        <f t="shared" si="16"/>
        <v>14.166666666666666</v>
      </c>
      <c r="O99">
        <f t="shared" si="16"/>
        <v>0.50666666666666671</v>
      </c>
      <c r="P99">
        <f t="shared" si="16"/>
        <v>9</v>
      </c>
      <c r="Q99">
        <f t="shared" si="16"/>
        <v>17.166666666666668</v>
      </c>
      <c r="R99">
        <f t="shared" si="16"/>
        <v>130.66666666666666</v>
      </c>
      <c r="S99">
        <f t="shared" si="16"/>
        <v>233.33333333333334</v>
      </c>
      <c r="T99">
        <f t="shared" si="16"/>
        <v>0.10000000000000002</v>
      </c>
      <c r="U99">
        <f t="shared" si="16"/>
        <v>6.25E-2</v>
      </c>
      <c r="V99">
        <f t="shared" si="16"/>
        <v>0.11216666666666668</v>
      </c>
      <c r="W99">
        <f t="shared" si="16"/>
        <v>0.26666666666666666</v>
      </c>
      <c r="X99">
        <f t="shared" si="16"/>
        <v>79.7</v>
      </c>
      <c r="Y99">
        <f t="shared" si="16"/>
        <v>5.0499999999999996E-2</v>
      </c>
      <c r="Z99">
        <f t="shared" si="16"/>
        <v>3.4166666666666672E-2</v>
      </c>
      <c r="AA99">
        <f t="shared" si="16"/>
        <v>0.75683333333333336</v>
      </c>
      <c r="AB99">
        <f t="shared" si="16"/>
        <v>6.3333333333333339E-2</v>
      </c>
      <c r="AC99">
        <f t="shared" si="16"/>
        <v>0.17933333333333334</v>
      </c>
      <c r="AD99">
        <f t="shared" si="16"/>
        <v>11.333333333333334</v>
      </c>
      <c r="AE99">
        <f t="shared" si="16"/>
        <v>0</v>
      </c>
      <c r="AF99">
        <f t="shared" si="16"/>
        <v>11.333333333333334</v>
      </c>
      <c r="AG99">
        <f t="shared" si="16"/>
        <v>13.2</v>
      </c>
      <c r="AH99">
        <f t="shared" si="16"/>
        <v>5.8999999999999995</v>
      </c>
      <c r="AI99">
        <f t="shared" si="16"/>
        <v>0</v>
      </c>
      <c r="AJ99">
        <f t="shared" si="16"/>
        <v>320.5</v>
      </c>
      <c r="AK99">
        <f t="shared" si="16"/>
        <v>16</v>
      </c>
      <c r="AL99">
        <f t="shared" si="16"/>
        <v>0</v>
      </c>
      <c r="AM99">
        <f t="shared" si="16"/>
        <v>29.666666666666668</v>
      </c>
      <c r="AN99">
        <f t="shared" si="16"/>
        <v>202.33333333333334</v>
      </c>
      <c r="AO99">
        <f t="shared" si="16"/>
        <v>10.666666666666666</v>
      </c>
      <c r="AP99">
        <f t="shared" si="16"/>
        <v>0</v>
      </c>
      <c r="AQ99">
        <f t="shared" si="16"/>
        <v>386</v>
      </c>
      <c r="AR99">
        <f t="shared" si="16"/>
        <v>0.75666666666666671</v>
      </c>
      <c r="AS99">
        <f t="shared" si="16"/>
        <v>0</v>
      </c>
      <c r="AT99">
        <f t="shared" si="16"/>
        <v>0</v>
      </c>
      <c r="AU99">
        <f t="shared" si="16"/>
        <v>12.833333333333334</v>
      </c>
      <c r="AV99">
        <f t="shared" si="16"/>
        <v>0.29666666666666669</v>
      </c>
      <c r="AW99">
        <f t="shared" si="16"/>
        <v>0.40066666666666673</v>
      </c>
      <c r="AX99">
        <f t="shared" si="16"/>
        <v>1.0735000000000001</v>
      </c>
      <c r="AY99">
        <f t="shared" si="16"/>
        <v>0</v>
      </c>
      <c r="AZ99">
        <f t="shared" si="16"/>
        <v>126.8</v>
      </c>
      <c r="BB99">
        <f t="shared" si="16"/>
        <v>129.20000000000002</v>
      </c>
      <c r="BD99">
        <f t="shared" si="16"/>
        <v>3</v>
      </c>
    </row>
    <row r="100" spans="1:56">
      <c r="D100" t="s">
        <v>420</v>
      </c>
      <c r="E100" t="s">
        <v>421</v>
      </c>
      <c r="F100">
        <v>93.89</v>
      </c>
      <c r="G100">
        <v>20</v>
      </c>
      <c r="H100">
        <v>0.86</v>
      </c>
      <c r="I100">
        <v>0.17</v>
      </c>
      <c r="J100">
        <v>0.43</v>
      </c>
      <c r="K100">
        <v>4.6399999999999997</v>
      </c>
      <c r="L100">
        <v>1.7</v>
      </c>
      <c r="M100">
        <v>2.4</v>
      </c>
      <c r="N100">
        <v>10</v>
      </c>
      <c r="O100">
        <v>0.34</v>
      </c>
      <c r="P100">
        <v>10</v>
      </c>
      <c r="Q100">
        <v>20</v>
      </c>
      <c r="R100">
        <v>175</v>
      </c>
      <c r="S100">
        <v>3</v>
      </c>
      <c r="T100">
        <v>0.13</v>
      </c>
      <c r="U100">
        <v>6.6000000000000003E-2</v>
      </c>
      <c r="V100">
        <v>0.122</v>
      </c>
      <c r="W100">
        <v>0</v>
      </c>
      <c r="X100">
        <v>80.400000000000006</v>
      </c>
      <c r="Y100">
        <v>5.7000000000000002E-2</v>
      </c>
      <c r="Z100">
        <v>2.8000000000000001E-2</v>
      </c>
      <c r="AA100">
        <v>0.48</v>
      </c>
      <c r="AB100">
        <v>9.9000000000000005E-2</v>
      </c>
      <c r="AC100">
        <v>0.224</v>
      </c>
      <c r="AD100">
        <v>10</v>
      </c>
      <c r="AE100">
        <v>0</v>
      </c>
      <c r="AF100">
        <v>10</v>
      </c>
      <c r="AG100">
        <v>10</v>
      </c>
      <c r="AH100">
        <v>5.5</v>
      </c>
      <c r="AI100">
        <v>0</v>
      </c>
      <c r="AJ100">
        <v>370</v>
      </c>
      <c r="AK100">
        <v>18</v>
      </c>
      <c r="AL100">
        <v>0</v>
      </c>
      <c r="AM100">
        <v>21</v>
      </c>
      <c r="AN100">
        <v>208</v>
      </c>
      <c r="AO100">
        <v>7</v>
      </c>
      <c r="AP100">
        <v>0</v>
      </c>
      <c r="AQ100">
        <v>341</v>
      </c>
      <c r="AR100">
        <v>0.37</v>
      </c>
      <c r="AS100">
        <v>0</v>
      </c>
      <c r="AT100">
        <v>0</v>
      </c>
      <c r="AU100">
        <v>7.4</v>
      </c>
      <c r="AV100">
        <v>5.8000000000000003E-2</v>
      </c>
      <c r="AW100">
        <v>8.0000000000000002E-3</v>
      </c>
      <c r="AX100">
        <v>6.2E-2</v>
      </c>
      <c r="AY100">
        <v>0</v>
      </c>
      <c r="AZ100">
        <v>149</v>
      </c>
      <c r="BA100" t="s">
        <v>181</v>
      </c>
      <c r="BB100">
        <v>92</v>
      </c>
      <c r="BC100" t="s">
        <v>178</v>
      </c>
      <c r="BD100">
        <v>18</v>
      </c>
    </row>
    <row r="101" spans="1:56">
      <c r="D101" t="s">
        <v>422</v>
      </c>
      <c r="E101" t="s">
        <v>423</v>
      </c>
      <c r="F101">
        <v>91.87</v>
      </c>
      <c r="G101">
        <v>28</v>
      </c>
      <c r="H101">
        <v>0.92</v>
      </c>
      <c r="I101">
        <v>0.2</v>
      </c>
      <c r="J101">
        <v>0.31</v>
      </c>
      <c r="K101">
        <v>6.7</v>
      </c>
      <c r="L101">
        <v>1.2</v>
      </c>
      <c r="M101">
        <v>3.19</v>
      </c>
      <c r="N101">
        <v>9</v>
      </c>
      <c r="O101">
        <v>0.46</v>
      </c>
      <c r="P101">
        <v>10</v>
      </c>
      <c r="Q101">
        <v>18</v>
      </c>
      <c r="R101">
        <v>166</v>
      </c>
      <c r="S101">
        <v>2</v>
      </c>
      <c r="T101">
        <v>0.12</v>
      </c>
      <c r="U101">
        <v>6.5000000000000002E-2</v>
      </c>
      <c r="V101">
        <v>0.115</v>
      </c>
      <c r="W101">
        <v>0.3</v>
      </c>
      <c r="X101">
        <v>74.400000000000006</v>
      </c>
      <c r="Y101">
        <v>5.8999999999999997E-2</v>
      </c>
      <c r="Z101">
        <v>0.03</v>
      </c>
      <c r="AA101">
        <v>0.47699999999999998</v>
      </c>
      <c r="AB101">
        <v>7.9000000000000001E-2</v>
      </c>
      <c r="AC101">
        <v>0.23300000000000001</v>
      </c>
      <c r="AD101">
        <v>16</v>
      </c>
      <c r="AE101">
        <v>0</v>
      </c>
      <c r="AF101">
        <v>16</v>
      </c>
      <c r="AG101">
        <v>16</v>
      </c>
      <c r="AH101">
        <v>7.4</v>
      </c>
      <c r="AI101">
        <v>0</v>
      </c>
      <c r="AJ101">
        <v>468</v>
      </c>
      <c r="AK101">
        <v>23</v>
      </c>
      <c r="AL101">
        <v>0</v>
      </c>
      <c r="AM101">
        <v>26</v>
      </c>
      <c r="AN101">
        <v>264</v>
      </c>
      <c r="AO101">
        <v>8</v>
      </c>
      <c r="AP101">
        <v>0</v>
      </c>
      <c r="AQ101">
        <v>431</v>
      </c>
      <c r="AR101">
        <v>0.5</v>
      </c>
      <c r="AS101">
        <v>0</v>
      </c>
      <c r="AT101">
        <v>0</v>
      </c>
      <c r="AU101">
        <v>9.8000000000000007</v>
      </c>
      <c r="AV101">
        <v>2.9000000000000001E-2</v>
      </c>
      <c r="AW101">
        <v>1.2999999999999999E-2</v>
      </c>
      <c r="AX101">
        <v>0.106</v>
      </c>
      <c r="AY101">
        <v>0</v>
      </c>
      <c r="AZ101">
        <v>135</v>
      </c>
      <c r="BA101" t="s">
        <v>424</v>
      </c>
      <c r="BB101">
        <v>11.6</v>
      </c>
      <c r="BC101" t="s">
        <v>425</v>
      </c>
      <c r="BD101">
        <v>0</v>
      </c>
    </row>
    <row r="102" spans="1:56">
      <c r="D102" t="s">
        <v>426</v>
      </c>
      <c r="E102" t="s">
        <v>427</v>
      </c>
      <c r="F102">
        <v>91.25</v>
      </c>
      <c r="G102">
        <v>18</v>
      </c>
      <c r="H102">
        <v>0.8</v>
      </c>
      <c r="I102">
        <v>0.3</v>
      </c>
      <c r="J102">
        <v>3.75</v>
      </c>
      <c r="K102">
        <v>3.9</v>
      </c>
      <c r="L102">
        <v>1.2</v>
      </c>
      <c r="N102">
        <v>41</v>
      </c>
      <c r="O102">
        <v>0.8</v>
      </c>
      <c r="P102">
        <v>11</v>
      </c>
      <c r="Q102">
        <v>20</v>
      </c>
      <c r="R102">
        <v>146</v>
      </c>
      <c r="S102">
        <v>1369</v>
      </c>
      <c r="T102">
        <v>0.18</v>
      </c>
      <c r="U102">
        <v>0.13</v>
      </c>
      <c r="V102">
        <v>0.16</v>
      </c>
      <c r="W102">
        <v>0.3</v>
      </c>
      <c r="X102">
        <v>46.5</v>
      </c>
      <c r="Y102">
        <v>2.5000000000000001E-2</v>
      </c>
      <c r="Z102">
        <v>0.03</v>
      </c>
      <c r="AA102">
        <v>0.55000000000000004</v>
      </c>
      <c r="AB102">
        <v>3.7999999999999999E-2</v>
      </c>
      <c r="AC102">
        <v>0.17799999999999999</v>
      </c>
      <c r="AD102">
        <v>16</v>
      </c>
      <c r="AE102">
        <v>0</v>
      </c>
      <c r="AF102">
        <v>16</v>
      </c>
      <c r="AG102">
        <v>16</v>
      </c>
      <c r="AI102">
        <v>0</v>
      </c>
      <c r="AJ102">
        <v>155</v>
      </c>
      <c r="AK102">
        <v>8</v>
      </c>
      <c r="AL102">
        <v>0</v>
      </c>
      <c r="AS102">
        <v>0</v>
      </c>
      <c r="AT102">
        <v>0</v>
      </c>
      <c r="AV102">
        <v>4.4999999999999998E-2</v>
      </c>
      <c r="AW102">
        <v>0.02</v>
      </c>
      <c r="AX102">
        <v>0.161</v>
      </c>
      <c r="AY102">
        <v>0</v>
      </c>
      <c r="AZ102">
        <v>140</v>
      </c>
      <c r="BA102" t="s">
        <v>428</v>
      </c>
      <c r="BD102">
        <v>0</v>
      </c>
    </row>
    <row r="103" spans="1:56">
      <c r="D103" t="s">
        <v>429</v>
      </c>
      <c r="E103" t="s">
        <v>430</v>
      </c>
      <c r="F103">
        <v>93.96</v>
      </c>
      <c r="G103">
        <v>20</v>
      </c>
      <c r="H103">
        <v>1.08</v>
      </c>
      <c r="I103">
        <v>0.21</v>
      </c>
      <c r="J103">
        <v>0.3</v>
      </c>
      <c r="K103">
        <v>4.45</v>
      </c>
      <c r="L103">
        <v>1.6</v>
      </c>
      <c r="N103">
        <v>9</v>
      </c>
      <c r="O103">
        <v>0.62</v>
      </c>
      <c r="P103">
        <v>8</v>
      </c>
      <c r="Q103">
        <v>17</v>
      </c>
      <c r="R103">
        <v>91</v>
      </c>
      <c r="S103">
        <v>5</v>
      </c>
      <c r="T103">
        <v>0.06</v>
      </c>
      <c r="U103">
        <v>5.2999999999999999E-2</v>
      </c>
      <c r="V103">
        <v>0.11700000000000001</v>
      </c>
      <c r="W103">
        <v>0.2</v>
      </c>
      <c r="X103">
        <v>58.7</v>
      </c>
      <c r="Y103">
        <v>6.9000000000000006E-2</v>
      </c>
      <c r="Z103">
        <v>3.7999999999999999E-2</v>
      </c>
      <c r="AA103">
        <v>1.37</v>
      </c>
      <c r="AB103">
        <v>0.03</v>
      </c>
      <c r="AC103">
        <v>0.13700000000000001</v>
      </c>
      <c r="AD103">
        <v>14</v>
      </c>
      <c r="AE103">
        <v>0</v>
      </c>
      <c r="AF103">
        <v>14</v>
      </c>
      <c r="AG103">
        <v>14</v>
      </c>
      <c r="AI103">
        <v>0</v>
      </c>
      <c r="AJ103">
        <v>367</v>
      </c>
      <c r="AK103">
        <v>18</v>
      </c>
      <c r="AL103">
        <v>0</v>
      </c>
      <c r="AS103">
        <v>0</v>
      </c>
      <c r="AT103">
        <v>0</v>
      </c>
      <c r="AV103">
        <v>3.1E-2</v>
      </c>
      <c r="AW103">
        <v>1.4E-2</v>
      </c>
      <c r="AX103">
        <v>0.113</v>
      </c>
      <c r="AY103">
        <v>0</v>
      </c>
      <c r="AZ103">
        <v>95</v>
      </c>
      <c r="BA103" t="s">
        <v>407</v>
      </c>
      <c r="BB103">
        <v>284</v>
      </c>
      <c r="BC103" t="s">
        <v>259</v>
      </c>
      <c r="BD103">
        <v>0</v>
      </c>
    </row>
    <row r="104" spans="1:56">
      <c r="D104" t="s">
        <v>431</v>
      </c>
      <c r="E104" t="s">
        <v>432</v>
      </c>
      <c r="F104">
        <v>94.7</v>
      </c>
      <c r="G104">
        <v>18</v>
      </c>
      <c r="H104">
        <v>0.95</v>
      </c>
      <c r="I104">
        <v>0.18</v>
      </c>
      <c r="J104">
        <v>0.27</v>
      </c>
      <c r="K104">
        <v>3.9</v>
      </c>
      <c r="L104">
        <v>0.9</v>
      </c>
      <c r="N104">
        <v>8</v>
      </c>
      <c r="O104">
        <v>0.52</v>
      </c>
      <c r="P104">
        <v>7</v>
      </c>
      <c r="Q104">
        <v>13</v>
      </c>
      <c r="R104">
        <v>72</v>
      </c>
      <c r="S104">
        <v>4</v>
      </c>
      <c r="T104">
        <v>0.05</v>
      </c>
      <c r="U104">
        <v>4.3999999999999997E-2</v>
      </c>
      <c r="V104">
        <v>9.7000000000000003E-2</v>
      </c>
      <c r="W104">
        <v>0.2</v>
      </c>
      <c r="X104">
        <v>41.2</v>
      </c>
      <c r="Y104">
        <v>5.0999999999999997E-2</v>
      </c>
      <c r="Z104">
        <v>3.1E-2</v>
      </c>
      <c r="AA104">
        <v>1.0820000000000001</v>
      </c>
      <c r="AB104">
        <v>2.3E-2</v>
      </c>
      <c r="AC104">
        <v>0.108</v>
      </c>
      <c r="AD104">
        <v>10</v>
      </c>
      <c r="AE104">
        <v>0</v>
      </c>
      <c r="AF104">
        <v>10</v>
      </c>
      <c r="AG104">
        <v>10</v>
      </c>
      <c r="AI104">
        <v>0</v>
      </c>
      <c r="AJ104">
        <v>290</v>
      </c>
      <c r="AK104">
        <v>15</v>
      </c>
      <c r="AL104">
        <v>0</v>
      </c>
      <c r="AS104">
        <v>0</v>
      </c>
      <c r="AT104">
        <v>0</v>
      </c>
      <c r="AV104">
        <v>2.7E-2</v>
      </c>
      <c r="AW104">
        <v>1.2E-2</v>
      </c>
      <c r="AX104">
        <v>9.9000000000000005E-2</v>
      </c>
      <c r="AY104">
        <v>0</v>
      </c>
      <c r="BD104">
        <v>0</v>
      </c>
    </row>
    <row r="105" spans="1:56">
      <c r="D105" t="s">
        <v>433</v>
      </c>
      <c r="E105" t="s">
        <v>434</v>
      </c>
      <c r="F105">
        <v>82.65</v>
      </c>
      <c r="G105">
        <v>127</v>
      </c>
      <c r="H105">
        <v>0.78</v>
      </c>
      <c r="I105">
        <v>11.85</v>
      </c>
      <c r="J105">
        <v>0.5</v>
      </c>
      <c r="K105">
        <v>4.22</v>
      </c>
      <c r="L105">
        <v>1.8</v>
      </c>
      <c r="M105">
        <v>2.17</v>
      </c>
      <c r="N105">
        <v>8</v>
      </c>
      <c r="O105">
        <v>0.3</v>
      </c>
      <c r="P105">
        <v>8</v>
      </c>
      <c r="Q105">
        <v>15</v>
      </c>
      <c r="R105">
        <v>134</v>
      </c>
      <c r="S105">
        <v>17</v>
      </c>
      <c r="T105">
        <v>0.06</v>
      </c>
      <c r="U105">
        <v>1.7000000000000001E-2</v>
      </c>
      <c r="V105">
        <v>6.2E-2</v>
      </c>
      <c r="W105">
        <v>0.6</v>
      </c>
      <c r="X105">
        <v>177</v>
      </c>
      <c r="Y105">
        <v>4.2000000000000003E-2</v>
      </c>
      <c r="Z105">
        <v>4.8000000000000001E-2</v>
      </c>
      <c r="AA105">
        <v>0.58199999999999996</v>
      </c>
      <c r="AB105">
        <v>0.111</v>
      </c>
      <c r="AC105">
        <v>0.19600000000000001</v>
      </c>
      <c r="AD105">
        <v>2</v>
      </c>
      <c r="AF105">
        <v>2</v>
      </c>
      <c r="AH105">
        <v>4.8</v>
      </c>
      <c r="AI105">
        <v>0</v>
      </c>
      <c r="AJ105">
        <v>273</v>
      </c>
      <c r="AK105">
        <v>14</v>
      </c>
      <c r="AL105">
        <v>0</v>
      </c>
      <c r="AM105">
        <v>42</v>
      </c>
      <c r="AN105">
        <v>135</v>
      </c>
      <c r="AO105">
        <v>17</v>
      </c>
      <c r="AP105">
        <v>0</v>
      </c>
      <c r="AR105">
        <v>1.4</v>
      </c>
      <c r="AS105">
        <v>0</v>
      </c>
      <c r="AT105">
        <v>0</v>
      </c>
      <c r="AU105">
        <v>21.3</v>
      </c>
      <c r="AV105">
        <v>1.59</v>
      </c>
      <c r="AW105">
        <v>2.3370000000000002</v>
      </c>
      <c r="AX105">
        <v>5.9</v>
      </c>
      <c r="AY105">
        <v>0</v>
      </c>
      <c r="AZ105">
        <v>115</v>
      </c>
      <c r="BA105" t="s">
        <v>181</v>
      </c>
      <c r="BD105">
        <v>0</v>
      </c>
    </row>
    <row r="106" spans="1:56">
      <c r="A106">
        <v>19</v>
      </c>
      <c r="B106" t="s">
        <v>79</v>
      </c>
      <c r="C106" t="s">
        <v>71</v>
      </c>
      <c r="F106">
        <f>AVERAGE(F107:F108)</f>
        <v>86.9</v>
      </c>
      <c r="G106">
        <f t="shared" ref="G106:BD106" si="17">AVERAGE(G107:G108)</f>
        <v>46</v>
      </c>
      <c r="H106">
        <f t="shared" si="17"/>
        <v>1.155</v>
      </c>
      <c r="I106">
        <f t="shared" si="17"/>
        <v>0.25</v>
      </c>
      <c r="J106">
        <f t="shared" si="17"/>
        <v>0.81</v>
      </c>
      <c r="K106">
        <f t="shared" si="17"/>
        <v>10.885</v>
      </c>
      <c r="L106">
        <f t="shared" si="17"/>
        <v>1.4</v>
      </c>
      <c r="M106">
        <f t="shared" si="17"/>
        <v>3.0049999999999999</v>
      </c>
      <c r="N106">
        <f t="shared" si="17"/>
        <v>44.5</v>
      </c>
      <c r="O106">
        <f t="shared" si="17"/>
        <v>1.6</v>
      </c>
      <c r="P106">
        <f t="shared" si="17"/>
        <v>21</v>
      </c>
      <c r="Q106">
        <f t="shared" si="17"/>
        <v>26</v>
      </c>
      <c r="R106">
        <f t="shared" si="17"/>
        <v>133.5</v>
      </c>
      <c r="S106">
        <f t="shared" si="17"/>
        <v>15</v>
      </c>
      <c r="T106">
        <f t="shared" si="17"/>
        <v>0.09</v>
      </c>
      <c r="U106">
        <f t="shared" si="17"/>
        <v>9.0999999999999998E-2</v>
      </c>
      <c r="V106">
        <f t="shared" si="17"/>
        <v>0.36399999999999999</v>
      </c>
      <c r="W106">
        <f t="shared" si="17"/>
        <v>0.75</v>
      </c>
      <c r="X106">
        <f t="shared" si="17"/>
        <v>8.1</v>
      </c>
      <c r="Y106">
        <f t="shared" si="17"/>
        <v>4.2999999999999997E-2</v>
      </c>
      <c r="Z106">
        <f t="shared" si="17"/>
        <v>2.5000000000000001E-2</v>
      </c>
      <c r="AA106">
        <f t="shared" si="17"/>
        <v>0.30000000000000004</v>
      </c>
      <c r="AB106">
        <f t="shared" si="17"/>
        <v>0.10600000000000001</v>
      </c>
      <c r="AC106">
        <f t="shared" si="17"/>
        <v>0.17300000000000001</v>
      </c>
      <c r="AD106">
        <f t="shared" si="17"/>
        <v>44</v>
      </c>
      <c r="AE106">
        <f t="shared" si="17"/>
        <v>0</v>
      </c>
      <c r="AF106">
        <f t="shared" si="17"/>
        <v>44</v>
      </c>
      <c r="AG106">
        <f t="shared" si="17"/>
        <v>44</v>
      </c>
      <c r="AH106">
        <f t="shared" si="17"/>
        <v>9.5</v>
      </c>
      <c r="AI106">
        <f t="shared" si="17"/>
        <v>0</v>
      </c>
      <c r="AJ106">
        <f t="shared" si="17"/>
        <v>1239.5</v>
      </c>
      <c r="AK106">
        <f t="shared" si="17"/>
        <v>62</v>
      </c>
      <c r="AL106">
        <f t="shared" si="17"/>
        <v>0</v>
      </c>
      <c r="AM106">
        <f t="shared" si="17"/>
        <v>0</v>
      </c>
      <c r="AN106">
        <f t="shared" si="17"/>
        <v>743.5</v>
      </c>
      <c r="AO106">
        <f t="shared" si="17"/>
        <v>0</v>
      </c>
      <c r="AP106">
        <f t="shared" si="17"/>
        <v>0</v>
      </c>
      <c r="AQ106">
        <f t="shared" si="17"/>
        <v>1412.5</v>
      </c>
      <c r="AR106">
        <f t="shared" si="17"/>
        <v>0.71</v>
      </c>
      <c r="AS106">
        <f t="shared" si="17"/>
        <v>0</v>
      </c>
      <c r="AT106">
        <f t="shared" si="17"/>
        <v>0</v>
      </c>
      <c r="AU106">
        <f t="shared" si="17"/>
        <v>36.200000000000003</v>
      </c>
      <c r="AV106">
        <f t="shared" si="17"/>
        <v>3.3500000000000002E-2</v>
      </c>
      <c r="AW106">
        <f t="shared" si="17"/>
        <v>3.5000000000000001E-3</v>
      </c>
      <c r="AX106">
        <f t="shared" si="17"/>
        <v>0.13850000000000001</v>
      </c>
      <c r="AY106">
        <f t="shared" si="17"/>
        <v>0</v>
      </c>
      <c r="AZ106">
        <f t="shared" si="17"/>
        <v>106.5</v>
      </c>
      <c r="BB106">
        <f t="shared" si="17"/>
        <v>57.5</v>
      </c>
      <c r="BD106">
        <f t="shared" si="17"/>
        <v>28</v>
      </c>
    </row>
    <row r="107" spans="1:56">
      <c r="D107" t="s">
        <v>435</v>
      </c>
      <c r="E107" t="s">
        <v>436</v>
      </c>
      <c r="F107">
        <v>83</v>
      </c>
      <c r="G107">
        <v>61</v>
      </c>
      <c r="H107">
        <v>1.5</v>
      </c>
      <c r="I107">
        <v>0.3</v>
      </c>
      <c r="J107">
        <v>1.05</v>
      </c>
      <c r="K107">
        <v>14.15</v>
      </c>
      <c r="L107">
        <v>1.8</v>
      </c>
      <c r="M107">
        <v>3.9</v>
      </c>
      <c r="N107">
        <v>59</v>
      </c>
      <c r="O107">
        <v>2.1</v>
      </c>
      <c r="P107">
        <v>28</v>
      </c>
      <c r="Q107">
        <v>35</v>
      </c>
      <c r="R107">
        <v>180</v>
      </c>
      <c r="S107">
        <v>20</v>
      </c>
      <c r="T107">
        <v>0.12</v>
      </c>
      <c r="U107">
        <v>0.12</v>
      </c>
      <c r="V107">
        <v>0.48099999999999998</v>
      </c>
      <c r="W107">
        <v>1</v>
      </c>
      <c r="X107">
        <v>12</v>
      </c>
      <c r="Y107">
        <v>0.06</v>
      </c>
      <c r="Z107">
        <v>0.03</v>
      </c>
      <c r="AA107">
        <v>0.4</v>
      </c>
      <c r="AB107">
        <v>0.14000000000000001</v>
      </c>
      <c r="AC107">
        <v>0.23300000000000001</v>
      </c>
      <c r="AD107">
        <v>64</v>
      </c>
      <c r="AE107">
        <v>0</v>
      </c>
      <c r="AF107">
        <v>64</v>
      </c>
      <c r="AG107">
        <v>64</v>
      </c>
      <c r="AH107">
        <v>9.5</v>
      </c>
      <c r="AI107">
        <v>0</v>
      </c>
      <c r="AJ107">
        <v>1667</v>
      </c>
      <c r="AK107">
        <v>83</v>
      </c>
      <c r="AL107">
        <v>0</v>
      </c>
      <c r="AM107">
        <v>0</v>
      </c>
      <c r="AN107">
        <v>1000</v>
      </c>
      <c r="AO107">
        <v>0</v>
      </c>
      <c r="AP107">
        <v>0</v>
      </c>
      <c r="AQ107">
        <v>1900</v>
      </c>
      <c r="AR107">
        <v>0.92</v>
      </c>
      <c r="AS107">
        <v>0</v>
      </c>
      <c r="AT107">
        <v>0</v>
      </c>
      <c r="AU107">
        <v>47</v>
      </c>
      <c r="AV107">
        <v>0.04</v>
      </c>
      <c r="AW107">
        <v>4.0000000000000001E-3</v>
      </c>
      <c r="AX107">
        <v>0.16600000000000001</v>
      </c>
      <c r="AY107">
        <v>0</v>
      </c>
      <c r="AZ107">
        <v>89</v>
      </c>
      <c r="BA107" t="s">
        <v>173</v>
      </c>
      <c r="BB107">
        <v>89</v>
      </c>
      <c r="BC107" t="s">
        <v>227</v>
      </c>
      <c r="BD107">
        <v>56</v>
      </c>
    </row>
    <row r="108" spans="1:56">
      <c r="D108" t="s">
        <v>225</v>
      </c>
      <c r="E108" t="s">
        <v>226</v>
      </c>
      <c r="F108">
        <v>90.8</v>
      </c>
      <c r="G108">
        <v>31</v>
      </c>
      <c r="H108">
        <v>0.81</v>
      </c>
      <c r="I108">
        <v>0.2</v>
      </c>
      <c r="J108">
        <v>0.56999999999999995</v>
      </c>
      <c r="K108">
        <v>7.62</v>
      </c>
      <c r="L108">
        <v>1</v>
      </c>
      <c r="M108">
        <v>2.11</v>
      </c>
      <c r="N108">
        <v>30</v>
      </c>
      <c r="O108">
        <v>1.1000000000000001</v>
      </c>
      <c r="P108">
        <v>14</v>
      </c>
      <c r="Q108">
        <v>17</v>
      </c>
      <c r="R108">
        <v>87</v>
      </c>
      <c r="S108">
        <v>10</v>
      </c>
      <c r="T108">
        <v>0.06</v>
      </c>
      <c r="U108">
        <v>6.2E-2</v>
      </c>
      <c r="V108">
        <v>0.247</v>
      </c>
      <c r="W108">
        <v>0.5</v>
      </c>
      <c r="X108">
        <v>4.2</v>
      </c>
      <c r="Y108">
        <v>2.5999999999999999E-2</v>
      </c>
      <c r="Z108">
        <v>0.02</v>
      </c>
      <c r="AA108">
        <v>0.2</v>
      </c>
      <c r="AB108">
        <v>7.1999999999999995E-2</v>
      </c>
      <c r="AC108">
        <v>0.113</v>
      </c>
      <c r="AD108">
        <v>24</v>
      </c>
      <c r="AE108">
        <v>0</v>
      </c>
      <c r="AF108">
        <v>24</v>
      </c>
      <c r="AG108">
        <v>24</v>
      </c>
      <c r="AI108">
        <v>0</v>
      </c>
      <c r="AJ108">
        <v>812</v>
      </c>
      <c r="AK108">
        <v>41</v>
      </c>
      <c r="AL108">
        <v>0</v>
      </c>
      <c r="AM108">
        <v>0</v>
      </c>
      <c r="AN108">
        <v>487</v>
      </c>
      <c r="AO108">
        <v>0</v>
      </c>
      <c r="AP108">
        <v>0</v>
      </c>
      <c r="AQ108">
        <v>925</v>
      </c>
      <c r="AR108">
        <v>0.5</v>
      </c>
      <c r="AS108">
        <v>0</v>
      </c>
      <c r="AT108">
        <v>0</v>
      </c>
      <c r="AU108">
        <v>25.4</v>
      </c>
      <c r="AV108">
        <v>2.7E-2</v>
      </c>
      <c r="AW108">
        <v>3.0000000000000001E-3</v>
      </c>
      <c r="AX108">
        <v>0.111</v>
      </c>
      <c r="AY108">
        <v>0</v>
      </c>
      <c r="AZ108">
        <v>124</v>
      </c>
      <c r="BA108" t="s">
        <v>227</v>
      </c>
      <c r="BB108">
        <v>26</v>
      </c>
      <c r="BC108" t="s">
        <v>228</v>
      </c>
      <c r="BD108">
        <v>0</v>
      </c>
    </row>
    <row r="109" spans="1:56">
      <c r="A109">
        <v>20</v>
      </c>
      <c r="B109" t="s">
        <v>72</v>
      </c>
      <c r="C109" t="s">
        <v>71</v>
      </c>
      <c r="F109">
        <f>AVERAGE(F110:F113)</f>
        <v>93.875</v>
      </c>
      <c r="G109">
        <f t="shared" ref="G109:BD109" si="18">AVERAGE(G110:G113)</f>
        <v>16</v>
      </c>
      <c r="H109">
        <f t="shared" si="18"/>
        <v>1.675</v>
      </c>
      <c r="I109">
        <f t="shared" si="18"/>
        <v>0.2175</v>
      </c>
      <c r="J109">
        <f t="shared" si="18"/>
        <v>1.4</v>
      </c>
      <c r="K109">
        <f t="shared" si="18"/>
        <v>2.8324999999999996</v>
      </c>
      <c r="L109">
        <f t="shared" si="18"/>
        <v>1.9249999999999998</v>
      </c>
      <c r="M109">
        <f t="shared" si="18"/>
        <v>0.27</v>
      </c>
      <c r="N109">
        <f t="shared" si="18"/>
        <v>118.5</v>
      </c>
      <c r="O109">
        <f t="shared" si="18"/>
        <v>0.94</v>
      </c>
      <c r="P109">
        <f t="shared" si="18"/>
        <v>22.25</v>
      </c>
      <c r="Q109">
        <f t="shared" si="18"/>
        <v>24</v>
      </c>
      <c r="R109">
        <f t="shared" si="18"/>
        <v>241.5</v>
      </c>
      <c r="S109">
        <f t="shared" si="18"/>
        <v>68</v>
      </c>
      <c r="T109">
        <f t="shared" si="18"/>
        <v>0.24249999999999999</v>
      </c>
      <c r="U109">
        <f t="shared" si="18"/>
        <v>7.3749999999999996E-2</v>
      </c>
      <c r="V109">
        <f t="shared" si="18"/>
        <v>0.46050000000000002</v>
      </c>
      <c r="W109">
        <f t="shared" si="18"/>
        <v>0.74999999999999989</v>
      </c>
      <c r="X109">
        <f t="shared" si="18"/>
        <v>60.25</v>
      </c>
      <c r="Y109">
        <f t="shared" si="18"/>
        <v>4.4750000000000005E-2</v>
      </c>
      <c r="Z109">
        <f t="shared" si="18"/>
        <v>9.8000000000000004E-2</v>
      </c>
      <c r="AA109">
        <f t="shared" si="18"/>
        <v>0.49950000000000006</v>
      </c>
      <c r="AB109">
        <f t="shared" si="18"/>
        <v>0.21625</v>
      </c>
      <c r="AC109">
        <f t="shared" si="18"/>
        <v>0.19775000000000001</v>
      </c>
      <c r="AD109">
        <f t="shared" si="18"/>
        <v>63.75</v>
      </c>
      <c r="AE109">
        <f t="shared" si="18"/>
        <v>0</v>
      </c>
      <c r="AF109">
        <f t="shared" si="18"/>
        <v>63.75</v>
      </c>
      <c r="AG109">
        <f t="shared" si="18"/>
        <v>63.75</v>
      </c>
      <c r="AI109">
        <f t="shared" si="18"/>
        <v>0</v>
      </c>
      <c r="AJ109">
        <f t="shared" si="18"/>
        <v>6530.5</v>
      </c>
      <c r="AK109">
        <f t="shared" si="18"/>
        <v>452.5</v>
      </c>
      <c r="AL109">
        <f t="shared" si="18"/>
        <v>0</v>
      </c>
      <c r="AR109">
        <f t="shared" si="18"/>
        <v>1.325</v>
      </c>
      <c r="AS109">
        <f t="shared" si="18"/>
        <v>0</v>
      </c>
      <c r="AT109">
        <f t="shared" si="18"/>
        <v>0</v>
      </c>
      <c r="AU109">
        <f t="shared" si="18"/>
        <v>314.5</v>
      </c>
      <c r="AV109">
        <f t="shared" si="18"/>
        <v>2.4666666666666667E-2</v>
      </c>
      <c r="AW109">
        <f t="shared" si="18"/>
        <v>4.933333333333334E-2</v>
      </c>
      <c r="AX109">
        <f t="shared" si="18"/>
        <v>7.0666666666666669E-2</v>
      </c>
      <c r="AY109">
        <f t="shared" si="18"/>
        <v>0</v>
      </c>
      <c r="AZ109">
        <f t="shared" si="18"/>
        <v>141.5</v>
      </c>
      <c r="BD109">
        <f t="shared" si="18"/>
        <v>8.75</v>
      </c>
    </row>
    <row r="110" spans="1:56">
      <c r="D110" t="s">
        <v>229</v>
      </c>
      <c r="E110" t="s">
        <v>230</v>
      </c>
      <c r="F110">
        <v>92.2</v>
      </c>
      <c r="G110">
        <v>22</v>
      </c>
      <c r="H110">
        <v>2.2000000000000002</v>
      </c>
      <c r="I110">
        <v>0.3</v>
      </c>
      <c r="J110">
        <v>1.4</v>
      </c>
      <c r="K110">
        <v>3.9</v>
      </c>
      <c r="L110">
        <v>2.8</v>
      </c>
      <c r="N110">
        <v>210</v>
      </c>
      <c r="O110">
        <v>1.5</v>
      </c>
      <c r="P110">
        <v>11</v>
      </c>
      <c r="Q110">
        <v>28</v>
      </c>
      <c r="R110">
        <v>449</v>
      </c>
      <c r="S110">
        <v>21</v>
      </c>
      <c r="T110">
        <v>0.17</v>
      </c>
      <c r="U110">
        <v>7.4999999999999997E-2</v>
      </c>
      <c r="V110">
        <v>0.40699999999999997</v>
      </c>
      <c r="W110">
        <v>0.8</v>
      </c>
      <c r="X110">
        <v>130</v>
      </c>
      <c r="Y110">
        <v>6.8000000000000005E-2</v>
      </c>
      <c r="Z110">
        <v>9.2999999999999999E-2</v>
      </c>
      <c r="AA110">
        <v>0.67800000000000005</v>
      </c>
      <c r="AB110">
        <v>0.17799999999999999</v>
      </c>
      <c r="AC110">
        <v>0.153</v>
      </c>
      <c r="AD110">
        <v>159</v>
      </c>
      <c r="AE110">
        <v>0</v>
      </c>
      <c r="AF110">
        <v>159</v>
      </c>
      <c r="AG110">
        <v>159</v>
      </c>
      <c r="AI110">
        <v>0</v>
      </c>
      <c r="AJ110">
        <v>9900</v>
      </c>
      <c r="AK110">
        <v>495</v>
      </c>
      <c r="AL110">
        <v>0</v>
      </c>
      <c r="AS110">
        <v>0</v>
      </c>
      <c r="AT110">
        <v>0</v>
      </c>
      <c r="AV110">
        <v>1.4999999999999999E-2</v>
      </c>
      <c r="AW110">
        <v>0.13800000000000001</v>
      </c>
      <c r="AX110">
        <v>5.7000000000000002E-2</v>
      </c>
      <c r="AY110">
        <v>0</v>
      </c>
      <c r="AZ110">
        <v>150</v>
      </c>
      <c r="BA110" t="s">
        <v>181</v>
      </c>
      <c r="BD110">
        <v>7</v>
      </c>
    </row>
    <row r="111" spans="1:56">
      <c r="D111" t="s">
        <v>437</v>
      </c>
      <c r="E111" t="s">
        <v>438</v>
      </c>
      <c r="F111">
        <v>94.5</v>
      </c>
      <c r="G111">
        <v>16</v>
      </c>
      <c r="H111">
        <v>1.7</v>
      </c>
      <c r="I111">
        <v>0.2</v>
      </c>
      <c r="J111">
        <v>0.8</v>
      </c>
      <c r="K111">
        <v>2.8</v>
      </c>
      <c r="L111">
        <v>2</v>
      </c>
      <c r="N111">
        <v>158</v>
      </c>
      <c r="O111">
        <v>0.8</v>
      </c>
      <c r="P111">
        <v>7</v>
      </c>
      <c r="Q111">
        <v>18</v>
      </c>
      <c r="R111">
        <v>285</v>
      </c>
      <c r="S111">
        <v>14</v>
      </c>
      <c r="T111">
        <v>0.11</v>
      </c>
      <c r="U111">
        <v>0.05</v>
      </c>
      <c r="V111">
        <v>0.27</v>
      </c>
      <c r="W111">
        <v>0.6</v>
      </c>
      <c r="X111">
        <v>65</v>
      </c>
      <c r="Y111">
        <v>4.1000000000000002E-2</v>
      </c>
      <c r="Z111">
        <v>6.2E-2</v>
      </c>
      <c r="AA111">
        <v>0.43</v>
      </c>
      <c r="AB111">
        <v>0.11899999999999999</v>
      </c>
      <c r="AC111">
        <v>9.7000000000000003E-2</v>
      </c>
      <c r="AD111">
        <v>73</v>
      </c>
      <c r="AE111">
        <v>0</v>
      </c>
      <c r="AF111">
        <v>73</v>
      </c>
      <c r="AG111">
        <v>73</v>
      </c>
      <c r="AI111">
        <v>0</v>
      </c>
      <c r="AJ111">
        <v>8200</v>
      </c>
      <c r="AK111">
        <v>410</v>
      </c>
      <c r="AL111">
        <v>0</v>
      </c>
      <c r="AS111">
        <v>0</v>
      </c>
      <c r="AT111">
        <v>0</v>
      </c>
      <c r="AY111">
        <v>0</v>
      </c>
      <c r="AZ111">
        <v>180</v>
      </c>
      <c r="BA111" t="s">
        <v>181</v>
      </c>
      <c r="BD111">
        <v>0</v>
      </c>
    </row>
    <row r="112" spans="1:56">
      <c r="D112" t="s">
        <v>439</v>
      </c>
      <c r="E112" t="s">
        <v>440</v>
      </c>
      <c r="F112">
        <v>94</v>
      </c>
      <c r="G112">
        <v>14</v>
      </c>
      <c r="H112">
        <v>1.5</v>
      </c>
      <c r="I112">
        <v>0.2</v>
      </c>
      <c r="J112">
        <v>1.8</v>
      </c>
      <c r="K112">
        <v>2.5</v>
      </c>
      <c r="L112">
        <v>1.5</v>
      </c>
      <c r="M112">
        <v>0.28999999999999998</v>
      </c>
      <c r="N112">
        <v>58</v>
      </c>
      <c r="O112">
        <v>0.8</v>
      </c>
      <c r="P112">
        <v>39</v>
      </c>
      <c r="Q112">
        <v>28</v>
      </c>
      <c r="R112">
        <v>130</v>
      </c>
      <c r="S112">
        <v>130</v>
      </c>
      <c r="T112">
        <v>0.38</v>
      </c>
      <c r="U112">
        <v>9.2999999999999999E-2</v>
      </c>
      <c r="V112">
        <v>0.63900000000000001</v>
      </c>
      <c r="W112">
        <v>0.7</v>
      </c>
      <c r="X112">
        <v>30</v>
      </c>
      <c r="Y112">
        <v>0.04</v>
      </c>
      <c r="Z112">
        <v>0.13</v>
      </c>
      <c r="AA112">
        <v>0.5</v>
      </c>
      <c r="AB112">
        <v>0.312</v>
      </c>
      <c r="AC112">
        <v>0.30399999999999999</v>
      </c>
      <c r="AD112">
        <v>15</v>
      </c>
      <c r="AE112">
        <v>0</v>
      </c>
      <c r="AF112">
        <v>15</v>
      </c>
      <c r="AG112">
        <v>15</v>
      </c>
      <c r="AI112">
        <v>0</v>
      </c>
      <c r="AJ112">
        <v>4400</v>
      </c>
      <c r="AL112">
        <v>0</v>
      </c>
      <c r="AR112">
        <v>1.42</v>
      </c>
      <c r="AS112">
        <v>0</v>
      </c>
      <c r="AT112">
        <v>0</v>
      </c>
      <c r="AU112">
        <v>337</v>
      </c>
      <c r="AV112">
        <v>3.2000000000000001E-2</v>
      </c>
      <c r="AW112">
        <v>5.0000000000000001E-3</v>
      </c>
      <c r="AX112">
        <v>8.4000000000000005E-2</v>
      </c>
      <c r="AY112">
        <v>0</v>
      </c>
      <c r="AZ112">
        <v>56</v>
      </c>
      <c r="BA112" t="s">
        <v>181</v>
      </c>
      <c r="BD112">
        <v>28</v>
      </c>
    </row>
    <row r="113" spans="1:56">
      <c r="D113" t="s">
        <v>441</v>
      </c>
      <c r="E113" t="s">
        <v>442</v>
      </c>
      <c r="F113">
        <v>94.8</v>
      </c>
      <c r="G113">
        <v>12</v>
      </c>
      <c r="H113">
        <v>1.3</v>
      </c>
      <c r="I113">
        <v>0.17</v>
      </c>
      <c r="J113">
        <v>1.6</v>
      </c>
      <c r="K113">
        <v>2.13</v>
      </c>
      <c r="L113">
        <v>1.4</v>
      </c>
      <c r="M113">
        <v>0.25</v>
      </c>
      <c r="N113">
        <v>48</v>
      </c>
      <c r="O113">
        <v>0.66</v>
      </c>
      <c r="P113">
        <v>32</v>
      </c>
      <c r="Q113">
        <v>22</v>
      </c>
      <c r="R113">
        <v>102</v>
      </c>
      <c r="S113">
        <v>107</v>
      </c>
      <c r="T113">
        <v>0.31</v>
      </c>
      <c r="U113">
        <v>7.6999999999999999E-2</v>
      </c>
      <c r="V113">
        <v>0.52600000000000002</v>
      </c>
      <c r="W113">
        <v>0.9</v>
      </c>
      <c r="X113">
        <v>16</v>
      </c>
      <c r="Y113">
        <v>0.03</v>
      </c>
      <c r="Z113">
        <v>0.107</v>
      </c>
      <c r="AA113">
        <v>0.39</v>
      </c>
      <c r="AB113">
        <v>0.25600000000000001</v>
      </c>
      <c r="AC113">
        <v>0.23699999999999999</v>
      </c>
      <c r="AD113">
        <v>8</v>
      </c>
      <c r="AE113">
        <v>0</v>
      </c>
      <c r="AF113">
        <v>8</v>
      </c>
      <c r="AG113">
        <v>8</v>
      </c>
      <c r="AI113">
        <v>0</v>
      </c>
      <c r="AJ113">
        <v>3622</v>
      </c>
      <c r="AL113">
        <v>0</v>
      </c>
      <c r="AR113">
        <v>1.23</v>
      </c>
      <c r="AS113">
        <v>0</v>
      </c>
      <c r="AT113">
        <v>0</v>
      </c>
      <c r="AU113">
        <v>292</v>
      </c>
      <c r="AV113">
        <v>2.7E-2</v>
      </c>
      <c r="AW113">
        <v>5.0000000000000001E-3</v>
      </c>
      <c r="AX113">
        <v>7.0999999999999994E-2</v>
      </c>
      <c r="AY113">
        <v>0</v>
      </c>
      <c r="AZ113">
        <v>180</v>
      </c>
      <c r="BA113" t="s">
        <v>181</v>
      </c>
      <c r="BD113">
        <v>0</v>
      </c>
    </row>
    <row r="114" spans="1:56">
      <c r="A114">
        <v>21</v>
      </c>
      <c r="B114" t="s">
        <v>107</v>
      </c>
      <c r="C114" t="s">
        <v>71</v>
      </c>
      <c r="F114">
        <f>AVERAGE(F115:F124)</f>
        <v>89.59399999999998</v>
      </c>
      <c r="G114">
        <f t="shared" ref="G114:BD114" si="19">AVERAGE(G115:G124)</f>
        <v>35.6</v>
      </c>
      <c r="H114">
        <f t="shared" si="19"/>
        <v>2.202</v>
      </c>
      <c r="I114">
        <f t="shared" si="19"/>
        <v>0.32600000000000001</v>
      </c>
      <c r="J114">
        <f t="shared" si="19"/>
        <v>0.79</v>
      </c>
      <c r="K114">
        <f t="shared" si="19"/>
        <v>7.0870000000000006</v>
      </c>
      <c r="L114">
        <f t="shared" si="19"/>
        <v>3.13</v>
      </c>
      <c r="M114">
        <f t="shared" si="19"/>
        <v>2.8711111111111114</v>
      </c>
      <c r="N114">
        <f t="shared" si="19"/>
        <v>40.700000000000003</v>
      </c>
      <c r="O114">
        <f t="shared" si="19"/>
        <v>0.87399999999999989</v>
      </c>
      <c r="P114">
        <f t="shared" si="19"/>
        <v>21.3</v>
      </c>
      <c r="Q114">
        <f t="shared" si="19"/>
        <v>40.299999999999997</v>
      </c>
      <c r="R114">
        <f t="shared" si="19"/>
        <v>188.5</v>
      </c>
      <c r="S114">
        <f t="shared" si="19"/>
        <v>85.3</v>
      </c>
      <c r="T114">
        <f t="shared" si="19"/>
        <v>0.33900000000000002</v>
      </c>
      <c r="U114">
        <f t="shared" si="19"/>
        <v>9.2800000000000021E-2</v>
      </c>
      <c r="V114">
        <f t="shared" si="19"/>
        <v>0.31829999999999997</v>
      </c>
      <c r="W114">
        <f t="shared" si="19"/>
        <v>0.46666666666666667</v>
      </c>
      <c r="X114">
        <f t="shared" si="19"/>
        <v>6.8899999999999988</v>
      </c>
      <c r="Y114">
        <f t="shared" si="19"/>
        <v>6.2899999999999998E-2</v>
      </c>
      <c r="Z114">
        <f t="shared" si="19"/>
        <v>9.64E-2</v>
      </c>
      <c r="AA114">
        <f t="shared" si="19"/>
        <v>0.63719999999999999</v>
      </c>
      <c r="AB114">
        <f t="shared" si="19"/>
        <v>0.15489999999999998</v>
      </c>
      <c r="AC114">
        <f t="shared" si="19"/>
        <v>6.9599999999999981E-2</v>
      </c>
      <c r="AD114">
        <f t="shared" si="19"/>
        <v>38.299999999999997</v>
      </c>
      <c r="AE114">
        <f t="shared" si="19"/>
        <v>0</v>
      </c>
      <c r="AF114">
        <f t="shared" si="19"/>
        <v>38.299999999999997</v>
      </c>
      <c r="AG114">
        <f t="shared" si="19"/>
        <v>40.5</v>
      </c>
      <c r="AH114">
        <f t="shared" si="19"/>
        <v>15.100000000000001</v>
      </c>
      <c r="AI114">
        <f t="shared" si="19"/>
        <v>0</v>
      </c>
      <c r="AJ114">
        <f t="shared" si="19"/>
        <v>505</v>
      </c>
      <c r="AK114">
        <f t="shared" si="19"/>
        <v>25.333333333333332</v>
      </c>
      <c r="AL114">
        <f t="shared" si="19"/>
        <v>0</v>
      </c>
      <c r="AM114">
        <f t="shared" si="19"/>
        <v>45.625</v>
      </c>
      <c r="AN114">
        <f t="shared" si="19"/>
        <v>276.625</v>
      </c>
      <c r="AO114">
        <f t="shared" si="19"/>
        <v>4.125</v>
      </c>
      <c r="AP114">
        <f t="shared" si="19"/>
        <v>0</v>
      </c>
      <c r="AQ114">
        <f t="shared" si="19"/>
        <v>724.125</v>
      </c>
      <c r="AR114">
        <f t="shared" si="19"/>
        <v>0.39249999999999996</v>
      </c>
      <c r="AS114">
        <f t="shared" si="19"/>
        <v>0</v>
      </c>
      <c r="AT114">
        <f t="shared" si="19"/>
        <v>0</v>
      </c>
      <c r="AU114">
        <f t="shared" si="19"/>
        <v>29.087499999999999</v>
      </c>
      <c r="AV114">
        <f t="shared" si="19"/>
        <v>5.9555555555555549E-2</v>
      </c>
      <c r="AW114">
        <f t="shared" si="19"/>
        <v>1.9888888888888893E-2</v>
      </c>
      <c r="AX114">
        <f t="shared" si="19"/>
        <v>0.14311111111111111</v>
      </c>
      <c r="AY114">
        <f t="shared" si="19"/>
        <v>0</v>
      </c>
      <c r="AZ114">
        <f t="shared" si="19"/>
        <v>134.1</v>
      </c>
      <c r="BA114" t="e">
        <f t="shared" si="19"/>
        <v>#DIV/0!</v>
      </c>
      <c r="BB114">
        <f t="shared" si="19"/>
        <v>211.51666666666665</v>
      </c>
      <c r="BD114">
        <f t="shared" si="19"/>
        <v>1.5</v>
      </c>
    </row>
    <row r="115" spans="1:56">
      <c r="D115" t="s">
        <v>443</v>
      </c>
      <c r="E115" t="s">
        <v>444</v>
      </c>
      <c r="F115">
        <v>72.599999999999994</v>
      </c>
      <c r="G115">
        <v>88</v>
      </c>
      <c r="H115">
        <v>7.92</v>
      </c>
      <c r="I115">
        <v>0.73</v>
      </c>
      <c r="J115">
        <v>1.1200000000000001</v>
      </c>
      <c r="K115">
        <v>17.63</v>
      </c>
      <c r="L115">
        <v>7.5</v>
      </c>
      <c r="M115">
        <v>9.2100000000000009</v>
      </c>
      <c r="N115">
        <v>37</v>
      </c>
      <c r="O115">
        <v>1.55</v>
      </c>
      <c r="P115">
        <v>33</v>
      </c>
      <c r="Q115">
        <v>129</v>
      </c>
      <c r="R115">
        <v>332</v>
      </c>
      <c r="S115">
        <v>25</v>
      </c>
      <c r="T115">
        <v>1</v>
      </c>
      <c r="U115">
        <v>0.40200000000000002</v>
      </c>
      <c r="V115">
        <v>0.66100000000000003</v>
      </c>
      <c r="W115">
        <v>0.8</v>
      </c>
      <c r="X115">
        <v>3.7</v>
      </c>
      <c r="Y115">
        <v>0.13300000000000001</v>
      </c>
      <c r="Z115">
        <v>0.28999999999999998</v>
      </c>
      <c r="AA115">
        <v>2.2490000000000001</v>
      </c>
      <c r="AB115">
        <v>0.22500000000000001</v>
      </c>
      <c r="AC115">
        <v>0.104</v>
      </c>
      <c r="AD115">
        <v>148</v>
      </c>
      <c r="AE115">
        <v>0</v>
      </c>
      <c r="AF115">
        <v>148</v>
      </c>
      <c r="AG115">
        <v>148</v>
      </c>
      <c r="AI115">
        <v>0</v>
      </c>
      <c r="AJ115">
        <v>333</v>
      </c>
      <c r="AK115">
        <v>17</v>
      </c>
      <c r="AL115">
        <v>0</v>
      </c>
      <c r="AM115">
        <v>0</v>
      </c>
      <c r="AN115">
        <v>196</v>
      </c>
      <c r="AO115">
        <v>9</v>
      </c>
      <c r="AP115">
        <v>0</v>
      </c>
      <c r="AQ115">
        <v>1811</v>
      </c>
      <c r="AR115">
        <v>1.1599999999999999</v>
      </c>
      <c r="AS115">
        <v>0</v>
      </c>
      <c r="AT115">
        <v>0</v>
      </c>
      <c r="AU115">
        <v>40.9</v>
      </c>
      <c r="AV115">
        <v>0.11799999999999999</v>
      </c>
      <c r="AW115">
        <v>0.104</v>
      </c>
      <c r="AX115">
        <v>0.34200000000000003</v>
      </c>
      <c r="AY115">
        <v>0</v>
      </c>
      <c r="AZ115">
        <v>126</v>
      </c>
      <c r="BA115" t="s">
        <v>173</v>
      </c>
      <c r="BB115">
        <v>6.1</v>
      </c>
      <c r="BC115" t="s">
        <v>445</v>
      </c>
      <c r="BD115">
        <v>3</v>
      </c>
    </row>
    <row r="116" spans="1:56">
      <c r="D116" t="s">
        <v>231</v>
      </c>
      <c r="E116" t="s">
        <v>232</v>
      </c>
      <c r="F116">
        <v>90.32</v>
      </c>
      <c r="G116">
        <v>31</v>
      </c>
      <c r="H116">
        <v>1.83</v>
      </c>
      <c r="I116">
        <v>0.22</v>
      </c>
      <c r="J116">
        <v>0.66</v>
      </c>
      <c r="K116">
        <v>6.97</v>
      </c>
      <c r="L116">
        <v>2.7</v>
      </c>
      <c r="M116">
        <v>3.26</v>
      </c>
      <c r="N116">
        <v>37</v>
      </c>
      <c r="O116">
        <v>1.03</v>
      </c>
      <c r="P116">
        <v>25</v>
      </c>
      <c r="Q116">
        <v>38</v>
      </c>
      <c r="R116">
        <v>211</v>
      </c>
      <c r="S116">
        <v>6</v>
      </c>
      <c r="T116">
        <v>0.24</v>
      </c>
      <c r="U116">
        <v>6.9000000000000006E-2</v>
      </c>
      <c r="V116">
        <v>0.216</v>
      </c>
      <c r="W116">
        <v>0.6</v>
      </c>
      <c r="X116">
        <v>12.2</v>
      </c>
      <c r="Y116">
        <v>8.2000000000000003E-2</v>
      </c>
      <c r="Z116">
        <v>0.104</v>
      </c>
      <c r="AA116">
        <v>0.73399999999999999</v>
      </c>
      <c r="AB116">
        <v>0.22500000000000001</v>
      </c>
      <c r="AC116">
        <v>0.14099999999999999</v>
      </c>
      <c r="AD116">
        <v>33</v>
      </c>
      <c r="AE116">
        <v>0</v>
      </c>
      <c r="AF116">
        <v>33</v>
      </c>
      <c r="AG116">
        <v>33</v>
      </c>
      <c r="AH116">
        <v>15.3</v>
      </c>
      <c r="AI116">
        <v>0</v>
      </c>
      <c r="AJ116">
        <v>690</v>
      </c>
      <c r="AK116">
        <v>35</v>
      </c>
      <c r="AL116">
        <v>0</v>
      </c>
      <c r="AM116">
        <v>69</v>
      </c>
      <c r="AN116">
        <v>379</v>
      </c>
      <c r="AO116">
        <v>0</v>
      </c>
      <c r="AP116">
        <v>0</v>
      </c>
      <c r="AQ116">
        <v>640</v>
      </c>
      <c r="AR116">
        <v>0.41</v>
      </c>
      <c r="AS116">
        <v>0</v>
      </c>
      <c r="AT116">
        <v>0</v>
      </c>
      <c r="AU116">
        <v>14.4</v>
      </c>
      <c r="AV116">
        <v>0.05</v>
      </c>
      <c r="AW116">
        <v>0.01</v>
      </c>
      <c r="AX116">
        <v>0.113</v>
      </c>
      <c r="AY116">
        <v>0</v>
      </c>
      <c r="AZ116">
        <v>100</v>
      </c>
      <c r="BA116" t="s">
        <v>233</v>
      </c>
      <c r="BB116">
        <v>55</v>
      </c>
      <c r="BC116" t="s">
        <v>234</v>
      </c>
      <c r="BD116">
        <v>12</v>
      </c>
    </row>
    <row r="117" spans="1:56">
      <c r="D117" t="s">
        <v>446</v>
      </c>
      <c r="E117" t="s">
        <v>447</v>
      </c>
      <c r="F117">
        <v>89.22</v>
      </c>
      <c r="G117">
        <v>35</v>
      </c>
      <c r="H117">
        <v>1.89</v>
      </c>
      <c r="I117">
        <v>0.28000000000000003</v>
      </c>
      <c r="J117">
        <v>0.73</v>
      </c>
      <c r="K117">
        <v>7.88</v>
      </c>
      <c r="L117">
        <v>3.2</v>
      </c>
      <c r="M117">
        <v>1.55</v>
      </c>
      <c r="N117">
        <v>44</v>
      </c>
      <c r="O117">
        <v>0.65</v>
      </c>
      <c r="P117">
        <v>18</v>
      </c>
      <c r="Q117">
        <v>29</v>
      </c>
      <c r="R117">
        <v>146</v>
      </c>
      <c r="S117">
        <v>1</v>
      </c>
      <c r="T117">
        <v>0.25</v>
      </c>
      <c r="U117">
        <v>5.7000000000000002E-2</v>
      </c>
      <c r="V117">
        <v>0.28499999999999998</v>
      </c>
      <c r="W117">
        <v>0.2</v>
      </c>
      <c r="X117">
        <v>9.6999999999999993</v>
      </c>
      <c r="Y117">
        <v>7.3999999999999996E-2</v>
      </c>
      <c r="Z117">
        <v>9.7000000000000003E-2</v>
      </c>
      <c r="AA117">
        <v>0.61399999999999999</v>
      </c>
      <c r="AB117">
        <v>7.3999999999999996E-2</v>
      </c>
      <c r="AC117">
        <v>5.6000000000000001E-2</v>
      </c>
      <c r="AD117">
        <v>33</v>
      </c>
      <c r="AE117">
        <v>0</v>
      </c>
      <c r="AF117">
        <v>33</v>
      </c>
      <c r="AG117">
        <v>33</v>
      </c>
      <c r="AH117">
        <v>16.899999999999999</v>
      </c>
      <c r="AI117">
        <v>0</v>
      </c>
      <c r="AJ117">
        <v>700</v>
      </c>
      <c r="AK117">
        <v>35</v>
      </c>
      <c r="AL117">
        <v>0</v>
      </c>
      <c r="AM117">
        <v>0</v>
      </c>
      <c r="AN117">
        <v>420</v>
      </c>
      <c r="AO117">
        <v>0</v>
      </c>
      <c r="AP117">
        <v>0</v>
      </c>
      <c r="AQ117">
        <v>709</v>
      </c>
      <c r="AR117">
        <v>0.45</v>
      </c>
      <c r="AS117">
        <v>0</v>
      </c>
      <c r="AT117">
        <v>0</v>
      </c>
      <c r="AU117">
        <v>16</v>
      </c>
      <c r="AV117">
        <v>6.2E-2</v>
      </c>
      <c r="AW117">
        <v>1.2E-2</v>
      </c>
      <c r="AX117">
        <v>0.14499999999999999</v>
      </c>
      <c r="AY117">
        <v>0</v>
      </c>
      <c r="AZ117">
        <v>125</v>
      </c>
      <c r="BA117" t="s">
        <v>173</v>
      </c>
      <c r="BD117">
        <v>0</v>
      </c>
    </row>
    <row r="118" spans="1:56">
      <c r="D118" t="s">
        <v>448</v>
      </c>
      <c r="E118" t="s">
        <v>449</v>
      </c>
      <c r="F118">
        <v>95.06</v>
      </c>
      <c r="G118">
        <v>15</v>
      </c>
      <c r="H118">
        <v>0.72</v>
      </c>
      <c r="I118">
        <v>0.17</v>
      </c>
      <c r="J118">
        <v>0.77</v>
      </c>
      <c r="K118">
        <v>3.27</v>
      </c>
      <c r="L118">
        <v>1.5</v>
      </c>
      <c r="M118">
        <v>1.25</v>
      </c>
      <c r="N118">
        <v>29</v>
      </c>
      <c r="O118">
        <v>1.02</v>
      </c>
      <c r="P118">
        <v>13</v>
      </c>
      <c r="Q118">
        <v>18</v>
      </c>
      <c r="R118">
        <v>92</v>
      </c>
      <c r="S118">
        <v>192</v>
      </c>
      <c r="T118">
        <v>0.36</v>
      </c>
      <c r="U118">
        <v>3.6999999999999998E-2</v>
      </c>
      <c r="V118">
        <v>0.20499999999999999</v>
      </c>
      <c r="W118">
        <v>0</v>
      </c>
      <c r="X118">
        <v>2.2000000000000002</v>
      </c>
      <c r="Y118">
        <v>1.4999999999999999E-2</v>
      </c>
      <c r="Z118">
        <v>0.02</v>
      </c>
      <c r="AA118">
        <v>0.2</v>
      </c>
      <c r="AB118">
        <v>0.106</v>
      </c>
      <c r="AC118">
        <v>0.03</v>
      </c>
      <c r="AD118">
        <v>26</v>
      </c>
      <c r="AE118">
        <v>0</v>
      </c>
      <c r="AF118">
        <v>26</v>
      </c>
      <c r="AG118">
        <v>26</v>
      </c>
      <c r="AI118">
        <v>0</v>
      </c>
      <c r="AJ118">
        <v>321</v>
      </c>
      <c r="AK118">
        <v>16</v>
      </c>
      <c r="AL118">
        <v>0</v>
      </c>
      <c r="AM118">
        <v>0</v>
      </c>
      <c r="AN118">
        <v>193</v>
      </c>
      <c r="AO118">
        <v>0</v>
      </c>
      <c r="AP118">
        <v>0</v>
      </c>
      <c r="AQ118">
        <v>325</v>
      </c>
      <c r="AR118">
        <v>0.21</v>
      </c>
      <c r="AS118">
        <v>0</v>
      </c>
      <c r="AT118">
        <v>0</v>
      </c>
      <c r="AU118">
        <v>7.3</v>
      </c>
      <c r="AV118">
        <v>0.04</v>
      </c>
      <c r="AW118">
        <v>7.0000000000000001E-3</v>
      </c>
      <c r="AX118">
        <v>0.09</v>
      </c>
      <c r="AY118">
        <v>0</v>
      </c>
      <c r="AZ118">
        <v>240</v>
      </c>
      <c r="BA118" t="s">
        <v>173</v>
      </c>
      <c r="BB118">
        <v>423</v>
      </c>
      <c r="BC118" t="s">
        <v>450</v>
      </c>
      <c r="BD118">
        <v>0</v>
      </c>
    </row>
    <row r="119" spans="1:56">
      <c r="D119" t="s">
        <v>451</v>
      </c>
      <c r="E119" t="s">
        <v>452</v>
      </c>
      <c r="F119">
        <v>93.12</v>
      </c>
      <c r="G119">
        <v>25</v>
      </c>
      <c r="H119">
        <v>1.26</v>
      </c>
      <c r="I119">
        <v>0.37</v>
      </c>
      <c r="J119">
        <v>1</v>
      </c>
      <c r="K119">
        <v>4.25</v>
      </c>
      <c r="L119">
        <v>2.5</v>
      </c>
      <c r="M119">
        <v>1.31</v>
      </c>
      <c r="N119">
        <v>38</v>
      </c>
      <c r="O119">
        <v>0.88</v>
      </c>
      <c r="P119">
        <v>13</v>
      </c>
      <c r="Q119">
        <v>21</v>
      </c>
      <c r="R119">
        <v>106</v>
      </c>
      <c r="S119">
        <v>246</v>
      </c>
      <c r="T119">
        <v>0.21</v>
      </c>
      <c r="U119">
        <v>3.9E-2</v>
      </c>
      <c r="V119">
        <v>0.185</v>
      </c>
      <c r="W119">
        <v>0.4</v>
      </c>
      <c r="X119">
        <v>2.7</v>
      </c>
      <c r="Y119">
        <v>1.6E-2</v>
      </c>
      <c r="Z119">
        <v>4.4999999999999998E-2</v>
      </c>
      <c r="AA119">
        <v>0.20499999999999999</v>
      </c>
      <c r="AB119">
        <v>0.2</v>
      </c>
      <c r="AC119">
        <v>0.03</v>
      </c>
      <c r="AD119">
        <v>28</v>
      </c>
      <c r="AE119">
        <v>0</v>
      </c>
      <c r="AF119">
        <v>28</v>
      </c>
      <c r="AG119">
        <v>28</v>
      </c>
      <c r="AH119">
        <v>14.7</v>
      </c>
      <c r="AI119">
        <v>0</v>
      </c>
      <c r="AJ119">
        <v>353</v>
      </c>
      <c r="AK119">
        <v>18</v>
      </c>
      <c r="AL119">
        <v>0</v>
      </c>
      <c r="AM119">
        <v>156</v>
      </c>
      <c r="AN119">
        <v>122</v>
      </c>
      <c r="AO119">
        <v>24</v>
      </c>
      <c r="AP119">
        <v>0</v>
      </c>
      <c r="AQ119">
        <v>452</v>
      </c>
      <c r="AR119">
        <v>0.03</v>
      </c>
      <c r="AS119">
        <v>0</v>
      </c>
      <c r="AT119">
        <v>0</v>
      </c>
      <c r="AU119">
        <v>38.9</v>
      </c>
      <c r="AV119">
        <v>8.5000000000000006E-2</v>
      </c>
      <c r="AW119">
        <v>1.4999999999999999E-2</v>
      </c>
      <c r="AX119">
        <v>0.19600000000000001</v>
      </c>
      <c r="AY119">
        <v>0</v>
      </c>
      <c r="AZ119">
        <v>153</v>
      </c>
      <c r="BA119" t="s">
        <v>453</v>
      </c>
      <c r="BB119">
        <v>62</v>
      </c>
      <c r="BC119" t="s">
        <v>454</v>
      </c>
      <c r="BD119">
        <v>0</v>
      </c>
    </row>
    <row r="120" spans="1:56">
      <c r="D120" t="s">
        <v>455</v>
      </c>
      <c r="E120" t="s">
        <v>456</v>
      </c>
      <c r="F120">
        <v>94.3</v>
      </c>
      <c r="G120">
        <v>16</v>
      </c>
      <c r="H120">
        <v>0.83</v>
      </c>
      <c r="I120">
        <v>0.2</v>
      </c>
      <c r="J120">
        <v>1.18</v>
      </c>
      <c r="K120">
        <v>3.49</v>
      </c>
      <c r="L120">
        <v>1.5</v>
      </c>
      <c r="N120">
        <v>22</v>
      </c>
      <c r="O120">
        <v>0.47</v>
      </c>
      <c r="P120">
        <v>13</v>
      </c>
      <c r="Q120">
        <v>16</v>
      </c>
      <c r="R120">
        <v>93</v>
      </c>
      <c r="S120">
        <v>373</v>
      </c>
      <c r="T120">
        <v>0.14000000000000001</v>
      </c>
      <c r="U120">
        <v>0.06</v>
      </c>
      <c r="V120">
        <v>0.312</v>
      </c>
      <c r="W120">
        <v>0.2</v>
      </c>
      <c r="X120">
        <v>3.1</v>
      </c>
      <c r="Y120">
        <v>2.5000000000000001E-2</v>
      </c>
      <c r="Z120">
        <v>4.9000000000000002E-2</v>
      </c>
      <c r="AA120">
        <v>0.23300000000000001</v>
      </c>
      <c r="AB120">
        <v>9.8000000000000004E-2</v>
      </c>
      <c r="AC120">
        <v>4.3999999999999997E-2</v>
      </c>
      <c r="AD120">
        <v>18</v>
      </c>
      <c r="AE120">
        <v>0</v>
      </c>
      <c r="AF120">
        <v>18</v>
      </c>
      <c r="AG120">
        <v>18</v>
      </c>
      <c r="AI120">
        <v>0</v>
      </c>
      <c r="AJ120">
        <v>525</v>
      </c>
      <c r="AK120">
        <v>26</v>
      </c>
      <c r="AL120">
        <v>0</v>
      </c>
      <c r="AS120">
        <v>0</v>
      </c>
      <c r="AT120">
        <v>0</v>
      </c>
      <c r="AV120">
        <v>4.4999999999999998E-2</v>
      </c>
      <c r="AW120">
        <v>8.0000000000000002E-3</v>
      </c>
      <c r="AX120">
        <v>0.10199999999999999</v>
      </c>
      <c r="AY120">
        <v>0</v>
      </c>
      <c r="AZ120">
        <v>114</v>
      </c>
      <c r="BA120" t="s">
        <v>201</v>
      </c>
      <c r="BB120">
        <v>439</v>
      </c>
      <c r="BC120" t="s">
        <v>202</v>
      </c>
      <c r="BD120">
        <v>0</v>
      </c>
    </row>
    <row r="121" spans="1:56">
      <c r="D121" t="s">
        <v>457</v>
      </c>
      <c r="E121" t="s">
        <v>458</v>
      </c>
      <c r="F121">
        <v>89.93</v>
      </c>
      <c r="G121">
        <v>39</v>
      </c>
      <c r="H121">
        <v>1.79</v>
      </c>
      <c r="I121">
        <v>0.21</v>
      </c>
      <c r="J121">
        <v>0.53</v>
      </c>
      <c r="K121">
        <v>7.54</v>
      </c>
      <c r="L121">
        <v>2.6</v>
      </c>
      <c r="M121">
        <v>2.21</v>
      </c>
      <c r="N121">
        <v>42</v>
      </c>
      <c r="O121">
        <v>0.85</v>
      </c>
      <c r="P121">
        <v>22</v>
      </c>
      <c r="Q121">
        <v>32</v>
      </c>
      <c r="R121">
        <v>186</v>
      </c>
      <c r="S121">
        <v>3</v>
      </c>
      <c r="T121">
        <v>0.26</v>
      </c>
      <c r="U121">
        <v>4.9000000000000002E-2</v>
      </c>
      <c r="V121">
        <v>0.36899999999999999</v>
      </c>
      <c r="W121">
        <v>0.6</v>
      </c>
      <c r="X121">
        <v>12.9</v>
      </c>
      <c r="Y121">
        <v>9.8000000000000004E-2</v>
      </c>
      <c r="Z121">
        <v>9.0999999999999998E-2</v>
      </c>
      <c r="AA121">
        <v>0.496</v>
      </c>
      <c r="AB121">
        <v>0.104</v>
      </c>
      <c r="AC121">
        <v>4.3999999999999997E-2</v>
      </c>
      <c r="AD121">
        <v>15</v>
      </c>
      <c r="AE121">
        <v>0</v>
      </c>
      <c r="AF121">
        <v>15</v>
      </c>
      <c r="AG121">
        <v>15</v>
      </c>
      <c r="AI121">
        <v>0</v>
      </c>
      <c r="AJ121">
        <v>547</v>
      </c>
      <c r="AK121">
        <v>27</v>
      </c>
      <c r="AL121">
        <v>0</v>
      </c>
      <c r="AM121">
        <v>72</v>
      </c>
      <c r="AN121">
        <v>292</v>
      </c>
      <c r="AO121">
        <v>0</v>
      </c>
      <c r="AP121">
        <v>0</v>
      </c>
      <c r="AQ121">
        <v>663</v>
      </c>
      <c r="AR121">
        <v>0.42</v>
      </c>
      <c r="AS121">
        <v>0</v>
      </c>
      <c r="AT121">
        <v>0</v>
      </c>
      <c r="AU121">
        <v>44.8</v>
      </c>
      <c r="AV121">
        <v>4.7E-2</v>
      </c>
      <c r="AW121">
        <v>8.0000000000000002E-3</v>
      </c>
      <c r="AX121">
        <v>0.108</v>
      </c>
      <c r="AY121">
        <v>0</v>
      </c>
      <c r="AZ121">
        <v>121</v>
      </c>
      <c r="BA121" t="s">
        <v>173</v>
      </c>
      <c r="BB121">
        <v>284</v>
      </c>
      <c r="BC121" t="s">
        <v>259</v>
      </c>
      <c r="BD121">
        <v>0</v>
      </c>
    </row>
    <row r="122" spans="1:56">
      <c r="D122" t="s">
        <v>459</v>
      </c>
      <c r="E122" t="s">
        <v>460</v>
      </c>
      <c r="F122">
        <v>91.42</v>
      </c>
      <c r="G122">
        <v>28</v>
      </c>
      <c r="H122">
        <v>1.49</v>
      </c>
      <c r="I122">
        <v>0.17</v>
      </c>
      <c r="J122">
        <v>0.47</v>
      </c>
      <c r="K122">
        <v>6.45</v>
      </c>
      <c r="L122">
        <v>3</v>
      </c>
      <c r="M122">
        <v>1.23</v>
      </c>
      <c r="N122">
        <v>42</v>
      </c>
      <c r="O122">
        <v>0.66</v>
      </c>
      <c r="P122">
        <v>19</v>
      </c>
      <c r="Q122">
        <v>29</v>
      </c>
      <c r="R122">
        <v>159</v>
      </c>
      <c r="S122">
        <v>1</v>
      </c>
      <c r="T122">
        <v>0.24</v>
      </c>
      <c r="U122">
        <v>5.8999999999999997E-2</v>
      </c>
      <c r="V122">
        <v>0.28799999999999998</v>
      </c>
      <c r="W122">
        <v>0.4</v>
      </c>
      <c r="X122">
        <v>4.0999999999999996</v>
      </c>
      <c r="Y122">
        <v>3.5000000000000003E-2</v>
      </c>
      <c r="Z122">
        <v>0.09</v>
      </c>
      <c r="AA122">
        <v>0.38300000000000001</v>
      </c>
      <c r="AB122">
        <v>4.9000000000000002E-2</v>
      </c>
      <c r="AC122">
        <v>0.06</v>
      </c>
      <c r="AD122">
        <v>23</v>
      </c>
      <c r="AE122">
        <v>0</v>
      </c>
      <c r="AF122">
        <v>23</v>
      </c>
      <c r="AG122">
        <v>23</v>
      </c>
      <c r="AH122">
        <v>13.5</v>
      </c>
      <c r="AI122">
        <v>0</v>
      </c>
      <c r="AJ122">
        <v>557</v>
      </c>
      <c r="AK122">
        <v>28</v>
      </c>
      <c r="AL122">
        <v>0</v>
      </c>
      <c r="AM122">
        <v>0</v>
      </c>
      <c r="AN122">
        <v>334</v>
      </c>
      <c r="AO122">
        <v>0</v>
      </c>
      <c r="AP122">
        <v>0</v>
      </c>
      <c r="AQ122">
        <v>564</v>
      </c>
      <c r="AR122">
        <v>0.04</v>
      </c>
      <c r="AS122">
        <v>0</v>
      </c>
      <c r="AT122">
        <v>0</v>
      </c>
      <c r="AU122">
        <v>12.7</v>
      </c>
      <c r="AV122">
        <v>4.2000000000000003E-2</v>
      </c>
      <c r="AW122">
        <v>7.0000000000000001E-3</v>
      </c>
      <c r="AX122">
        <v>8.4000000000000005E-2</v>
      </c>
      <c r="AY122">
        <v>0</v>
      </c>
      <c r="AZ122">
        <v>135</v>
      </c>
      <c r="BA122" t="s">
        <v>173</v>
      </c>
      <c r="BD122">
        <v>0</v>
      </c>
    </row>
    <row r="123" spans="1:56">
      <c r="D123" t="s">
        <v>461</v>
      </c>
      <c r="E123" t="s">
        <v>462</v>
      </c>
      <c r="F123">
        <v>89.93</v>
      </c>
      <c r="G123">
        <v>40</v>
      </c>
      <c r="H123">
        <v>1.98</v>
      </c>
      <c r="I123">
        <v>0.41</v>
      </c>
      <c r="J123">
        <v>0.7</v>
      </c>
      <c r="K123">
        <v>6.98</v>
      </c>
      <c r="L123">
        <v>3.4</v>
      </c>
      <c r="M123">
        <v>2.6</v>
      </c>
      <c r="N123">
        <v>61</v>
      </c>
      <c r="O123">
        <v>0.8</v>
      </c>
      <c r="P123">
        <v>29</v>
      </c>
      <c r="Q123">
        <v>42</v>
      </c>
      <c r="R123">
        <v>237</v>
      </c>
      <c r="S123">
        <v>3</v>
      </c>
      <c r="T123">
        <v>0.31</v>
      </c>
      <c r="U123">
        <v>6.6000000000000003E-2</v>
      </c>
      <c r="V123">
        <v>0.33</v>
      </c>
      <c r="W123">
        <v>1</v>
      </c>
      <c r="X123">
        <v>11</v>
      </c>
      <c r="Y123">
        <v>7.2999999999999995E-2</v>
      </c>
      <c r="Z123">
        <v>0.10299999999999999</v>
      </c>
      <c r="AA123">
        <v>0.48499999999999999</v>
      </c>
      <c r="AB123">
        <v>0.16800000000000001</v>
      </c>
      <c r="AC123">
        <v>6.3E-2</v>
      </c>
      <c r="AD123">
        <v>12</v>
      </c>
      <c r="AF123">
        <v>12</v>
      </c>
      <c r="AJ123">
        <v>519</v>
      </c>
      <c r="AK123">
        <v>26</v>
      </c>
      <c r="AM123">
        <v>68</v>
      </c>
      <c r="AN123">
        <v>277</v>
      </c>
      <c r="AO123">
        <v>0</v>
      </c>
      <c r="AP123">
        <v>0</v>
      </c>
      <c r="AQ123">
        <v>629</v>
      </c>
      <c r="AR123">
        <v>0.42</v>
      </c>
      <c r="AU123">
        <v>57.7</v>
      </c>
      <c r="AV123">
        <v>4.7E-2</v>
      </c>
      <c r="AW123">
        <v>8.0000000000000002E-3</v>
      </c>
      <c r="AX123">
        <v>0.108</v>
      </c>
      <c r="AZ123">
        <v>111</v>
      </c>
      <c r="BA123" t="s">
        <v>173</v>
      </c>
      <c r="BD123">
        <v>0</v>
      </c>
    </row>
    <row r="124" spans="1:56">
      <c r="D124" t="s">
        <v>463</v>
      </c>
      <c r="E124" t="s">
        <v>464</v>
      </c>
      <c r="F124">
        <v>90.04</v>
      </c>
      <c r="G124">
        <v>39</v>
      </c>
      <c r="H124">
        <v>2.31</v>
      </c>
      <c r="I124">
        <v>0.5</v>
      </c>
      <c r="J124">
        <v>0.74</v>
      </c>
      <c r="K124">
        <v>6.41</v>
      </c>
      <c r="L124">
        <v>3.4</v>
      </c>
      <c r="M124">
        <v>3.22</v>
      </c>
      <c r="N124">
        <v>55</v>
      </c>
      <c r="O124">
        <v>0.83</v>
      </c>
      <c r="P124">
        <v>28</v>
      </c>
      <c r="Q124">
        <v>49</v>
      </c>
      <c r="R124">
        <v>323</v>
      </c>
      <c r="S124">
        <v>3</v>
      </c>
      <c r="T124">
        <v>0.38</v>
      </c>
      <c r="U124">
        <v>0.09</v>
      </c>
      <c r="V124">
        <v>0.33200000000000002</v>
      </c>
      <c r="X124">
        <v>7.3</v>
      </c>
      <c r="Y124">
        <v>7.8E-2</v>
      </c>
      <c r="Z124">
        <v>7.4999999999999997E-2</v>
      </c>
      <c r="AA124">
        <v>0.77300000000000002</v>
      </c>
      <c r="AB124">
        <v>0.3</v>
      </c>
      <c r="AC124">
        <v>0.124</v>
      </c>
      <c r="AD124">
        <v>47</v>
      </c>
      <c r="AF124">
        <v>47</v>
      </c>
      <c r="AZ124">
        <v>116</v>
      </c>
      <c r="BA124" t="s">
        <v>233</v>
      </c>
      <c r="BD124">
        <v>0</v>
      </c>
    </row>
    <row r="125" spans="1:56">
      <c r="A125">
        <v>22</v>
      </c>
      <c r="B125" t="s">
        <v>76</v>
      </c>
      <c r="C125" t="s">
        <v>71</v>
      </c>
      <c r="F125">
        <f>AVERAGE(F126:F129)</f>
        <v>94.862499999999997</v>
      </c>
      <c r="G125">
        <f t="shared" ref="G125" si="20">AVERAGE(G126:G129)</f>
        <v>16.5</v>
      </c>
      <c r="H125">
        <f t="shared" ref="H125" si="21">AVERAGE(H126:H129)</f>
        <v>1.165</v>
      </c>
      <c r="I125">
        <f t="shared" ref="I125" si="22">AVERAGE(I126:I129)</f>
        <v>0.23499999999999999</v>
      </c>
      <c r="J125">
        <f t="shared" ref="J125" si="23">AVERAGE(J126:J129)</f>
        <v>0.505</v>
      </c>
      <c r="K125">
        <f t="shared" ref="K125" si="24">AVERAGE(K126:K129)</f>
        <v>3.2349999999999999</v>
      </c>
      <c r="L125">
        <f t="shared" ref="L125" si="25">AVERAGE(L126:L129)</f>
        <v>1.1499999999999999</v>
      </c>
      <c r="M125">
        <f t="shared" ref="M125" si="26">AVERAGE(M126:M129)</f>
        <v>1.9024999999999999</v>
      </c>
      <c r="N125">
        <f t="shared" ref="N125" si="27">AVERAGE(N126:N129)</f>
        <v>17.25</v>
      </c>
      <c r="O125">
        <f t="shared" ref="O125" si="28">AVERAGE(O126:O129)</f>
        <v>0.4325</v>
      </c>
      <c r="P125">
        <f t="shared" ref="P125" si="29">AVERAGE(P126:P129)</f>
        <v>15.75</v>
      </c>
      <c r="Q125">
        <f t="shared" ref="Q125" si="30">AVERAGE(Q126:Q129)</f>
        <v>32</v>
      </c>
      <c r="R125">
        <f t="shared" ref="R125" si="31">AVERAGE(R126:R129)</f>
        <v>234.25</v>
      </c>
      <c r="S125">
        <f t="shared" ref="S125" si="32">AVERAGE(S126:S129)</f>
        <v>3.75</v>
      </c>
      <c r="T125">
        <f t="shared" ref="T125" si="33">AVERAGE(T126:T129)</f>
        <v>0.26500000000000001</v>
      </c>
      <c r="U125">
        <f t="shared" ref="U125" si="34">AVERAGE(U126:U129)</f>
        <v>5.0500000000000003E-2</v>
      </c>
      <c r="V125">
        <f t="shared" ref="V125" si="35">AVERAGE(V126:V129)</f>
        <v>0.20599999999999999</v>
      </c>
      <c r="W125">
        <f t="shared" ref="W125" si="36">AVERAGE(W126:W129)</f>
        <v>0.2</v>
      </c>
      <c r="X125">
        <f t="shared" ref="X125" si="37">AVERAGE(X126:X129)</f>
        <v>9.9499999999999993</v>
      </c>
      <c r="Y125">
        <f t="shared" ref="Y125" si="38">AVERAGE(Y126:Y129)</f>
        <v>4.2250000000000003E-2</v>
      </c>
      <c r="Z125">
        <f t="shared" ref="Z125" si="39">AVERAGE(Z126:Z129)</f>
        <v>0.05</v>
      </c>
      <c r="AA125">
        <f t="shared" ref="AA125" si="40">AVERAGE(AA126:AA129)</f>
        <v>0.44500000000000006</v>
      </c>
      <c r="AB125">
        <f t="shared" ref="AB125" si="41">AVERAGE(AB126:AB129)</f>
        <v>0.26349999999999996</v>
      </c>
      <c r="AC125">
        <f t="shared" ref="AC125" si="42">AVERAGE(AC126:AC129)</f>
        <v>8.4499999999999992E-2</v>
      </c>
      <c r="AD125">
        <f t="shared" ref="AD125" si="43">AVERAGE(AD126:AD129)</f>
        <v>17.5</v>
      </c>
      <c r="AE125">
        <f t="shared" ref="AE125" si="44">AVERAGE(AE126:AE129)</f>
        <v>0</v>
      </c>
      <c r="AF125">
        <f t="shared" ref="AF125" si="45">AVERAGE(AF126:AF129)</f>
        <v>17.5</v>
      </c>
      <c r="AG125">
        <f t="shared" ref="AG125" si="46">AVERAGE(AG126:AG129)</f>
        <v>17.5</v>
      </c>
      <c r="AH125">
        <f t="shared" ref="AH125" si="47">AVERAGE(AH126:AH129)</f>
        <v>9.4333333333333318</v>
      </c>
      <c r="AI125">
        <f t="shared" ref="AI125" si="48">AVERAGE(AI126:AI129)</f>
        <v>0</v>
      </c>
      <c r="AJ125">
        <f t="shared" ref="AJ125" si="49">AVERAGE(AJ126:AJ129)</f>
        <v>423</v>
      </c>
      <c r="AK125">
        <f t="shared" ref="AK125" si="50">AVERAGE(AK126:AK129)</f>
        <v>21.25</v>
      </c>
      <c r="AL125">
        <f t="shared" ref="AL125" si="51">AVERAGE(AL126:AL129)</f>
        <v>0</v>
      </c>
      <c r="AM125">
        <f t="shared" ref="AM125" si="52">AVERAGE(AM126:AM129)</f>
        <v>0</v>
      </c>
      <c r="AN125">
        <f t="shared" ref="AN125" si="53">AVERAGE(AN126:AN129)</f>
        <v>253.75</v>
      </c>
      <c r="AO125">
        <f t="shared" ref="AO125" si="54">AVERAGE(AO126:AO129)</f>
        <v>0</v>
      </c>
      <c r="AP125">
        <f t="shared" ref="AP125" si="55">AVERAGE(AP126:AP129)</f>
        <v>0</v>
      </c>
      <c r="AQ125">
        <f t="shared" ref="AQ125" si="56">AVERAGE(AQ126:AQ129)</f>
        <v>1813.5</v>
      </c>
      <c r="AR125">
        <f t="shared" ref="AR125" si="57">AVERAGE(AR126:AR129)</f>
        <v>0.12</v>
      </c>
      <c r="AS125">
        <f t="shared" ref="AS125" si="58">AVERAGE(AS126:AS129)</f>
        <v>0</v>
      </c>
      <c r="AT125">
        <f t="shared" ref="AT125" si="59">AVERAGE(AT126:AT129)</f>
        <v>0</v>
      </c>
      <c r="AU125">
        <f t="shared" ref="AU125" si="60">AVERAGE(AU126:AU129)</f>
        <v>4.2249999999999996</v>
      </c>
      <c r="AV125">
        <f t="shared" ref="AV125" si="61">AVERAGE(AV126:AV129)</f>
        <v>5.2499999999999998E-2</v>
      </c>
      <c r="AW125">
        <f t="shared" ref="AW125" si="62">AVERAGE(AW126:AW129)</f>
        <v>1.5000000000000001E-2</v>
      </c>
      <c r="AX125">
        <f t="shared" ref="AX125" si="63">AVERAGE(AX126:AX129)</f>
        <v>8.8249999999999995E-2</v>
      </c>
      <c r="AY125">
        <f t="shared" ref="AY125" si="64">AVERAGE(AY126:AY129)</f>
        <v>0</v>
      </c>
      <c r="AZ125">
        <f t="shared" ref="AZ125:BB125" si="65">AVERAGE(AZ126:AZ129)</f>
        <v>155.5</v>
      </c>
      <c r="BB125">
        <f t="shared" si="65"/>
        <v>172.33333333333334</v>
      </c>
      <c r="BD125">
        <f t="shared" ref="BD125" si="66">AVERAGE(BD126:BD129)</f>
        <v>1.25</v>
      </c>
    </row>
    <row r="126" spans="1:56">
      <c r="D126" t="s">
        <v>235</v>
      </c>
      <c r="E126" t="s">
        <v>236</v>
      </c>
      <c r="F126">
        <v>94.79</v>
      </c>
      <c r="G126">
        <v>17</v>
      </c>
      <c r="H126">
        <v>1.21</v>
      </c>
      <c r="I126">
        <v>0.32</v>
      </c>
      <c r="J126">
        <v>0.57999999999999996</v>
      </c>
      <c r="K126">
        <v>3.11</v>
      </c>
      <c r="L126">
        <v>1</v>
      </c>
      <c r="M126">
        <v>2.5</v>
      </c>
      <c r="N126">
        <v>16</v>
      </c>
      <c r="O126">
        <v>0.37</v>
      </c>
      <c r="P126">
        <v>18</v>
      </c>
      <c r="Q126">
        <v>38</v>
      </c>
      <c r="R126">
        <v>261</v>
      </c>
      <c r="S126">
        <v>8</v>
      </c>
      <c r="T126">
        <v>0.32</v>
      </c>
      <c r="U126">
        <v>5.2999999999999999E-2</v>
      </c>
      <c r="V126">
        <v>0.17699999999999999</v>
      </c>
      <c r="W126">
        <v>0.2</v>
      </c>
      <c r="X126">
        <v>17.899999999999999</v>
      </c>
      <c r="Y126">
        <v>4.4999999999999998E-2</v>
      </c>
      <c r="Z126">
        <v>9.4E-2</v>
      </c>
      <c r="AA126">
        <v>0.45100000000000001</v>
      </c>
      <c r="AB126">
        <v>0.20399999999999999</v>
      </c>
      <c r="AC126">
        <v>0.16300000000000001</v>
      </c>
      <c r="AD126">
        <v>24</v>
      </c>
      <c r="AE126">
        <v>0</v>
      </c>
      <c r="AF126">
        <v>24</v>
      </c>
      <c r="AG126">
        <v>24</v>
      </c>
      <c r="AH126">
        <v>9.5</v>
      </c>
      <c r="AI126">
        <v>0</v>
      </c>
      <c r="AJ126">
        <v>200</v>
      </c>
      <c r="AK126">
        <v>10</v>
      </c>
      <c r="AL126">
        <v>0</v>
      </c>
      <c r="AM126">
        <v>0</v>
      </c>
      <c r="AN126">
        <v>120</v>
      </c>
      <c r="AO126">
        <v>0</v>
      </c>
      <c r="AP126">
        <v>0</v>
      </c>
      <c r="AQ126">
        <v>2125</v>
      </c>
      <c r="AR126">
        <v>0.12</v>
      </c>
      <c r="AS126">
        <v>0</v>
      </c>
      <c r="AT126">
        <v>0</v>
      </c>
      <c r="AU126">
        <v>4.3</v>
      </c>
      <c r="AV126">
        <v>8.4000000000000005E-2</v>
      </c>
      <c r="AW126">
        <v>1.0999999999999999E-2</v>
      </c>
      <c r="AX126">
        <v>9.0999999999999998E-2</v>
      </c>
      <c r="AY126">
        <v>0</v>
      </c>
      <c r="AZ126">
        <v>124</v>
      </c>
      <c r="BA126" t="s">
        <v>181</v>
      </c>
      <c r="BB126">
        <v>113</v>
      </c>
      <c r="BC126" t="s">
        <v>178</v>
      </c>
      <c r="BD126">
        <v>5</v>
      </c>
    </row>
    <row r="127" spans="1:56">
      <c r="D127" t="s">
        <v>465</v>
      </c>
      <c r="E127" t="s">
        <v>466</v>
      </c>
      <c r="F127">
        <v>95.22</v>
      </c>
      <c r="G127">
        <v>15</v>
      </c>
      <c r="H127">
        <v>1.1399999999999999</v>
      </c>
      <c r="I127">
        <v>0.36</v>
      </c>
      <c r="J127">
        <v>0.59</v>
      </c>
      <c r="K127">
        <v>2.69</v>
      </c>
      <c r="L127">
        <v>1</v>
      </c>
      <c r="M127">
        <v>1.71</v>
      </c>
      <c r="N127">
        <v>18</v>
      </c>
      <c r="O127">
        <v>0.37</v>
      </c>
      <c r="P127">
        <v>19</v>
      </c>
      <c r="Q127">
        <v>37</v>
      </c>
      <c r="R127">
        <v>264</v>
      </c>
      <c r="S127">
        <v>3</v>
      </c>
      <c r="T127">
        <v>0.33</v>
      </c>
      <c r="U127">
        <v>5.1999999999999998E-2</v>
      </c>
      <c r="V127">
        <v>0.17299999999999999</v>
      </c>
      <c r="W127">
        <v>0.2</v>
      </c>
      <c r="X127">
        <v>12.9</v>
      </c>
      <c r="Y127">
        <v>3.5000000000000003E-2</v>
      </c>
      <c r="Z127">
        <v>2.4E-2</v>
      </c>
      <c r="AA127">
        <v>0.51</v>
      </c>
      <c r="AB127">
        <v>0.28799999999999998</v>
      </c>
      <c r="AC127">
        <v>0.08</v>
      </c>
      <c r="AD127">
        <v>28</v>
      </c>
      <c r="AE127">
        <v>0</v>
      </c>
      <c r="AF127">
        <v>28</v>
      </c>
      <c r="AG127">
        <v>28</v>
      </c>
      <c r="AH127">
        <v>9.4</v>
      </c>
      <c r="AI127">
        <v>0</v>
      </c>
      <c r="AJ127">
        <v>1117</v>
      </c>
      <c r="AK127">
        <v>56</v>
      </c>
      <c r="AL127">
        <v>0</v>
      </c>
      <c r="AM127">
        <v>0</v>
      </c>
      <c r="AN127">
        <v>670</v>
      </c>
      <c r="AO127">
        <v>0</v>
      </c>
      <c r="AP127">
        <v>0</v>
      </c>
      <c r="AQ127">
        <v>1150</v>
      </c>
      <c r="AR127">
        <v>0.12</v>
      </c>
      <c r="AS127">
        <v>0</v>
      </c>
      <c r="AT127">
        <v>0</v>
      </c>
      <c r="AU127">
        <v>4.2</v>
      </c>
      <c r="AV127">
        <v>7.1999999999999995E-2</v>
      </c>
      <c r="AW127">
        <v>2.9000000000000001E-2</v>
      </c>
      <c r="AX127">
        <v>0.151</v>
      </c>
      <c r="AY127">
        <v>0</v>
      </c>
      <c r="AZ127">
        <v>180</v>
      </c>
      <c r="BA127" t="s">
        <v>178</v>
      </c>
      <c r="BB127">
        <v>120</v>
      </c>
      <c r="BC127" t="s">
        <v>467</v>
      </c>
      <c r="BD127">
        <v>0</v>
      </c>
    </row>
    <row r="128" spans="1:56">
      <c r="D128" t="s">
        <v>468</v>
      </c>
      <c r="E128" t="s">
        <v>469</v>
      </c>
      <c r="F128">
        <v>94.7</v>
      </c>
      <c r="G128">
        <v>17</v>
      </c>
      <c r="H128">
        <v>1.1599999999999999</v>
      </c>
      <c r="I128">
        <v>0.13</v>
      </c>
      <c r="J128">
        <v>0.43</v>
      </c>
      <c r="K128">
        <v>3.58</v>
      </c>
      <c r="L128">
        <v>1.3</v>
      </c>
      <c r="M128">
        <v>1.71</v>
      </c>
      <c r="N128">
        <v>18</v>
      </c>
      <c r="O128">
        <v>0.51</v>
      </c>
      <c r="P128">
        <v>13</v>
      </c>
      <c r="Q128">
        <v>28</v>
      </c>
      <c r="R128">
        <v>218</v>
      </c>
      <c r="S128">
        <v>2</v>
      </c>
      <c r="T128">
        <v>0.21</v>
      </c>
      <c r="U128">
        <v>0.05</v>
      </c>
      <c r="V128">
        <v>0.24399999999999999</v>
      </c>
      <c r="W128">
        <v>0.2</v>
      </c>
      <c r="X128">
        <v>5.3</v>
      </c>
      <c r="Y128">
        <v>4.8000000000000001E-2</v>
      </c>
      <c r="Z128">
        <v>4.2000000000000003E-2</v>
      </c>
      <c r="AA128">
        <v>0.433</v>
      </c>
      <c r="AB128">
        <v>0.29699999999999999</v>
      </c>
      <c r="AC128">
        <v>0.05</v>
      </c>
      <c r="AD128">
        <v>10</v>
      </c>
      <c r="AE128">
        <v>0</v>
      </c>
      <c r="AF128">
        <v>10</v>
      </c>
      <c r="AG128">
        <v>10</v>
      </c>
      <c r="AI128">
        <v>0</v>
      </c>
      <c r="AJ128">
        <v>198</v>
      </c>
      <c r="AK128">
        <v>10</v>
      </c>
      <c r="AL128">
        <v>0</v>
      </c>
      <c r="AM128">
        <v>0</v>
      </c>
      <c r="AN128">
        <v>119</v>
      </c>
      <c r="AO128">
        <v>0</v>
      </c>
      <c r="AP128">
        <v>0</v>
      </c>
      <c r="AQ128">
        <v>2102</v>
      </c>
      <c r="AR128">
        <v>0.12</v>
      </c>
      <c r="AS128">
        <v>0</v>
      </c>
      <c r="AT128">
        <v>0</v>
      </c>
      <c r="AU128">
        <v>4.2</v>
      </c>
      <c r="AV128">
        <v>2.7E-2</v>
      </c>
      <c r="AW128">
        <v>0.01</v>
      </c>
      <c r="AX128">
        <v>5.6000000000000001E-2</v>
      </c>
      <c r="AY128">
        <v>0</v>
      </c>
      <c r="AZ128">
        <v>95</v>
      </c>
      <c r="BA128" t="s">
        <v>407</v>
      </c>
      <c r="BB128">
        <v>284</v>
      </c>
      <c r="BC128" t="s">
        <v>259</v>
      </c>
      <c r="BD128">
        <v>0</v>
      </c>
    </row>
    <row r="129" spans="1:56">
      <c r="D129" t="s">
        <v>470</v>
      </c>
      <c r="E129" t="s">
        <v>471</v>
      </c>
      <c r="F129">
        <v>94.74</v>
      </c>
      <c r="G129">
        <v>17</v>
      </c>
      <c r="H129">
        <v>1.1499999999999999</v>
      </c>
      <c r="I129">
        <v>0.13</v>
      </c>
      <c r="J129">
        <v>0.42</v>
      </c>
      <c r="K129">
        <v>3.56</v>
      </c>
      <c r="L129">
        <v>1.3</v>
      </c>
      <c r="M129">
        <v>1.69</v>
      </c>
      <c r="N129">
        <v>17</v>
      </c>
      <c r="O129">
        <v>0.48</v>
      </c>
      <c r="P129">
        <v>13</v>
      </c>
      <c r="Q129">
        <v>25</v>
      </c>
      <c r="R129">
        <v>194</v>
      </c>
      <c r="S129">
        <v>2</v>
      </c>
      <c r="T129">
        <v>0.2</v>
      </c>
      <c r="U129">
        <v>4.7E-2</v>
      </c>
      <c r="V129">
        <v>0.23</v>
      </c>
      <c r="W129">
        <v>0.2</v>
      </c>
      <c r="X129">
        <v>3.7</v>
      </c>
      <c r="Y129">
        <v>4.1000000000000002E-2</v>
      </c>
      <c r="Z129">
        <v>0.04</v>
      </c>
      <c r="AA129">
        <v>0.38600000000000001</v>
      </c>
      <c r="AB129">
        <v>0.26500000000000001</v>
      </c>
      <c r="AC129">
        <v>4.4999999999999998E-2</v>
      </c>
      <c r="AD129">
        <v>8</v>
      </c>
      <c r="AE129">
        <v>0</v>
      </c>
      <c r="AF129">
        <v>8</v>
      </c>
      <c r="AG129">
        <v>8</v>
      </c>
      <c r="AH129">
        <v>9.4</v>
      </c>
      <c r="AI129">
        <v>0</v>
      </c>
      <c r="AJ129">
        <v>177</v>
      </c>
      <c r="AK129">
        <v>9</v>
      </c>
      <c r="AL129">
        <v>0</v>
      </c>
      <c r="AM129">
        <v>0</v>
      </c>
      <c r="AN129">
        <v>106</v>
      </c>
      <c r="AO129">
        <v>0</v>
      </c>
      <c r="AP129">
        <v>0</v>
      </c>
      <c r="AQ129">
        <v>1877</v>
      </c>
      <c r="AR129">
        <v>0.12</v>
      </c>
      <c r="AS129">
        <v>0</v>
      </c>
      <c r="AT129">
        <v>0</v>
      </c>
      <c r="AU129">
        <v>4.2</v>
      </c>
      <c r="AV129">
        <v>2.7E-2</v>
      </c>
      <c r="AW129">
        <v>0.01</v>
      </c>
      <c r="AX129">
        <v>5.5E-2</v>
      </c>
      <c r="AY129">
        <v>0</v>
      </c>
      <c r="AZ129">
        <v>223</v>
      </c>
      <c r="BA129" t="s">
        <v>173</v>
      </c>
      <c r="BD129">
        <v>0</v>
      </c>
    </row>
    <row r="130" spans="1:56">
      <c r="A130">
        <v>23</v>
      </c>
      <c r="B130" t="s">
        <v>53</v>
      </c>
      <c r="C130" t="s">
        <v>49</v>
      </c>
      <c r="F130">
        <f>AVERAGE(F131:F137)</f>
        <v>60.438571428571436</v>
      </c>
      <c r="G130">
        <f t="shared" ref="G130:BD130" si="67">AVERAGE(G131:G137)</f>
        <v>226.71428571428572</v>
      </c>
      <c r="H130">
        <f t="shared" si="67"/>
        <v>25.928571428571423</v>
      </c>
      <c r="I130">
        <f t="shared" si="67"/>
        <v>12.924285714285716</v>
      </c>
      <c r="J130">
        <f t="shared" si="67"/>
        <v>1.1228571428571428</v>
      </c>
      <c r="K130">
        <f t="shared" si="67"/>
        <v>0.10285714285714284</v>
      </c>
      <c r="L130">
        <f t="shared" si="67"/>
        <v>0</v>
      </c>
      <c r="M130">
        <f t="shared" si="67"/>
        <v>0</v>
      </c>
      <c r="N130">
        <f t="shared" si="67"/>
        <v>14.285714285714286</v>
      </c>
      <c r="O130">
        <f t="shared" si="67"/>
        <v>1.0728571428571427</v>
      </c>
      <c r="P130">
        <f t="shared" si="67"/>
        <v>25.571428571428573</v>
      </c>
      <c r="Q130">
        <f t="shared" si="67"/>
        <v>198</v>
      </c>
      <c r="R130">
        <f t="shared" si="67"/>
        <v>245.14285714285714</v>
      </c>
      <c r="S130">
        <f t="shared" si="67"/>
        <v>99.714285714285708</v>
      </c>
      <c r="T130">
        <f t="shared" si="67"/>
        <v>1.8857142857142859</v>
      </c>
      <c r="U130">
        <f t="shared" si="67"/>
        <v>7.6714285714285721E-2</v>
      </c>
      <c r="V130">
        <f t="shared" si="67"/>
        <v>1.4714285714285713E-2</v>
      </c>
      <c r="W130">
        <f t="shared" si="67"/>
        <v>24.771428571428572</v>
      </c>
      <c r="X130">
        <f t="shared" si="67"/>
        <v>0.15714285714285717</v>
      </c>
      <c r="Y130">
        <f t="shared" si="67"/>
        <v>5.8857142857142865E-2</v>
      </c>
      <c r="Z130">
        <f t="shared" si="67"/>
        <v>0.23371428571428574</v>
      </c>
      <c r="AA130">
        <f t="shared" si="67"/>
        <v>8.5424285714285695</v>
      </c>
      <c r="AB130">
        <f t="shared" si="67"/>
        <v>0.86671428571428577</v>
      </c>
      <c r="AC130">
        <f t="shared" si="67"/>
        <v>0.47042857142857147</v>
      </c>
      <c r="AD130">
        <f t="shared" si="67"/>
        <v>5.4285714285714288</v>
      </c>
      <c r="AE130">
        <f t="shared" si="67"/>
        <v>0</v>
      </c>
      <c r="AF130">
        <f t="shared" si="67"/>
        <v>5.4285714285714288</v>
      </c>
      <c r="AG130">
        <f t="shared" si="67"/>
        <v>5.4285714285714288</v>
      </c>
      <c r="AH130">
        <f t="shared" si="67"/>
        <v>78.642857142857139</v>
      </c>
      <c r="AI130">
        <f t="shared" si="67"/>
        <v>0.7142857142857143</v>
      </c>
      <c r="AJ130">
        <f t="shared" si="67"/>
        <v>81.571428571428569</v>
      </c>
      <c r="AK130">
        <f t="shared" si="67"/>
        <v>24.714285714285715</v>
      </c>
      <c r="AL130">
        <f t="shared" si="67"/>
        <v>24.714285714285715</v>
      </c>
      <c r="AM130">
        <f t="shared" si="67"/>
        <v>0</v>
      </c>
      <c r="AN130">
        <f t="shared" si="67"/>
        <v>0</v>
      </c>
      <c r="AO130">
        <f t="shared" si="67"/>
        <v>0</v>
      </c>
      <c r="AP130">
        <f t="shared" si="67"/>
        <v>0</v>
      </c>
      <c r="AQ130">
        <f t="shared" si="67"/>
        <v>10.571428571428571</v>
      </c>
      <c r="AR130">
        <f t="shared" si="67"/>
        <v>0.21857142857142858</v>
      </c>
      <c r="AS130">
        <f t="shared" si="67"/>
        <v>0.38571428571428568</v>
      </c>
      <c r="AT130">
        <f t="shared" si="67"/>
        <v>15</v>
      </c>
      <c r="AU130">
        <f t="shared" si="67"/>
        <v>0.72857142857142854</v>
      </c>
      <c r="AV130">
        <f t="shared" si="67"/>
        <v>3.7282857142857142</v>
      </c>
      <c r="AW130">
        <f t="shared" si="67"/>
        <v>5.1681428571428567</v>
      </c>
      <c r="AX130">
        <f t="shared" si="67"/>
        <v>3.407</v>
      </c>
      <c r="AY130">
        <f t="shared" si="67"/>
        <v>119.57142857142857</v>
      </c>
      <c r="AZ130">
        <f t="shared" si="67"/>
        <v>99.285714285714292</v>
      </c>
      <c r="BB130">
        <f t="shared" si="67"/>
        <v>1339.8333333333333</v>
      </c>
      <c r="BD130">
        <f t="shared" si="67"/>
        <v>37.833333333333336</v>
      </c>
    </row>
    <row r="131" spans="1:56">
      <c r="D131" t="s">
        <v>472</v>
      </c>
      <c r="E131" t="s">
        <v>473</v>
      </c>
      <c r="F131">
        <v>63.52</v>
      </c>
      <c r="G131">
        <v>189</v>
      </c>
      <c r="H131">
        <v>28.55</v>
      </c>
      <c r="I131">
        <v>7.39</v>
      </c>
      <c r="J131">
        <v>1.18</v>
      </c>
      <c r="K131">
        <v>0.06</v>
      </c>
      <c r="L131">
        <v>0</v>
      </c>
      <c r="M131">
        <v>0</v>
      </c>
      <c r="N131">
        <v>14</v>
      </c>
      <c r="O131">
        <v>1.0900000000000001</v>
      </c>
      <c r="P131">
        <v>30</v>
      </c>
      <c r="Q131">
        <v>223</v>
      </c>
      <c r="R131">
        <v>239</v>
      </c>
      <c r="S131">
        <v>103</v>
      </c>
      <c r="T131">
        <v>2.48</v>
      </c>
      <c r="U131">
        <v>9.2999999999999999E-2</v>
      </c>
      <c r="V131">
        <v>1.4E-2</v>
      </c>
      <c r="W131">
        <v>29.8</v>
      </c>
      <c r="X131">
        <v>0</v>
      </c>
      <c r="Y131">
        <v>4.4999999999999998E-2</v>
      </c>
      <c r="Z131">
        <v>0.28100000000000003</v>
      </c>
      <c r="AA131">
        <v>9.5730000000000004</v>
      </c>
      <c r="AB131">
        <v>0.94799999999999995</v>
      </c>
      <c r="AC131">
        <v>0.61599999999999999</v>
      </c>
      <c r="AD131">
        <v>9</v>
      </c>
      <c r="AE131">
        <v>0</v>
      </c>
      <c r="AF131">
        <v>9</v>
      </c>
      <c r="AG131">
        <v>9</v>
      </c>
      <c r="AH131">
        <v>87.4</v>
      </c>
      <c r="AI131">
        <v>1.02</v>
      </c>
      <c r="AJ131">
        <v>39</v>
      </c>
      <c r="AK131">
        <v>12</v>
      </c>
      <c r="AL131">
        <v>12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7.0000000000000007E-2</v>
      </c>
      <c r="AS131">
        <v>0.4</v>
      </c>
      <c r="AT131">
        <v>15</v>
      </c>
      <c r="AU131">
        <v>0</v>
      </c>
      <c r="AV131">
        <v>2.1549999999999998</v>
      </c>
      <c r="AW131">
        <v>2.6469999999999998</v>
      </c>
      <c r="AX131">
        <v>2.1190000000000002</v>
      </c>
      <c r="AY131">
        <v>109</v>
      </c>
      <c r="AZ131">
        <v>85</v>
      </c>
      <c r="BA131" t="s">
        <v>237</v>
      </c>
      <c r="BB131">
        <v>3812</v>
      </c>
      <c r="BC131" t="s">
        <v>474</v>
      </c>
      <c r="BD131">
        <v>31</v>
      </c>
    </row>
    <row r="132" spans="1:56">
      <c r="D132" t="s">
        <v>475</v>
      </c>
      <c r="E132" t="s">
        <v>476</v>
      </c>
      <c r="F132">
        <v>66.7</v>
      </c>
      <c r="G132">
        <v>159</v>
      </c>
      <c r="H132">
        <v>29.06</v>
      </c>
      <c r="I132">
        <v>3.84</v>
      </c>
      <c r="J132">
        <v>1.17</v>
      </c>
      <c r="K132">
        <v>0</v>
      </c>
      <c r="L132">
        <v>0</v>
      </c>
      <c r="M132">
        <v>0</v>
      </c>
      <c r="N132">
        <v>13</v>
      </c>
      <c r="O132">
        <v>1.03</v>
      </c>
      <c r="P132">
        <v>29</v>
      </c>
      <c r="Q132">
        <v>222</v>
      </c>
      <c r="R132">
        <v>239</v>
      </c>
      <c r="S132">
        <v>101</v>
      </c>
      <c r="T132">
        <v>2.5099999999999998</v>
      </c>
      <c r="U132">
        <v>9.0999999999999998E-2</v>
      </c>
      <c r="V132">
        <v>1.4E-2</v>
      </c>
      <c r="W132">
        <v>30.7</v>
      </c>
      <c r="X132">
        <v>0</v>
      </c>
      <c r="Y132">
        <v>4.7E-2</v>
      </c>
      <c r="Z132">
        <v>0.28000000000000003</v>
      </c>
      <c r="AA132">
        <v>9.5</v>
      </c>
      <c r="AB132">
        <v>0.95099999999999996</v>
      </c>
      <c r="AC132">
        <v>0.64300000000000002</v>
      </c>
      <c r="AD132">
        <v>9</v>
      </c>
      <c r="AE132">
        <v>0</v>
      </c>
      <c r="AF132">
        <v>9</v>
      </c>
      <c r="AG132">
        <v>9</v>
      </c>
      <c r="AH132">
        <v>88.9</v>
      </c>
      <c r="AI132">
        <v>0.94</v>
      </c>
      <c r="AJ132">
        <v>14</v>
      </c>
      <c r="AK132">
        <v>4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0.06</v>
      </c>
      <c r="AS132">
        <v>0.3</v>
      </c>
      <c r="AT132">
        <v>10</v>
      </c>
      <c r="AU132">
        <v>0</v>
      </c>
      <c r="AV132">
        <v>1.1319999999999999</v>
      </c>
      <c r="AW132">
        <v>1.264</v>
      </c>
      <c r="AX132">
        <v>1.032</v>
      </c>
      <c r="AY132">
        <v>101</v>
      </c>
      <c r="AZ132">
        <v>85</v>
      </c>
      <c r="BA132" t="s">
        <v>237</v>
      </c>
      <c r="BB132">
        <v>3812</v>
      </c>
      <c r="BC132" t="s">
        <v>474</v>
      </c>
      <c r="BD132">
        <v>38</v>
      </c>
    </row>
    <row r="133" spans="1:56">
      <c r="D133" t="s">
        <v>477</v>
      </c>
      <c r="E133" t="s">
        <v>478</v>
      </c>
      <c r="F133">
        <v>34.909999999999997</v>
      </c>
      <c r="G133">
        <v>459</v>
      </c>
      <c r="H133">
        <v>23.94</v>
      </c>
      <c r="I133">
        <v>39.31</v>
      </c>
      <c r="J133">
        <v>1.27</v>
      </c>
      <c r="K133">
        <v>0.56999999999999995</v>
      </c>
      <c r="L133">
        <v>0</v>
      </c>
      <c r="M133">
        <v>0</v>
      </c>
      <c r="N133">
        <v>21</v>
      </c>
      <c r="O133">
        <v>1.63</v>
      </c>
      <c r="P133">
        <v>33</v>
      </c>
      <c r="Q133">
        <v>233</v>
      </c>
      <c r="R133">
        <v>242</v>
      </c>
      <c r="S133">
        <v>116</v>
      </c>
      <c r="T133">
        <v>2.14</v>
      </c>
      <c r="U133">
        <v>0.11</v>
      </c>
      <c r="V133">
        <v>1.7000000000000001E-2</v>
      </c>
      <c r="W133">
        <v>21.1</v>
      </c>
      <c r="X133">
        <v>0</v>
      </c>
      <c r="Y133">
        <v>2.9000000000000001E-2</v>
      </c>
      <c r="Z133">
        <v>0.28999999999999998</v>
      </c>
      <c r="AA133">
        <v>10.234999999999999</v>
      </c>
      <c r="AB133">
        <v>0.92</v>
      </c>
      <c r="AC133">
        <v>0.375</v>
      </c>
      <c r="AD133">
        <v>8</v>
      </c>
      <c r="AE133">
        <v>0</v>
      </c>
      <c r="AF133">
        <v>8</v>
      </c>
      <c r="AG133">
        <v>8</v>
      </c>
      <c r="AH133">
        <v>73.8</v>
      </c>
      <c r="AI133">
        <v>1.71</v>
      </c>
      <c r="AJ133">
        <v>262</v>
      </c>
      <c r="AK133">
        <v>79</v>
      </c>
      <c r="AL133">
        <v>79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0.15</v>
      </c>
      <c r="AS133">
        <v>1.4</v>
      </c>
      <c r="AT133">
        <v>54</v>
      </c>
      <c r="AU133">
        <v>0</v>
      </c>
      <c r="AV133">
        <v>11.356</v>
      </c>
      <c r="AW133">
        <v>15.093999999999999</v>
      </c>
      <c r="AX133">
        <v>11.903</v>
      </c>
      <c r="AY133">
        <v>177</v>
      </c>
      <c r="AZ133">
        <v>85</v>
      </c>
      <c r="BA133" t="s">
        <v>191</v>
      </c>
    </row>
    <row r="134" spans="1:56">
      <c r="D134" t="s">
        <v>479</v>
      </c>
      <c r="E134" t="s">
        <v>480</v>
      </c>
      <c r="F134">
        <v>58.68</v>
      </c>
      <c r="G134">
        <v>259</v>
      </c>
      <c r="H134">
        <v>22.27</v>
      </c>
      <c r="I134">
        <v>18.21</v>
      </c>
      <c r="J134">
        <v>1.04</v>
      </c>
      <c r="K134">
        <v>0</v>
      </c>
      <c r="L134">
        <v>0</v>
      </c>
      <c r="M134">
        <v>0</v>
      </c>
      <c r="N134">
        <v>13</v>
      </c>
      <c r="O134">
        <v>0.91</v>
      </c>
      <c r="P134">
        <v>18</v>
      </c>
      <c r="Q134">
        <v>146</v>
      </c>
      <c r="R134">
        <v>245</v>
      </c>
      <c r="S134">
        <v>64</v>
      </c>
      <c r="T134">
        <v>1.49</v>
      </c>
      <c r="U134">
        <v>6.0999999999999999E-2</v>
      </c>
      <c r="V134">
        <v>1.4999999999999999E-2</v>
      </c>
      <c r="W134">
        <v>15.5</v>
      </c>
      <c r="X134">
        <v>0.5</v>
      </c>
      <c r="Y134">
        <v>6.7000000000000004E-2</v>
      </c>
      <c r="Z134">
        <v>0.19900000000000001</v>
      </c>
      <c r="AA134">
        <v>5.8970000000000002</v>
      </c>
      <c r="AB134">
        <v>0.59299999999999997</v>
      </c>
      <c r="AC134">
        <v>0.307</v>
      </c>
      <c r="AD134">
        <v>2</v>
      </c>
      <c r="AE134">
        <v>0</v>
      </c>
      <c r="AF134">
        <v>2</v>
      </c>
      <c r="AG134">
        <v>2</v>
      </c>
      <c r="AH134">
        <v>56.5</v>
      </c>
      <c r="AI134">
        <v>0.28000000000000003</v>
      </c>
      <c r="AJ134">
        <v>106</v>
      </c>
      <c r="AK134">
        <v>32</v>
      </c>
      <c r="AL134">
        <v>32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0.36</v>
      </c>
      <c r="AS134">
        <v>0.1</v>
      </c>
      <c r="AT134">
        <v>2</v>
      </c>
      <c r="AU134">
        <v>2.4</v>
      </c>
      <c r="AV134">
        <v>5.05</v>
      </c>
      <c r="AW134">
        <v>8</v>
      </c>
      <c r="AX134">
        <v>3.6</v>
      </c>
      <c r="AY134">
        <v>131</v>
      </c>
      <c r="AZ134">
        <v>85</v>
      </c>
      <c r="BA134" t="s">
        <v>237</v>
      </c>
      <c r="BB134">
        <v>129</v>
      </c>
      <c r="BC134" t="s">
        <v>481</v>
      </c>
      <c r="BD134">
        <v>37</v>
      </c>
    </row>
    <row r="135" spans="1:56">
      <c r="D135" t="s">
        <v>482</v>
      </c>
      <c r="E135" t="s">
        <v>483</v>
      </c>
      <c r="F135">
        <v>71.900000000000006</v>
      </c>
      <c r="G135">
        <v>134</v>
      </c>
      <c r="H135">
        <v>23.3</v>
      </c>
      <c r="I135">
        <v>3.87</v>
      </c>
      <c r="J135">
        <v>1.04</v>
      </c>
      <c r="K135">
        <v>0</v>
      </c>
      <c r="L135">
        <v>0</v>
      </c>
      <c r="M135">
        <v>0</v>
      </c>
      <c r="N135">
        <v>13</v>
      </c>
      <c r="O135">
        <v>0.77</v>
      </c>
      <c r="P135">
        <v>19</v>
      </c>
      <c r="Q135">
        <v>149</v>
      </c>
      <c r="R135">
        <v>250</v>
      </c>
      <c r="S135">
        <v>63</v>
      </c>
      <c r="T135">
        <v>1.53</v>
      </c>
      <c r="U135">
        <v>5.8999999999999997E-2</v>
      </c>
      <c r="V135">
        <v>1.4999999999999999E-2</v>
      </c>
      <c r="W135">
        <v>20.8</v>
      </c>
      <c r="X135">
        <v>0.6</v>
      </c>
      <c r="Y135">
        <v>7.4999999999999997E-2</v>
      </c>
      <c r="Z135">
        <v>0.22700000000000001</v>
      </c>
      <c r="AA135">
        <v>6.2729999999999997</v>
      </c>
      <c r="AB135">
        <v>0.55500000000000005</v>
      </c>
      <c r="AC135">
        <v>0.35799999999999998</v>
      </c>
      <c r="AD135">
        <v>2</v>
      </c>
      <c r="AE135">
        <v>0</v>
      </c>
      <c r="AF135">
        <v>2</v>
      </c>
      <c r="AG135">
        <v>2</v>
      </c>
      <c r="AH135">
        <v>66.3</v>
      </c>
      <c r="AI135">
        <v>0.3</v>
      </c>
      <c r="AJ135">
        <v>65</v>
      </c>
      <c r="AK135">
        <v>20</v>
      </c>
      <c r="AL135">
        <v>20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0.24</v>
      </c>
      <c r="AS135">
        <v>0.1</v>
      </c>
      <c r="AT135">
        <v>5</v>
      </c>
      <c r="AU135">
        <v>2.4</v>
      </c>
      <c r="AV135">
        <v>0.99</v>
      </c>
      <c r="AW135">
        <v>1.24</v>
      </c>
      <c r="AX135">
        <v>0.94</v>
      </c>
      <c r="AY135">
        <v>106</v>
      </c>
      <c r="AZ135">
        <v>85</v>
      </c>
      <c r="BA135" t="s">
        <v>237</v>
      </c>
      <c r="BB135">
        <v>110</v>
      </c>
      <c r="BC135" t="s">
        <v>481</v>
      </c>
      <c r="BD135">
        <v>46</v>
      </c>
    </row>
    <row r="136" spans="1:56">
      <c r="D136" t="s">
        <v>484</v>
      </c>
      <c r="E136" t="s">
        <v>485</v>
      </c>
      <c r="F136">
        <v>62.6</v>
      </c>
      <c r="G136">
        <v>214</v>
      </c>
      <c r="H136">
        <v>23.47</v>
      </c>
      <c r="I136">
        <v>13.34</v>
      </c>
      <c r="J136">
        <v>1.1399999999999999</v>
      </c>
      <c r="K136">
        <v>0.09</v>
      </c>
      <c r="L136">
        <v>0</v>
      </c>
      <c r="M136">
        <v>0</v>
      </c>
      <c r="N136">
        <v>11</v>
      </c>
      <c r="O136">
        <v>1.02</v>
      </c>
      <c r="P136">
        <v>23</v>
      </c>
      <c r="Q136">
        <v>197</v>
      </c>
      <c r="R136">
        <v>254</v>
      </c>
      <c r="S136">
        <v>174</v>
      </c>
      <c r="T136">
        <v>1.82</v>
      </c>
      <c r="U136">
        <v>7.2999999999999995E-2</v>
      </c>
      <c r="V136">
        <v>1.0999999999999999E-2</v>
      </c>
      <c r="W136">
        <v>31.1</v>
      </c>
      <c r="X136">
        <v>0</v>
      </c>
      <c r="Y136">
        <v>8.4000000000000005E-2</v>
      </c>
      <c r="Z136">
        <v>0.24299999999999999</v>
      </c>
      <c r="AA136">
        <v>5.8979999999999997</v>
      </c>
      <c r="AB136">
        <v>1.1279999999999999</v>
      </c>
      <c r="AC136">
        <v>0.39400000000000002</v>
      </c>
      <c r="AD136">
        <v>4</v>
      </c>
      <c r="AE136">
        <v>0</v>
      </c>
      <c r="AF136">
        <v>4</v>
      </c>
      <c r="AG136">
        <v>4</v>
      </c>
      <c r="AH136">
        <v>93.6</v>
      </c>
      <c r="AI136">
        <v>0.41</v>
      </c>
      <c r="AJ136">
        <v>56</v>
      </c>
      <c r="AK136">
        <v>17</v>
      </c>
      <c r="AL136">
        <v>17</v>
      </c>
      <c r="AM136">
        <v>0</v>
      </c>
      <c r="AN136">
        <v>0</v>
      </c>
      <c r="AO136">
        <v>0</v>
      </c>
      <c r="AP136">
        <v>0</v>
      </c>
      <c r="AQ136">
        <v>74</v>
      </c>
      <c r="AR136">
        <v>0.38</v>
      </c>
      <c r="AS136">
        <v>0.3</v>
      </c>
      <c r="AT136">
        <v>14</v>
      </c>
      <c r="AU136">
        <v>0</v>
      </c>
      <c r="AV136">
        <v>4.1449999999999996</v>
      </c>
      <c r="AW136">
        <v>6.3920000000000003</v>
      </c>
      <c r="AX136">
        <v>3.2749999999999999</v>
      </c>
      <c r="AY136">
        <v>128</v>
      </c>
      <c r="AZ136">
        <v>130</v>
      </c>
      <c r="BA136" t="s">
        <v>486</v>
      </c>
      <c r="BB136">
        <v>112</v>
      </c>
      <c r="BC136" t="s">
        <v>487</v>
      </c>
      <c r="BD136">
        <v>33</v>
      </c>
    </row>
    <row r="137" spans="1:56">
      <c r="D137" t="s">
        <v>488</v>
      </c>
      <c r="E137" t="s">
        <v>489</v>
      </c>
      <c r="F137">
        <v>64.760000000000005</v>
      </c>
      <c r="G137">
        <v>173</v>
      </c>
      <c r="H137">
        <v>30.91</v>
      </c>
      <c r="I137">
        <v>4.51</v>
      </c>
      <c r="J137">
        <v>1.02</v>
      </c>
      <c r="K137">
        <v>0</v>
      </c>
      <c r="L137">
        <v>0</v>
      </c>
      <c r="M137">
        <v>0</v>
      </c>
      <c r="N137">
        <v>15</v>
      </c>
      <c r="O137">
        <v>1.06</v>
      </c>
      <c r="P137">
        <v>27</v>
      </c>
      <c r="Q137">
        <v>216</v>
      </c>
      <c r="R137">
        <v>247</v>
      </c>
      <c r="S137">
        <v>77</v>
      </c>
      <c r="T137">
        <v>1.23</v>
      </c>
      <c r="U137">
        <v>0.05</v>
      </c>
      <c r="V137">
        <v>1.7000000000000001E-2</v>
      </c>
      <c r="W137">
        <v>24.4</v>
      </c>
      <c r="X137">
        <v>0</v>
      </c>
      <c r="Y137">
        <v>6.5000000000000002E-2</v>
      </c>
      <c r="Z137">
        <v>0.11600000000000001</v>
      </c>
      <c r="AA137">
        <v>12.420999999999999</v>
      </c>
      <c r="AB137">
        <v>0.97199999999999998</v>
      </c>
      <c r="AC137">
        <v>0.6</v>
      </c>
      <c r="AD137">
        <v>4</v>
      </c>
      <c r="AE137">
        <v>0</v>
      </c>
      <c r="AF137">
        <v>4</v>
      </c>
      <c r="AG137">
        <v>4</v>
      </c>
      <c r="AH137">
        <v>84</v>
      </c>
      <c r="AI137">
        <v>0.34</v>
      </c>
      <c r="AJ137">
        <v>29</v>
      </c>
      <c r="AK137">
        <v>9</v>
      </c>
      <c r="AL137">
        <v>9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0.27</v>
      </c>
      <c r="AS137">
        <v>0.1</v>
      </c>
      <c r="AT137">
        <v>5</v>
      </c>
      <c r="AU137">
        <v>0.3</v>
      </c>
      <c r="AV137">
        <v>1.27</v>
      </c>
      <c r="AW137">
        <v>1.54</v>
      </c>
      <c r="AX137">
        <v>0.98</v>
      </c>
      <c r="AY137">
        <v>85</v>
      </c>
      <c r="AZ137">
        <v>140</v>
      </c>
      <c r="BA137" t="s">
        <v>490</v>
      </c>
      <c r="BB137">
        <v>64</v>
      </c>
      <c r="BC137" t="s">
        <v>238</v>
      </c>
      <c r="BD137">
        <v>42</v>
      </c>
    </row>
    <row r="138" spans="1:56">
      <c r="A138">
        <v>24</v>
      </c>
      <c r="B138" t="s">
        <v>48</v>
      </c>
      <c r="C138" t="s">
        <v>49</v>
      </c>
      <c r="F138">
        <f>AVERAGE(F139:F144)</f>
        <v>59.463333333333338</v>
      </c>
      <c r="G138">
        <f t="shared" ref="G138:BD138" si="68">AVERAGE(G139:G144)</f>
        <v>227.66666666666666</v>
      </c>
      <c r="H138">
        <f t="shared" si="68"/>
        <v>27.638333333333332</v>
      </c>
      <c r="I138">
        <f t="shared" si="68"/>
        <v>12.14</v>
      </c>
      <c r="J138">
        <f t="shared" si="68"/>
        <v>1.4266666666666667</v>
      </c>
      <c r="K138">
        <f t="shared" si="68"/>
        <v>0</v>
      </c>
      <c r="L138">
        <f t="shared" si="68"/>
        <v>0</v>
      </c>
      <c r="M138">
        <f t="shared" si="68"/>
        <v>0</v>
      </c>
      <c r="N138">
        <f t="shared" si="68"/>
        <v>13.166666666666666</v>
      </c>
      <c r="O138">
        <f t="shared" si="68"/>
        <v>2.37</v>
      </c>
      <c r="P138">
        <f t="shared" si="68"/>
        <v>23.166666666666668</v>
      </c>
      <c r="Q138">
        <f t="shared" si="68"/>
        <v>227.16666666666666</v>
      </c>
      <c r="R138">
        <f t="shared" si="68"/>
        <v>340.16666666666669</v>
      </c>
      <c r="S138">
        <f t="shared" si="68"/>
        <v>60.666666666666664</v>
      </c>
      <c r="T138">
        <f t="shared" si="68"/>
        <v>5.333333333333333</v>
      </c>
      <c r="U138">
        <f t="shared" si="68"/>
        <v>9.9499999999999977E-2</v>
      </c>
      <c r="V138">
        <f t="shared" si="68"/>
        <v>1.2666666666666666E-2</v>
      </c>
      <c r="W138">
        <f t="shared" si="68"/>
        <v>30.633333333333329</v>
      </c>
      <c r="X138">
        <f t="shared" si="68"/>
        <v>0</v>
      </c>
      <c r="Y138">
        <f t="shared" si="68"/>
        <v>9.4333333333333338E-2</v>
      </c>
      <c r="Z138">
        <f t="shared" si="68"/>
        <v>0.14966666666666667</v>
      </c>
      <c r="AA138">
        <f t="shared" si="68"/>
        <v>6.7381666666666673</v>
      </c>
      <c r="AB138">
        <f t="shared" si="68"/>
        <v>0.48799999999999999</v>
      </c>
      <c r="AC138">
        <f t="shared" si="68"/>
        <v>0.49483333333333329</v>
      </c>
      <c r="AD138">
        <f t="shared" si="68"/>
        <v>9</v>
      </c>
      <c r="AE138">
        <f t="shared" si="68"/>
        <v>0</v>
      </c>
      <c r="AF138">
        <f t="shared" si="68"/>
        <v>9</v>
      </c>
      <c r="AG138">
        <f t="shared" si="68"/>
        <v>9</v>
      </c>
      <c r="AH138">
        <f t="shared" si="68"/>
        <v>105.86666666666667</v>
      </c>
      <c r="AI138">
        <f t="shared" si="68"/>
        <v>2.3033333333333337</v>
      </c>
      <c r="AJ138">
        <f t="shared" si="68"/>
        <v>0</v>
      </c>
      <c r="AK138">
        <f t="shared" si="68"/>
        <v>0</v>
      </c>
      <c r="AL138">
        <f t="shared" si="68"/>
        <v>0</v>
      </c>
      <c r="AM138">
        <f t="shared" si="68"/>
        <v>0</v>
      </c>
      <c r="AN138">
        <f t="shared" si="68"/>
        <v>0</v>
      </c>
      <c r="AO138">
        <f t="shared" si="68"/>
        <v>0</v>
      </c>
      <c r="AP138">
        <f t="shared" si="68"/>
        <v>0</v>
      </c>
      <c r="AQ138">
        <f t="shared" si="68"/>
        <v>0</v>
      </c>
      <c r="AR138">
        <f t="shared" si="68"/>
        <v>0.41333333333333339</v>
      </c>
      <c r="AS138">
        <f t="shared" si="68"/>
        <v>0.2</v>
      </c>
      <c r="AT138">
        <f t="shared" si="68"/>
        <v>8</v>
      </c>
      <c r="AU138">
        <f t="shared" si="68"/>
        <v>1.6833333333333333</v>
      </c>
      <c r="AV138">
        <f t="shared" si="68"/>
        <v>4.9480000000000004</v>
      </c>
      <c r="AW138">
        <f t="shared" si="68"/>
        <v>4.9779999999999998</v>
      </c>
      <c r="AX138">
        <f t="shared" si="68"/>
        <v>0.42783333333333329</v>
      </c>
      <c r="AY138">
        <f t="shared" si="68"/>
        <v>80.333333333333329</v>
      </c>
      <c r="AZ138">
        <f t="shared" si="68"/>
        <v>85</v>
      </c>
      <c r="BB138">
        <f t="shared" si="68"/>
        <v>292.33333333333331</v>
      </c>
      <c r="BD138">
        <f t="shared" si="68"/>
        <v>6.5</v>
      </c>
    </row>
    <row r="139" spans="1:56">
      <c r="D139" t="s">
        <v>491</v>
      </c>
      <c r="E139" t="s">
        <v>492</v>
      </c>
      <c r="F139">
        <v>54.95</v>
      </c>
      <c r="G139">
        <v>263</v>
      </c>
      <c r="H139">
        <v>26.98</v>
      </c>
      <c r="I139">
        <v>16.440000000000001</v>
      </c>
      <c r="J139">
        <v>2.04</v>
      </c>
      <c r="K139">
        <v>0</v>
      </c>
      <c r="L139">
        <v>0</v>
      </c>
      <c r="M139">
        <v>0</v>
      </c>
      <c r="N139">
        <v>6</v>
      </c>
      <c r="O139">
        <v>3.33</v>
      </c>
      <c r="P139">
        <v>23</v>
      </c>
      <c r="Q139">
        <v>256</v>
      </c>
      <c r="R139">
        <v>337</v>
      </c>
      <c r="S139">
        <v>70</v>
      </c>
      <c r="T139">
        <v>5.77</v>
      </c>
      <c r="U139">
        <v>0.11899999999999999</v>
      </c>
      <c r="V139">
        <v>1.7999999999999999E-2</v>
      </c>
      <c r="W139">
        <v>30.4</v>
      </c>
      <c r="X139">
        <v>0</v>
      </c>
      <c r="Y139">
        <v>0.14000000000000001</v>
      </c>
      <c r="Z139">
        <v>0.18</v>
      </c>
      <c r="AA139">
        <v>4.42</v>
      </c>
      <c r="AB139">
        <v>0.37</v>
      </c>
      <c r="AC139">
        <v>0.35</v>
      </c>
      <c r="AD139">
        <v>9</v>
      </c>
      <c r="AE139">
        <v>0</v>
      </c>
      <c r="AF139">
        <v>9</v>
      </c>
      <c r="AG139">
        <v>9</v>
      </c>
      <c r="AI139">
        <v>3.3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0.69</v>
      </c>
      <c r="AU139">
        <v>2.5</v>
      </c>
      <c r="AV139">
        <v>6.92</v>
      </c>
      <c r="AW139">
        <v>6.94</v>
      </c>
      <c r="AX139">
        <v>0.53</v>
      </c>
      <c r="AY139">
        <v>72</v>
      </c>
      <c r="AZ139">
        <v>85</v>
      </c>
      <c r="BA139" t="s">
        <v>237</v>
      </c>
      <c r="BB139">
        <v>262</v>
      </c>
      <c r="BC139" t="s">
        <v>241</v>
      </c>
      <c r="BD139">
        <v>2</v>
      </c>
    </row>
    <row r="140" spans="1:56">
      <c r="D140" t="s">
        <v>493</v>
      </c>
      <c r="E140" t="s">
        <v>494</v>
      </c>
      <c r="F140">
        <v>63.33</v>
      </c>
      <c r="G140">
        <v>202</v>
      </c>
      <c r="H140">
        <v>27.55</v>
      </c>
      <c r="I140">
        <v>9.31</v>
      </c>
      <c r="J140">
        <v>1.06</v>
      </c>
      <c r="K140">
        <v>0</v>
      </c>
      <c r="L140">
        <v>0</v>
      </c>
      <c r="M140">
        <v>0</v>
      </c>
      <c r="N140">
        <v>18</v>
      </c>
      <c r="O140">
        <v>1.8</v>
      </c>
      <c r="P140">
        <v>22</v>
      </c>
      <c r="Q140">
        <v>201</v>
      </c>
      <c r="R140">
        <v>326</v>
      </c>
      <c r="S140">
        <v>53</v>
      </c>
      <c r="T140">
        <v>4.79</v>
      </c>
      <c r="U140">
        <v>8.7999999999999995E-2</v>
      </c>
      <c r="V140">
        <v>8.9999999999999993E-3</v>
      </c>
      <c r="W140">
        <v>28.9</v>
      </c>
      <c r="X140">
        <v>0</v>
      </c>
      <c r="Y140">
        <v>6.9000000000000006E-2</v>
      </c>
      <c r="Z140">
        <v>0.121</v>
      </c>
      <c r="AA140">
        <v>7.4710000000000001</v>
      </c>
      <c r="AB140">
        <v>0.54200000000000004</v>
      </c>
      <c r="AC140">
        <v>0.54900000000000004</v>
      </c>
      <c r="AD140">
        <v>9</v>
      </c>
      <c r="AE140">
        <v>0</v>
      </c>
      <c r="AF140">
        <v>9</v>
      </c>
      <c r="AG140">
        <v>9</v>
      </c>
      <c r="AH140">
        <v>104.9</v>
      </c>
      <c r="AI140">
        <v>1.82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0.39</v>
      </c>
      <c r="AU140">
        <v>1.4</v>
      </c>
      <c r="AV140">
        <v>3.84</v>
      </c>
      <c r="AW140">
        <v>3.7509999999999999</v>
      </c>
      <c r="AX140">
        <v>0.36399999999999999</v>
      </c>
      <c r="AY140">
        <v>81</v>
      </c>
      <c r="AZ140">
        <v>85</v>
      </c>
      <c r="BA140" t="s">
        <v>237</v>
      </c>
      <c r="BB140">
        <v>387</v>
      </c>
      <c r="BC140" t="s">
        <v>495</v>
      </c>
      <c r="BD140">
        <v>0</v>
      </c>
    </row>
    <row r="141" spans="1:56">
      <c r="D141" t="s">
        <v>239</v>
      </c>
      <c r="E141" t="s">
        <v>240</v>
      </c>
      <c r="F141">
        <v>57.27</v>
      </c>
      <c r="G141">
        <v>237</v>
      </c>
      <c r="H141">
        <v>28.02</v>
      </c>
      <c r="I141">
        <v>13</v>
      </c>
      <c r="J141">
        <v>2.14</v>
      </c>
      <c r="K141">
        <v>0</v>
      </c>
      <c r="L141">
        <v>0</v>
      </c>
      <c r="M141">
        <v>0</v>
      </c>
      <c r="N141">
        <v>6</v>
      </c>
      <c r="O141">
        <v>3.47</v>
      </c>
      <c r="P141">
        <v>24</v>
      </c>
      <c r="Q141">
        <v>267</v>
      </c>
      <c r="R141">
        <v>351</v>
      </c>
      <c r="S141">
        <v>72</v>
      </c>
      <c r="T141">
        <v>6.05</v>
      </c>
      <c r="U141">
        <v>0.124</v>
      </c>
      <c r="V141">
        <v>1.9E-2</v>
      </c>
      <c r="W141">
        <v>30.8</v>
      </c>
      <c r="X141">
        <v>0</v>
      </c>
      <c r="Y141">
        <v>0.14000000000000001</v>
      </c>
      <c r="Z141">
        <v>0.19</v>
      </c>
      <c r="AA141">
        <v>4.5999999999999996</v>
      </c>
      <c r="AB141">
        <v>0.38</v>
      </c>
      <c r="AC141">
        <v>0.36</v>
      </c>
      <c r="AD141">
        <v>9</v>
      </c>
      <c r="AE141">
        <v>0</v>
      </c>
      <c r="AF141">
        <v>9</v>
      </c>
      <c r="AG141">
        <v>9</v>
      </c>
      <c r="AH141">
        <v>106.7</v>
      </c>
      <c r="AI141">
        <v>3.41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0.14000000000000001</v>
      </c>
      <c r="AS141">
        <v>0.2</v>
      </c>
      <c r="AT141">
        <v>8</v>
      </c>
      <c r="AU141">
        <v>1.6</v>
      </c>
      <c r="AV141">
        <v>5.54</v>
      </c>
      <c r="AW141">
        <v>5.44</v>
      </c>
      <c r="AX141">
        <v>0.39</v>
      </c>
      <c r="AY141">
        <v>71</v>
      </c>
      <c r="AZ141">
        <v>85</v>
      </c>
      <c r="BA141" t="s">
        <v>237</v>
      </c>
      <c r="BB141">
        <v>246</v>
      </c>
      <c r="BC141" t="s">
        <v>241</v>
      </c>
      <c r="BD141">
        <v>8</v>
      </c>
    </row>
    <row r="142" spans="1:56">
      <c r="D142" t="s">
        <v>496</v>
      </c>
      <c r="E142" t="s">
        <v>497</v>
      </c>
      <c r="F142">
        <v>64.06</v>
      </c>
      <c r="G142">
        <v>194</v>
      </c>
      <c r="H142">
        <v>27.82</v>
      </c>
      <c r="I142">
        <v>8.32</v>
      </c>
      <c r="J142">
        <v>1.07</v>
      </c>
      <c r="K142">
        <v>0</v>
      </c>
      <c r="L142">
        <v>0</v>
      </c>
      <c r="M142">
        <v>0</v>
      </c>
      <c r="N142">
        <v>15</v>
      </c>
      <c r="O142">
        <v>1.84</v>
      </c>
      <c r="P142">
        <v>23</v>
      </c>
      <c r="Q142">
        <v>211</v>
      </c>
      <c r="R142">
        <v>338</v>
      </c>
      <c r="S142">
        <v>56</v>
      </c>
      <c r="T142">
        <v>5.1100000000000003</v>
      </c>
      <c r="U142">
        <v>8.5999999999999993E-2</v>
      </c>
      <c r="V142">
        <v>0.01</v>
      </c>
      <c r="W142">
        <v>31.2</v>
      </c>
      <c r="X142">
        <v>0</v>
      </c>
      <c r="Y142">
        <v>7.3999999999999996E-2</v>
      </c>
      <c r="Z142">
        <v>0.14199999999999999</v>
      </c>
      <c r="AA142">
        <v>8.2080000000000002</v>
      </c>
      <c r="AB142">
        <v>0.54600000000000004</v>
      </c>
      <c r="AC142">
        <v>0.57899999999999996</v>
      </c>
      <c r="AD142">
        <v>9</v>
      </c>
      <c r="AE142">
        <v>0</v>
      </c>
      <c r="AF142">
        <v>9</v>
      </c>
      <c r="AG142">
        <v>9</v>
      </c>
      <c r="AH142">
        <v>106</v>
      </c>
      <c r="AI142">
        <v>1.74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0.38</v>
      </c>
      <c r="AU142">
        <v>1.4</v>
      </c>
      <c r="AV142">
        <v>3.452</v>
      </c>
      <c r="AW142">
        <v>3.2789999999999999</v>
      </c>
      <c r="AX142">
        <v>0.32900000000000001</v>
      </c>
      <c r="AY142">
        <v>80</v>
      </c>
      <c r="AZ142">
        <v>85</v>
      </c>
      <c r="BA142" t="s">
        <v>237</v>
      </c>
      <c r="BB142">
        <v>387</v>
      </c>
      <c r="BC142" t="s">
        <v>498</v>
      </c>
      <c r="BD142">
        <v>2</v>
      </c>
    </row>
    <row r="143" spans="1:56">
      <c r="D143" t="s">
        <v>501</v>
      </c>
      <c r="E143" t="s">
        <v>499</v>
      </c>
      <c r="F143">
        <v>55.87</v>
      </c>
      <c r="G143">
        <v>265</v>
      </c>
      <c r="H143">
        <v>26.58</v>
      </c>
      <c r="I143">
        <v>16.760000000000002</v>
      </c>
      <c r="J143">
        <v>1.08</v>
      </c>
      <c r="K143">
        <v>0</v>
      </c>
      <c r="L143">
        <v>0</v>
      </c>
      <c r="M143">
        <v>0</v>
      </c>
      <c r="N143">
        <v>18</v>
      </c>
      <c r="O143">
        <v>1.8</v>
      </c>
      <c r="P143">
        <v>22</v>
      </c>
      <c r="Q143">
        <v>201</v>
      </c>
      <c r="R143">
        <v>326</v>
      </c>
      <c r="S143">
        <v>53</v>
      </c>
      <c r="T143">
        <v>4.79</v>
      </c>
      <c r="U143">
        <v>8.7999999999999995E-2</v>
      </c>
      <c r="V143">
        <v>8.9999999999999993E-3</v>
      </c>
      <c r="W143">
        <v>28.9</v>
      </c>
      <c r="X143">
        <v>0</v>
      </c>
      <c r="Y143">
        <v>6.6000000000000003E-2</v>
      </c>
      <c r="Z143">
        <v>0.11700000000000001</v>
      </c>
      <c r="AA143">
        <v>7.2089999999999996</v>
      </c>
      <c r="AB143">
        <v>0.52300000000000002</v>
      </c>
      <c r="AC143">
        <v>0.53</v>
      </c>
      <c r="AD143">
        <v>8</v>
      </c>
      <c r="AE143">
        <v>0</v>
      </c>
      <c r="AF143">
        <v>8</v>
      </c>
      <c r="AG143">
        <v>8</v>
      </c>
      <c r="AI143">
        <v>1.75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0.47</v>
      </c>
      <c r="AU143">
        <v>1.7</v>
      </c>
      <c r="AV143">
        <v>6.5060000000000002</v>
      </c>
      <c r="AW143">
        <v>6.8630000000000004</v>
      </c>
      <c r="AX143">
        <v>0.622</v>
      </c>
      <c r="AY143">
        <v>88</v>
      </c>
      <c r="AZ143">
        <v>85</v>
      </c>
      <c r="BA143" t="s">
        <v>237</v>
      </c>
      <c r="BB143">
        <v>236</v>
      </c>
      <c r="BC143" t="s">
        <v>500</v>
      </c>
      <c r="BD143">
        <v>8</v>
      </c>
    </row>
    <row r="144" spans="1:56">
      <c r="D144" t="s">
        <v>502</v>
      </c>
      <c r="E144" t="s">
        <v>503</v>
      </c>
      <c r="F144">
        <v>61.3</v>
      </c>
      <c r="G144">
        <v>205</v>
      </c>
      <c r="H144">
        <v>28.88</v>
      </c>
      <c r="I144">
        <v>9.01</v>
      </c>
      <c r="J144">
        <v>1.17</v>
      </c>
      <c r="K144">
        <v>0</v>
      </c>
      <c r="L144">
        <v>0</v>
      </c>
      <c r="M144">
        <v>0</v>
      </c>
      <c r="N144">
        <v>16</v>
      </c>
      <c r="O144">
        <v>1.98</v>
      </c>
      <c r="P144">
        <v>25</v>
      </c>
      <c r="Q144">
        <v>227</v>
      </c>
      <c r="R144">
        <v>363</v>
      </c>
      <c r="S144">
        <v>60</v>
      </c>
      <c r="T144">
        <v>5.49</v>
      </c>
      <c r="U144">
        <v>9.1999999999999998E-2</v>
      </c>
      <c r="V144">
        <v>1.0999999999999999E-2</v>
      </c>
      <c r="W144">
        <v>33.6</v>
      </c>
      <c r="X144">
        <v>0</v>
      </c>
      <c r="Y144">
        <v>7.6999999999999999E-2</v>
      </c>
      <c r="Z144">
        <v>0.14799999999999999</v>
      </c>
      <c r="AA144">
        <v>8.5210000000000008</v>
      </c>
      <c r="AB144">
        <v>0.56699999999999995</v>
      </c>
      <c r="AC144">
        <v>0.60099999999999998</v>
      </c>
      <c r="AD144">
        <v>10</v>
      </c>
      <c r="AE144">
        <v>0</v>
      </c>
      <c r="AF144">
        <v>10</v>
      </c>
      <c r="AG144">
        <v>10</v>
      </c>
      <c r="AI144">
        <v>1.8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0.41</v>
      </c>
      <c r="AU144">
        <v>1.5</v>
      </c>
      <c r="AV144">
        <v>3.43</v>
      </c>
      <c r="AW144">
        <v>3.5950000000000002</v>
      </c>
      <c r="AX144">
        <v>0.33200000000000002</v>
      </c>
      <c r="AY144">
        <v>90</v>
      </c>
      <c r="AZ144">
        <v>85</v>
      </c>
      <c r="BA144" t="s">
        <v>237</v>
      </c>
      <c r="BB144">
        <v>236</v>
      </c>
      <c r="BC144" t="s">
        <v>504</v>
      </c>
      <c r="BD144">
        <v>19</v>
      </c>
    </row>
    <row r="145" spans="1:56">
      <c r="A145">
        <v>25</v>
      </c>
      <c r="B145" t="s">
        <v>50</v>
      </c>
      <c r="C145" t="s">
        <v>49</v>
      </c>
      <c r="D145" t="s">
        <v>242</v>
      </c>
      <c r="E145" t="s">
        <v>243</v>
      </c>
      <c r="F145">
        <v>80.78</v>
      </c>
      <c r="G145">
        <v>99</v>
      </c>
      <c r="H145">
        <v>4.41</v>
      </c>
      <c r="I145">
        <v>5.53</v>
      </c>
      <c r="J145">
        <v>1.43</v>
      </c>
      <c r="K145">
        <v>7.85</v>
      </c>
      <c r="L145">
        <v>0.9</v>
      </c>
      <c r="M145">
        <v>1.76</v>
      </c>
      <c r="N145">
        <v>12</v>
      </c>
      <c r="O145">
        <v>2.48</v>
      </c>
      <c r="P145">
        <v>8</v>
      </c>
      <c r="Q145">
        <v>42</v>
      </c>
      <c r="R145">
        <v>163</v>
      </c>
      <c r="S145">
        <v>388</v>
      </c>
      <c r="T145">
        <v>1</v>
      </c>
      <c r="U145">
        <v>0.14099999999999999</v>
      </c>
      <c r="V145">
        <v>5.8999999999999997E-2</v>
      </c>
      <c r="W145">
        <v>4.7</v>
      </c>
      <c r="X145">
        <v>0.7</v>
      </c>
      <c r="Y145">
        <v>7.2999999999999995E-2</v>
      </c>
      <c r="Z145">
        <v>5.2999999999999999E-2</v>
      </c>
      <c r="AA145">
        <v>1.0960000000000001</v>
      </c>
      <c r="AB145">
        <v>0.12</v>
      </c>
      <c r="AC145">
        <v>8.6999999999999994E-2</v>
      </c>
      <c r="AD145">
        <v>14</v>
      </c>
      <c r="AE145">
        <v>0</v>
      </c>
      <c r="AF145">
        <v>14</v>
      </c>
      <c r="AG145">
        <v>14</v>
      </c>
      <c r="AH145">
        <v>15.6</v>
      </c>
      <c r="AI145">
        <v>0.5</v>
      </c>
      <c r="AJ145">
        <v>223</v>
      </c>
      <c r="AK145">
        <v>11</v>
      </c>
      <c r="AL145">
        <v>0</v>
      </c>
      <c r="AM145">
        <v>53</v>
      </c>
      <c r="AN145">
        <v>106</v>
      </c>
      <c r="AO145">
        <v>3</v>
      </c>
      <c r="AP145">
        <v>28</v>
      </c>
      <c r="AQ145">
        <v>4</v>
      </c>
      <c r="AR145">
        <v>0.27</v>
      </c>
      <c r="AS145">
        <v>0</v>
      </c>
      <c r="AT145">
        <v>0</v>
      </c>
      <c r="AU145">
        <v>6.2</v>
      </c>
      <c r="AV145">
        <v>2.1850000000000001</v>
      </c>
      <c r="AW145">
        <v>2.5430000000000001</v>
      </c>
      <c r="AX145">
        <v>0.251</v>
      </c>
      <c r="AY145">
        <v>13</v>
      </c>
      <c r="AZ145">
        <v>196</v>
      </c>
      <c r="BA145" t="s">
        <v>244</v>
      </c>
      <c r="BD145">
        <v>0</v>
      </c>
    </row>
    <row r="146" spans="1:56">
      <c r="A146">
        <v>26</v>
      </c>
      <c r="B146" t="s">
        <v>52</v>
      </c>
      <c r="C146" t="s">
        <v>49</v>
      </c>
      <c r="F146">
        <f>AVERAGE(F147:F151)</f>
        <v>58.1</v>
      </c>
      <c r="G146">
        <f t="shared" ref="G146:BD146" si="69">AVERAGE(G147:G151)</f>
        <v>245.2</v>
      </c>
      <c r="H146">
        <f t="shared" si="69"/>
        <v>26.808</v>
      </c>
      <c r="I146">
        <f t="shared" si="69"/>
        <v>14.466000000000003</v>
      </c>
      <c r="J146">
        <f t="shared" si="69"/>
        <v>1.034</v>
      </c>
      <c r="K146">
        <f t="shared" si="69"/>
        <v>0</v>
      </c>
      <c r="L146">
        <f t="shared" si="69"/>
        <v>0</v>
      </c>
      <c r="M146">
        <f t="shared" si="69"/>
        <v>0</v>
      </c>
      <c r="N146">
        <f t="shared" si="69"/>
        <v>14.2</v>
      </c>
      <c r="O146">
        <f t="shared" si="69"/>
        <v>2.0380000000000003</v>
      </c>
      <c r="P146">
        <f t="shared" si="69"/>
        <v>23.8</v>
      </c>
      <c r="Q146">
        <f t="shared" si="69"/>
        <v>190.6</v>
      </c>
      <c r="R146">
        <f t="shared" si="69"/>
        <v>310</v>
      </c>
      <c r="S146">
        <f t="shared" si="69"/>
        <v>71.2</v>
      </c>
      <c r="T146">
        <f t="shared" si="69"/>
        <v>5.298</v>
      </c>
      <c r="U146">
        <f t="shared" si="69"/>
        <v>0.12039999999999999</v>
      </c>
      <c r="V146">
        <f t="shared" si="69"/>
        <v>2.5000000000000001E-2</v>
      </c>
      <c r="W146">
        <f t="shared" si="69"/>
        <v>27.74</v>
      </c>
      <c r="X146">
        <f t="shared" si="69"/>
        <v>0</v>
      </c>
      <c r="Y146">
        <f t="shared" si="69"/>
        <v>9.4E-2</v>
      </c>
      <c r="Z146">
        <f t="shared" si="69"/>
        <v>0.25800000000000001</v>
      </c>
      <c r="AA146">
        <f t="shared" si="69"/>
        <v>6.28</v>
      </c>
      <c r="AB146">
        <f t="shared" si="69"/>
        <v>0.67199999999999993</v>
      </c>
      <c r="AC146">
        <f t="shared" si="69"/>
        <v>0.14000000000000001</v>
      </c>
      <c r="AD146">
        <f t="shared" si="69"/>
        <v>19.600000000000001</v>
      </c>
      <c r="AE146">
        <f t="shared" si="69"/>
        <v>0</v>
      </c>
      <c r="AF146">
        <f t="shared" si="69"/>
        <v>19.600000000000001</v>
      </c>
      <c r="AG146">
        <f t="shared" si="69"/>
        <v>19.600000000000001</v>
      </c>
      <c r="AH146">
        <f t="shared" si="69"/>
        <v>102.86666666666667</v>
      </c>
      <c r="AI146">
        <f t="shared" si="69"/>
        <v>2.5219999999999998</v>
      </c>
      <c r="AJ146">
        <f t="shared" si="69"/>
        <v>0</v>
      </c>
      <c r="AK146">
        <f t="shared" si="69"/>
        <v>0</v>
      </c>
      <c r="AL146">
        <f t="shared" si="69"/>
        <v>0</v>
      </c>
      <c r="AM146">
        <f t="shared" si="69"/>
        <v>0</v>
      </c>
      <c r="AN146">
        <f t="shared" si="69"/>
        <v>0</v>
      </c>
      <c r="AO146">
        <f t="shared" si="69"/>
        <v>0</v>
      </c>
      <c r="AP146">
        <f t="shared" si="69"/>
        <v>0</v>
      </c>
      <c r="AQ146">
        <f t="shared" si="69"/>
        <v>0</v>
      </c>
      <c r="AR146">
        <f t="shared" si="69"/>
        <v>0.16399999999999998</v>
      </c>
      <c r="AS146">
        <f t="shared" si="69"/>
        <v>0.10000000000000002</v>
      </c>
      <c r="AT146">
        <f t="shared" si="69"/>
        <v>2</v>
      </c>
      <c r="AU146">
        <f t="shared" si="69"/>
        <v>4.1666666666666661</v>
      </c>
      <c r="AV146">
        <f t="shared" si="69"/>
        <v>5.8719999999999999</v>
      </c>
      <c r="AW146">
        <f t="shared" si="69"/>
        <v>6.1540000000000008</v>
      </c>
      <c r="AX146">
        <f t="shared" si="69"/>
        <v>1.02</v>
      </c>
      <c r="AY146">
        <f t="shared" si="69"/>
        <v>96.2</v>
      </c>
      <c r="AZ146">
        <f t="shared" si="69"/>
        <v>97.6</v>
      </c>
      <c r="BB146">
        <f t="shared" si="69"/>
        <v>198.8</v>
      </c>
      <c r="BD146">
        <f t="shared" si="69"/>
        <v>36.200000000000003</v>
      </c>
    </row>
    <row r="147" spans="1:56">
      <c r="D147" t="s">
        <v>245</v>
      </c>
      <c r="E147" t="s">
        <v>246</v>
      </c>
      <c r="F147">
        <v>53.72</v>
      </c>
      <c r="G147">
        <v>294</v>
      </c>
      <c r="H147">
        <v>24.52</v>
      </c>
      <c r="I147">
        <v>20.94</v>
      </c>
      <c r="J147">
        <v>1.04</v>
      </c>
      <c r="K147">
        <v>0</v>
      </c>
      <c r="L147">
        <v>0</v>
      </c>
      <c r="M147">
        <v>0</v>
      </c>
      <c r="N147">
        <v>17</v>
      </c>
      <c r="O147">
        <v>1.88</v>
      </c>
      <c r="P147">
        <v>23</v>
      </c>
      <c r="Q147">
        <v>188</v>
      </c>
      <c r="R147">
        <v>310</v>
      </c>
      <c r="S147">
        <v>72</v>
      </c>
      <c r="T147">
        <v>4.46</v>
      </c>
      <c r="U147">
        <v>0.11899999999999999</v>
      </c>
      <c r="V147">
        <v>2.1999999999999999E-2</v>
      </c>
      <c r="W147">
        <v>26.4</v>
      </c>
      <c r="X147">
        <v>0</v>
      </c>
      <c r="Y147">
        <v>0.1</v>
      </c>
      <c r="Z147">
        <v>0.25</v>
      </c>
      <c r="AA147">
        <v>6.66</v>
      </c>
      <c r="AB147">
        <v>0.66</v>
      </c>
      <c r="AC147">
        <v>0.13</v>
      </c>
      <c r="AD147">
        <v>18</v>
      </c>
      <c r="AE147">
        <v>0</v>
      </c>
      <c r="AF147">
        <v>18</v>
      </c>
      <c r="AG147">
        <v>18</v>
      </c>
      <c r="AH147">
        <v>93.7</v>
      </c>
      <c r="AI147">
        <v>2.5499999999999998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0.14000000000000001</v>
      </c>
      <c r="AS147">
        <v>0.1</v>
      </c>
      <c r="AT147">
        <v>2</v>
      </c>
      <c r="AU147">
        <v>4.5999999999999996</v>
      </c>
      <c r="AV147">
        <v>8.83</v>
      </c>
      <c r="AW147">
        <v>8.82</v>
      </c>
      <c r="AX147">
        <v>1.51</v>
      </c>
      <c r="AY147">
        <v>97</v>
      </c>
      <c r="AZ147">
        <v>85</v>
      </c>
      <c r="BA147" t="s">
        <v>237</v>
      </c>
      <c r="BB147">
        <v>242</v>
      </c>
      <c r="BC147" t="s">
        <v>241</v>
      </c>
      <c r="BD147">
        <v>25</v>
      </c>
    </row>
    <row r="148" spans="1:56">
      <c r="D148" t="s">
        <v>505</v>
      </c>
      <c r="E148" t="s">
        <v>506</v>
      </c>
      <c r="F148">
        <v>61.96</v>
      </c>
      <c r="G148">
        <v>206</v>
      </c>
      <c r="H148">
        <v>28.22</v>
      </c>
      <c r="I148">
        <v>9.52</v>
      </c>
      <c r="J148">
        <v>1.1399999999999999</v>
      </c>
      <c r="K148">
        <v>0</v>
      </c>
      <c r="L148">
        <v>0</v>
      </c>
      <c r="N148">
        <v>15</v>
      </c>
      <c r="O148">
        <v>2.0499999999999998</v>
      </c>
      <c r="P148">
        <v>26</v>
      </c>
      <c r="Q148">
        <v>210</v>
      </c>
      <c r="R148">
        <v>344</v>
      </c>
      <c r="S148">
        <v>76</v>
      </c>
      <c r="T148">
        <v>5.27</v>
      </c>
      <c r="U148">
        <v>0.128</v>
      </c>
      <c r="V148">
        <v>2.8000000000000001E-2</v>
      </c>
      <c r="W148">
        <v>26.1</v>
      </c>
      <c r="X148">
        <v>0</v>
      </c>
      <c r="Y148">
        <v>0.1</v>
      </c>
      <c r="Z148">
        <v>0.28000000000000003</v>
      </c>
      <c r="AA148">
        <v>6.32</v>
      </c>
      <c r="AB148">
        <v>0.69</v>
      </c>
      <c r="AC148">
        <v>0.16</v>
      </c>
      <c r="AD148">
        <v>23</v>
      </c>
      <c r="AE148">
        <v>0</v>
      </c>
      <c r="AF148">
        <v>23</v>
      </c>
      <c r="AG148">
        <v>23</v>
      </c>
      <c r="AI148">
        <v>2.61</v>
      </c>
      <c r="AJ148">
        <v>0</v>
      </c>
      <c r="AK148">
        <v>0</v>
      </c>
      <c r="AL148">
        <v>0</v>
      </c>
      <c r="AR148">
        <v>0.19</v>
      </c>
      <c r="AV148">
        <v>3.4</v>
      </c>
      <c r="AW148">
        <v>4.17</v>
      </c>
      <c r="AX148">
        <v>0.62</v>
      </c>
      <c r="AY148">
        <v>92</v>
      </c>
      <c r="AZ148">
        <v>85</v>
      </c>
      <c r="BA148" t="s">
        <v>237</v>
      </c>
      <c r="BB148">
        <v>187</v>
      </c>
      <c r="BC148" t="s">
        <v>241</v>
      </c>
      <c r="BD148">
        <v>42</v>
      </c>
    </row>
    <row r="149" spans="1:56">
      <c r="D149" t="s">
        <v>507</v>
      </c>
      <c r="E149" t="s">
        <v>508</v>
      </c>
      <c r="F149">
        <v>56.8</v>
      </c>
      <c r="G149">
        <v>243</v>
      </c>
      <c r="H149">
        <v>28.37</v>
      </c>
      <c r="I149">
        <v>13.46</v>
      </c>
      <c r="J149">
        <v>0.91</v>
      </c>
      <c r="K149">
        <v>0</v>
      </c>
      <c r="L149">
        <v>0</v>
      </c>
      <c r="M149">
        <v>0</v>
      </c>
      <c r="N149">
        <v>20</v>
      </c>
      <c r="O149">
        <v>2.14</v>
      </c>
      <c r="P149">
        <v>22</v>
      </c>
      <c r="Q149">
        <v>166</v>
      </c>
      <c r="R149">
        <v>257</v>
      </c>
      <c r="S149">
        <v>72</v>
      </c>
      <c r="T149">
        <v>7.69</v>
      </c>
      <c r="U149">
        <v>0.123</v>
      </c>
      <c r="V149">
        <v>2.5000000000000001E-2</v>
      </c>
      <c r="W149">
        <v>30.6</v>
      </c>
      <c r="X149">
        <v>0</v>
      </c>
      <c r="Y149">
        <v>0.05</v>
      </c>
      <c r="Z149">
        <v>0.19</v>
      </c>
      <c r="AA149">
        <v>5.46</v>
      </c>
      <c r="AB149">
        <v>0.63</v>
      </c>
      <c r="AC149">
        <v>0.1</v>
      </c>
      <c r="AD149">
        <v>17</v>
      </c>
      <c r="AE149">
        <v>0</v>
      </c>
      <c r="AF149">
        <v>17</v>
      </c>
      <c r="AG149">
        <v>17</v>
      </c>
      <c r="AH149">
        <v>110</v>
      </c>
      <c r="AI149">
        <v>2.2799999999999998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0.18</v>
      </c>
      <c r="AS149">
        <v>0.1</v>
      </c>
      <c r="AT149">
        <v>2</v>
      </c>
      <c r="AU149">
        <v>4.3</v>
      </c>
      <c r="AV149">
        <v>5.63</v>
      </c>
      <c r="AW149">
        <v>5.68</v>
      </c>
      <c r="AX149">
        <v>0.97</v>
      </c>
      <c r="AY149">
        <v>106</v>
      </c>
      <c r="AZ149">
        <v>148</v>
      </c>
      <c r="BA149" t="s">
        <v>241</v>
      </c>
      <c r="BB149">
        <v>85</v>
      </c>
      <c r="BC149" t="s">
        <v>237</v>
      </c>
      <c r="BD149">
        <v>56</v>
      </c>
    </row>
    <row r="150" spans="1:56">
      <c r="D150" t="s">
        <v>509</v>
      </c>
      <c r="E150" t="s">
        <v>510</v>
      </c>
      <c r="F150">
        <v>63.89</v>
      </c>
      <c r="G150">
        <v>191</v>
      </c>
      <c r="H150">
        <v>28.3</v>
      </c>
      <c r="I150">
        <v>7.74</v>
      </c>
      <c r="J150">
        <v>1.0900000000000001</v>
      </c>
      <c r="K150">
        <v>0</v>
      </c>
      <c r="L150">
        <v>0</v>
      </c>
      <c r="M150">
        <v>0</v>
      </c>
      <c r="N150">
        <v>8</v>
      </c>
      <c r="O150">
        <v>2.12</v>
      </c>
      <c r="P150">
        <v>26</v>
      </c>
      <c r="Q150">
        <v>206</v>
      </c>
      <c r="R150">
        <v>338</v>
      </c>
      <c r="S150">
        <v>68</v>
      </c>
      <c r="T150">
        <v>4.9400000000000004</v>
      </c>
      <c r="U150">
        <v>0.12</v>
      </c>
      <c r="V150">
        <v>2.8000000000000001E-2</v>
      </c>
      <c r="W150">
        <v>30.1</v>
      </c>
      <c r="X150">
        <v>0</v>
      </c>
      <c r="Y150">
        <v>0.11</v>
      </c>
      <c r="Z150">
        <v>0.28999999999999998</v>
      </c>
      <c r="AA150">
        <v>6.34</v>
      </c>
      <c r="AB150">
        <v>0.71</v>
      </c>
      <c r="AC150">
        <v>0.17</v>
      </c>
      <c r="AD150">
        <v>23</v>
      </c>
      <c r="AE150">
        <v>0</v>
      </c>
      <c r="AF150">
        <v>23</v>
      </c>
      <c r="AG150">
        <v>23</v>
      </c>
      <c r="AH150">
        <v>104.9</v>
      </c>
      <c r="AI150">
        <v>2.64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0.18</v>
      </c>
      <c r="AS150">
        <v>0.1</v>
      </c>
      <c r="AT150">
        <v>2</v>
      </c>
      <c r="AU150">
        <v>3.6</v>
      </c>
      <c r="AV150">
        <v>2.76</v>
      </c>
      <c r="AW150">
        <v>3.39</v>
      </c>
      <c r="AX150">
        <v>0.51</v>
      </c>
      <c r="AY150">
        <v>89</v>
      </c>
      <c r="AZ150">
        <v>85</v>
      </c>
      <c r="BA150" t="s">
        <v>237</v>
      </c>
      <c r="BB150">
        <v>218</v>
      </c>
      <c r="BC150" t="s">
        <v>241</v>
      </c>
      <c r="BD150">
        <v>35</v>
      </c>
    </row>
    <row r="151" spans="1:56">
      <c r="D151" t="s">
        <v>511</v>
      </c>
      <c r="E151" t="s">
        <v>512</v>
      </c>
      <c r="F151">
        <v>54.13</v>
      </c>
      <c r="G151">
        <v>292</v>
      </c>
      <c r="H151">
        <v>24.63</v>
      </c>
      <c r="I151">
        <v>20.67</v>
      </c>
      <c r="J151">
        <v>0.99</v>
      </c>
      <c r="K151">
        <v>0</v>
      </c>
      <c r="L151">
        <v>0</v>
      </c>
      <c r="N151">
        <v>11</v>
      </c>
      <c r="O151">
        <v>2</v>
      </c>
      <c r="P151">
        <v>22</v>
      </c>
      <c r="Q151">
        <v>183</v>
      </c>
      <c r="R151">
        <v>301</v>
      </c>
      <c r="S151">
        <v>68</v>
      </c>
      <c r="T151">
        <v>4.13</v>
      </c>
      <c r="U151">
        <v>0.112</v>
      </c>
      <c r="V151">
        <v>2.1999999999999999E-2</v>
      </c>
      <c r="W151">
        <v>25.5</v>
      </c>
      <c r="X151">
        <v>0</v>
      </c>
      <c r="Y151">
        <v>0.11</v>
      </c>
      <c r="Z151">
        <v>0.28000000000000003</v>
      </c>
      <c r="AA151">
        <v>6.62</v>
      </c>
      <c r="AB151">
        <v>0.67</v>
      </c>
      <c r="AC151">
        <v>0.14000000000000001</v>
      </c>
      <c r="AD151">
        <v>17</v>
      </c>
      <c r="AE151">
        <v>0</v>
      </c>
      <c r="AF151">
        <v>17</v>
      </c>
      <c r="AG151">
        <v>17</v>
      </c>
      <c r="AI151">
        <v>2.5299999999999998</v>
      </c>
      <c r="AJ151">
        <v>0</v>
      </c>
      <c r="AK151">
        <v>0</v>
      </c>
      <c r="AL151">
        <v>0</v>
      </c>
      <c r="AR151">
        <v>0.13</v>
      </c>
      <c r="AV151">
        <v>8.74</v>
      </c>
      <c r="AW151">
        <v>8.7100000000000009</v>
      </c>
      <c r="AX151">
        <v>1.49</v>
      </c>
      <c r="AY151">
        <v>97</v>
      </c>
      <c r="AZ151">
        <v>85</v>
      </c>
      <c r="BA151" t="s">
        <v>237</v>
      </c>
      <c r="BB151">
        <v>262</v>
      </c>
      <c r="BC151" t="s">
        <v>241</v>
      </c>
      <c r="BD151">
        <v>23</v>
      </c>
    </row>
    <row r="152" spans="1:56">
      <c r="A152">
        <v>27</v>
      </c>
      <c r="B152" t="s">
        <v>54</v>
      </c>
      <c r="C152" t="s">
        <v>49</v>
      </c>
      <c r="F152">
        <f>AVERAGE(F153:F154)</f>
        <v>44.314999999999998</v>
      </c>
      <c r="G152">
        <f t="shared" ref="G152:BD152" si="70">AVERAGE(G153:G154)</f>
        <v>322</v>
      </c>
      <c r="H152">
        <f t="shared" si="70"/>
        <v>26.594999999999999</v>
      </c>
      <c r="I152">
        <f t="shared" si="70"/>
        <v>22.57</v>
      </c>
      <c r="J152">
        <f t="shared" si="70"/>
        <v>5.32</v>
      </c>
      <c r="K152">
        <f t="shared" si="70"/>
        <v>1.2000000000000002</v>
      </c>
      <c r="L152">
        <f t="shared" si="70"/>
        <v>0</v>
      </c>
      <c r="M152">
        <f t="shared" si="70"/>
        <v>0</v>
      </c>
      <c r="N152">
        <f t="shared" si="70"/>
        <v>12</v>
      </c>
      <c r="O152">
        <f t="shared" si="70"/>
        <v>1.395</v>
      </c>
      <c r="P152">
        <f t="shared" si="70"/>
        <v>23.5</v>
      </c>
      <c r="Q152">
        <f t="shared" si="70"/>
        <v>280.5</v>
      </c>
      <c r="R152">
        <f t="shared" si="70"/>
        <v>428</v>
      </c>
      <c r="S152">
        <f t="shared" si="70"/>
        <v>1822.5</v>
      </c>
      <c r="T152">
        <f t="shared" si="70"/>
        <v>2.69</v>
      </c>
      <c r="U152">
        <f t="shared" si="70"/>
        <v>0.10349999999999999</v>
      </c>
      <c r="V152">
        <f t="shared" si="70"/>
        <v>3.5499999999999997E-2</v>
      </c>
      <c r="W152">
        <f t="shared" si="70"/>
        <v>24.7</v>
      </c>
      <c r="X152">
        <f t="shared" si="70"/>
        <v>0</v>
      </c>
      <c r="Y152">
        <f t="shared" si="70"/>
        <v>0.78049999999999997</v>
      </c>
      <c r="Z152">
        <f t="shared" si="70"/>
        <v>0.28249999999999997</v>
      </c>
      <c r="AA152">
        <f t="shared" si="70"/>
        <v>7.2534999999999998</v>
      </c>
      <c r="AB152">
        <f t="shared" si="70"/>
        <v>0.72100000000000009</v>
      </c>
      <c r="AC152">
        <f t="shared" si="70"/>
        <v>0.39500000000000002</v>
      </c>
      <c r="AD152">
        <f t="shared" si="70"/>
        <v>4</v>
      </c>
      <c r="AE152">
        <f t="shared" si="70"/>
        <v>0</v>
      </c>
      <c r="AF152">
        <f t="shared" si="70"/>
        <v>4</v>
      </c>
      <c r="AG152">
        <f t="shared" si="70"/>
        <v>4</v>
      </c>
      <c r="AH152">
        <f t="shared" si="70"/>
        <v>88.449999999999989</v>
      </c>
      <c r="AI152">
        <f t="shared" si="70"/>
        <v>1.2749999999999999</v>
      </c>
      <c r="AJ152">
        <f t="shared" si="70"/>
        <v>0</v>
      </c>
      <c r="AK152">
        <f t="shared" si="70"/>
        <v>0</v>
      </c>
      <c r="AL152">
        <f t="shared" si="70"/>
        <v>0</v>
      </c>
      <c r="AM152">
        <f t="shared" si="70"/>
        <v>0</v>
      </c>
      <c r="AN152">
        <f t="shared" si="70"/>
        <v>0</v>
      </c>
      <c r="AO152">
        <f t="shared" si="70"/>
        <v>0</v>
      </c>
      <c r="AP152">
        <f t="shared" si="70"/>
        <v>0</v>
      </c>
      <c r="AQ152">
        <f t="shared" si="70"/>
        <v>0</v>
      </c>
      <c r="AR152">
        <f t="shared" si="70"/>
        <v>0.29500000000000004</v>
      </c>
      <c r="AS152">
        <f t="shared" si="70"/>
        <v>0.95000000000000007</v>
      </c>
      <c r="AT152">
        <f t="shared" si="70"/>
        <v>38</v>
      </c>
      <c r="AU152">
        <f t="shared" si="70"/>
        <v>0</v>
      </c>
      <c r="AV152">
        <f t="shared" si="70"/>
        <v>7.8049999999999997</v>
      </c>
      <c r="AW152">
        <f t="shared" si="70"/>
        <v>10.219999999999999</v>
      </c>
      <c r="AX152">
        <f t="shared" si="70"/>
        <v>3.2300000000000004</v>
      </c>
      <c r="AY152">
        <f t="shared" si="70"/>
        <v>81.5</v>
      </c>
      <c r="AZ152">
        <f t="shared" si="70"/>
        <v>112</v>
      </c>
      <c r="BB152">
        <f t="shared" si="70"/>
        <v>40.5</v>
      </c>
      <c r="BD152">
        <f t="shared" si="70"/>
        <v>0</v>
      </c>
    </row>
    <row r="153" spans="1:56">
      <c r="D153" t="s">
        <v>247</v>
      </c>
      <c r="E153" t="s">
        <v>248</v>
      </c>
      <c r="F153">
        <v>26.93</v>
      </c>
      <c r="G153">
        <v>459</v>
      </c>
      <c r="H153">
        <v>28.95</v>
      </c>
      <c r="I153">
        <v>36.700000000000003</v>
      </c>
      <c r="J153">
        <v>6.37</v>
      </c>
      <c r="K153">
        <v>1.05</v>
      </c>
      <c r="L153">
        <v>0</v>
      </c>
      <c r="M153">
        <v>0</v>
      </c>
      <c r="N153">
        <v>14</v>
      </c>
      <c r="O153">
        <v>1.97</v>
      </c>
      <c r="P153">
        <v>26</v>
      </c>
      <c r="Q153">
        <v>265</v>
      </c>
      <c r="R153">
        <v>466</v>
      </c>
      <c r="S153">
        <v>2099</v>
      </c>
      <c r="T153">
        <v>3.68</v>
      </c>
      <c r="U153">
        <v>0.153</v>
      </c>
      <c r="V153">
        <v>4.3999999999999997E-2</v>
      </c>
      <c r="W153">
        <v>24.7</v>
      </c>
      <c r="X153">
        <v>0</v>
      </c>
      <c r="Y153">
        <v>0.73699999999999999</v>
      </c>
      <c r="Z153">
        <v>0.36799999999999999</v>
      </c>
      <c r="AA153">
        <v>7.5919999999999996</v>
      </c>
      <c r="AB153">
        <v>0.92200000000000004</v>
      </c>
      <c r="AC153">
        <v>0.34</v>
      </c>
      <c r="AD153">
        <v>4</v>
      </c>
      <c r="AE153">
        <v>0</v>
      </c>
      <c r="AF153">
        <v>4</v>
      </c>
      <c r="AG153">
        <v>4</v>
      </c>
      <c r="AH153">
        <v>96.3</v>
      </c>
      <c r="AI153">
        <v>1.77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0.25</v>
      </c>
      <c r="AS153">
        <v>0.8</v>
      </c>
      <c r="AT153">
        <v>33</v>
      </c>
      <c r="AU153">
        <v>0</v>
      </c>
      <c r="AV153">
        <v>12.77</v>
      </c>
      <c r="AW153">
        <v>16.399999999999999</v>
      </c>
      <c r="AX153">
        <v>5.65</v>
      </c>
      <c r="AY153">
        <v>105</v>
      </c>
      <c r="AZ153">
        <v>85</v>
      </c>
      <c r="BA153" t="s">
        <v>237</v>
      </c>
      <c r="BB153">
        <v>34</v>
      </c>
      <c r="BC153" t="s">
        <v>249</v>
      </c>
      <c r="BD153">
        <v>0</v>
      </c>
    </row>
    <row r="154" spans="1:56">
      <c r="D154" t="s">
        <v>513</v>
      </c>
      <c r="E154" t="s">
        <v>514</v>
      </c>
      <c r="F154">
        <v>61.7</v>
      </c>
      <c r="G154">
        <v>185</v>
      </c>
      <c r="H154">
        <v>24.24</v>
      </c>
      <c r="I154">
        <v>8.44</v>
      </c>
      <c r="J154">
        <v>4.2699999999999996</v>
      </c>
      <c r="K154">
        <v>1.35</v>
      </c>
      <c r="L154">
        <v>0</v>
      </c>
      <c r="M154">
        <v>0</v>
      </c>
      <c r="N154">
        <v>10</v>
      </c>
      <c r="O154">
        <v>0.82</v>
      </c>
      <c r="P154">
        <v>21</v>
      </c>
      <c r="Q154">
        <v>296</v>
      </c>
      <c r="R154">
        <v>390</v>
      </c>
      <c r="S154">
        <v>1546</v>
      </c>
      <c r="T154">
        <v>1.7</v>
      </c>
      <c r="U154">
        <v>5.3999999999999999E-2</v>
      </c>
      <c r="V154">
        <v>2.7E-2</v>
      </c>
      <c r="W154">
        <v>24.7</v>
      </c>
      <c r="X154">
        <v>0</v>
      </c>
      <c r="Y154">
        <v>0.82399999999999995</v>
      </c>
      <c r="Z154">
        <v>0.19700000000000001</v>
      </c>
      <c r="AA154">
        <v>6.915</v>
      </c>
      <c r="AB154">
        <v>0.52</v>
      </c>
      <c r="AC154">
        <v>0.45</v>
      </c>
      <c r="AD154">
        <v>4</v>
      </c>
      <c r="AE154">
        <v>0</v>
      </c>
      <c r="AF154">
        <v>4</v>
      </c>
      <c r="AG154">
        <v>4</v>
      </c>
      <c r="AH154">
        <v>80.599999999999994</v>
      </c>
      <c r="AI154">
        <v>0.78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0.34</v>
      </c>
      <c r="AS154">
        <v>1.1000000000000001</v>
      </c>
      <c r="AT154">
        <v>43</v>
      </c>
      <c r="AU154">
        <v>0</v>
      </c>
      <c r="AV154">
        <v>2.84</v>
      </c>
      <c r="AW154">
        <v>4.04</v>
      </c>
      <c r="AX154">
        <v>0.81</v>
      </c>
      <c r="AY154">
        <v>58</v>
      </c>
      <c r="AZ154">
        <v>139</v>
      </c>
      <c r="BA154" t="s">
        <v>515</v>
      </c>
      <c r="BB154">
        <v>47</v>
      </c>
      <c r="BC154" t="s">
        <v>250</v>
      </c>
      <c r="BD154">
        <v>0</v>
      </c>
    </row>
    <row r="155" spans="1:56">
      <c r="A155">
        <v>28</v>
      </c>
      <c r="B155" t="s">
        <v>51</v>
      </c>
      <c r="C155" t="s">
        <v>49</v>
      </c>
      <c r="F155">
        <f>AVERAGE(F156:F160)</f>
        <v>58.9</v>
      </c>
      <c r="G155">
        <f t="shared" ref="G155" si="71">AVERAGE(G156:G160)</f>
        <v>241.8</v>
      </c>
      <c r="H155">
        <f t="shared" ref="H155" si="72">AVERAGE(H156:H160)</f>
        <v>25.439999999999998</v>
      </c>
      <c r="I155">
        <f t="shared" ref="I155" si="73">AVERAGE(I156:I160)</f>
        <v>14.738</v>
      </c>
      <c r="J155">
        <f t="shared" ref="J155" si="74">AVERAGE(J156:J160)</f>
        <v>1.54</v>
      </c>
      <c r="K155">
        <f t="shared" ref="K155" si="75">AVERAGE(K156:K160)</f>
        <v>7.3999999999999996E-2</v>
      </c>
      <c r="L155">
        <f t="shared" ref="L155" si="76">AVERAGE(L156:L160)</f>
        <v>0</v>
      </c>
      <c r="M155">
        <f t="shared" ref="M155" si="77">AVERAGE(M156:M160)</f>
        <v>0</v>
      </c>
      <c r="N155">
        <f t="shared" ref="N155" si="78">AVERAGE(N156:N160)</f>
        <v>32.799999999999997</v>
      </c>
      <c r="O155">
        <f t="shared" ref="O155" si="79">AVERAGE(O156:O160)</f>
        <v>0.86599999999999999</v>
      </c>
      <c r="P155">
        <f t="shared" ref="P155" si="80">AVERAGE(P156:P160)</f>
        <v>20.399999999999999</v>
      </c>
      <c r="Q155">
        <f t="shared" ref="Q155" si="81">AVERAGE(Q156:Q160)</f>
        <v>229.6</v>
      </c>
      <c r="R155">
        <f t="shared" ref="R155" si="82">AVERAGE(R156:R160)</f>
        <v>313.60000000000002</v>
      </c>
      <c r="S155">
        <f t="shared" ref="S155" si="83">AVERAGE(S156:S160)</f>
        <v>264.60000000000002</v>
      </c>
      <c r="T155">
        <f t="shared" ref="T155" si="84">AVERAGE(T156:T160)</f>
        <v>2.7360000000000002</v>
      </c>
      <c r="U155">
        <f t="shared" ref="U155" si="85">AVERAGE(U156:U160)</f>
        <v>9.98E-2</v>
      </c>
      <c r="V155">
        <f t="shared" ref="V155" si="86">AVERAGE(V156:V160)</f>
        <v>1.3599999999999998E-2</v>
      </c>
      <c r="W155">
        <f t="shared" ref="W155" si="87">AVERAGE(W156:W160)</f>
        <v>36.840000000000003</v>
      </c>
      <c r="X155">
        <f t="shared" ref="X155" si="88">AVERAGE(X156:X160)</f>
        <v>0.64</v>
      </c>
      <c r="Y155">
        <f t="shared" ref="Y155" si="89">AVERAGE(Y156:Y160)</f>
        <v>0.53180000000000005</v>
      </c>
      <c r="Z155">
        <f t="shared" ref="Z155" si="90">AVERAGE(Z156:Z160)</f>
        <v>0.316</v>
      </c>
      <c r="AA155">
        <f t="shared" ref="AA155" si="91">AVERAGE(AA156:AA160)</f>
        <v>7.931</v>
      </c>
      <c r="AB155">
        <f t="shared" ref="AB155" si="92">AVERAGE(AB156:AB160)</f>
        <v>1.175</v>
      </c>
      <c r="AC155">
        <f t="shared" ref="AC155" si="93">AVERAGE(AC156:AC160)</f>
        <v>0.45999999999999996</v>
      </c>
      <c r="AD155">
        <f t="shared" ref="AD155" si="94">AVERAGE(AD156:AD160)</f>
        <v>0.6</v>
      </c>
      <c r="AE155">
        <f t="shared" ref="AE155" si="95">AVERAGE(AE156:AE160)</f>
        <v>0</v>
      </c>
      <c r="AF155">
        <f t="shared" ref="AF155" si="96">AVERAGE(AF156:AF160)</f>
        <v>0.6</v>
      </c>
      <c r="AG155">
        <f t="shared" ref="AG155" si="97">AVERAGE(AG156:AG160)</f>
        <v>0.6</v>
      </c>
      <c r="AH155">
        <f t="shared" ref="AH155" si="98">AVERAGE(AH156:AH160)</f>
        <v>94.224999999999994</v>
      </c>
      <c r="AI155">
        <f t="shared" ref="AI155" si="99">AVERAGE(AI156:AI160)</f>
        <v>0.83399999999999996</v>
      </c>
      <c r="AJ155">
        <f t="shared" ref="AJ155" si="100">AVERAGE(AJ156:AJ160)</f>
        <v>12.2</v>
      </c>
      <c r="AK155">
        <f t="shared" ref="AK155" si="101">AVERAGE(AK156:AK160)</f>
        <v>3.8</v>
      </c>
      <c r="AL155">
        <f t="shared" ref="AL155" si="102">AVERAGE(AL156:AL160)</f>
        <v>3.8</v>
      </c>
      <c r="AM155">
        <f t="shared" ref="AM155" si="103">AVERAGE(AM156:AM160)</f>
        <v>0</v>
      </c>
      <c r="AN155">
        <f t="shared" ref="AN155" si="104">AVERAGE(AN156:AN160)</f>
        <v>0</v>
      </c>
      <c r="AO155">
        <f t="shared" ref="AO155" si="105">AVERAGE(AO156:AO160)</f>
        <v>0</v>
      </c>
      <c r="AP155">
        <f t="shared" ref="AP155" si="106">AVERAGE(AP156:AP160)</f>
        <v>0</v>
      </c>
      <c r="AQ155">
        <f t="shared" ref="AQ155" si="107">AVERAGE(AQ156:AQ160)</f>
        <v>0</v>
      </c>
      <c r="AR155">
        <f t="shared" ref="AR155" si="108">AVERAGE(AR156:AR160)</f>
        <v>0.215</v>
      </c>
      <c r="AS155">
        <f t="shared" ref="AS155" si="109">AVERAGE(AS156:AS160)</f>
        <v>0.625</v>
      </c>
      <c r="AT155">
        <f t="shared" ref="AT155" si="110">AVERAGE(AT156:AT160)</f>
        <v>24.5</v>
      </c>
      <c r="AU155">
        <f t="shared" ref="AU155" si="111">AVERAGE(AU156:AU160)</f>
        <v>0</v>
      </c>
      <c r="AV155">
        <f t="shared" ref="AV155" si="112">AVERAGE(AV156:AV160)</f>
        <v>5.1871999999999998</v>
      </c>
      <c r="AW155">
        <f t="shared" ref="AW155" si="113">AVERAGE(AW156:AW160)</f>
        <v>7.4117999999999995</v>
      </c>
      <c r="AX155">
        <f t="shared" ref="AX155" si="114">AVERAGE(AX156:AX160)</f>
        <v>2.2696000000000001</v>
      </c>
      <c r="AY155">
        <f t="shared" ref="AY155" si="115">AVERAGE(AY156:AY160)</f>
        <v>75</v>
      </c>
      <c r="AZ155">
        <f t="shared" ref="AZ155" si="116">AVERAGE(AZ156:AZ160)</f>
        <v>96.4</v>
      </c>
      <c r="BB155">
        <f t="shared" ref="BB155" si="117">AVERAGE(BB156:BB160)</f>
        <v>223</v>
      </c>
      <c r="BD155">
        <f t="shared" ref="BD155" si="118">AVERAGE(BD156:BD160)</f>
        <v>16</v>
      </c>
    </row>
    <row r="156" spans="1:56">
      <c r="D156" t="s">
        <v>516</v>
      </c>
      <c r="E156" t="s">
        <v>517</v>
      </c>
      <c r="F156">
        <v>56.18</v>
      </c>
      <c r="G156">
        <v>287</v>
      </c>
      <c r="H156">
        <v>17.28</v>
      </c>
      <c r="I156">
        <v>23.48</v>
      </c>
      <c r="J156">
        <v>2.7</v>
      </c>
      <c r="K156">
        <v>0.37</v>
      </c>
      <c r="L156">
        <v>0</v>
      </c>
      <c r="N156">
        <v>7</v>
      </c>
      <c r="O156">
        <v>0.89</v>
      </c>
      <c r="P156">
        <v>13</v>
      </c>
      <c r="Q156">
        <v>156</v>
      </c>
      <c r="R156">
        <v>194</v>
      </c>
      <c r="S156">
        <v>973</v>
      </c>
      <c r="T156">
        <v>2.4500000000000002</v>
      </c>
      <c r="U156">
        <v>7.5999999999999998E-2</v>
      </c>
      <c r="V156">
        <v>2.3E-2</v>
      </c>
      <c r="W156">
        <v>28.6</v>
      </c>
      <c r="X156">
        <v>3.2</v>
      </c>
      <c r="Y156">
        <v>0.46</v>
      </c>
      <c r="Z156">
        <v>0.28499999999999998</v>
      </c>
      <c r="AA156">
        <v>2.3769999999999998</v>
      </c>
      <c r="AB156">
        <v>0.77</v>
      </c>
      <c r="AC156">
        <v>0.21</v>
      </c>
      <c r="AD156">
        <v>3</v>
      </c>
      <c r="AE156">
        <v>0</v>
      </c>
      <c r="AF156">
        <v>3</v>
      </c>
      <c r="AG156">
        <v>3</v>
      </c>
      <c r="AI156">
        <v>1.05</v>
      </c>
      <c r="AJ156">
        <v>0</v>
      </c>
      <c r="AK156">
        <v>0</v>
      </c>
      <c r="AL156">
        <v>0</v>
      </c>
      <c r="AV156">
        <v>8.3800000000000008</v>
      </c>
      <c r="AW156">
        <v>11.03</v>
      </c>
      <c r="AX156">
        <v>2.5099999999999998</v>
      </c>
      <c r="AY156">
        <v>67</v>
      </c>
      <c r="AZ156">
        <v>85</v>
      </c>
      <c r="BA156" t="s">
        <v>237</v>
      </c>
      <c r="BB156">
        <v>376</v>
      </c>
      <c r="BC156" t="s">
        <v>518</v>
      </c>
      <c r="BD156">
        <v>0</v>
      </c>
    </row>
    <row r="157" spans="1:56">
      <c r="D157" t="s">
        <v>519</v>
      </c>
      <c r="E157" t="s">
        <v>520</v>
      </c>
      <c r="F157">
        <v>58.01</v>
      </c>
      <c r="G157">
        <v>256</v>
      </c>
      <c r="H157">
        <v>25.02</v>
      </c>
      <c r="I157">
        <v>16.559999999999999</v>
      </c>
      <c r="J157">
        <v>1.23</v>
      </c>
      <c r="K157">
        <v>0</v>
      </c>
      <c r="L157">
        <v>0</v>
      </c>
      <c r="M157">
        <v>0</v>
      </c>
      <c r="N157">
        <v>48</v>
      </c>
      <c r="O157">
        <v>0.84</v>
      </c>
      <c r="P157">
        <v>20</v>
      </c>
      <c r="Q157">
        <v>226</v>
      </c>
      <c r="R157">
        <v>318</v>
      </c>
      <c r="S157">
        <v>85</v>
      </c>
      <c r="T157">
        <v>2.88</v>
      </c>
      <c r="U157">
        <v>0.105</v>
      </c>
      <c r="V157">
        <v>1.0999999999999999E-2</v>
      </c>
      <c r="W157">
        <v>36.700000000000003</v>
      </c>
      <c r="X157">
        <v>0</v>
      </c>
      <c r="Y157">
        <v>0.48499999999999999</v>
      </c>
      <c r="Z157">
        <v>0.33500000000000002</v>
      </c>
      <c r="AA157">
        <v>8.3109999999999999</v>
      </c>
      <c r="AB157">
        <v>1.1659999999999999</v>
      </c>
      <c r="AC157">
        <v>0.47599999999999998</v>
      </c>
      <c r="AD157">
        <v>0</v>
      </c>
      <c r="AE157">
        <v>0</v>
      </c>
      <c r="AF157">
        <v>0</v>
      </c>
      <c r="AG157">
        <v>0</v>
      </c>
      <c r="AH157">
        <v>80.400000000000006</v>
      </c>
      <c r="AI157">
        <v>0.72</v>
      </c>
      <c r="AJ157">
        <v>17</v>
      </c>
      <c r="AK157">
        <v>5</v>
      </c>
      <c r="AL157">
        <v>5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0.2</v>
      </c>
      <c r="AS157">
        <v>0.7</v>
      </c>
      <c r="AT157">
        <v>27</v>
      </c>
      <c r="AU157">
        <v>0</v>
      </c>
      <c r="AV157">
        <v>5.8490000000000002</v>
      </c>
      <c r="AW157">
        <v>12.757999999999999</v>
      </c>
      <c r="AX157">
        <v>3.8140000000000001</v>
      </c>
      <c r="AY157">
        <v>82</v>
      </c>
      <c r="AZ157">
        <v>85</v>
      </c>
      <c r="BA157" t="s">
        <v>237</v>
      </c>
      <c r="BB157">
        <v>215</v>
      </c>
      <c r="BC157" t="s">
        <v>521</v>
      </c>
      <c r="BD157">
        <v>27</v>
      </c>
    </row>
    <row r="158" spans="1:56">
      <c r="D158" t="s">
        <v>522</v>
      </c>
      <c r="E158" t="s">
        <v>523</v>
      </c>
      <c r="F158">
        <v>58.39</v>
      </c>
      <c r="G158">
        <v>238</v>
      </c>
      <c r="H158">
        <v>27.63</v>
      </c>
      <c r="I158">
        <v>13.32</v>
      </c>
      <c r="J158">
        <v>1.26</v>
      </c>
      <c r="K158">
        <v>0</v>
      </c>
      <c r="L158">
        <v>0</v>
      </c>
      <c r="M158">
        <v>0</v>
      </c>
      <c r="N158">
        <v>53</v>
      </c>
      <c r="O158">
        <v>0.93</v>
      </c>
      <c r="P158">
        <v>23</v>
      </c>
      <c r="Q158">
        <v>251</v>
      </c>
      <c r="R158">
        <v>353</v>
      </c>
      <c r="S158">
        <v>94</v>
      </c>
      <c r="T158">
        <v>3.2</v>
      </c>
      <c r="U158">
        <v>0.11799999999999999</v>
      </c>
      <c r="V158">
        <v>1.2E-2</v>
      </c>
      <c r="W158">
        <v>40.799999999999997</v>
      </c>
      <c r="X158">
        <v>0</v>
      </c>
      <c r="Y158">
        <v>0.53600000000000003</v>
      </c>
      <c r="Z158">
        <v>0.36899999999999999</v>
      </c>
      <c r="AA158">
        <v>9.1859999999999999</v>
      </c>
      <c r="AB158">
        <v>1.288</v>
      </c>
      <c r="AC158">
        <v>0.52500000000000002</v>
      </c>
      <c r="AD158">
        <v>0</v>
      </c>
      <c r="AE158">
        <v>0</v>
      </c>
      <c r="AF158">
        <v>0</v>
      </c>
      <c r="AG158">
        <v>0</v>
      </c>
      <c r="AH158">
        <v>102.5</v>
      </c>
      <c r="AI158">
        <v>0.79</v>
      </c>
      <c r="AJ158">
        <v>17</v>
      </c>
      <c r="AK158">
        <v>5</v>
      </c>
      <c r="AL158">
        <v>5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0.2</v>
      </c>
      <c r="AS158">
        <v>0.6</v>
      </c>
      <c r="AT158">
        <v>25</v>
      </c>
      <c r="AU158">
        <v>0</v>
      </c>
      <c r="AV158">
        <v>4.867</v>
      </c>
      <c r="AW158">
        <v>5.4779999999999998</v>
      </c>
      <c r="AX158">
        <v>2.1269999999999998</v>
      </c>
      <c r="AY158">
        <v>79</v>
      </c>
      <c r="AZ158">
        <v>85</v>
      </c>
      <c r="BA158" t="s">
        <v>237</v>
      </c>
      <c r="BB158">
        <v>172</v>
      </c>
      <c r="BC158" t="s">
        <v>521</v>
      </c>
      <c r="BD158">
        <v>20</v>
      </c>
    </row>
    <row r="159" spans="1:56">
      <c r="D159" t="s">
        <v>524</v>
      </c>
      <c r="E159" t="s">
        <v>525</v>
      </c>
      <c r="F159">
        <v>57.11</v>
      </c>
      <c r="G159">
        <v>256</v>
      </c>
      <c r="H159">
        <v>26.81</v>
      </c>
      <c r="I159">
        <v>15.71</v>
      </c>
      <c r="J159">
        <v>1.22</v>
      </c>
      <c r="K159">
        <v>0</v>
      </c>
      <c r="L159">
        <v>0</v>
      </c>
      <c r="M159">
        <v>0</v>
      </c>
      <c r="N159">
        <v>48</v>
      </c>
      <c r="O159">
        <v>0.83</v>
      </c>
      <c r="P159">
        <v>20</v>
      </c>
      <c r="Q159">
        <v>222</v>
      </c>
      <c r="R159">
        <v>313</v>
      </c>
      <c r="S159">
        <v>84</v>
      </c>
      <c r="T159">
        <v>2.83</v>
      </c>
      <c r="U159">
        <v>0.106</v>
      </c>
      <c r="V159">
        <v>1.0999999999999999E-2</v>
      </c>
      <c r="W159">
        <v>36.1</v>
      </c>
      <c r="X159">
        <v>0</v>
      </c>
      <c r="Y159">
        <v>0.52100000000000002</v>
      </c>
      <c r="Z159">
        <v>0.35799999999999998</v>
      </c>
      <c r="AA159">
        <v>8.9309999999999992</v>
      </c>
      <c r="AB159">
        <v>1.252</v>
      </c>
      <c r="AC159">
        <v>0.51</v>
      </c>
      <c r="AD159">
        <v>0</v>
      </c>
      <c r="AE159">
        <v>0</v>
      </c>
      <c r="AF159">
        <v>0</v>
      </c>
      <c r="AG159">
        <v>0</v>
      </c>
      <c r="AH159">
        <v>89.3</v>
      </c>
      <c r="AI159">
        <v>0.78</v>
      </c>
      <c r="AJ159">
        <v>18</v>
      </c>
      <c r="AK159">
        <v>6</v>
      </c>
      <c r="AL159">
        <v>6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0.23</v>
      </c>
      <c r="AS159">
        <v>0.7</v>
      </c>
      <c r="AT159">
        <v>26</v>
      </c>
      <c r="AU159">
        <v>0</v>
      </c>
      <c r="AV159">
        <v>5.056</v>
      </c>
      <c r="AW159">
        <v>5.68</v>
      </c>
      <c r="AX159">
        <v>2.218</v>
      </c>
      <c r="AY159">
        <v>78</v>
      </c>
      <c r="AZ159">
        <v>85</v>
      </c>
      <c r="BA159" t="s">
        <v>237</v>
      </c>
      <c r="BB159">
        <v>169</v>
      </c>
      <c r="BC159" t="s">
        <v>521</v>
      </c>
      <c r="BD159">
        <v>23</v>
      </c>
    </row>
    <row r="160" spans="1:56">
      <c r="D160" t="s">
        <v>526</v>
      </c>
      <c r="E160" t="s">
        <v>527</v>
      </c>
      <c r="F160">
        <v>64.81</v>
      </c>
      <c r="G160">
        <v>172</v>
      </c>
      <c r="H160">
        <v>30.46</v>
      </c>
      <c r="I160">
        <v>4.62</v>
      </c>
      <c r="J160">
        <v>1.29</v>
      </c>
      <c r="K160">
        <v>0</v>
      </c>
      <c r="L160">
        <v>0</v>
      </c>
      <c r="M160">
        <v>0</v>
      </c>
      <c r="N160">
        <v>8</v>
      </c>
      <c r="O160">
        <v>0.84</v>
      </c>
      <c r="P160">
        <v>26</v>
      </c>
      <c r="Q160">
        <v>293</v>
      </c>
      <c r="R160">
        <v>390</v>
      </c>
      <c r="S160">
        <v>87</v>
      </c>
      <c r="T160">
        <v>2.3199999999999998</v>
      </c>
      <c r="U160">
        <v>9.4E-2</v>
      </c>
      <c r="V160">
        <v>1.0999999999999999E-2</v>
      </c>
      <c r="W160">
        <v>42</v>
      </c>
      <c r="X160">
        <v>0</v>
      </c>
      <c r="Y160">
        <v>0.65700000000000003</v>
      </c>
      <c r="Z160">
        <v>0.23300000000000001</v>
      </c>
      <c r="AA160">
        <v>10.85</v>
      </c>
      <c r="AB160">
        <v>1.399</v>
      </c>
      <c r="AC160">
        <v>0.57899999999999996</v>
      </c>
      <c r="AD160">
        <v>0</v>
      </c>
      <c r="AE160">
        <v>0</v>
      </c>
      <c r="AF160">
        <v>0</v>
      </c>
      <c r="AG160">
        <v>0</v>
      </c>
      <c r="AH160">
        <v>104.7</v>
      </c>
      <c r="AI160">
        <v>0.83</v>
      </c>
      <c r="AJ160">
        <v>9</v>
      </c>
      <c r="AK160">
        <v>3</v>
      </c>
      <c r="AL160">
        <v>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0.23</v>
      </c>
      <c r="AS160">
        <v>0.5</v>
      </c>
      <c r="AT160">
        <v>20</v>
      </c>
      <c r="AU160">
        <v>0</v>
      </c>
      <c r="AV160">
        <v>1.784</v>
      </c>
      <c r="AW160">
        <v>2.113</v>
      </c>
      <c r="AX160">
        <v>0.67900000000000005</v>
      </c>
      <c r="AY160">
        <v>69</v>
      </c>
      <c r="AZ160">
        <v>142</v>
      </c>
      <c r="BA160" t="s">
        <v>521</v>
      </c>
      <c r="BB160">
        <v>183</v>
      </c>
      <c r="BC160" t="s">
        <v>528</v>
      </c>
      <c r="BD160">
        <v>10</v>
      </c>
    </row>
    <row r="161" spans="1:56">
      <c r="A161">
        <v>29</v>
      </c>
      <c r="B161" t="s">
        <v>55</v>
      </c>
      <c r="C161" t="s">
        <v>49</v>
      </c>
      <c r="F161">
        <f>AVERAGE(F162:F248)</f>
        <v>63.874022988505764</v>
      </c>
      <c r="G161">
        <f t="shared" ref="G161:BD161" si="119">AVERAGE(G162:G248)</f>
        <v>202.9655172413793</v>
      </c>
      <c r="H161">
        <f t="shared" si="119"/>
        <v>15.091954022988508</v>
      </c>
      <c r="I161">
        <f t="shared" si="119"/>
        <v>14.358965517241382</v>
      </c>
      <c r="J161">
        <f t="shared" si="119"/>
        <v>3.4735632183908058</v>
      </c>
      <c r="K161">
        <f t="shared" si="119"/>
        <v>3.2231034482758623</v>
      </c>
      <c r="L161">
        <f t="shared" si="119"/>
        <v>3.1034482758620693E-2</v>
      </c>
      <c r="M161">
        <f t="shared" si="119"/>
        <v>1.6623376623376622</v>
      </c>
      <c r="N161">
        <f t="shared" si="119"/>
        <v>33.206896551724135</v>
      </c>
      <c r="O161">
        <f t="shared" si="119"/>
        <v>1.8103448275862066</v>
      </c>
      <c r="P161">
        <f t="shared" si="119"/>
        <v>21.098765432098766</v>
      </c>
      <c r="Q161">
        <f t="shared" si="119"/>
        <v>199.11688311688312</v>
      </c>
      <c r="R161">
        <f t="shared" si="119"/>
        <v>246.06896551724137</v>
      </c>
      <c r="S161">
        <f t="shared" si="119"/>
        <v>1137.0114942528735</v>
      </c>
      <c r="T161">
        <f t="shared" si="119"/>
        <v>1.9040740740740736</v>
      </c>
      <c r="U161">
        <f t="shared" si="119"/>
        <v>0.22958024691358028</v>
      </c>
      <c r="V161">
        <f t="shared" si="119"/>
        <v>5.5555555555555552E-2</v>
      </c>
      <c r="W161">
        <f t="shared" si="119"/>
        <v>18.999999999999996</v>
      </c>
      <c r="X161">
        <f t="shared" si="119"/>
        <v>1.2024691358024693</v>
      </c>
      <c r="Y161">
        <f t="shared" si="119"/>
        <v>0.22620000000000001</v>
      </c>
      <c r="Z161">
        <f t="shared" si="119"/>
        <v>0.36816666666666664</v>
      </c>
      <c r="AA161">
        <f t="shared" si="119"/>
        <v>4.2359666666666662</v>
      </c>
      <c r="AB161">
        <f t="shared" si="119"/>
        <v>0.88539999999999996</v>
      </c>
      <c r="AC161">
        <f t="shared" si="119"/>
        <v>0.2495833333333333</v>
      </c>
      <c r="AD161">
        <f t="shared" si="119"/>
        <v>11.777777777777779</v>
      </c>
      <c r="AE161">
        <f t="shared" si="119"/>
        <v>0</v>
      </c>
      <c r="AF161">
        <f t="shared" si="119"/>
        <v>11.777777777777779</v>
      </c>
      <c r="AG161">
        <f t="shared" si="119"/>
        <v>11.777777777777779</v>
      </c>
      <c r="AH161">
        <f t="shared" si="119"/>
        <v>54.071428571428569</v>
      </c>
      <c r="AI161">
        <f t="shared" si="119"/>
        <v>3.7412499999999995</v>
      </c>
      <c r="AJ161">
        <f t="shared" si="119"/>
        <v>740.42857142857144</v>
      </c>
      <c r="AK161">
        <f t="shared" si="119"/>
        <v>361.27272727272725</v>
      </c>
      <c r="AL161">
        <f t="shared" si="119"/>
        <v>360.75757575757575</v>
      </c>
      <c r="AM161">
        <f t="shared" si="119"/>
        <v>0</v>
      </c>
      <c r="AN161">
        <f t="shared" si="119"/>
        <v>0.66666666666666663</v>
      </c>
      <c r="AO161">
        <f t="shared" si="119"/>
        <v>0</v>
      </c>
      <c r="AP161">
        <f t="shared" si="119"/>
        <v>0</v>
      </c>
      <c r="AQ161">
        <f t="shared" si="119"/>
        <v>0</v>
      </c>
      <c r="AR161">
        <f t="shared" si="119"/>
        <v>0.25142857142857145</v>
      </c>
      <c r="AS161">
        <f t="shared" si="119"/>
        <v>0.7599999999999999</v>
      </c>
      <c r="AT161">
        <f t="shared" si="119"/>
        <v>29.95</v>
      </c>
      <c r="AU161">
        <f t="shared" si="119"/>
        <v>0.7142857142857143</v>
      </c>
      <c r="AV161">
        <f t="shared" si="119"/>
        <v>5.1548735632183904</v>
      </c>
      <c r="AW161">
        <f t="shared" si="119"/>
        <v>6.9734074074074046</v>
      </c>
      <c r="AX161">
        <f t="shared" si="119"/>
        <v>1.7311954022988507</v>
      </c>
      <c r="AY161">
        <f t="shared" si="119"/>
        <v>65.908045977011497</v>
      </c>
      <c r="AZ161">
        <f t="shared" si="119"/>
        <v>40.900574712643675</v>
      </c>
      <c r="BB161">
        <f t="shared" si="119"/>
        <v>50.740277777777777</v>
      </c>
      <c r="BD161">
        <f t="shared" si="119"/>
        <v>0</v>
      </c>
    </row>
    <row r="162" spans="1:56">
      <c r="D162" t="s">
        <v>529</v>
      </c>
      <c r="E162" t="s">
        <v>530</v>
      </c>
      <c r="F162">
        <v>74.069999999999993</v>
      </c>
      <c r="G162">
        <v>104</v>
      </c>
      <c r="H162">
        <v>17.07</v>
      </c>
      <c r="I162">
        <v>1.66</v>
      </c>
      <c r="J162">
        <v>2.99</v>
      </c>
      <c r="K162">
        <v>4.21</v>
      </c>
      <c r="L162">
        <v>0.5</v>
      </c>
      <c r="M162">
        <v>3.51</v>
      </c>
      <c r="N162">
        <v>8</v>
      </c>
      <c r="O162">
        <v>1.44</v>
      </c>
      <c r="P162">
        <v>21</v>
      </c>
      <c r="Q162">
        <v>162</v>
      </c>
      <c r="R162">
        <v>302</v>
      </c>
      <c r="S162">
        <v>928</v>
      </c>
      <c r="T162">
        <v>1.33</v>
      </c>
      <c r="U162">
        <v>5.7000000000000002E-2</v>
      </c>
      <c r="V162">
        <v>1.7999999999999999E-2</v>
      </c>
      <c r="W162">
        <v>22.8</v>
      </c>
      <c r="X162">
        <v>5.7</v>
      </c>
      <c r="Y162">
        <v>0.13</v>
      </c>
      <c r="Z162">
        <v>0.32</v>
      </c>
      <c r="AA162">
        <v>0.11</v>
      </c>
      <c r="AB162">
        <v>0.16600000000000001</v>
      </c>
      <c r="AC162">
        <v>0.128</v>
      </c>
      <c r="AD162">
        <v>4</v>
      </c>
      <c r="AE162">
        <v>0</v>
      </c>
      <c r="AF162">
        <v>4</v>
      </c>
      <c r="AG162">
        <v>4</v>
      </c>
      <c r="AH162">
        <v>66.400000000000006</v>
      </c>
      <c r="AI162">
        <v>0.09</v>
      </c>
      <c r="AJ162">
        <v>33</v>
      </c>
      <c r="AK162">
        <v>10</v>
      </c>
      <c r="AL162">
        <v>10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0.09</v>
      </c>
      <c r="AS162">
        <v>0.1</v>
      </c>
      <c r="AT162">
        <v>2</v>
      </c>
      <c r="AU162">
        <v>0</v>
      </c>
      <c r="AV162">
        <v>0.33300000000000002</v>
      </c>
      <c r="AW162">
        <v>0.49399999999999999</v>
      </c>
      <c r="AX162">
        <v>0.312</v>
      </c>
      <c r="AY162">
        <v>43</v>
      </c>
      <c r="AZ162">
        <v>33</v>
      </c>
      <c r="BA162" t="s">
        <v>191</v>
      </c>
      <c r="BB162">
        <v>21</v>
      </c>
      <c r="BC162" t="s">
        <v>531</v>
      </c>
      <c r="BD162">
        <v>0</v>
      </c>
    </row>
    <row r="163" spans="1:56">
      <c r="D163" t="s">
        <v>532</v>
      </c>
      <c r="E163" t="s">
        <v>533</v>
      </c>
      <c r="F163">
        <v>71.92</v>
      </c>
      <c r="G163">
        <v>126</v>
      </c>
      <c r="H163">
        <v>17.5</v>
      </c>
      <c r="I163">
        <v>4.84</v>
      </c>
      <c r="J163">
        <v>3.7</v>
      </c>
      <c r="K163">
        <v>2.04</v>
      </c>
      <c r="L163">
        <v>0.2</v>
      </c>
      <c r="M163">
        <v>1.43</v>
      </c>
      <c r="N163">
        <v>8</v>
      </c>
      <c r="O163">
        <v>2.34</v>
      </c>
      <c r="P163">
        <v>22</v>
      </c>
      <c r="Q163">
        <v>294</v>
      </c>
      <c r="R163">
        <v>287</v>
      </c>
      <c r="S163">
        <v>1243</v>
      </c>
      <c r="T163">
        <v>2.59</v>
      </c>
      <c r="U163">
        <v>0.25</v>
      </c>
      <c r="V163">
        <v>0.02</v>
      </c>
      <c r="W163">
        <v>32.200000000000003</v>
      </c>
      <c r="X163">
        <v>8.9</v>
      </c>
      <c r="Y163">
        <v>0.03</v>
      </c>
      <c r="Z163">
        <v>0.14899999999999999</v>
      </c>
      <c r="AA163">
        <v>2.1179999999999999</v>
      </c>
      <c r="AB163">
        <v>0.75800000000000001</v>
      </c>
      <c r="AC163">
        <v>0.20899999999999999</v>
      </c>
      <c r="AD163">
        <v>7</v>
      </c>
      <c r="AE163">
        <v>0</v>
      </c>
      <c r="AF163">
        <v>7</v>
      </c>
      <c r="AG163">
        <v>7</v>
      </c>
      <c r="AH163">
        <v>56.8</v>
      </c>
      <c r="AI163">
        <v>0.23</v>
      </c>
      <c r="AJ163">
        <v>25</v>
      </c>
      <c r="AK163">
        <v>7</v>
      </c>
      <c r="AL163">
        <v>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0.64</v>
      </c>
      <c r="AS163">
        <v>0.1</v>
      </c>
      <c r="AT163">
        <v>2</v>
      </c>
      <c r="AU163">
        <v>0</v>
      </c>
      <c r="AV163">
        <v>1.526</v>
      </c>
      <c r="AW163">
        <v>1.9019999999999999</v>
      </c>
      <c r="AX163">
        <v>1.319</v>
      </c>
      <c r="AY163">
        <v>72</v>
      </c>
      <c r="AZ163">
        <v>28</v>
      </c>
      <c r="BA163" t="s">
        <v>534</v>
      </c>
      <c r="BB163">
        <v>28</v>
      </c>
      <c r="BC163" t="s">
        <v>191</v>
      </c>
      <c r="BD163">
        <v>0</v>
      </c>
    </row>
    <row r="164" spans="1:56">
      <c r="D164" t="s">
        <v>535</v>
      </c>
      <c r="E164" t="s">
        <v>536</v>
      </c>
      <c r="F164">
        <v>75.739999999999995</v>
      </c>
      <c r="G164">
        <v>100</v>
      </c>
      <c r="H164">
        <v>16.45</v>
      </c>
      <c r="I164">
        <v>2.25</v>
      </c>
      <c r="J164">
        <v>3.21</v>
      </c>
      <c r="K164">
        <v>3.28</v>
      </c>
      <c r="L164">
        <v>0</v>
      </c>
      <c r="M164">
        <v>3.28</v>
      </c>
      <c r="N164">
        <v>7</v>
      </c>
      <c r="O164">
        <v>0.34</v>
      </c>
      <c r="P164">
        <v>20</v>
      </c>
      <c r="Q164">
        <v>233</v>
      </c>
      <c r="R164">
        <v>419</v>
      </c>
      <c r="S164">
        <v>941</v>
      </c>
      <c r="T164">
        <v>0.82</v>
      </c>
      <c r="U164">
        <v>2.3E-2</v>
      </c>
      <c r="V164">
        <v>1.2999999999999999E-2</v>
      </c>
      <c r="W164">
        <v>13</v>
      </c>
      <c r="X164">
        <v>0</v>
      </c>
      <c r="Y164">
        <v>3.7999999999999999E-2</v>
      </c>
      <c r="Z164">
        <v>0.14499999999999999</v>
      </c>
      <c r="AA164">
        <v>7.15</v>
      </c>
      <c r="AB164">
        <v>0.32</v>
      </c>
      <c r="AC164">
        <v>0.41</v>
      </c>
      <c r="AD164">
        <v>4</v>
      </c>
      <c r="AE164">
        <v>0</v>
      </c>
      <c r="AF164">
        <v>4</v>
      </c>
      <c r="AG164">
        <v>4</v>
      </c>
      <c r="AH164">
        <v>33.1</v>
      </c>
      <c r="AI164">
        <v>0.37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0.13</v>
      </c>
      <c r="AS164">
        <v>0.2</v>
      </c>
      <c r="AT164">
        <v>6</v>
      </c>
      <c r="AU164">
        <v>0</v>
      </c>
      <c r="AV164">
        <v>0.316</v>
      </c>
      <c r="AW164">
        <v>0.81299999999999994</v>
      </c>
      <c r="AX164">
        <v>0.503</v>
      </c>
      <c r="AY164">
        <v>50</v>
      </c>
      <c r="AZ164">
        <v>15</v>
      </c>
      <c r="BA164" t="s">
        <v>187</v>
      </c>
      <c r="BD164">
        <v>0</v>
      </c>
    </row>
    <row r="165" spans="1:56">
      <c r="D165" t="s">
        <v>537</v>
      </c>
      <c r="E165" t="s">
        <v>538</v>
      </c>
      <c r="F165">
        <v>70.150000000000006</v>
      </c>
      <c r="G165">
        <v>149</v>
      </c>
      <c r="H165">
        <v>18.14</v>
      </c>
      <c r="I165">
        <v>6.99</v>
      </c>
      <c r="J165">
        <v>2.6</v>
      </c>
      <c r="K165">
        <v>2.12</v>
      </c>
      <c r="L165">
        <v>0</v>
      </c>
      <c r="M165">
        <v>0</v>
      </c>
      <c r="N165">
        <v>32</v>
      </c>
      <c r="O165">
        <v>1.35</v>
      </c>
      <c r="P165">
        <v>18</v>
      </c>
      <c r="Q165">
        <v>168</v>
      </c>
      <c r="R165">
        <v>270</v>
      </c>
      <c r="S165">
        <v>477</v>
      </c>
      <c r="T165">
        <v>2</v>
      </c>
      <c r="U165">
        <v>7.0000000000000007E-2</v>
      </c>
      <c r="V165">
        <v>1.2999999999999999E-2</v>
      </c>
      <c r="W165">
        <v>29.2</v>
      </c>
      <c r="X165">
        <v>0</v>
      </c>
      <c r="Y165">
        <v>9.0999999999999998E-2</v>
      </c>
      <c r="Z165">
        <v>0.28399999999999997</v>
      </c>
      <c r="AA165">
        <v>4.8</v>
      </c>
      <c r="AB165">
        <v>0.56999999999999995</v>
      </c>
      <c r="AC165">
        <v>0.27</v>
      </c>
      <c r="AD165">
        <v>5</v>
      </c>
      <c r="AE165">
        <v>0</v>
      </c>
      <c r="AF165">
        <v>5</v>
      </c>
      <c r="AG165">
        <v>5</v>
      </c>
      <c r="AH165">
        <v>41.3</v>
      </c>
      <c r="AI165">
        <v>0.23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0.34</v>
      </c>
      <c r="AS165">
        <v>0.2</v>
      </c>
      <c r="AT165">
        <v>9</v>
      </c>
      <c r="AU165">
        <v>0</v>
      </c>
      <c r="AV165">
        <v>2.04</v>
      </c>
      <c r="AW165">
        <v>2.2999999999999998</v>
      </c>
      <c r="AX165">
        <v>1.78</v>
      </c>
      <c r="AY165">
        <v>55</v>
      </c>
      <c r="AZ165">
        <v>28.35</v>
      </c>
      <c r="BA165" t="s">
        <v>174</v>
      </c>
      <c r="BB165">
        <v>57</v>
      </c>
      <c r="BC165" t="s">
        <v>539</v>
      </c>
      <c r="BD165">
        <v>0</v>
      </c>
    </row>
    <row r="166" spans="1:56">
      <c r="D166" t="s">
        <v>540</v>
      </c>
      <c r="E166" t="s">
        <v>541</v>
      </c>
      <c r="F166">
        <v>64.900000000000006</v>
      </c>
      <c r="G166">
        <v>230</v>
      </c>
      <c r="H166">
        <v>10.5</v>
      </c>
      <c r="I166">
        <v>19.399999999999999</v>
      </c>
      <c r="J166">
        <v>2.6</v>
      </c>
      <c r="K166">
        <v>2.6</v>
      </c>
      <c r="L166">
        <v>0</v>
      </c>
      <c r="M166">
        <v>0</v>
      </c>
      <c r="N166">
        <v>10</v>
      </c>
      <c r="O166">
        <v>0.88</v>
      </c>
      <c r="P166">
        <v>7</v>
      </c>
      <c r="Q166">
        <v>49</v>
      </c>
      <c r="R166">
        <v>101</v>
      </c>
      <c r="S166">
        <v>879</v>
      </c>
      <c r="T166">
        <v>1.6</v>
      </c>
      <c r="U166">
        <v>0.03</v>
      </c>
      <c r="W166">
        <v>16.899999999999999</v>
      </c>
      <c r="X166">
        <v>0</v>
      </c>
      <c r="Y166">
        <v>8.6999999999999994E-2</v>
      </c>
      <c r="Z166">
        <v>0.107</v>
      </c>
      <c r="AA166">
        <v>1.613</v>
      </c>
      <c r="AB166">
        <v>0.35</v>
      </c>
      <c r="AC166">
        <v>0.12</v>
      </c>
      <c r="AD166">
        <v>4</v>
      </c>
      <c r="AE166">
        <v>0</v>
      </c>
      <c r="AF166">
        <v>4</v>
      </c>
      <c r="AG166">
        <v>4</v>
      </c>
      <c r="AH166">
        <v>43.7</v>
      </c>
      <c r="AI166">
        <v>1.02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0.22</v>
      </c>
      <c r="AS166">
        <v>0.6</v>
      </c>
      <c r="AT166">
        <v>25</v>
      </c>
      <c r="AU166">
        <v>1.6</v>
      </c>
      <c r="AV166">
        <v>7.125</v>
      </c>
      <c r="AW166">
        <v>9.6280000000000001</v>
      </c>
      <c r="AX166">
        <v>1.29</v>
      </c>
      <c r="AY166">
        <v>87</v>
      </c>
      <c r="AZ166">
        <v>16</v>
      </c>
      <c r="BA166" t="s">
        <v>542</v>
      </c>
      <c r="BB166">
        <v>113</v>
      </c>
      <c r="BC166" t="s">
        <v>543</v>
      </c>
      <c r="BD166">
        <v>0</v>
      </c>
    </row>
    <row r="167" spans="1:56">
      <c r="D167" t="s">
        <v>544</v>
      </c>
      <c r="E167" t="s">
        <v>545</v>
      </c>
      <c r="F167">
        <v>64.78</v>
      </c>
      <c r="G167">
        <v>182</v>
      </c>
      <c r="H167">
        <v>18.579999999999998</v>
      </c>
      <c r="I167">
        <v>10.5</v>
      </c>
      <c r="J167">
        <v>3.98</v>
      </c>
      <c r="K167">
        <v>2.1800000000000002</v>
      </c>
      <c r="L167">
        <v>0</v>
      </c>
      <c r="N167">
        <v>9</v>
      </c>
      <c r="O167">
        <v>2.2000000000000002</v>
      </c>
      <c r="P167">
        <v>16</v>
      </c>
      <c r="Q167">
        <v>137</v>
      </c>
      <c r="R167">
        <v>291</v>
      </c>
      <c r="S167">
        <v>1322</v>
      </c>
      <c r="T167">
        <v>3.25</v>
      </c>
      <c r="U167">
        <v>0.1</v>
      </c>
      <c r="V167">
        <v>3.6999999999999998E-2</v>
      </c>
      <c r="W167">
        <v>15.6</v>
      </c>
      <c r="X167">
        <v>0</v>
      </c>
      <c r="Y167">
        <v>0.08</v>
      </c>
      <c r="Z167">
        <v>0.182</v>
      </c>
      <c r="AA167">
        <v>4.165</v>
      </c>
      <c r="AB167">
        <v>0.49</v>
      </c>
      <c r="AC167">
        <v>0.27</v>
      </c>
      <c r="AD167">
        <v>4</v>
      </c>
      <c r="AE167">
        <v>0</v>
      </c>
      <c r="AF167">
        <v>4</v>
      </c>
      <c r="AG167">
        <v>4</v>
      </c>
      <c r="AI167">
        <v>2.35</v>
      </c>
      <c r="AJ167">
        <v>0</v>
      </c>
      <c r="AK167">
        <v>0</v>
      </c>
      <c r="AL167">
        <v>0</v>
      </c>
      <c r="AS167">
        <v>1</v>
      </c>
      <c r="AT167">
        <v>40</v>
      </c>
      <c r="AV167">
        <v>4.08</v>
      </c>
      <c r="AW167">
        <v>4.82</v>
      </c>
      <c r="AX167">
        <v>0.49</v>
      </c>
      <c r="AY167">
        <v>50</v>
      </c>
      <c r="AZ167">
        <v>23</v>
      </c>
      <c r="BA167" t="s">
        <v>546</v>
      </c>
      <c r="BB167">
        <v>28.35</v>
      </c>
      <c r="BC167" t="s">
        <v>174</v>
      </c>
      <c r="BD167">
        <v>0</v>
      </c>
    </row>
    <row r="168" spans="1:56">
      <c r="D168" t="s">
        <v>547</v>
      </c>
      <c r="E168" t="s">
        <v>548</v>
      </c>
      <c r="F168">
        <v>47.13</v>
      </c>
      <c r="G168">
        <v>344</v>
      </c>
      <c r="H168">
        <v>19.12</v>
      </c>
      <c r="I168">
        <v>27.31</v>
      </c>
      <c r="J168">
        <v>2.1800000000000002</v>
      </c>
      <c r="K168">
        <v>4.2699999999999996</v>
      </c>
      <c r="L168">
        <v>0.1</v>
      </c>
      <c r="M168">
        <v>0.86</v>
      </c>
      <c r="N168">
        <v>21</v>
      </c>
      <c r="O168">
        <v>1.43</v>
      </c>
      <c r="P168">
        <v>18</v>
      </c>
      <c r="Q168">
        <v>170</v>
      </c>
      <c r="R168">
        <v>304</v>
      </c>
      <c r="S168">
        <v>1207</v>
      </c>
      <c r="T168">
        <v>2.39</v>
      </c>
      <c r="U168">
        <v>0.08</v>
      </c>
      <c r="W168">
        <v>22</v>
      </c>
      <c r="X168">
        <v>0.1</v>
      </c>
      <c r="Y168">
        <v>0.623</v>
      </c>
      <c r="Z168">
        <v>0.23300000000000001</v>
      </c>
      <c r="AA168">
        <v>4.165</v>
      </c>
      <c r="AC168">
        <v>0.33</v>
      </c>
      <c r="AD168">
        <v>5</v>
      </c>
      <c r="AE168">
        <v>0</v>
      </c>
      <c r="AF168">
        <v>5</v>
      </c>
      <c r="AG168">
        <v>5</v>
      </c>
      <c r="AH168">
        <v>78.2</v>
      </c>
      <c r="AI168">
        <v>1.3</v>
      </c>
      <c r="AJ168">
        <v>16</v>
      </c>
      <c r="AK168">
        <v>10</v>
      </c>
      <c r="AL168">
        <v>10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0.25</v>
      </c>
      <c r="AS168">
        <v>1</v>
      </c>
      <c r="AT168">
        <v>41</v>
      </c>
      <c r="AU168">
        <v>3.4</v>
      </c>
      <c r="AV168">
        <v>9.6549999999999994</v>
      </c>
      <c r="AW168">
        <v>12.776999999999999</v>
      </c>
      <c r="AX168">
        <v>3.5070000000000001</v>
      </c>
      <c r="AY168">
        <v>57</v>
      </c>
      <c r="AZ168">
        <v>83</v>
      </c>
      <c r="BA168" t="s">
        <v>549</v>
      </c>
      <c r="BB168">
        <v>67</v>
      </c>
      <c r="BC168" t="s">
        <v>550</v>
      </c>
      <c r="BD168">
        <v>0</v>
      </c>
    </row>
    <row r="169" spans="1:56">
      <c r="D169" t="s">
        <v>551</v>
      </c>
      <c r="E169" t="s">
        <v>552</v>
      </c>
      <c r="F169">
        <v>58.62</v>
      </c>
      <c r="G169">
        <v>260</v>
      </c>
      <c r="H169">
        <v>15.38</v>
      </c>
      <c r="I169">
        <v>20.9</v>
      </c>
      <c r="J169">
        <v>3.52</v>
      </c>
      <c r="K169">
        <v>1.58</v>
      </c>
      <c r="L169">
        <v>0</v>
      </c>
      <c r="N169">
        <v>13</v>
      </c>
      <c r="O169">
        <v>1.43</v>
      </c>
      <c r="P169">
        <v>14</v>
      </c>
      <c r="Q169">
        <v>122</v>
      </c>
      <c r="R169">
        <v>245</v>
      </c>
      <c r="S169">
        <v>1182</v>
      </c>
      <c r="T169">
        <v>2.4500000000000002</v>
      </c>
      <c r="U169">
        <v>0.08</v>
      </c>
      <c r="V169">
        <v>4.2000000000000003E-2</v>
      </c>
      <c r="W169">
        <v>15.4</v>
      </c>
      <c r="X169">
        <v>0</v>
      </c>
      <c r="Y169">
        <v>0.217</v>
      </c>
      <c r="Z169">
        <v>0.19500000000000001</v>
      </c>
      <c r="AA169">
        <v>3.5270000000000001</v>
      </c>
      <c r="AB169">
        <v>0.37</v>
      </c>
      <c r="AC169">
        <v>0.2</v>
      </c>
      <c r="AD169">
        <v>3</v>
      </c>
      <c r="AE169">
        <v>0</v>
      </c>
      <c r="AF169">
        <v>3</v>
      </c>
      <c r="AG169">
        <v>3</v>
      </c>
      <c r="AI169">
        <v>1.96</v>
      </c>
      <c r="AJ169">
        <v>0</v>
      </c>
      <c r="AK169">
        <v>0</v>
      </c>
      <c r="AL169">
        <v>0</v>
      </c>
      <c r="AV169">
        <v>7.62</v>
      </c>
      <c r="AW169">
        <v>9.93</v>
      </c>
      <c r="AX169">
        <v>2.0499999999999998</v>
      </c>
      <c r="AY169">
        <v>64</v>
      </c>
      <c r="AZ169">
        <v>23</v>
      </c>
      <c r="BA169" t="s">
        <v>546</v>
      </c>
      <c r="BB169">
        <v>28.35</v>
      </c>
      <c r="BC169" t="s">
        <v>174</v>
      </c>
      <c r="BD169">
        <v>0</v>
      </c>
    </row>
    <row r="170" spans="1:56">
      <c r="D170" t="s">
        <v>553</v>
      </c>
      <c r="E170" t="s">
        <v>554</v>
      </c>
      <c r="F170">
        <v>66.77</v>
      </c>
      <c r="G170">
        <v>161</v>
      </c>
      <c r="H170">
        <v>17.27</v>
      </c>
      <c r="I170">
        <v>7.58</v>
      </c>
      <c r="J170">
        <v>3.55</v>
      </c>
      <c r="K170">
        <v>4.83</v>
      </c>
      <c r="L170">
        <v>0</v>
      </c>
      <c r="N170">
        <v>7</v>
      </c>
      <c r="O170">
        <v>0.94</v>
      </c>
      <c r="P170">
        <v>16</v>
      </c>
      <c r="Q170">
        <v>136</v>
      </c>
      <c r="R170">
        <v>321</v>
      </c>
      <c r="S170">
        <v>1220</v>
      </c>
      <c r="T170">
        <v>2.7</v>
      </c>
      <c r="U170">
        <v>0.1</v>
      </c>
      <c r="V170">
        <v>3.5999999999999997E-2</v>
      </c>
      <c r="W170">
        <v>19.2</v>
      </c>
      <c r="X170">
        <v>0</v>
      </c>
      <c r="Y170">
        <v>0.64</v>
      </c>
      <c r="Z170">
        <v>0.248</v>
      </c>
      <c r="AA170">
        <v>3.4780000000000002</v>
      </c>
      <c r="AB170">
        <v>0.68</v>
      </c>
      <c r="AC170">
        <v>0.36</v>
      </c>
      <c r="AD170">
        <v>7</v>
      </c>
      <c r="AE170">
        <v>0</v>
      </c>
      <c r="AF170">
        <v>7</v>
      </c>
      <c r="AG170">
        <v>7</v>
      </c>
      <c r="AI170">
        <v>1.34</v>
      </c>
      <c r="AJ170">
        <v>0</v>
      </c>
      <c r="AK170">
        <v>0</v>
      </c>
      <c r="AL170">
        <v>0</v>
      </c>
      <c r="AV170">
        <v>2.56</v>
      </c>
      <c r="AW170">
        <v>3.64</v>
      </c>
      <c r="AX170">
        <v>0.72</v>
      </c>
      <c r="AY170">
        <v>49</v>
      </c>
      <c r="AZ170">
        <v>23</v>
      </c>
      <c r="BA170" t="s">
        <v>546</v>
      </c>
      <c r="BB170">
        <v>28.35</v>
      </c>
      <c r="BC170" t="s">
        <v>174</v>
      </c>
      <c r="BD170">
        <v>0</v>
      </c>
    </row>
    <row r="171" spans="1:56">
      <c r="D171" t="s">
        <v>555</v>
      </c>
      <c r="E171" t="s">
        <v>556</v>
      </c>
      <c r="F171">
        <v>53.7</v>
      </c>
      <c r="G171">
        <v>318</v>
      </c>
      <c r="H171">
        <v>10.9</v>
      </c>
      <c r="I171">
        <v>29.4</v>
      </c>
      <c r="J171">
        <v>3.5</v>
      </c>
      <c r="K171">
        <v>2.4</v>
      </c>
      <c r="L171">
        <v>0</v>
      </c>
      <c r="M171">
        <v>1.4</v>
      </c>
      <c r="N171">
        <v>69</v>
      </c>
      <c r="O171">
        <v>1.78</v>
      </c>
      <c r="P171">
        <v>21</v>
      </c>
      <c r="Q171">
        <v>199</v>
      </c>
      <c r="R171">
        <v>154</v>
      </c>
      <c r="S171">
        <v>1033</v>
      </c>
      <c r="T171">
        <v>1.42</v>
      </c>
      <c r="U171">
        <v>0.2</v>
      </c>
      <c r="X171">
        <v>0</v>
      </c>
      <c r="AJ171">
        <v>0</v>
      </c>
      <c r="AV171">
        <v>10.49</v>
      </c>
      <c r="AW171">
        <v>14.48</v>
      </c>
      <c r="AX171">
        <v>3.93</v>
      </c>
      <c r="AY171">
        <v>103</v>
      </c>
      <c r="AZ171">
        <v>28</v>
      </c>
      <c r="BA171" t="s">
        <v>191</v>
      </c>
      <c r="BD171">
        <v>0</v>
      </c>
    </row>
    <row r="172" spans="1:56">
      <c r="D172" t="s">
        <v>557</v>
      </c>
      <c r="E172" t="s">
        <v>558</v>
      </c>
      <c r="F172">
        <v>54.15</v>
      </c>
      <c r="G172">
        <v>316</v>
      </c>
      <c r="H172">
        <v>11.05</v>
      </c>
      <c r="I172">
        <v>29.1</v>
      </c>
      <c r="J172">
        <v>3.25</v>
      </c>
      <c r="K172">
        <v>2.4500000000000002</v>
      </c>
      <c r="L172">
        <v>0</v>
      </c>
      <c r="M172">
        <v>1.4</v>
      </c>
      <c r="N172">
        <v>12</v>
      </c>
      <c r="O172">
        <v>1.36</v>
      </c>
      <c r="P172">
        <v>14</v>
      </c>
      <c r="Q172">
        <v>109</v>
      </c>
      <c r="R172">
        <v>168</v>
      </c>
      <c r="S172">
        <v>1179</v>
      </c>
      <c r="T172">
        <v>2.0299999999999998</v>
      </c>
      <c r="U172">
        <v>0.11</v>
      </c>
      <c r="X172">
        <v>0</v>
      </c>
      <c r="Y172">
        <v>0.05</v>
      </c>
      <c r="Z172">
        <v>0.11</v>
      </c>
      <c r="AA172">
        <v>2.42</v>
      </c>
      <c r="AB172">
        <v>0.28000000000000003</v>
      </c>
      <c r="AC172">
        <v>0.17</v>
      </c>
      <c r="AD172">
        <v>13</v>
      </c>
      <c r="AE172">
        <v>0</v>
      </c>
      <c r="AF172">
        <v>13</v>
      </c>
      <c r="AG172">
        <v>13</v>
      </c>
      <c r="AI172">
        <v>1.43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S172">
        <v>0.8</v>
      </c>
      <c r="AT172">
        <v>32</v>
      </c>
      <c r="AV172">
        <v>12.85</v>
      </c>
      <c r="AW172">
        <v>15.21</v>
      </c>
      <c r="AX172">
        <v>1.1100000000000001</v>
      </c>
      <c r="AY172">
        <v>64</v>
      </c>
      <c r="AZ172">
        <v>28</v>
      </c>
      <c r="BA172" t="s">
        <v>559</v>
      </c>
      <c r="BD172">
        <v>0</v>
      </c>
    </row>
    <row r="173" spans="1:56">
      <c r="D173" t="s">
        <v>560</v>
      </c>
      <c r="E173" t="s">
        <v>561</v>
      </c>
      <c r="F173">
        <v>65</v>
      </c>
      <c r="G173">
        <v>200</v>
      </c>
      <c r="H173">
        <v>11.75</v>
      </c>
      <c r="I173">
        <v>14.5</v>
      </c>
      <c r="J173">
        <v>3.2</v>
      </c>
      <c r="K173">
        <v>5.6</v>
      </c>
      <c r="L173">
        <v>0</v>
      </c>
      <c r="M173">
        <v>2.2999999999999998</v>
      </c>
      <c r="N173">
        <v>13</v>
      </c>
      <c r="O173">
        <v>1.22</v>
      </c>
      <c r="P173">
        <v>14</v>
      </c>
      <c r="Q173">
        <v>178</v>
      </c>
      <c r="R173">
        <v>156</v>
      </c>
      <c r="S173">
        <v>1151</v>
      </c>
      <c r="T173">
        <v>1.91</v>
      </c>
      <c r="U173">
        <v>0.21</v>
      </c>
      <c r="X173">
        <v>0</v>
      </c>
      <c r="AD173">
        <v>13</v>
      </c>
      <c r="AE173">
        <v>0</v>
      </c>
      <c r="AF173">
        <v>13</v>
      </c>
      <c r="AG173">
        <v>13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V173">
        <v>5.82</v>
      </c>
      <c r="AW173">
        <v>7.16</v>
      </c>
      <c r="AX173">
        <v>0.47</v>
      </c>
      <c r="AY173">
        <v>44</v>
      </c>
      <c r="AZ173">
        <v>28</v>
      </c>
      <c r="BA173" t="s">
        <v>559</v>
      </c>
      <c r="BD173">
        <v>0</v>
      </c>
    </row>
    <row r="174" spans="1:56">
      <c r="D174" t="s">
        <v>562</v>
      </c>
      <c r="E174" t="s">
        <v>563</v>
      </c>
      <c r="F174">
        <v>78</v>
      </c>
      <c r="G174">
        <v>79</v>
      </c>
      <c r="H174">
        <v>12.6</v>
      </c>
      <c r="I174">
        <v>0.6</v>
      </c>
      <c r="J174">
        <v>2.9</v>
      </c>
      <c r="K174">
        <v>6</v>
      </c>
      <c r="L174">
        <v>0</v>
      </c>
      <c r="M174">
        <v>2.2000000000000002</v>
      </c>
      <c r="N174">
        <v>15</v>
      </c>
      <c r="O174">
        <v>0.92</v>
      </c>
      <c r="P174">
        <v>22</v>
      </c>
      <c r="Q174">
        <v>154</v>
      </c>
      <c r="R174">
        <v>156</v>
      </c>
      <c r="S174">
        <v>977</v>
      </c>
      <c r="T174">
        <v>1.1399999999999999</v>
      </c>
      <c r="U174">
        <v>0.2</v>
      </c>
      <c r="X174">
        <v>0</v>
      </c>
      <c r="AJ174">
        <v>0</v>
      </c>
      <c r="AV174">
        <v>0.23499999999999999</v>
      </c>
      <c r="AW174">
        <v>0.20799999999999999</v>
      </c>
      <c r="AX174">
        <v>0.127</v>
      </c>
      <c r="AY174">
        <v>25</v>
      </c>
      <c r="AZ174">
        <v>28</v>
      </c>
      <c r="BA174" t="s">
        <v>191</v>
      </c>
      <c r="BD174">
        <v>0</v>
      </c>
    </row>
    <row r="175" spans="1:56">
      <c r="D175" t="s">
        <v>564</v>
      </c>
      <c r="E175" t="s">
        <v>565</v>
      </c>
      <c r="F175">
        <v>64.75</v>
      </c>
      <c r="G175">
        <v>202</v>
      </c>
      <c r="H175">
        <v>11.5</v>
      </c>
      <c r="I175">
        <v>14.75</v>
      </c>
      <c r="J175">
        <v>3.35</v>
      </c>
      <c r="K175">
        <v>5.7</v>
      </c>
      <c r="L175">
        <v>0</v>
      </c>
      <c r="M175">
        <v>2.6</v>
      </c>
      <c r="N175">
        <v>50</v>
      </c>
      <c r="O175">
        <v>1.39</v>
      </c>
      <c r="P175">
        <v>20</v>
      </c>
      <c r="Q175">
        <v>185</v>
      </c>
      <c r="R175">
        <v>163</v>
      </c>
      <c r="S175">
        <v>1117</v>
      </c>
      <c r="T175">
        <v>1.61</v>
      </c>
      <c r="U175">
        <v>0.2</v>
      </c>
      <c r="V175">
        <v>0.155</v>
      </c>
      <c r="W175">
        <v>5.6</v>
      </c>
      <c r="X175">
        <v>0</v>
      </c>
      <c r="Y175">
        <v>0.159</v>
      </c>
      <c r="Z175">
        <v>9.7000000000000003E-2</v>
      </c>
      <c r="AA175">
        <v>3.0720000000000001</v>
      </c>
      <c r="AB175">
        <v>0.34</v>
      </c>
      <c r="AC175">
        <v>0.16300000000000001</v>
      </c>
      <c r="AD175">
        <v>18</v>
      </c>
      <c r="AE175">
        <v>0</v>
      </c>
      <c r="AF175">
        <v>18</v>
      </c>
      <c r="AG175">
        <v>18</v>
      </c>
      <c r="AI175">
        <v>0.28999999999999998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V175">
        <v>5.62</v>
      </c>
      <c r="AW175">
        <v>7.3</v>
      </c>
      <c r="AX175">
        <v>1.54</v>
      </c>
      <c r="AY175">
        <v>56</v>
      </c>
      <c r="AZ175">
        <v>28</v>
      </c>
      <c r="BA175" t="s">
        <v>559</v>
      </c>
      <c r="BD175">
        <v>0</v>
      </c>
    </row>
    <row r="176" spans="1:56">
      <c r="D176" t="s">
        <v>566</v>
      </c>
      <c r="E176" t="s">
        <v>567</v>
      </c>
      <c r="F176">
        <v>54.7</v>
      </c>
      <c r="G176">
        <v>313</v>
      </c>
      <c r="H176">
        <v>11.8</v>
      </c>
      <c r="I176">
        <v>28.4</v>
      </c>
      <c r="J176">
        <v>2.5</v>
      </c>
      <c r="K176">
        <v>2.6</v>
      </c>
      <c r="L176">
        <v>0</v>
      </c>
      <c r="M176">
        <v>2.2000000000000002</v>
      </c>
      <c r="N176">
        <v>15</v>
      </c>
      <c r="O176">
        <v>1.1599999999999999</v>
      </c>
      <c r="P176">
        <v>15</v>
      </c>
      <c r="Q176">
        <v>106</v>
      </c>
      <c r="R176">
        <v>139</v>
      </c>
      <c r="S176">
        <v>827</v>
      </c>
      <c r="T176">
        <v>1.85</v>
      </c>
      <c r="U176">
        <v>0.13</v>
      </c>
      <c r="V176">
        <v>4.9000000000000002E-2</v>
      </c>
      <c r="X176">
        <v>0</v>
      </c>
      <c r="Y176">
        <v>0.28999999999999998</v>
      </c>
      <c r="Z176">
        <v>0.14000000000000001</v>
      </c>
      <c r="AA176">
        <v>2.65</v>
      </c>
      <c r="AC176">
        <v>0.14000000000000001</v>
      </c>
      <c r="AI176">
        <v>1.26</v>
      </c>
      <c r="AJ176">
        <v>0</v>
      </c>
      <c r="AS176">
        <v>1</v>
      </c>
      <c r="AT176">
        <v>40</v>
      </c>
      <c r="AV176">
        <v>11.14</v>
      </c>
      <c r="AW176">
        <v>14.09</v>
      </c>
      <c r="AX176">
        <v>1.97</v>
      </c>
      <c r="AY176">
        <v>62</v>
      </c>
      <c r="AZ176">
        <v>56</v>
      </c>
      <c r="BA176" t="s">
        <v>191</v>
      </c>
      <c r="BD176">
        <v>0</v>
      </c>
    </row>
    <row r="177" spans="4:56">
      <c r="D177" t="s">
        <v>568</v>
      </c>
      <c r="E177" t="s">
        <v>569</v>
      </c>
      <c r="F177">
        <v>50.5</v>
      </c>
      <c r="G177">
        <v>331</v>
      </c>
      <c r="H177">
        <v>14.25</v>
      </c>
      <c r="I177">
        <v>29.35</v>
      </c>
      <c r="J177">
        <v>3.35</v>
      </c>
      <c r="K177">
        <v>2.6</v>
      </c>
      <c r="L177">
        <v>0.2</v>
      </c>
      <c r="M177">
        <v>1.2</v>
      </c>
      <c r="N177">
        <v>9</v>
      </c>
      <c r="O177">
        <v>10.51</v>
      </c>
      <c r="P177">
        <v>14</v>
      </c>
      <c r="Q177">
        <v>199</v>
      </c>
      <c r="R177">
        <v>202</v>
      </c>
      <c r="S177">
        <v>1159</v>
      </c>
      <c r="T177">
        <v>3.4</v>
      </c>
      <c r="U177">
        <v>0.5</v>
      </c>
      <c r="V177">
        <v>0.14799999999999999</v>
      </c>
      <c r="X177">
        <v>9</v>
      </c>
      <c r="Y177">
        <v>0.23</v>
      </c>
      <c r="Z177">
        <v>1.6</v>
      </c>
      <c r="AA177">
        <v>9.19</v>
      </c>
      <c r="AB177">
        <v>3.45</v>
      </c>
      <c r="AC177">
        <v>0.33</v>
      </c>
      <c r="AD177">
        <v>47</v>
      </c>
      <c r="AE177">
        <v>0</v>
      </c>
      <c r="AF177">
        <v>47</v>
      </c>
      <c r="AG177">
        <v>47</v>
      </c>
      <c r="AI177">
        <v>18.78</v>
      </c>
      <c r="AJ177">
        <v>15728</v>
      </c>
      <c r="AK177">
        <v>4723</v>
      </c>
      <c r="AL177">
        <v>4723</v>
      </c>
      <c r="AM177">
        <v>0</v>
      </c>
      <c r="AN177">
        <v>0</v>
      </c>
      <c r="AO177">
        <v>0</v>
      </c>
      <c r="AP177">
        <v>0</v>
      </c>
      <c r="AQ177">
        <v>0</v>
      </c>
      <c r="AS177">
        <v>1.1000000000000001</v>
      </c>
      <c r="AT177">
        <v>44</v>
      </c>
      <c r="AV177">
        <v>10.94</v>
      </c>
      <c r="AW177">
        <v>15.48</v>
      </c>
      <c r="AX177">
        <v>3.73</v>
      </c>
      <c r="AY177">
        <v>178</v>
      </c>
      <c r="AZ177">
        <v>28</v>
      </c>
      <c r="BA177" t="s">
        <v>559</v>
      </c>
      <c r="BD177">
        <v>0</v>
      </c>
    </row>
    <row r="178" spans="4:56">
      <c r="D178" t="s">
        <v>570</v>
      </c>
      <c r="E178" t="s">
        <v>571</v>
      </c>
      <c r="F178">
        <v>49.6</v>
      </c>
      <c r="G178">
        <v>341</v>
      </c>
      <c r="H178">
        <v>14.2</v>
      </c>
      <c r="I178">
        <v>30.6</v>
      </c>
      <c r="J178">
        <v>3.4</v>
      </c>
      <c r="K178">
        <v>2.2999999999999998</v>
      </c>
      <c r="L178">
        <v>0.1</v>
      </c>
      <c r="M178">
        <v>0.7</v>
      </c>
      <c r="N178">
        <v>9</v>
      </c>
      <c r="O178">
        <v>9.74</v>
      </c>
      <c r="P178">
        <v>12</v>
      </c>
      <c r="Q178">
        <v>194</v>
      </c>
      <c r="R178">
        <v>184</v>
      </c>
      <c r="S178">
        <v>1118</v>
      </c>
      <c r="T178">
        <v>3.16</v>
      </c>
      <c r="U178">
        <v>0.4</v>
      </c>
      <c r="V178">
        <v>0.09</v>
      </c>
      <c r="X178">
        <v>9</v>
      </c>
      <c r="Y178">
        <v>0.23</v>
      </c>
      <c r="Z178">
        <v>1.55</v>
      </c>
      <c r="AA178">
        <v>8.2799999999999994</v>
      </c>
      <c r="AB178">
        <v>2.88</v>
      </c>
      <c r="AC178">
        <v>0.34</v>
      </c>
      <c r="AD178">
        <v>61</v>
      </c>
      <c r="AE178">
        <v>0</v>
      </c>
      <c r="AF178">
        <v>61</v>
      </c>
      <c r="AG178">
        <v>61</v>
      </c>
      <c r="AI178">
        <v>18.52</v>
      </c>
      <c r="AJ178">
        <v>16670</v>
      </c>
      <c r="AN178">
        <v>0</v>
      </c>
      <c r="AS178">
        <v>0.8</v>
      </c>
      <c r="AT178">
        <v>33</v>
      </c>
      <c r="AV178">
        <v>10.89</v>
      </c>
      <c r="AW178">
        <v>15.57</v>
      </c>
      <c r="AX178">
        <v>3.76</v>
      </c>
      <c r="AY178">
        <v>160</v>
      </c>
      <c r="AZ178">
        <v>56</v>
      </c>
      <c r="BA178" t="s">
        <v>191</v>
      </c>
      <c r="BD178">
        <v>0</v>
      </c>
    </row>
    <row r="179" spans="4:56">
      <c r="D179" t="s">
        <v>572</v>
      </c>
      <c r="E179" t="s">
        <v>573</v>
      </c>
      <c r="F179">
        <v>70.400000000000006</v>
      </c>
      <c r="G179">
        <v>109</v>
      </c>
      <c r="H179">
        <v>19.850000000000001</v>
      </c>
      <c r="I179">
        <v>1.5</v>
      </c>
      <c r="J179">
        <v>4.3</v>
      </c>
      <c r="K179">
        <v>3.95</v>
      </c>
      <c r="L179">
        <v>0</v>
      </c>
      <c r="M179">
        <v>4.3</v>
      </c>
      <c r="N179">
        <v>10</v>
      </c>
      <c r="O179">
        <v>1.1299999999999999</v>
      </c>
      <c r="P179">
        <v>36</v>
      </c>
      <c r="Q179">
        <v>289</v>
      </c>
      <c r="R179">
        <v>329</v>
      </c>
      <c r="S179">
        <v>1438</v>
      </c>
      <c r="T179">
        <v>0.7</v>
      </c>
      <c r="U179">
        <v>0.17</v>
      </c>
      <c r="X179">
        <v>0</v>
      </c>
      <c r="AD179">
        <v>4</v>
      </c>
      <c r="AE179">
        <v>0</v>
      </c>
      <c r="AF179">
        <v>4</v>
      </c>
      <c r="AG179">
        <v>4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V179">
        <v>0.39400000000000002</v>
      </c>
      <c r="AW179">
        <v>0.56399999999999995</v>
      </c>
      <c r="AX179">
        <v>0.218</v>
      </c>
      <c r="AY179">
        <v>53</v>
      </c>
      <c r="AZ179">
        <v>52</v>
      </c>
      <c r="BA179" t="s">
        <v>574</v>
      </c>
      <c r="BD179">
        <v>0</v>
      </c>
    </row>
    <row r="180" spans="4:56">
      <c r="D180" t="s">
        <v>575</v>
      </c>
      <c r="E180" t="s">
        <v>576</v>
      </c>
      <c r="F180">
        <v>75.8</v>
      </c>
      <c r="G180">
        <v>85</v>
      </c>
      <c r="H180">
        <v>18.3</v>
      </c>
      <c r="I180">
        <v>0.6</v>
      </c>
      <c r="J180">
        <v>3.7</v>
      </c>
      <c r="K180">
        <v>1.7</v>
      </c>
      <c r="L180">
        <v>0</v>
      </c>
      <c r="M180">
        <v>0.9</v>
      </c>
      <c r="N180">
        <v>12</v>
      </c>
      <c r="O180">
        <v>1.33</v>
      </c>
      <c r="P180">
        <v>36</v>
      </c>
      <c r="Q180">
        <v>256</v>
      </c>
      <c r="R180">
        <v>316</v>
      </c>
      <c r="S180">
        <v>1242</v>
      </c>
      <c r="T180">
        <v>0.6</v>
      </c>
      <c r="U180">
        <v>0.23</v>
      </c>
      <c r="X180">
        <v>0</v>
      </c>
      <c r="AJ180">
        <v>0</v>
      </c>
      <c r="AV180">
        <v>0.17</v>
      </c>
      <c r="AW180">
        <v>0.16</v>
      </c>
      <c r="AX180">
        <v>0.06</v>
      </c>
      <c r="AY180">
        <v>44</v>
      </c>
      <c r="AZ180">
        <v>52</v>
      </c>
      <c r="BA180" t="s">
        <v>191</v>
      </c>
      <c r="BB180">
        <v>13</v>
      </c>
      <c r="BC180" t="s">
        <v>187</v>
      </c>
      <c r="BD180">
        <v>0</v>
      </c>
    </row>
    <row r="181" spans="4:56">
      <c r="D181" t="s">
        <v>577</v>
      </c>
      <c r="E181" t="s">
        <v>578</v>
      </c>
      <c r="F181">
        <v>60.5</v>
      </c>
      <c r="G181">
        <v>234</v>
      </c>
      <c r="H181">
        <v>13.85</v>
      </c>
      <c r="I181">
        <v>18.2</v>
      </c>
      <c r="J181">
        <v>3.7</v>
      </c>
      <c r="K181">
        <v>3.75</v>
      </c>
      <c r="L181">
        <v>0</v>
      </c>
      <c r="M181">
        <v>3.3</v>
      </c>
      <c r="N181">
        <v>67</v>
      </c>
      <c r="O181">
        <v>0.86</v>
      </c>
      <c r="P181">
        <v>19</v>
      </c>
      <c r="Q181">
        <v>270</v>
      </c>
      <c r="R181">
        <v>265</v>
      </c>
      <c r="S181">
        <v>1167</v>
      </c>
      <c r="T181">
        <v>1.81</v>
      </c>
      <c r="U181">
        <v>0.12</v>
      </c>
      <c r="V181">
        <v>1.7999999999999999E-2</v>
      </c>
      <c r="X181">
        <v>0</v>
      </c>
      <c r="Y181">
        <v>0.57999999999999996</v>
      </c>
      <c r="Z181">
        <v>0.19</v>
      </c>
      <c r="AA181">
        <v>3.48</v>
      </c>
      <c r="AB181">
        <v>0.44</v>
      </c>
      <c r="AC181">
        <v>0.25</v>
      </c>
      <c r="AD181">
        <v>3</v>
      </c>
      <c r="AE181">
        <v>0</v>
      </c>
      <c r="AF181">
        <v>3</v>
      </c>
      <c r="AG181">
        <v>3</v>
      </c>
      <c r="AI181">
        <v>0.76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S181">
        <v>1.1000000000000001</v>
      </c>
      <c r="AT181">
        <v>42</v>
      </c>
      <c r="AV181">
        <v>6.5609999999999999</v>
      </c>
      <c r="AW181">
        <v>8.2780000000000005</v>
      </c>
      <c r="AX181">
        <v>1.798</v>
      </c>
      <c r="AY181">
        <v>62</v>
      </c>
      <c r="AZ181">
        <v>28</v>
      </c>
      <c r="BA181" t="s">
        <v>191</v>
      </c>
      <c r="BD181">
        <v>0</v>
      </c>
    </row>
    <row r="182" spans="4:56">
      <c r="D182" t="s">
        <v>579</v>
      </c>
      <c r="E182" t="s">
        <v>580</v>
      </c>
      <c r="F182">
        <v>65.25</v>
      </c>
      <c r="G182">
        <v>180</v>
      </c>
      <c r="H182">
        <v>16.3</v>
      </c>
      <c r="I182">
        <v>11.15</v>
      </c>
      <c r="J182">
        <v>3.65</v>
      </c>
      <c r="K182">
        <v>3.65</v>
      </c>
      <c r="L182">
        <v>0</v>
      </c>
      <c r="M182">
        <v>2.2000000000000002</v>
      </c>
      <c r="N182">
        <v>9</v>
      </c>
      <c r="O182">
        <v>1.3</v>
      </c>
      <c r="P182">
        <v>23</v>
      </c>
      <c r="Q182">
        <v>219</v>
      </c>
      <c r="R182">
        <v>260</v>
      </c>
      <c r="S182">
        <v>1249</v>
      </c>
      <c r="T182">
        <v>2.25</v>
      </c>
      <c r="U182">
        <v>0.24</v>
      </c>
      <c r="X182">
        <v>0</v>
      </c>
      <c r="AD182">
        <v>3</v>
      </c>
      <c r="AE182">
        <v>0</v>
      </c>
      <c r="AF182">
        <v>3</v>
      </c>
      <c r="AG182">
        <v>3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V182">
        <v>4.056</v>
      </c>
      <c r="AW182">
        <v>5.8289999999999997</v>
      </c>
      <c r="AX182">
        <v>1.2749999999999999</v>
      </c>
      <c r="AY182">
        <v>59</v>
      </c>
      <c r="AZ182">
        <v>28</v>
      </c>
      <c r="BA182" t="s">
        <v>559</v>
      </c>
      <c r="BD182">
        <v>0</v>
      </c>
    </row>
    <row r="183" spans="4:56">
      <c r="D183" t="s">
        <v>581</v>
      </c>
      <c r="E183" t="s">
        <v>582</v>
      </c>
      <c r="F183">
        <v>74.45</v>
      </c>
      <c r="G183">
        <v>104</v>
      </c>
      <c r="H183">
        <v>16.3</v>
      </c>
      <c r="I183">
        <v>3.52</v>
      </c>
      <c r="J183">
        <v>3.9</v>
      </c>
      <c r="K183">
        <v>1.83</v>
      </c>
      <c r="L183">
        <v>0</v>
      </c>
      <c r="M183">
        <v>1</v>
      </c>
      <c r="N183">
        <v>10</v>
      </c>
      <c r="O183">
        <v>1.3</v>
      </c>
      <c r="P183">
        <v>31</v>
      </c>
      <c r="Q183">
        <v>233</v>
      </c>
      <c r="R183">
        <v>268</v>
      </c>
      <c r="S183">
        <v>1242</v>
      </c>
      <c r="T183">
        <v>1.81</v>
      </c>
      <c r="U183">
        <v>0.24</v>
      </c>
      <c r="X183">
        <v>0</v>
      </c>
      <c r="AD183">
        <v>4</v>
      </c>
      <c r="AE183">
        <v>0</v>
      </c>
      <c r="AF183">
        <v>4</v>
      </c>
      <c r="AG183">
        <v>4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V183">
        <v>0.85099999999999998</v>
      </c>
      <c r="AW183">
        <v>1.165</v>
      </c>
      <c r="AX183">
        <v>1.3140000000000001</v>
      </c>
      <c r="AY183">
        <v>48</v>
      </c>
      <c r="AZ183">
        <v>63</v>
      </c>
      <c r="BA183" t="s">
        <v>583</v>
      </c>
      <c r="BD183">
        <v>0</v>
      </c>
    </row>
    <row r="184" spans="4:56">
      <c r="D184" t="s">
        <v>584</v>
      </c>
      <c r="E184" t="s">
        <v>585</v>
      </c>
      <c r="F184">
        <v>74.599999999999994</v>
      </c>
      <c r="G184">
        <v>104</v>
      </c>
      <c r="H184">
        <v>16.600000000000001</v>
      </c>
      <c r="I184">
        <v>3.7</v>
      </c>
      <c r="J184">
        <v>4</v>
      </c>
      <c r="K184">
        <v>1.2</v>
      </c>
      <c r="L184">
        <v>0</v>
      </c>
      <c r="M184">
        <v>0.3</v>
      </c>
      <c r="N184">
        <v>10</v>
      </c>
      <c r="O184">
        <v>1.48</v>
      </c>
      <c r="P184">
        <v>31</v>
      </c>
      <c r="Q184">
        <v>239</v>
      </c>
      <c r="R184">
        <v>283</v>
      </c>
      <c r="S184">
        <v>1348</v>
      </c>
      <c r="T184">
        <v>1.85</v>
      </c>
      <c r="U184">
        <v>0.24</v>
      </c>
      <c r="X184">
        <v>0</v>
      </c>
      <c r="AJ184">
        <v>0</v>
      </c>
      <c r="AV184">
        <v>1.2470000000000001</v>
      </c>
      <c r="AW184">
        <v>1.7270000000000001</v>
      </c>
      <c r="AX184">
        <v>0.35599999999999998</v>
      </c>
      <c r="AY184">
        <v>47</v>
      </c>
      <c r="AZ184">
        <v>63</v>
      </c>
      <c r="BA184" t="s">
        <v>191</v>
      </c>
      <c r="BB184">
        <v>21</v>
      </c>
      <c r="BC184" t="s">
        <v>187</v>
      </c>
      <c r="BD184">
        <v>0</v>
      </c>
    </row>
    <row r="185" spans="4:56">
      <c r="D185" t="s">
        <v>586</v>
      </c>
      <c r="E185" t="s">
        <v>587</v>
      </c>
      <c r="F185">
        <v>72.7</v>
      </c>
      <c r="G185">
        <v>111</v>
      </c>
      <c r="H185">
        <v>16.7</v>
      </c>
      <c r="I185">
        <v>3.5</v>
      </c>
      <c r="J185">
        <v>4</v>
      </c>
      <c r="K185">
        <v>3.1</v>
      </c>
      <c r="L185">
        <v>0</v>
      </c>
      <c r="M185">
        <v>3.1</v>
      </c>
      <c r="N185">
        <v>10</v>
      </c>
      <c r="O185">
        <v>1.35</v>
      </c>
      <c r="P185">
        <v>31</v>
      </c>
      <c r="Q185">
        <v>259</v>
      </c>
      <c r="R185">
        <v>281</v>
      </c>
      <c r="S185">
        <v>1248</v>
      </c>
      <c r="T185">
        <v>2.08</v>
      </c>
      <c r="U185">
        <v>0.23</v>
      </c>
      <c r="X185">
        <v>0</v>
      </c>
      <c r="AJ185">
        <v>0</v>
      </c>
      <c r="AV185">
        <v>1.167</v>
      </c>
      <c r="AW185">
        <v>1.669</v>
      </c>
      <c r="AX185">
        <v>0.314</v>
      </c>
      <c r="AY185">
        <v>45</v>
      </c>
      <c r="AZ185">
        <v>63</v>
      </c>
      <c r="BA185" t="s">
        <v>191</v>
      </c>
      <c r="BB185">
        <v>21</v>
      </c>
      <c r="BC185" t="s">
        <v>187</v>
      </c>
      <c r="BD185">
        <v>0</v>
      </c>
    </row>
    <row r="186" spans="4:56">
      <c r="D186" t="s">
        <v>588</v>
      </c>
      <c r="E186" t="s">
        <v>589</v>
      </c>
      <c r="F186">
        <v>75.8</v>
      </c>
      <c r="G186">
        <v>99</v>
      </c>
      <c r="H186">
        <v>16.600000000000001</v>
      </c>
      <c r="I186">
        <v>3.6</v>
      </c>
      <c r="J186">
        <v>3.9</v>
      </c>
      <c r="K186">
        <v>0.1</v>
      </c>
      <c r="L186">
        <v>0</v>
      </c>
      <c r="M186">
        <v>0.1</v>
      </c>
      <c r="N186">
        <v>10</v>
      </c>
      <c r="O186">
        <v>1.3</v>
      </c>
      <c r="P186">
        <v>31</v>
      </c>
      <c r="Q186">
        <v>233</v>
      </c>
      <c r="R186">
        <v>268</v>
      </c>
      <c r="S186">
        <v>1214</v>
      </c>
      <c r="T186">
        <v>1.81</v>
      </c>
      <c r="U186">
        <v>0.24</v>
      </c>
      <c r="X186">
        <v>0</v>
      </c>
      <c r="AJ186">
        <v>0</v>
      </c>
      <c r="AV186">
        <v>1.222</v>
      </c>
      <c r="AW186">
        <v>1.673</v>
      </c>
      <c r="AX186">
        <v>0.34499999999999997</v>
      </c>
      <c r="AY186">
        <v>48</v>
      </c>
      <c r="AZ186">
        <v>63</v>
      </c>
      <c r="BA186" t="s">
        <v>191</v>
      </c>
      <c r="BB186">
        <v>21</v>
      </c>
      <c r="BC186" t="s">
        <v>187</v>
      </c>
      <c r="BD186">
        <v>0</v>
      </c>
    </row>
    <row r="187" spans="4:56">
      <c r="D187" t="s">
        <v>590</v>
      </c>
      <c r="E187" t="s">
        <v>591</v>
      </c>
      <c r="F187">
        <v>79.2</v>
      </c>
      <c r="G187">
        <v>72</v>
      </c>
      <c r="H187">
        <v>14.6</v>
      </c>
      <c r="I187">
        <v>0.7</v>
      </c>
      <c r="J187">
        <v>3.7</v>
      </c>
      <c r="K187">
        <v>1.9</v>
      </c>
      <c r="L187">
        <v>0</v>
      </c>
      <c r="M187">
        <v>1.1000000000000001</v>
      </c>
      <c r="N187">
        <v>11</v>
      </c>
      <c r="O187">
        <v>0.91</v>
      </c>
      <c r="P187">
        <v>27</v>
      </c>
      <c r="Q187">
        <v>197</v>
      </c>
      <c r="R187">
        <v>234</v>
      </c>
      <c r="S187">
        <v>1084</v>
      </c>
      <c r="T187">
        <v>1.57</v>
      </c>
      <c r="U187">
        <v>0.2</v>
      </c>
      <c r="X187">
        <v>0</v>
      </c>
      <c r="AJ187">
        <v>0</v>
      </c>
      <c r="AV187">
        <v>0.221</v>
      </c>
      <c r="AW187">
        <v>0.27200000000000002</v>
      </c>
      <c r="AX187">
        <v>0.13600000000000001</v>
      </c>
      <c r="AY187">
        <v>38</v>
      </c>
      <c r="AZ187">
        <v>47</v>
      </c>
      <c r="BA187" t="s">
        <v>191</v>
      </c>
      <c r="BB187">
        <v>16</v>
      </c>
      <c r="BC187" t="s">
        <v>187</v>
      </c>
      <c r="BD187">
        <v>0</v>
      </c>
    </row>
    <row r="188" spans="4:56">
      <c r="D188" t="s">
        <v>592</v>
      </c>
      <c r="E188" t="s">
        <v>593</v>
      </c>
      <c r="F188">
        <v>67.5</v>
      </c>
      <c r="G188">
        <v>185</v>
      </c>
      <c r="H188">
        <v>15.7</v>
      </c>
      <c r="I188">
        <v>13.5</v>
      </c>
      <c r="J188">
        <v>3.3</v>
      </c>
      <c r="K188">
        <v>0</v>
      </c>
      <c r="L188">
        <v>0</v>
      </c>
      <c r="M188">
        <v>0</v>
      </c>
      <c r="N188">
        <v>21</v>
      </c>
      <c r="O188">
        <v>1.63</v>
      </c>
      <c r="P188">
        <v>11</v>
      </c>
      <c r="Q188">
        <v>63</v>
      </c>
      <c r="R188">
        <v>29</v>
      </c>
      <c r="S188">
        <v>1073</v>
      </c>
      <c r="T188">
        <v>1.19</v>
      </c>
      <c r="U188">
        <v>0.2</v>
      </c>
      <c r="X188">
        <v>0</v>
      </c>
      <c r="Y188">
        <v>0.04</v>
      </c>
      <c r="Z188">
        <v>0.17</v>
      </c>
      <c r="AA188">
        <v>0.97</v>
      </c>
      <c r="AB188">
        <v>0.22</v>
      </c>
      <c r="AC188">
        <v>0.13</v>
      </c>
      <c r="AD188">
        <v>1</v>
      </c>
      <c r="AE188">
        <v>0</v>
      </c>
      <c r="AF188">
        <v>1</v>
      </c>
      <c r="AG188">
        <v>1</v>
      </c>
      <c r="AI188">
        <v>0.95</v>
      </c>
      <c r="AJ188">
        <v>100</v>
      </c>
      <c r="AS188">
        <v>1.2</v>
      </c>
      <c r="AT188">
        <v>46</v>
      </c>
      <c r="AV188">
        <v>4.2990000000000004</v>
      </c>
      <c r="AW188">
        <v>6.9130000000000003</v>
      </c>
      <c r="AX188">
        <v>1.3440000000000001</v>
      </c>
      <c r="AY188">
        <v>91</v>
      </c>
      <c r="AZ188">
        <v>28</v>
      </c>
      <c r="BA188" t="s">
        <v>191</v>
      </c>
      <c r="BD188">
        <v>0</v>
      </c>
    </row>
    <row r="189" spans="4:56">
      <c r="D189" t="s">
        <v>594</v>
      </c>
      <c r="E189" t="s">
        <v>595</v>
      </c>
      <c r="F189">
        <v>52.2</v>
      </c>
      <c r="G189">
        <v>313</v>
      </c>
      <c r="H189">
        <v>15.2</v>
      </c>
      <c r="I189">
        <v>26.4</v>
      </c>
      <c r="J189">
        <v>3.6</v>
      </c>
      <c r="K189">
        <v>2.6</v>
      </c>
      <c r="L189">
        <v>0</v>
      </c>
      <c r="M189">
        <v>1.3</v>
      </c>
      <c r="N189">
        <v>9</v>
      </c>
      <c r="O189">
        <v>11.9</v>
      </c>
      <c r="P189">
        <v>15</v>
      </c>
      <c r="Q189">
        <v>233</v>
      </c>
      <c r="R189">
        <v>214</v>
      </c>
      <c r="S189">
        <v>1105</v>
      </c>
      <c r="T189">
        <v>3.85</v>
      </c>
      <c r="U189">
        <v>0.58399999999999996</v>
      </c>
      <c r="V189">
        <v>0.19600000000000001</v>
      </c>
      <c r="X189">
        <v>2.7</v>
      </c>
      <c r="Y189">
        <v>0.21</v>
      </c>
      <c r="Z189">
        <v>2.2000000000000002</v>
      </c>
      <c r="AA189">
        <v>12.01</v>
      </c>
      <c r="AB189">
        <v>3.73</v>
      </c>
      <c r="AC189">
        <v>0.45</v>
      </c>
      <c r="AD189">
        <v>113</v>
      </c>
      <c r="AE189">
        <v>0</v>
      </c>
      <c r="AF189">
        <v>113</v>
      </c>
      <c r="AG189">
        <v>113</v>
      </c>
      <c r="AI189">
        <v>24.29</v>
      </c>
      <c r="AJ189">
        <v>23778</v>
      </c>
      <c r="AK189">
        <v>7133</v>
      </c>
      <c r="AL189">
        <v>7133</v>
      </c>
      <c r="AM189">
        <v>0</v>
      </c>
      <c r="AN189">
        <v>0</v>
      </c>
      <c r="AO189">
        <v>0</v>
      </c>
      <c r="AP189">
        <v>0</v>
      </c>
      <c r="AQ189">
        <v>0</v>
      </c>
      <c r="AS189">
        <v>1.2</v>
      </c>
      <c r="AT189">
        <v>49</v>
      </c>
      <c r="AV189">
        <v>9.3000000000000007</v>
      </c>
      <c r="AW189">
        <v>13.1</v>
      </c>
      <c r="AX189">
        <v>4.0999999999999996</v>
      </c>
      <c r="AY189">
        <v>211</v>
      </c>
      <c r="AZ189">
        <v>38</v>
      </c>
      <c r="BA189" t="s">
        <v>187</v>
      </c>
      <c r="BD189">
        <v>0</v>
      </c>
    </row>
    <row r="190" spans="4:56">
      <c r="D190" t="s">
        <v>596</v>
      </c>
      <c r="E190" t="s">
        <v>597</v>
      </c>
      <c r="F190">
        <v>58.6</v>
      </c>
      <c r="G190">
        <v>234</v>
      </c>
      <c r="H190">
        <v>13.5</v>
      </c>
      <c r="I190">
        <v>16.899999999999999</v>
      </c>
      <c r="J190">
        <v>4</v>
      </c>
      <c r="K190">
        <v>7</v>
      </c>
      <c r="L190">
        <v>0</v>
      </c>
      <c r="M190">
        <v>4.5999999999999996</v>
      </c>
      <c r="N190">
        <v>109</v>
      </c>
      <c r="O190">
        <v>1.35</v>
      </c>
      <c r="P190">
        <v>24</v>
      </c>
      <c r="Q190">
        <v>195</v>
      </c>
      <c r="R190">
        <v>270</v>
      </c>
      <c r="S190">
        <v>1226</v>
      </c>
      <c r="T190">
        <v>1.95</v>
      </c>
      <c r="U190">
        <v>2.31</v>
      </c>
      <c r="X190">
        <v>0</v>
      </c>
      <c r="AJ190">
        <v>0</v>
      </c>
      <c r="AV190">
        <v>5.367</v>
      </c>
      <c r="AW190">
        <v>7.3929999999999998</v>
      </c>
      <c r="AX190">
        <v>2.7890000000000001</v>
      </c>
      <c r="AY190">
        <v>67</v>
      </c>
      <c r="AZ190">
        <v>28</v>
      </c>
      <c r="BA190" t="s">
        <v>191</v>
      </c>
      <c r="BD190">
        <v>0</v>
      </c>
    </row>
    <row r="191" spans="4:56">
      <c r="D191" t="s">
        <v>598</v>
      </c>
      <c r="E191" t="s">
        <v>599</v>
      </c>
      <c r="F191">
        <v>58.9</v>
      </c>
      <c r="G191">
        <v>231</v>
      </c>
      <c r="H191">
        <v>13.1</v>
      </c>
      <c r="I191">
        <v>16.3</v>
      </c>
      <c r="J191">
        <v>3.7</v>
      </c>
      <c r="K191">
        <v>8</v>
      </c>
      <c r="L191">
        <v>0</v>
      </c>
      <c r="M191">
        <v>4.5999999999999996</v>
      </c>
      <c r="N191">
        <v>113</v>
      </c>
      <c r="O191">
        <v>1.32</v>
      </c>
      <c r="P191">
        <v>23</v>
      </c>
      <c r="Q191">
        <v>208</v>
      </c>
      <c r="R191">
        <v>294</v>
      </c>
      <c r="S191">
        <v>1184</v>
      </c>
      <c r="T191">
        <v>1.87</v>
      </c>
      <c r="U191">
        <v>0.14000000000000001</v>
      </c>
      <c r="X191">
        <v>0</v>
      </c>
      <c r="AJ191">
        <v>0</v>
      </c>
      <c r="AV191">
        <v>5.6</v>
      </c>
      <c r="AW191">
        <v>7.86</v>
      </c>
      <c r="AX191">
        <v>2.64</v>
      </c>
      <c r="AY191">
        <v>61</v>
      </c>
      <c r="AZ191">
        <v>28</v>
      </c>
      <c r="BA191" t="s">
        <v>191</v>
      </c>
      <c r="BD191">
        <v>0</v>
      </c>
    </row>
    <row r="192" spans="4:56">
      <c r="D192" t="s">
        <v>600</v>
      </c>
      <c r="E192" t="s">
        <v>601</v>
      </c>
      <c r="F192">
        <v>57.5</v>
      </c>
      <c r="G192">
        <v>263</v>
      </c>
      <c r="H192">
        <v>9.9</v>
      </c>
      <c r="I192">
        <v>21.8</v>
      </c>
      <c r="J192">
        <v>3.9</v>
      </c>
      <c r="K192">
        <v>6.9</v>
      </c>
      <c r="L192">
        <v>0</v>
      </c>
      <c r="M192">
        <v>3.2</v>
      </c>
      <c r="N192">
        <v>111</v>
      </c>
      <c r="O192">
        <v>1.74</v>
      </c>
      <c r="P192">
        <v>27</v>
      </c>
      <c r="Q192">
        <v>132</v>
      </c>
      <c r="R192">
        <v>186</v>
      </c>
      <c r="S192">
        <v>1318</v>
      </c>
      <c r="T192">
        <v>1.05</v>
      </c>
      <c r="U192">
        <v>0.22</v>
      </c>
      <c r="X192">
        <v>0</v>
      </c>
      <c r="AJ192">
        <v>0</v>
      </c>
      <c r="AV192">
        <v>7.02</v>
      </c>
      <c r="AW192">
        <v>11.13</v>
      </c>
      <c r="AX192">
        <v>2.63</v>
      </c>
      <c r="AY192">
        <v>71</v>
      </c>
      <c r="AZ192">
        <v>28</v>
      </c>
      <c r="BA192" t="s">
        <v>191</v>
      </c>
      <c r="BD192">
        <v>0</v>
      </c>
    </row>
    <row r="193" spans="4:56">
      <c r="D193" t="s">
        <v>602</v>
      </c>
      <c r="E193" t="s">
        <v>603</v>
      </c>
      <c r="F193">
        <v>55.8</v>
      </c>
      <c r="G193">
        <v>269</v>
      </c>
      <c r="H193">
        <v>9.6</v>
      </c>
      <c r="I193">
        <v>21.6</v>
      </c>
      <c r="J193">
        <v>3.8</v>
      </c>
      <c r="K193">
        <v>9.1</v>
      </c>
      <c r="L193">
        <v>0</v>
      </c>
      <c r="M193">
        <v>6.9</v>
      </c>
      <c r="N193">
        <v>110</v>
      </c>
      <c r="O193">
        <v>2.17</v>
      </c>
      <c r="P193">
        <v>29</v>
      </c>
      <c r="Q193">
        <v>150</v>
      </c>
      <c r="R193">
        <v>174</v>
      </c>
      <c r="S193">
        <v>1275</v>
      </c>
      <c r="T193">
        <v>1.18</v>
      </c>
      <c r="U193">
        <v>0.28000000000000003</v>
      </c>
      <c r="X193">
        <v>0</v>
      </c>
      <c r="AJ193">
        <v>0</v>
      </c>
      <c r="AV193">
        <v>6.99</v>
      </c>
      <c r="AW193">
        <v>10.43</v>
      </c>
      <c r="AX193">
        <v>2.81</v>
      </c>
      <c r="AY193">
        <v>80</v>
      </c>
      <c r="AZ193">
        <v>28</v>
      </c>
      <c r="BA193" t="s">
        <v>191</v>
      </c>
      <c r="BD193">
        <v>0</v>
      </c>
    </row>
    <row r="194" spans="4:56">
      <c r="D194" t="s">
        <v>604</v>
      </c>
      <c r="E194" t="s">
        <v>605</v>
      </c>
      <c r="F194">
        <v>49.5</v>
      </c>
      <c r="G194">
        <v>343</v>
      </c>
      <c r="H194">
        <v>16.3</v>
      </c>
      <c r="I194">
        <v>30.5</v>
      </c>
      <c r="J194">
        <v>2.7</v>
      </c>
      <c r="K194">
        <v>1</v>
      </c>
      <c r="L194">
        <v>0</v>
      </c>
      <c r="M194">
        <v>0.9</v>
      </c>
      <c r="N194">
        <v>16</v>
      </c>
      <c r="O194">
        <v>1.72</v>
      </c>
      <c r="P194">
        <v>18</v>
      </c>
      <c r="Q194">
        <v>158</v>
      </c>
      <c r="R194">
        <v>238</v>
      </c>
      <c r="S194">
        <v>836</v>
      </c>
      <c r="T194">
        <v>2.6</v>
      </c>
      <c r="U194">
        <v>0.32</v>
      </c>
      <c r="X194">
        <v>0</v>
      </c>
      <c r="AJ194">
        <v>0</v>
      </c>
      <c r="AV194">
        <v>10.69</v>
      </c>
      <c r="AW194">
        <v>14.8</v>
      </c>
      <c r="AX194">
        <v>3.68</v>
      </c>
      <c r="AY194">
        <v>77</v>
      </c>
      <c r="AZ194">
        <v>48</v>
      </c>
      <c r="BA194" t="s">
        <v>606</v>
      </c>
      <c r="BB194">
        <v>24</v>
      </c>
      <c r="BC194" t="s">
        <v>607</v>
      </c>
      <c r="BD194">
        <v>0</v>
      </c>
    </row>
    <row r="195" spans="4:56">
      <c r="D195" t="s">
        <v>608</v>
      </c>
      <c r="E195" t="s">
        <v>609</v>
      </c>
      <c r="F195">
        <v>64.5</v>
      </c>
      <c r="G195">
        <v>206</v>
      </c>
      <c r="H195">
        <v>14.2</v>
      </c>
      <c r="I195">
        <v>15.7</v>
      </c>
      <c r="J195">
        <v>3.8</v>
      </c>
      <c r="K195">
        <v>1.9</v>
      </c>
      <c r="L195">
        <v>0</v>
      </c>
      <c r="M195">
        <v>1.1000000000000001</v>
      </c>
      <c r="N195">
        <v>7</v>
      </c>
      <c r="O195">
        <v>2.71</v>
      </c>
      <c r="P195">
        <v>17</v>
      </c>
      <c r="Q195">
        <v>224</v>
      </c>
      <c r="R195">
        <v>207</v>
      </c>
      <c r="S195">
        <v>1309</v>
      </c>
      <c r="T195">
        <v>2.09</v>
      </c>
      <c r="U195">
        <v>0.23</v>
      </c>
      <c r="X195">
        <v>0</v>
      </c>
      <c r="AV195">
        <v>6.74</v>
      </c>
      <c r="AW195">
        <v>6.91</v>
      </c>
      <c r="AX195">
        <v>0.78</v>
      </c>
      <c r="AY195">
        <v>83</v>
      </c>
      <c r="AZ195">
        <v>46</v>
      </c>
      <c r="BA195" t="s">
        <v>610</v>
      </c>
      <c r="BB195">
        <v>23</v>
      </c>
      <c r="BC195" t="s">
        <v>187</v>
      </c>
      <c r="BD195">
        <v>0</v>
      </c>
    </row>
    <row r="196" spans="4:56">
      <c r="D196" t="s">
        <v>611</v>
      </c>
      <c r="E196" t="s">
        <v>612</v>
      </c>
      <c r="F196">
        <v>60.6</v>
      </c>
      <c r="G196">
        <v>245</v>
      </c>
      <c r="H196">
        <v>13.4</v>
      </c>
      <c r="I196">
        <v>20.3</v>
      </c>
      <c r="J196">
        <v>3.5</v>
      </c>
      <c r="K196">
        <v>2.2000000000000002</v>
      </c>
      <c r="L196">
        <v>0</v>
      </c>
      <c r="M196">
        <v>1.5</v>
      </c>
      <c r="N196">
        <v>75</v>
      </c>
      <c r="O196">
        <v>2.89</v>
      </c>
      <c r="P196">
        <v>29</v>
      </c>
      <c r="Q196">
        <v>247</v>
      </c>
      <c r="R196">
        <v>217</v>
      </c>
      <c r="S196">
        <v>1095</v>
      </c>
      <c r="T196">
        <v>1.97</v>
      </c>
      <c r="U196">
        <v>0.42</v>
      </c>
      <c r="X196">
        <v>0</v>
      </c>
      <c r="AJ196">
        <v>0</v>
      </c>
      <c r="AV196">
        <v>8.4700000000000006</v>
      </c>
      <c r="AW196">
        <v>10.15</v>
      </c>
      <c r="AX196">
        <v>1.67</v>
      </c>
      <c r="AY196">
        <v>80</v>
      </c>
      <c r="AZ196">
        <v>46</v>
      </c>
      <c r="BA196" t="s">
        <v>610</v>
      </c>
      <c r="BB196">
        <v>23</v>
      </c>
      <c r="BC196" t="s">
        <v>187</v>
      </c>
      <c r="BD196">
        <v>0</v>
      </c>
    </row>
    <row r="197" spans="4:56">
      <c r="D197" t="s">
        <v>613</v>
      </c>
      <c r="E197" t="s">
        <v>614</v>
      </c>
      <c r="F197">
        <v>62.9</v>
      </c>
      <c r="G197">
        <v>225</v>
      </c>
      <c r="H197">
        <v>13.5</v>
      </c>
      <c r="I197">
        <v>18.2</v>
      </c>
      <c r="J197">
        <v>3.6</v>
      </c>
      <c r="K197">
        <v>1.9</v>
      </c>
      <c r="L197">
        <v>0</v>
      </c>
      <c r="M197">
        <v>1.1000000000000001</v>
      </c>
      <c r="N197">
        <v>9</v>
      </c>
      <c r="O197">
        <v>1.18</v>
      </c>
      <c r="P197">
        <v>18</v>
      </c>
      <c r="Q197">
        <v>231</v>
      </c>
      <c r="R197">
        <v>212</v>
      </c>
      <c r="S197">
        <v>1231</v>
      </c>
      <c r="T197">
        <v>2.04</v>
      </c>
      <c r="U197">
        <v>0.24</v>
      </c>
      <c r="X197">
        <v>0</v>
      </c>
      <c r="AJ197">
        <v>0</v>
      </c>
      <c r="AV197">
        <v>6.3879999999999999</v>
      </c>
      <c r="AW197">
        <v>8.8239999999999998</v>
      </c>
      <c r="AX197">
        <v>1.8959999999999999</v>
      </c>
      <c r="AY197">
        <v>69</v>
      </c>
      <c r="AZ197">
        <v>46</v>
      </c>
      <c r="BA197" t="s">
        <v>610</v>
      </c>
      <c r="BB197">
        <v>23</v>
      </c>
      <c r="BC197" t="s">
        <v>187</v>
      </c>
      <c r="BD197">
        <v>0</v>
      </c>
    </row>
    <row r="198" spans="4:56">
      <c r="D198" t="s">
        <v>615</v>
      </c>
      <c r="E198" t="s">
        <v>616</v>
      </c>
      <c r="F198">
        <v>39.1</v>
      </c>
      <c r="G198">
        <v>388</v>
      </c>
      <c r="H198">
        <v>20.7</v>
      </c>
      <c r="I198">
        <v>33.299999999999997</v>
      </c>
      <c r="J198">
        <v>5.6</v>
      </c>
      <c r="K198">
        <v>1.2</v>
      </c>
      <c r="L198">
        <v>0</v>
      </c>
      <c r="M198">
        <v>0.2</v>
      </c>
      <c r="N198">
        <v>20</v>
      </c>
      <c r="O198">
        <v>1.86</v>
      </c>
      <c r="P198">
        <v>23</v>
      </c>
      <c r="Q198">
        <v>202</v>
      </c>
      <c r="R198">
        <v>334</v>
      </c>
      <c r="S198">
        <v>1826</v>
      </c>
      <c r="T198">
        <v>3.36</v>
      </c>
      <c r="U198">
        <v>0.25</v>
      </c>
      <c r="V198">
        <v>4.2999999999999997E-2</v>
      </c>
      <c r="X198">
        <v>0</v>
      </c>
      <c r="Y198">
        <v>0.62</v>
      </c>
      <c r="Z198">
        <v>0.3</v>
      </c>
      <c r="AA198">
        <v>4.2699999999999996</v>
      </c>
      <c r="AC198">
        <v>0.34</v>
      </c>
      <c r="AI198">
        <v>1.32</v>
      </c>
      <c r="AJ198">
        <v>0</v>
      </c>
      <c r="AV198">
        <v>12.04</v>
      </c>
      <c r="AW198">
        <v>16.75</v>
      </c>
      <c r="AX198">
        <v>2.71</v>
      </c>
      <c r="AY198">
        <v>102</v>
      </c>
      <c r="AZ198">
        <v>27</v>
      </c>
      <c r="BA198" t="s">
        <v>617</v>
      </c>
      <c r="BB198">
        <v>9</v>
      </c>
      <c r="BC198" t="s">
        <v>187</v>
      </c>
      <c r="BD198">
        <v>0</v>
      </c>
    </row>
    <row r="199" spans="4:56">
      <c r="D199" t="s">
        <v>618</v>
      </c>
      <c r="E199" t="s">
        <v>619</v>
      </c>
      <c r="F199">
        <v>38.25</v>
      </c>
      <c r="G199">
        <v>368</v>
      </c>
      <c r="H199">
        <v>25.9</v>
      </c>
      <c r="I199">
        <v>28.7</v>
      </c>
      <c r="J199">
        <v>5.55</v>
      </c>
      <c r="K199">
        <v>1.6</v>
      </c>
      <c r="L199">
        <v>0</v>
      </c>
      <c r="M199">
        <v>0.2</v>
      </c>
      <c r="N199">
        <v>12</v>
      </c>
      <c r="O199">
        <v>1.83</v>
      </c>
      <c r="P199">
        <v>21</v>
      </c>
      <c r="Q199">
        <v>180</v>
      </c>
      <c r="R199">
        <v>356</v>
      </c>
      <c r="S199">
        <v>1976</v>
      </c>
      <c r="T199">
        <v>3.16</v>
      </c>
      <c r="U199">
        <v>0.19</v>
      </c>
      <c r="V199">
        <v>3.9E-2</v>
      </c>
      <c r="X199">
        <v>0</v>
      </c>
      <c r="Y199">
        <v>0.56999999999999995</v>
      </c>
      <c r="Z199">
        <v>0.26</v>
      </c>
      <c r="AA199">
        <v>5.05</v>
      </c>
      <c r="AB199">
        <v>1.06</v>
      </c>
      <c r="AC199">
        <v>0.44</v>
      </c>
      <c r="AD199">
        <v>3</v>
      </c>
      <c r="AE199">
        <v>0</v>
      </c>
      <c r="AF199">
        <v>3</v>
      </c>
      <c r="AG199">
        <v>3</v>
      </c>
      <c r="AI199">
        <v>1.88</v>
      </c>
      <c r="AJ199">
        <v>44</v>
      </c>
      <c r="AK199">
        <v>5</v>
      </c>
      <c r="AL199">
        <v>3</v>
      </c>
      <c r="AM199">
        <v>0</v>
      </c>
      <c r="AN199">
        <v>20</v>
      </c>
      <c r="AO199">
        <v>0</v>
      </c>
      <c r="AP199">
        <v>0</v>
      </c>
      <c r="AQ199">
        <v>0</v>
      </c>
      <c r="AS199">
        <v>1.6</v>
      </c>
      <c r="AT199">
        <v>62</v>
      </c>
      <c r="AV199">
        <v>11.085000000000001</v>
      </c>
      <c r="AW199">
        <v>15.010999999999999</v>
      </c>
      <c r="AX199">
        <v>2.8559999999999999</v>
      </c>
      <c r="AY199">
        <v>97</v>
      </c>
      <c r="AZ199">
        <v>27</v>
      </c>
      <c r="BA199" t="s">
        <v>617</v>
      </c>
      <c r="BB199">
        <v>9</v>
      </c>
      <c r="BC199" t="s">
        <v>187</v>
      </c>
      <c r="BD199">
        <v>0</v>
      </c>
    </row>
    <row r="200" spans="4:56">
      <c r="D200" t="s">
        <v>620</v>
      </c>
      <c r="E200" t="s">
        <v>621</v>
      </c>
      <c r="F200">
        <v>59.2</v>
      </c>
      <c r="G200">
        <v>237</v>
      </c>
      <c r="H200">
        <v>6.5</v>
      </c>
      <c r="I200">
        <v>16.600000000000001</v>
      </c>
      <c r="J200">
        <v>2.4</v>
      </c>
      <c r="K200">
        <v>15.4</v>
      </c>
      <c r="L200">
        <v>0.3</v>
      </c>
      <c r="M200">
        <v>7.9</v>
      </c>
      <c r="N200">
        <v>27</v>
      </c>
      <c r="O200">
        <v>0.8</v>
      </c>
      <c r="P200">
        <v>12</v>
      </c>
      <c r="Q200">
        <v>69</v>
      </c>
      <c r="R200">
        <v>118</v>
      </c>
      <c r="S200">
        <v>821</v>
      </c>
      <c r="T200">
        <v>0.88</v>
      </c>
      <c r="U200">
        <v>0.18</v>
      </c>
      <c r="X200">
        <v>0</v>
      </c>
      <c r="AJ200">
        <v>100</v>
      </c>
      <c r="AV200">
        <v>5.7539999999999996</v>
      </c>
      <c r="AW200">
        <v>7.2009999999999996</v>
      </c>
      <c r="AX200">
        <v>2.4830000000000001</v>
      </c>
      <c r="AY200">
        <v>45</v>
      </c>
      <c r="AZ200">
        <v>30</v>
      </c>
      <c r="BA200" t="s">
        <v>191</v>
      </c>
      <c r="BD200">
        <v>0</v>
      </c>
    </row>
    <row r="201" spans="4:56">
      <c r="D201" t="s">
        <v>622</v>
      </c>
      <c r="E201" t="s">
        <v>623</v>
      </c>
      <c r="F201">
        <v>55.5</v>
      </c>
      <c r="G201">
        <v>302</v>
      </c>
      <c r="H201">
        <v>12.4</v>
      </c>
      <c r="I201">
        <v>27.3</v>
      </c>
      <c r="J201">
        <v>3.1</v>
      </c>
      <c r="K201">
        <v>1.7</v>
      </c>
      <c r="L201">
        <v>0</v>
      </c>
      <c r="M201">
        <v>1.6</v>
      </c>
      <c r="N201">
        <v>10</v>
      </c>
      <c r="O201">
        <v>1.17</v>
      </c>
      <c r="P201">
        <v>17</v>
      </c>
      <c r="Q201">
        <v>240</v>
      </c>
      <c r="R201">
        <v>180</v>
      </c>
      <c r="S201">
        <v>1007</v>
      </c>
      <c r="T201">
        <v>2.09</v>
      </c>
      <c r="U201">
        <v>0.25</v>
      </c>
      <c r="X201">
        <v>0</v>
      </c>
      <c r="AJ201">
        <v>0</v>
      </c>
      <c r="AV201">
        <v>9.3800000000000008</v>
      </c>
      <c r="AW201">
        <v>13.17</v>
      </c>
      <c r="AX201">
        <v>2.78</v>
      </c>
      <c r="AY201">
        <v>63</v>
      </c>
      <c r="AZ201">
        <v>43</v>
      </c>
      <c r="BA201" t="s">
        <v>191</v>
      </c>
      <c r="BD201">
        <v>0</v>
      </c>
    </row>
    <row r="202" spans="4:56">
      <c r="D202" t="s">
        <v>624</v>
      </c>
      <c r="E202" t="s">
        <v>625</v>
      </c>
      <c r="F202">
        <v>56.3</v>
      </c>
      <c r="G202">
        <v>296</v>
      </c>
      <c r="H202">
        <v>12.25</v>
      </c>
      <c r="I202">
        <v>26.65</v>
      </c>
      <c r="J202">
        <v>2.9</v>
      </c>
      <c r="K202">
        <v>1.95</v>
      </c>
      <c r="L202">
        <v>0</v>
      </c>
      <c r="M202">
        <v>1.4</v>
      </c>
      <c r="N202">
        <v>11</v>
      </c>
      <c r="O202">
        <v>1.75</v>
      </c>
      <c r="P202">
        <v>15</v>
      </c>
      <c r="Q202">
        <v>230</v>
      </c>
      <c r="R202">
        <v>173</v>
      </c>
      <c r="S202">
        <v>967</v>
      </c>
      <c r="T202">
        <v>2.96</v>
      </c>
      <c r="U202">
        <v>0.2</v>
      </c>
      <c r="X202">
        <v>0</v>
      </c>
      <c r="AD202">
        <v>11</v>
      </c>
      <c r="AE202">
        <v>0</v>
      </c>
      <c r="AF202">
        <v>11</v>
      </c>
      <c r="AG202">
        <v>11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V202">
        <v>11.25</v>
      </c>
      <c r="AW202">
        <v>12.8</v>
      </c>
      <c r="AX202">
        <v>0.9</v>
      </c>
      <c r="AY202">
        <v>62</v>
      </c>
      <c r="AZ202">
        <v>43</v>
      </c>
      <c r="BA202" t="s">
        <v>626</v>
      </c>
      <c r="BD202">
        <v>0</v>
      </c>
    </row>
    <row r="203" spans="4:56">
      <c r="D203" t="s">
        <v>627</v>
      </c>
      <c r="E203" t="s">
        <v>628</v>
      </c>
      <c r="F203">
        <v>54.9</v>
      </c>
      <c r="G203">
        <v>303</v>
      </c>
      <c r="H203">
        <v>12.9</v>
      </c>
      <c r="I203">
        <v>27.1</v>
      </c>
      <c r="J203">
        <v>3.3</v>
      </c>
      <c r="K203">
        <v>1.8</v>
      </c>
      <c r="L203">
        <v>0</v>
      </c>
      <c r="M203">
        <v>1.5</v>
      </c>
      <c r="N203">
        <v>45</v>
      </c>
      <c r="O203">
        <v>1.07</v>
      </c>
      <c r="P203">
        <v>16</v>
      </c>
      <c r="Q203">
        <v>288</v>
      </c>
      <c r="R203">
        <v>181</v>
      </c>
      <c r="S203">
        <v>1046</v>
      </c>
      <c r="T203">
        <v>1.96</v>
      </c>
      <c r="U203">
        <v>0.2</v>
      </c>
      <c r="X203">
        <v>0</v>
      </c>
      <c r="AJ203">
        <v>160</v>
      </c>
      <c r="AV203">
        <v>10.16</v>
      </c>
      <c r="AW203">
        <v>12.99</v>
      </c>
      <c r="AX203">
        <v>2.7</v>
      </c>
      <c r="AY203">
        <v>70</v>
      </c>
      <c r="AZ203">
        <v>43</v>
      </c>
      <c r="BA203" t="s">
        <v>191</v>
      </c>
      <c r="BD203">
        <v>0</v>
      </c>
    </row>
    <row r="204" spans="4:56">
      <c r="D204" t="s">
        <v>629</v>
      </c>
      <c r="E204" t="s">
        <v>630</v>
      </c>
      <c r="F204">
        <v>55.5</v>
      </c>
      <c r="G204">
        <v>301</v>
      </c>
      <c r="H204">
        <v>12.4</v>
      </c>
      <c r="I204">
        <v>27.1</v>
      </c>
      <c r="J204">
        <v>3.2</v>
      </c>
      <c r="K204">
        <v>1.8</v>
      </c>
      <c r="L204">
        <v>0</v>
      </c>
      <c r="M204">
        <v>1.4</v>
      </c>
      <c r="N204">
        <v>11</v>
      </c>
      <c r="O204">
        <v>1.18</v>
      </c>
      <c r="P204">
        <v>17</v>
      </c>
      <c r="Q204">
        <v>212</v>
      </c>
      <c r="R204">
        <v>173</v>
      </c>
      <c r="S204">
        <v>1022</v>
      </c>
      <c r="T204">
        <v>1.97</v>
      </c>
      <c r="U204">
        <v>0.2</v>
      </c>
      <c r="X204">
        <v>0</v>
      </c>
      <c r="AJ204">
        <v>0</v>
      </c>
      <c r="AV204">
        <v>9.4440000000000008</v>
      </c>
      <c r="AW204">
        <v>12.888999999999999</v>
      </c>
      <c r="AX204">
        <v>2.87</v>
      </c>
      <c r="AY204">
        <v>64</v>
      </c>
      <c r="AZ204">
        <v>9</v>
      </c>
      <c r="BA204" t="s">
        <v>607</v>
      </c>
      <c r="BB204">
        <v>57</v>
      </c>
      <c r="BC204" t="s">
        <v>191</v>
      </c>
      <c r="BD204">
        <v>0</v>
      </c>
    </row>
    <row r="205" spans="4:56">
      <c r="D205" t="s">
        <v>631</v>
      </c>
      <c r="E205" t="s">
        <v>632</v>
      </c>
      <c r="F205">
        <v>53.2</v>
      </c>
      <c r="G205">
        <v>315</v>
      </c>
      <c r="H205">
        <v>13.5</v>
      </c>
      <c r="I205">
        <v>28.2</v>
      </c>
      <c r="J205">
        <v>3.4</v>
      </c>
      <c r="K205">
        <v>1.7</v>
      </c>
      <c r="L205">
        <v>0</v>
      </c>
      <c r="M205">
        <v>0.3</v>
      </c>
      <c r="N205">
        <v>67</v>
      </c>
      <c r="O205">
        <v>1.24</v>
      </c>
      <c r="P205">
        <v>21</v>
      </c>
      <c r="Q205">
        <v>248</v>
      </c>
      <c r="R205">
        <v>152</v>
      </c>
      <c r="S205">
        <v>1036</v>
      </c>
      <c r="T205">
        <v>2.04</v>
      </c>
      <c r="U205">
        <v>0.3</v>
      </c>
      <c r="X205">
        <v>0</v>
      </c>
      <c r="AJ205">
        <v>0</v>
      </c>
      <c r="AV205">
        <v>11.16</v>
      </c>
      <c r="AW205">
        <v>13.19</v>
      </c>
      <c r="AX205">
        <v>2.79</v>
      </c>
      <c r="AY205">
        <v>67</v>
      </c>
      <c r="AZ205">
        <v>9</v>
      </c>
      <c r="BA205" t="s">
        <v>607</v>
      </c>
      <c r="BB205">
        <v>57</v>
      </c>
      <c r="BC205" t="s">
        <v>191</v>
      </c>
      <c r="BD205">
        <v>0</v>
      </c>
    </row>
    <row r="206" spans="4:56">
      <c r="D206" t="s">
        <v>633</v>
      </c>
      <c r="E206" t="s">
        <v>634</v>
      </c>
      <c r="F206">
        <v>52.5</v>
      </c>
      <c r="G206">
        <v>309</v>
      </c>
      <c r="H206">
        <v>14.6</v>
      </c>
      <c r="I206">
        <v>27</v>
      </c>
      <c r="J206">
        <v>4.0999999999999996</v>
      </c>
      <c r="K206">
        <v>1.9</v>
      </c>
      <c r="L206">
        <v>0</v>
      </c>
      <c r="M206">
        <v>1.1000000000000001</v>
      </c>
      <c r="N206">
        <v>8</v>
      </c>
      <c r="O206">
        <v>2.4900000000000002</v>
      </c>
      <c r="P206">
        <v>15</v>
      </c>
      <c r="Q206">
        <v>121</v>
      </c>
      <c r="R206">
        <v>233</v>
      </c>
      <c r="S206">
        <v>1424</v>
      </c>
      <c r="T206">
        <v>2.34</v>
      </c>
      <c r="U206">
        <v>0.19</v>
      </c>
      <c r="V206">
        <v>3.2000000000000001E-2</v>
      </c>
      <c r="X206">
        <v>0</v>
      </c>
      <c r="Y206">
        <v>0.15</v>
      </c>
      <c r="Z206">
        <v>0.33</v>
      </c>
      <c r="AA206">
        <v>4.3099999999999996</v>
      </c>
      <c r="AC206">
        <v>0.26</v>
      </c>
      <c r="AD206">
        <v>5</v>
      </c>
      <c r="AE206">
        <v>0</v>
      </c>
      <c r="AF206">
        <v>5</v>
      </c>
      <c r="AG206">
        <v>5</v>
      </c>
      <c r="AI206">
        <v>5.5</v>
      </c>
      <c r="AS206">
        <v>1</v>
      </c>
      <c r="AT206">
        <v>40</v>
      </c>
      <c r="AV206">
        <v>11.8</v>
      </c>
      <c r="AW206">
        <v>12.9</v>
      </c>
      <c r="AX206">
        <v>1.1299999999999999</v>
      </c>
      <c r="AY206">
        <v>80</v>
      </c>
      <c r="AZ206">
        <v>46</v>
      </c>
      <c r="BA206" t="s">
        <v>610</v>
      </c>
      <c r="BB206">
        <v>23</v>
      </c>
      <c r="BC206" t="s">
        <v>187</v>
      </c>
      <c r="BD206">
        <v>0</v>
      </c>
    </row>
    <row r="207" spans="4:56">
      <c r="D207" t="s">
        <v>635</v>
      </c>
      <c r="E207" t="s">
        <v>636</v>
      </c>
      <c r="F207">
        <v>53.3</v>
      </c>
      <c r="G207">
        <v>304</v>
      </c>
      <c r="H207">
        <v>14.9</v>
      </c>
      <c r="I207">
        <v>26.7</v>
      </c>
      <c r="J207">
        <v>4.0999999999999996</v>
      </c>
      <c r="K207">
        <v>0.9</v>
      </c>
      <c r="L207">
        <v>0</v>
      </c>
      <c r="M207">
        <v>0.5</v>
      </c>
      <c r="N207">
        <v>9</v>
      </c>
      <c r="O207">
        <v>2.2400000000000002</v>
      </c>
      <c r="P207">
        <v>15</v>
      </c>
      <c r="Q207">
        <v>130</v>
      </c>
      <c r="R207">
        <v>228</v>
      </c>
      <c r="S207">
        <v>1430</v>
      </c>
      <c r="T207">
        <v>2.13</v>
      </c>
      <c r="U207">
        <v>0.17</v>
      </c>
      <c r="V207">
        <v>3.1E-2</v>
      </c>
      <c r="X207">
        <v>0</v>
      </c>
      <c r="Y207">
        <v>0.23</v>
      </c>
      <c r="Z207">
        <v>0.28999999999999998</v>
      </c>
      <c r="AA207">
        <v>4.3899999999999997</v>
      </c>
      <c r="AB207">
        <v>0.55000000000000004</v>
      </c>
      <c r="AC207">
        <v>0.3</v>
      </c>
      <c r="AD207">
        <v>5</v>
      </c>
      <c r="AE207">
        <v>0</v>
      </c>
      <c r="AF207">
        <v>5</v>
      </c>
      <c r="AG207">
        <v>5</v>
      </c>
      <c r="AI207">
        <v>3.76</v>
      </c>
      <c r="AS207">
        <v>1.2</v>
      </c>
      <c r="AT207">
        <v>47</v>
      </c>
      <c r="AV207">
        <v>10.727</v>
      </c>
      <c r="AW207">
        <v>12.141999999999999</v>
      </c>
      <c r="AX207">
        <v>2.2290000000000001</v>
      </c>
      <c r="AY207">
        <v>84</v>
      </c>
      <c r="AZ207">
        <v>46</v>
      </c>
      <c r="BA207" t="s">
        <v>610</v>
      </c>
      <c r="BB207">
        <v>23</v>
      </c>
      <c r="BC207" t="s">
        <v>187</v>
      </c>
      <c r="BD207">
        <v>0</v>
      </c>
    </row>
    <row r="208" spans="4:56">
      <c r="D208" t="s">
        <v>637</v>
      </c>
      <c r="E208" t="s">
        <v>638</v>
      </c>
      <c r="F208">
        <v>77.5</v>
      </c>
      <c r="G208">
        <v>80</v>
      </c>
      <c r="H208">
        <v>14.9</v>
      </c>
      <c r="I208">
        <v>0.6</v>
      </c>
      <c r="J208">
        <v>3.4</v>
      </c>
      <c r="K208">
        <v>3.6</v>
      </c>
      <c r="L208">
        <v>0</v>
      </c>
      <c r="M208">
        <v>1.1000000000000001</v>
      </c>
      <c r="N208">
        <v>10</v>
      </c>
      <c r="O208">
        <v>0.77</v>
      </c>
      <c r="P208">
        <v>30</v>
      </c>
      <c r="Q208">
        <v>243</v>
      </c>
      <c r="R208">
        <v>218</v>
      </c>
      <c r="S208">
        <v>1095</v>
      </c>
      <c r="T208">
        <v>0.85</v>
      </c>
      <c r="U208">
        <v>0.26</v>
      </c>
      <c r="X208">
        <v>0</v>
      </c>
      <c r="AJ208">
        <v>0</v>
      </c>
      <c r="AV208">
        <v>0.18</v>
      </c>
      <c r="AW208">
        <v>0.15</v>
      </c>
      <c r="AX208">
        <v>0.11</v>
      </c>
      <c r="AY208">
        <v>31</v>
      </c>
      <c r="AZ208">
        <v>52</v>
      </c>
      <c r="BA208" t="s">
        <v>639</v>
      </c>
      <c r="BB208">
        <v>13</v>
      </c>
      <c r="BC208" t="s">
        <v>187</v>
      </c>
      <c r="BD208">
        <v>0</v>
      </c>
    </row>
    <row r="209" spans="4:56">
      <c r="D209" t="s">
        <v>640</v>
      </c>
      <c r="E209" t="s">
        <v>641</v>
      </c>
      <c r="F209">
        <v>53.35</v>
      </c>
      <c r="G209">
        <v>327</v>
      </c>
      <c r="H209">
        <v>10.95</v>
      </c>
      <c r="I209">
        <v>29.9</v>
      </c>
      <c r="J209">
        <v>3.15</v>
      </c>
      <c r="K209">
        <v>2.7</v>
      </c>
      <c r="L209">
        <v>0</v>
      </c>
      <c r="M209">
        <v>1.8</v>
      </c>
      <c r="N209">
        <v>60</v>
      </c>
      <c r="O209">
        <v>1.1599999999999999</v>
      </c>
      <c r="P209">
        <v>17</v>
      </c>
      <c r="Q209">
        <v>137</v>
      </c>
      <c r="R209">
        <v>162</v>
      </c>
      <c r="S209">
        <v>988</v>
      </c>
      <c r="T209">
        <v>1.72</v>
      </c>
      <c r="U209">
        <v>0.26</v>
      </c>
      <c r="X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V209">
        <v>9.4670000000000005</v>
      </c>
      <c r="AW209">
        <v>13.805999999999999</v>
      </c>
      <c r="AX209">
        <v>4.2549999999999999</v>
      </c>
      <c r="AY209">
        <v>72</v>
      </c>
      <c r="AZ209">
        <v>45</v>
      </c>
      <c r="BA209" t="s">
        <v>626</v>
      </c>
      <c r="BD209">
        <v>0</v>
      </c>
    </row>
    <row r="210" spans="4:56">
      <c r="D210" t="s">
        <v>642</v>
      </c>
      <c r="E210" t="s">
        <v>643</v>
      </c>
      <c r="F210">
        <v>53.22</v>
      </c>
      <c r="G210">
        <v>327</v>
      </c>
      <c r="H210">
        <v>11.35</v>
      </c>
      <c r="I210">
        <v>30.26</v>
      </c>
      <c r="J210">
        <v>2.82</v>
      </c>
      <c r="K210">
        <v>2.35</v>
      </c>
      <c r="L210">
        <v>0</v>
      </c>
      <c r="M210">
        <v>1.6</v>
      </c>
      <c r="N210">
        <v>10</v>
      </c>
      <c r="O210">
        <v>1.34</v>
      </c>
      <c r="P210">
        <v>13</v>
      </c>
      <c r="Q210">
        <v>140</v>
      </c>
      <c r="R210">
        <v>130</v>
      </c>
      <c r="S210">
        <v>1025</v>
      </c>
      <c r="T210">
        <v>2.19</v>
      </c>
      <c r="U210">
        <v>0.14000000000000001</v>
      </c>
      <c r="V210">
        <v>0.02</v>
      </c>
      <c r="W210">
        <v>11.5</v>
      </c>
      <c r="X210">
        <v>0</v>
      </c>
      <c r="Y210">
        <v>3.4000000000000002E-2</v>
      </c>
      <c r="Z210">
        <v>0.1</v>
      </c>
      <c r="AA210">
        <v>2.2919999999999998</v>
      </c>
      <c r="AB210">
        <v>0.22</v>
      </c>
      <c r="AC210">
        <v>7.1999999999999995E-2</v>
      </c>
      <c r="AD210">
        <v>6</v>
      </c>
      <c r="AE210">
        <v>0</v>
      </c>
      <c r="AF210">
        <v>6</v>
      </c>
      <c r="AG210">
        <v>6</v>
      </c>
      <c r="AI210">
        <v>1.63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S210">
        <v>0.6</v>
      </c>
      <c r="AT210">
        <v>24</v>
      </c>
      <c r="AV210">
        <v>12.46</v>
      </c>
      <c r="AW210">
        <v>14.74</v>
      </c>
      <c r="AX210">
        <v>1.36</v>
      </c>
      <c r="AY210">
        <v>56</v>
      </c>
      <c r="AZ210">
        <v>45</v>
      </c>
      <c r="BA210" t="s">
        <v>191</v>
      </c>
      <c r="BD210">
        <v>0</v>
      </c>
    </row>
    <row r="211" spans="4:56">
      <c r="D211" t="s">
        <v>644</v>
      </c>
      <c r="E211" t="s">
        <v>645</v>
      </c>
      <c r="F211">
        <v>53.15</v>
      </c>
      <c r="G211">
        <v>324</v>
      </c>
      <c r="H211">
        <v>11.1</v>
      </c>
      <c r="I211">
        <v>30.1</v>
      </c>
      <c r="J211">
        <v>2.85</v>
      </c>
      <c r="K211">
        <v>2.65</v>
      </c>
      <c r="L211">
        <v>0</v>
      </c>
      <c r="M211">
        <v>1.8</v>
      </c>
      <c r="N211">
        <v>13</v>
      </c>
      <c r="O211">
        <v>1.56</v>
      </c>
      <c r="P211">
        <v>15</v>
      </c>
      <c r="Q211">
        <v>105</v>
      </c>
      <c r="R211">
        <v>158</v>
      </c>
      <c r="S211">
        <v>1025</v>
      </c>
      <c r="T211">
        <v>2.25</v>
      </c>
      <c r="U211">
        <v>0.15</v>
      </c>
      <c r="X211">
        <v>0</v>
      </c>
      <c r="AD211">
        <v>11</v>
      </c>
      <c r="AE211">
        <v>0</v>
      </c>
      <c r="AF211">
        <v>11</v>
      </c>
      <c r="AG211">
        <v>11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V211">
        <v>12.53</v>
      </c>
      <c r="AW211">
        <v>14.62</v>
      </c>
      <c r="AX211">
        <v>0.96</v>
      </c>
      <c r="AY211">
        <v>59</v>
      </c>
      <c r="AZ211">
        <v>57</v>
      </c>
      <c r="BA211" t="s">
        <v>626</v>
      </c>
      <c r="BD211">
        <v>0</v>
      </c>
    </row>
    <row r="212" spans="4:56">
      <c r="D212" t="s">
        <v>646</v>
      </c>
      <c r="E212" t="s">
        <v>647</v>
      </c>
      <c r="F212">
        <v>78</v>
      </c>
      <c r="G212">
        <v>78</v>
      </c>
      <c r="H212">
        <v>13.2</v>
      </c>
      <c r="I212">
        <v>0.5</v>
      </c>
      <c r="J212">
        <v>3.2</v>
      </c>
      <c r="K212">
        <v>5.0999999999999996</v>
      </c>
      <c r="L212">
        <v>0</v>
      </c>
      <c r="M212">
        <v>3.8</v>
      </c>
      <c r="N212">
        <v>20</v>
      </c>
      <c r="O212">
        <v>1.95</v>
      </c>
      <c r="P212">
        <v>19</v>
      </c>
      <c r="Q212">
        <v>129</v>
      </c>
      <c r="R212">
        <v>467</v>
      </c>
      <c r="S212">
        <v>927</v>
      </c>
      <c r="T212">
        <v>2.41</v>
      </c>
      <c r="U212">
        <v>0.16</v>
      </c>
      <c r="X212">
        <v>0</v>
      </c>
      <c r="AJ212">
        <v>0</v>
      </c>
      <c r="AV212">
        <v>0.22500000000000001</v>
      </c>
      <c r="AW212">
        <v>0.19</v>
      </c>
      <c r="AX212">
        <v>4.9000000000000002E-2</v>
      </c>
      <c r="AY212">
        <v>30</v>
      </c>
      <c r="AZ212">
        <v>50</v>
      </c>
      <c r="BA212" t="s">
        <v>191</v>
      </c>
      <c r="BD212">
        <v>0</v>
      </c>
    </row>
    <row r="213" spans="4:56">
      <c r="D213" t="s">
        <v>648</v>
      </c>
      <c r="E213" t="s">
        <v>649</v>
      </c>
      <c r="F213">
        <v>66.8</v>
      </c>
      <c r="G213">
        <v>193</v>
      </c>
      <c r="H213">
        <v>10.7</v>
      </c>
      <c r="I213">
        <v>14.9</v>
      </c>
      <c r="J213">
        <v>3.5</v>
      </c>
      <c r="K213">
        <v>4.0999999999999996</v>
      </c>
      <c r="L213">
        <v>0</v>
      </c>
      <c r="M213">
        <v>2.1</v>
      </c>
      <c r="N213">
        <v>21</v>
      </c>
      <c r="O213">
        <v>1.56</v>
      </c>
      <c r="P213">
        <v>18</v>
      </c>
      <c r="Q213">
        <v>164</v>
      </c>
      <c r="R213">
        <v>401</v>
      </c>
      <c r="S213">
        <v>1079</v>
      </c>
      <c r="T213">
        <v>2.1</v>
      </c>
      <c r="U213">
        <v>0.21</v>
      </c>
      <c r="X213">
        <v>0</v>
      </c>
      <c r="AJ213">
        <v>0</v>
      </c>
      <c r="AV213">
        <v>6.32</v>
      </c>
      <c r="AW213">
        <v>7.52</v>
      </c>
      <c r="AX213">
        <v>0.99</v>
      </c>
      <c r="AY213">
        <v>49</v>
      </c>
      <c r="AZ213">
        <v>57</v>
      </c>
      <c r="BA213" t="s">
        <v>191</v>
      </c>
      <c r="BD213">
        <v>0</v>
      </c>
    </row>
    <row r="214" spans="4:56">
      <c r="D214" t="s">
        <v>650</v>
      </c>
      <c r="E214" t="s">
        <v>651</v>
      </c>
      <c r="F214">
        <v>52.9</v>
      </c>
      <c r="G214">
        <v>318</v>
      </c>
      <c r="H214">
        <v>12</v>
      </c>
      <c r="I214">
        <v>28.7</v>
      </c>
      <c r="J214">
        <v>3.6</v>
      </c>
      <c r="K214">
        <v>2.8</v>
      </c>
      <c r="L214">
        <v>0</v>
      </c>
      <c r="M214">
        <v>1.8</v>
      </c>
      <c r="N214">
        <v>164</v>
      </c>
      <c r="O214">
        <v>1.48</v>
      </c>
      <c r="P214">
        <v>25</v>
      </c>
      <c r="Q214">
        <v>215</v>
      </c>
      <c r="R214">
        <v>131</v>
      </c>
      <c r="S214">
        <v>1143</v>
      </c>
      <c r="T214">
        <v>1.84</v>
      </c>
      <c r="U214">
        <v>0.18</v>
      </c>
      <c r="X214">
        <v>0</v>
      </c>
      <c r="AJ214">
        <v>0</v>
      </c>
      <c r="AV214">
        <v>10.025</v>
      </c>
      <c r="AW214">
        <v>13.103999999999999</v>
      </c>
      <c r="AX214">
        <v>3.8490000000000002</v>
      </c>
      <c r="AY214">
        <v>74</v>
      </c>
      <c r="AZ214">
        <v>45</v>
      </c>
      <c r="BA214" t="s">
        <v>191</v>
      </c>
      <c r="BD214">
        <v>0</v>
      </c>
    </row>
    <row r="215" spans="4:56">
      <c r="D215" t="s">
        <v>652</v>
      </c>
      <c r="E215" t="s">
        <v>653</v>
      </c>
      <c r="F215">
        <v>78.8</v>
      </c>
      <c r="G215">
        <v>73</v>
      </c>
      <c r="H215">
        <v>12.6</v>
      </c>
      <c r="I215">
        <v>0.6</v>
      </c>
      <c r="J215">
        <v>3.7</v>
      </c>
      <c r="K215">
        <v>4.3</v>
      </c>
      <c r="L215">
        <v>0</v>
      </c>
      <c r="M215">
        <v>2.1</v>
      </c>
      <c r="N215">
        <v>15</v>
      </c>
      <c r="O215">
        <v>0.92</v>
      </c>
      <c r="P215">
        <v>21</v>
      </c>
      <c r="Q215">
        <v>162</v>
      </c>
      <c r="R215">
        <v>471</v>
      </c>
      <c r="S215">
        <v>974</v>
      </c>
      <c r="T215">
        <v>1.19</v>
      </c>
      <c r="U215">
        <v>0.22</v>
      </c>
      <c r="X215">
        <v>0</v>
      </c>
      <c r="AJ215">
        <v>0</v>
      </c>
      <c r="AV215">
        <v>0.2</v>
      </c>
      <c r="AW215">
        <v>0.21</v>
      </c>
      <c r="AX215">
        <v>0.11</v>
      </c>
      <c r="AY215">
        <v>29</v>
      </c>
      <c r="AZ215">
        <v>50</v>
      </c>
      <c r="BA215" t="s">
        <v>191</v>
      </c>
      <c r="BD215">
        <v>0</v>
      </c>
    </row>
    <row r="216" spans="4:56">
      <c r="D216" t="s">
        <v>654</v>
      </c>
      <c r="E216" t="s">
        <v>655</v>
      </c>
      <c r="F216">
        <v>66.7</v>
      </c>
      <c r="G216">
        <v>194</v>
      </c>
      <c r="H216">
        <v>12.1</v>
      </c>
      <c r="I216">
        <v>14.9</v>
      </c>
      <c r="J216">
        <v>3.5</v>
      </c>
      <c r="K216">
        <v>2.8</v>
      </c>
      <c r="L216">
        <v>0</v>
      </c>
      <c r="M216">
        <v>1.5</v>
      </c>
      <c r="N216">
        <v>38</v>
      </c>
      <c r="O216">
        <v>1.28</v>
      </c>
      <c r="P216">
        <v>17</v>
      </c>
      <c r="Q216">
        <v>169</v>
      </c>
      <c r="R216">
        <v>397</v>
      </c>
      <c r="S216">
        <v>1036</v>
      </c>
      <c r="T216">
        <v>1.77</v>
      </c>
      <c r="U216">
        <v>0.2</v>
      </c>
      <c r="X216">
        <v>0</v>
      </c>
      <c r="AJ216">
        <v>0</v>
      </c>
      <c r="AV216">
        <v>5.1989999999999998</v>
      </c>
      <c r="AW216">
        <v>6.7629999999999999</v>
      </c>
      <c r="AX216">
        <v>2.044</v>
      </c>
      <c r="AY216">
        <v>62</v>
      </c>
      <c r="AZ216">
        <v>57</v>
      </c>
      <c r="BA216" t="s">
        <v>191</v>
      </c>
      <c r="BD216">
        <v>0</v>
      </c>
    </row>
    <row r="217" spans="4:56">
      <c r="D217" t="s">
        <v>656</v>
      </c>
      <c r="E217" t="s">
        <v>657</v>
      </c>
      <c r="F217">
        <v>55</v>
      </c>
      <c r="G217">
        <v>311</v>
      </c>
      <c r="H217">
        <v>10.9</v>
      </c>
      <c r="I217">
        <v>28.7</v>
      </c>
      <c r="J217">
        <v>3.1</v>
      </c>
      <c r="K217">
        <v>2.2999999999999998</v>
      </c>
      <c r="L217">
        <v>0</v>
      </c>
      <c r="M217">
        <v>1.6</v>
      </c>
      <c r="N217">
        <v>13</v>
      </c>
      <c r="O217">
        <v>1.02</v>
      </c>
      <c r="P217">
        <v>13</v>
      </c>
      <c r="Q217">
        <v>97</v>
      </c>
      <c r="R217">
        <v>159</v>
      </c>
      <c r="S217">
        <v>1039</v>
      </c>
      <c r="T217">
        <v>1.84</v>
      </c>
      <c r="U217">
        <v>0.11</v>
      </c>
      <c r="X217">
        <v>0</v>
      </c>
      <c r="AJ217">
        <v>0</v>
      </c>
      <c r="AV217">
        <v>11.15</v>
      </c>
      <c r="AW217">
        <v>14.33</v>
      </c>
      <c r="AX217">
        <v>2.67</v>
      </c>
      <c r="AY217">
        <v>55</v>
      </c>
      <c r="AZ217">
        <v>9</v>
      </c>
      <c r="BA217" t="s">
        <v>210</v>
      </c>
      <c r="BB217">
        <v>57</v>
      </c>
      <c r="BC217" t="s">
        <v>191</v>
      </c>
      <c r="BD217">
        <v>0</v>
      </c>
    </row>
    <row r="218" spans="4:56">
      <c r="D218" t="s">
        <v>658</v>
      </c>
      <c r="E218" t="s">
        <v>659</v>
      </c>
      <c r="F218">
        <v>72.900000000000006</v>
      </c>
      <c r="G218">
        <v>98</v>
      </c>
      <c r="H218">
        <v>19.7</v>
      </c>
      <c r="I218">
        <v>0.5</v>
      </c>
      <c r="J218">
        <v>3.3</v>
      </c>
      <c r="K218">
        <v>3.7</v>
      </c>
      <c r="L218">
        <v>0</v>
      </c>
      <c r="M218">
        <v>0.7</v>
      </c>
      <c r="N218">
        <v>8</v>
      </c>
      <c r="O218">
        <v>1.28</v>
      </c>
      <c r="P218">
        <v>32</v>
      </c>
      <c r="Q218">
        <v>282</v>
      </c>
      <c r="R218">
        <v>291</v>
      </c>
      <c r="S218">
        <v>1142</v>
      </c>
      <c r="T218">
        <v>0.88</v>
      </c>
      <c r="U218">
        <v>0.24</v>
      </c>
      <c r="X218">
        <v>0</v>
      </c>
      <c r="AJ218">
        <v>0</v>
      </c>
      <c r="AV218">
        <v>0.16200000000000001</v>
      </c>
      <c r="AW218">
        <v>0.17699999999999999</v>
      </c>
      <c r="AX218">
        <v>8.1000000000000003E-2</v>
      </c>
      <c r="AY218">
        <v>52</v>
      </c>
      <c r="AZ218">
        <v>45</v>
      </c>
      <c r="BA218" t="s">
        <v>191</v>
      </c>
      <c r="BB218">
        <v>22</v>
      </c>
      <c r="BC218" t="s">
        <v>187</v>
      </c>
      <c r="BD218">
        <v>0</v>
      </c>
    </row>
    <row r="219" spans="4:56">
      <c r="D219" t="s">
        <v>660</v>
      </c>
      <c r="E219" t="s">
        <v>661</v>
      </c>
      <c r="F219">
        <v>73.7</v>
      </c>
      <c r="G219">
        <v>101</v>
      </c>
      <c r="H219">
        <v>18.3</v>
      </c>
      <c r="I219">
        <v>2</v>
      </c>
      <c r="J219">
        <v>3.5</v>
      </c>
      <c r="K219">
        <v>2.5</v>
      </c>
      <c r="L219">
        <v>0</v>
      </c>
      <c r="M219">
        <v>1.5</v>
      </c>
      <c r="N219">
        <v>7</v>
      </c>
      <c r="O219">
        <v>1.1499999999999999</v>
      </c>
      <c r="P219">
        <v>24</v>
      </c>
      <c r="Q219">
        <v>266</v>
      </c>
      <c r="R219">
        <v>265</v>
      </c>
      <c r="S219">
        <v>1188</v>
      </c>
      <c r="T219">
        <v>0.73</v>
      </c>
      <c r="U219">
        <v>0.23</v>
      </c>
      <c r="X219">
        <v>0</v>
      </c>
      <c r="AJ219">
        <v>0</v>
      </c>
      <c r="AV219">
        <v>0.54100000000000004</v>
      </c>
      <c r="AW219">
        <v>0.82099999999999995</v>
      </c>
      <c r="AX219">
        <v>0.317</v>
      </c>
      <c r="AY219">
        <v>49</v>
      </c>
      <c r="AZ219">
        <v>28</v>
      </c>
      <c r="BA219" t="s">
        <v>191</v>
      </c>
      <c r="BD219">
        <v>0</v>
      </c>
    </row>
    <row r="220" spans="4:56">
      <c r="D220" t="s">
        <v>662</v>
      </c>
      <c r="E220" t="s">
        <v>663</v>
      </c>
      <c r="F220">
        <v>71.5</v>
      </c>
      <c r="G220">
        <v>128</v>
      </c>
      <c r="H220">
        <v>17</v>
      </c>
      <c r="I220">
        <v>5.6</v>
      </c>
      <c r="J220">
        <v>3.6</v>
      </c>
      <c r="K220">
        <v>2.2999999999999998</v>
      </c>
      <c r="L220">
        <v>0</v>
      </c>
      <c r="M220">
        <v>1</v>
      </c>
      <c r="N220">
        <v>17</v>
      </c>
      <c r="O220">
        <v>1.58</v>
      </c>
      <c r="P220">
        <v>24</v>
      </c>
      <c r="Q220">
        <v>248</v>
      </c>
      <c r="R220">
        <v>302</v>
      </c>
      <c r="S220">
        <v>1196</v>
      </c>
      <c r="T220">
        <v>1.1299999999999999</v>
      </c>
      <c r="U220">
        <v>0.23</v>
      </c>
      <c r="X220">
        <v>0</v>
      </c>
      <c r="AJ220">
        <v>0</v>
      </c>
      <c r="AV220">
        <v>1.452</v>
      </c>
      <c r="AW220">
        <v>2.3359999999999999</v>
      </c>
      <c r="AX220">
        <v>0.97299999999999998</v>
      </c>
      <c r="AY220">
        <v>59</v>
      </c>
      <c r="AZ220">
        <v>28</v>
      </c>
      <c r="BA220" t="s">
        <v>191</v>
      </c>
      <c r="BD220">
        <v>0</v>
      </c>
    </row>
    <row r="221" spans="4:56">
      <c r="D221" t="s">
        <v>664</v>
      </c>
      <c r="E221" t="s">
        <v>665</v>
      </c>
      <c r="F221">
        <v>63.9</v>
      </c>
      <c r="G221">
        <v>201</v>
      </c>
      <c r="H221">
        <v>12.7</v>
      </c>
      <c r="I221">
        <v>14.5</v>
      </c>
      <c r="J221">
        <v>3.8</v>
      </c>
      <c r="K221">
        <v>5.0999999999999996</v>
      </c>
      <c r="L221">
        <v>0</v>
      </c>
      <c r="M221">
        <v>1.7</v>
      </c>
      <c r="N221">
        <v>243</v>
      </c>
      <c r="O221">
        <v>2.11</v>
      </c>
      <c r="P221">
        <v>22</v>
      </c>
      <c r="Q221">
        <v>204</v>
      </c>
      <c r="R221">
        <v>158</v>
      </c>
      <c r="S221">
        <v>1070</v>
      </c>
      <c r="T221">
        <v>1.8</v>
      </c>
      <c r="U221">
        <v>0.2</v>
      </c>
      <c r="X221">
        <v>0</v>
      </c>
      <c r="AJ221">
        <v>0</v>
      </c>
      <c r="AV221">
        <v>5.19</v>
      </c>
      <c r="AW221">
        <v>6.22</v>
      </c>
      <c r="AX221">
        <v>2.98</v>
      </c>
      <c r="AY221">
        <v>94</v>
      </c>
      <c r="AZ221">
        <v>45</v>
      </c>
      <c r="BA221" t="s">
        <v>191</v>
      </c>
      <c r="BD221">
        <v>0</v>
      </c>
    </row>
    <row r="222" spans="4:56">
      <c r="D222" t="s">
        <v>666</v>
      </c>
      <c r="E222" t="s">
        <v>667</v>
      </c>
      <c r="F222">
        <v>66.900000000000006</v>
      </c>
      <c r="G222">
        <v>188</v>
      </c>
      <c r="H222">
        <v>11.2</v>
      </c>
      <c r="I222">
        <v>13.5</v>
      </c>
      <c r="J222">
        <v>3.1</v>
      </c>
      <c r="K222">
        <v>5.3</v>
      </c>
      <c r="L222">
        <v>0</v>
      </c>
      <c r="M222">
        <v>1.5</v>
      </c>
      <c r="N222">
        <v>131</v>
      </c>
      <c r="O222">
        <v>2.1800000000000002</v>
      </c>
      <c r="P222">
        <v>23</v>
      </c>
      <c r="Q222">
        <v>147</v>
      </c>
      <c r="R222">
        <v>160</v>
      </c>
      <c r="S222">
        <v>1136</v>
      </c>
      <c r="T222">
        <v>1.86</v>
      </c>
      <c r="U222">
        <v>0.22</v>
      </c>
      <c r="X222">
        <v>0</v>
      </c>
      <c r="AJ222">
        <v>0</v>
      </c>
      <c r="AV222">
        <v>3.839</v>
      </c>
      <c r="AW222">
        <v>5.5529999999999999</v>
      </c>
      <c r="AX222">
        <v>3.1629999999999998</v>
      </c>
      <c r="AY222">
        <v>92</v>
      </c>
      <c r="AZ222">
        <v>45</v>
      </c>
      <c r="BA222" t="s">
        <v>191</v>
      </c>
      <c r="BD222">
        <v>0</v>
      </c>
    </row>
    <row r="223" spans="4:56">
      <c r="D223" t="s">
        <v>668</v>
      </c>
      <c r="E223" t="s">
        <v>669</v>
      </c>
      <c r="F223">
        <v>59</v>
      </c>
      <c r="G223">
        <v>250</v>
      </c>
      <c r="H223">
        <v>15.1</v>
      </c>
      <c r="I223">
        <v>20.3</v>
      </c>
      <c r="J223">
        <v>3.9</v>
      </c>
      <c r="K223">
        <v>1.7</v>
      </c>
      <c r="L223">
        <v>0</v>
      </c>
      <c r="M223">
        <v>1.8</v>
      </c>
      <c r="N223">
        <v>40</v>
      </c>
      <c r="O223">
        <v>1.45</v>
      </c>
      <c r="P223">
        <v>19</v>
      </c>
      <c r="Q223">
        <v>199</v>
      </c>
      <c r="R223">
        <v>208</v>
      </c>
      <c r="S223">
        <v>1213</v>
      </c>
      <c r="T223">
        <v>2.52</v>
      </c>
      <c r="U223">
        <v>0.25</v>
      </c>
      <c r="X223">
        <v>0</v>
      </c>
      <c r="AD223">
        <v>8</v>
      </c>
      <c r="AE223">
        <v>0</v>
      </c>
      <c r="AF223">
        <v>8</v>
      </c>
      <c r="AG223">
        <v>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V223">
        <v>5.27</v>
      </c>
      <c r="AW223">
        <v>7.51</v>
      </c>
      <c r="AX223">
        <v>4.7</v>
      </c>
      <c r="AY223">
        <v>90</v>
      </c>
      <c r="AZ223">
        <v>14</v>
      </c>
      <c r="BA223" t="s">
        <v>191</v>
      </c>
      <c r="BD223">
        <v>0</v>
      </c>
    </row>
    <row r="224" spans="4:56">
      <c r="D224" t="s">
        <v>670</v>
      </c>
      <c r="E224" t="s">
        <v>671</v>
      </c>
      <c r="F224">
        <v>67.55</v>
      </c>
      <c r="G224">
        <v>184</v>
      </c>
      <c r="H224">
        <v>11.3</v>
      </c>
      <c r="I224">
        <v>13.2</v>
      </c>
      <c r="J224">
        <v>3.1</v>
      </c>
      <c r="K224">
        <v>4.8499999999999996</v>
      </c>
      <c r="L224">
        <v>0</v>
      </c>
      <c r="M224">
        <v>1.2</v>
      </c>
      <c r="N224">
        <v>124</v>
      </c>
      <c r="O224">
        <v>1.64</v>
      </c>
      <c r="P224">
        <v>22</v>
      </c>
      <c r="Q224">
        <v>196</v>
      </c>
      <c r="R224">
        <v>152</v>
      </c>
      <c r="S224">
        <v>1077</v>
      </c>
      <c r="T224">
        <v>1.85</v>
      </c>
      <c r="U224">
        <v>0.18</v>
      </c>
      <c r="X224">
        <v>0</v>
      </c>
      <c r="AD224">
        <v>6</v>
      </c>
      <c r="AE224">
        <v>0</v>
      </c>
      <c r="AF224">
        <v>6</v>
      </c>
      <c r="AG224">
        <v>6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V224">
        <v>3.79</v>
      </c>
      <c r="AW224">
        <v>5.31</v>
      </c>
      <c r="AX224">
        <v>3.59</v>
      </c>
      <c r="AY224">
        <v>67</v>
      </c>
      <c r="AZ224">
        <v>28</v>
      </c>
      <c r="BA224" t="s">
        <v>191</v>
      </c>
      <c r="BD224">
        <v>0</v>
      </c>
    </row>
    <row r="225" spans="4:56">
      <c r="D225" t="s">
        <v>672</v>
      </c>
      <c r="E225" t="s">
        <v>673</v>
      </c>
      <c r="F225">
        <v>74.75</v>
      </c>
      <c r="G225">
        <v>99</v>
      </c>
      <c r="H225">
        <v>17.100000000000001</v>
      </c>
      <c r="I225">
        <v>2</v>
      </c>
      <c r="J225">
        <v>2.95</v>
      </c>
      <c r="K225">
        <v>3.25</v>
      </c>
      <c r="L225">
        <v>0</v>
      </c>
      <c r="M225">
        <v>0.8</v>
      </c>
      <c r="N225">
        <v>6</v>
      </c>
      <c r="O225">
        <v>0.99</v>
      </c>
      <c r="P225">
        <v>22</v>
      </c>
      <c r="Q225">
        <v>251</v>
      </c>
      <c r="R225">
        <v>222</v>
      </c>
      <c r="S225">
        <v>966</v>
      </c>
      <c r="T225">
        <v>0.95</v>
      </c>
      <c r="U225">
        <v>0.17</v>
      </c>
      <c r="X225">
        <v>0</v>
      </c>
      <c r="AD225">
        <v>6</v>
      </c>
      <c r="AE225">
        <v>0</v>
      </c>
      <c r="AF225">
        <v>6</v>
      </c>
      <c r="AG225">
        <v>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V225">
        <v>0.46800000000000003</v>
      </c>
      <c r="AW225">
        <v>0.58499999999999996</v>
      </c>
      <c r="AX225">
        <v>0.41</v>
      </c>
      <c r="AY225">
        <v>41</v>
      </c>
      <c r="AZ225">
        <v>28</v>
      </c>
      <c r="BA225" t="s">
        <v>191</v>
      </c>
      <c r="BD225">
        <v>0</v>
      </c>
    </row>
    <row r="226" spans="4:56">
      <c r="D226" t="s">
        <v>674</v>
      </c>
      <c r="E226" t="s">
        <v>675</v>
      </c>
      <c r="F226">
        <v>74.8</v>
      </c>
      <c r="G226">
        <v>100</v>
      </c>
      <c r="H226">
        <v>17.600000000000001</v>
      </c>
      <c r="I226">
        <v>2.2999999999999998</v>
      </c>
      <c r="J226">
        <v>3</v>
      </c>
      <c r="K226">
        <v>2.4</v>
      </c>
      <c r="L226">
        <v>0</v>
      </c>
      <c r="M226">
        <v>1.1000000000000001</v>
      </c>
      <c r="N226">
        <v>9</v>
      </c>
      <c r="O226">
        <v>0.75</v>
      </c>
      <c r="P226">
        <v>35</v>
      </c>
      <c r="Q226">
        <v>261</v>
      </c>
      <c r="R226">
        <v>262</v>
      </c>
      <c r="S226">
        <v>919</v>
      </c>
      <c r="T226">
        <v>0.96</v>
      </c>
      <c r="U226">
        <v>0.23</v>
      </c>
      <c r="X226">
        <v>0</v>
      </c>
      <c r="AJ226">
        <v>0</v>
      </c>
      <c r="AV226">
        <v>0.63</v>
      </c>
      <c r="AW226">
        <v>0.74</v>
      </c>
      <c r="AX226">
        <v>0.51</v>
      </c>
      <c r="AY226">
        <v>42</v>
      </c>
      <c r="AZ226">
        <v>28</v>
      </c>
      <c r="BA226" t="s">
        <v>191</v>
      </c>
      <c r="BD226">
        <v>0</v>
      </c>
    </row>
    <row r="227" spans="4:56">
      <c r="D227" t="s">
        <v>676</v>
      </c>
      <c r="E227" t="s">
        <v>677</v>
      </c>
      <c r="F227">
        <v>72</v>
      </c>
      <c r="G227">
        <v>102</v>
      </c>
      <c r="H227">
        <v>19.3</v>
      </c>
      <c r="I227">
        <v>0.8</v>
      </c>
      <c r="J227">
        <v>3.5</v>
      </c>
      <c r="K227">
        <v>4.5</v>
      </c>
      <c r="L227">
        <v>0</v>
      </c>
      <c r="M227">
        <v>3.9</v>
      </c>
      <c r="N227">
        <v>15</v>
      </c>
      <c r="O227">
        <v>1.1100000000000001</v>
      </c>
      <c r="P227">
        <v>28</v>
      </c>
      <c r="Q227">
        <v>276</v>
      </c>
      <c r="R227">
        <v>262</v>
      </c>
      <c r="S227">
        <v>1180</v>
      </c>
      <c r="T227">
        <v>1</v>
      </c>
      <c r="U227">
        <v>0.22</v>
      </c>
      <c r="X227">
        <v>0</v>
      </c>
      <c r="AJ227">
        <v>0</v>
      </c>
      <c r="AV227">
        <v>0.23400000000000001</v>
      </c>
      <c r="AW227">
        <v>0.23899999999999999</v>
      </c>
      <c r="AX227">
        <v>0.14299999999999999</v>
      </c>
      <c r="AY227">
        <v>40</v>
      </c>
      <c r="AZ227">
        <v>56</v>
      </c>
      <c r="BA227" t="s">
        <v>191</v>
      </c>
      <c r="BD227">
        <v>0</v>
      </c>
    </row>
    <row r="228" spans="4:56">
      <c r="D228" t="s">
        <v>678</v>
      </c>
      <c r="E228" t="s">
        <v>679</v>
      </c>
      <c r="F228">
        <v>76.5</v>
      </c>
      <c r="G228">
        <v>84</v>
      </c>
      <c r="H228">
        <v>15</v>
      </c>
      <c r="I228">
        <v>0.7</v>
      </c>
      <c r="J228">
        <v>3.3</v>
      </c>
      <c r="K228">
        <v>4.5</v>
      </c>
      <c r="L228">
        <v>0</v>
      </c>
      <c r="M228">
        <v>1.7</v>
      </c>
      <c r="N228">
        <v>11</v>
      </c>
      <c r="O228">
        <v>1.1100000000000001</v>
      </c>
      <c r="P228">
        <v>27</v>
      </c>
      <c r="Q228">
        <v>232</v>
      </c>
      <c r="R228">
        <v>205</v>
      </c>
      <c r="S228">
        <v>1192</v>
      </c>
      <c r="T228">
        <v>0.86</v>
      </c>
      <c r="U228">
        <v>0.25</v>
      </c>
      <c r="X228">
        <v>0</v>
      </c>
      <c r="AJ228">
        <v>0</v>
      </c>
      <c r="AV228">
        <v>0.20499999999999999</v>
      </c>
      <c r="AW228">
        <v>0.19800000000000001</v>
      </c>
      <c r="AX228">
        <v>0.13600000000000001</v>
      </c>
      <c r="AY228">
        <v>32</v>
      </c>
      <c r="AZ228">
        <v>28</v>
      </c>
      <c r="BA228" t="s">
        <v>191</v>
      </c>
      <c r="BD228">
        <v>0</v>
      </c>
    </row>
    <row r="229" spans="4:56">
      <c r="D229" t="s">
        <v>680</v>
      </c>
      <c r="E229" t="s">
        <v>681</v>
      </c>
      <c r="F229">
        <v>74.8</v>
      </c>
      <c r="G229">
        <v>90</v>
      </c>
      <c r="H229">
        <v>19.100000000000001</v>
      </c>
      <c r="I229">
        <v>0.7</v>
      </c>
      <c r="J229">
        <v>3.5</v>
      </c>
      <c r="K229">
        <v>1.9</v>
      </c>
      <c r="L229">
        <v>0</v>
      </c>
      <c r="M229">
        <v>0.4</v>
      </c>
      <c r="N229">
        <v>17</v>
      </c>
      <c r="O229">
        <v>1.1100000000000001</v>
      </c>
      <c r="P229">
        <v>29</v>
      </c>
      <c r="Q229">
        <v>285</v>
      </c>
      <c r="R229">
        <v>268</v>
      </c>
      <c r="S229">
        <v>1177</v>
      </c>
      <c r="T229">
        <v>0.96</v>
      </c>
      <c r="U229">
        <v>0.2</v>
      </c>
      <c r="X229">
        <v>0</v>
      </c>
      <c r="AJ229">
        <v>0</v>
      </c>
      <c r="AV229">
        <v>0.20699999999999999</v>
      </c>
      <c r="AW229">
        <v>0.19900000000000001</v>
      </c>
      <c r="AX229">
        <v>0.13300000000000001</v>
      </c>
      <c r="AY229">
        <v>40</v>
      </c>
      <c r="AZ229">
        <v>56</v>
      </c>
      <c r="BA229" t="s">
        <v>191</v>
      </c>
      <c r="BD229">
        <v>0</v>
      </c>
    </row>
    <row r="230" spans="4:56">
      <c r="D230" t="s">
        <v>682</v>
      </c>
      <c r="E230" t="s">
        <v>683</v>
      </c>
      <c r="F230">
        <v>74.3</v>
      </c>
      <c r="G230">
        <v>94</v>
      </c>
      <c r="H230">
        <v>19.7</v>
      </c>
      <c r="I230">
        <v>1</v>
      </c>
      <c r="J230">
        <v>3.5</v>
      </c>
      <c r="K230">
        <v>1.6</v>
      </c>
      <c r="L230">
        <v>0</v>
      </c>
      <c r="M230">
        <v>0.3</v>
      </c>
      <c r="N230">
        <v>15</v>
      </c>
      <c r="O230">
        <v>1.47</v>
      </c>
      <c r="P230">
        <v>31</v>
      </c>
      <c r="Q230">
        <v>318</v>
      </c>
      <c r="R230">
        <v>312</v>
      </c>
      <c r="S230">
        <v>1201</v>
      </c>
      <c r="T230">
        <v>0.95</v>
      </c>
      <c r="U230">
        <v>0.17</v>
      </c>
      <c r="X230">
        <v>0</v>
      </c>
      <c r="AJ230">
        <v>0</v>
      </c>
      <c r="AV230">
        <v>0.3</v>
      </c>
      <c r="AW230">
        <v>0.33</v>
      </c>
      <c r="AX230">
        <v>0.19</v>
      </c>
      <c r="AY230">
        <v>43</v>
      </c>
      <c r="AZ230">
        <v>45</v>
      </c>
      <c r="BA230" t="s">
        <v>191</v>
      </c>
      <c r="BB230">
        <v>22</v>
      </c>
      <c r="BC230" t="s">
        <v>187</v>
      </c>
      <c r="BD230">
        <v>0</v>
      </c>
    </row>
    <row r="231" spans="4:56">
      <c r="D231" t="s">
        <v>684</v>
      </c>
      <c r="E231" t="s">
        <v>685</v>
      </c>
      <c r="F231">
        <v>74</v>
      </c>
      <c r="G231">
        <v>93</v>
      </c>
      <c r="H231">
        <v>19.3</v>
      </c>
      <c r="I231">
        <v>0.8</v>
      </c>
      <c r="J231">
        <v>3.8</v>
      </c>
      <c r="K231">
        <v>2.2000000000000002</v>
      </c>
      <c r="L231">
        <v>0</v>
      </c>
      <c r="M231">
        <v>0.6</v>
      </c>
      <c r="N231">
        <v>16</v>
      </c>
      <c r="O231">
        <v>1.1200000000000001</v>
      </c>
      <c r="P231">
        <v>27</v>
      </c>
      <c r="Q231">
        <v>302</v>
      </c>
      <c r="R231">
        <v>288</v>
      </c>
      <c r="S231">
        <v>1288</v>
      </c>
      <c r="T231">
        <v>0.88</v>
      </c>
      <c r="U231">
        <v>0.2</v>
      </c>
      <c r="X231">
        <v>0</v>
      </c>
      <c r="AJ231">
        <v>0</v>
      </c>
      <c r="AV231">
        <v>0.23400000000000001</v>
      </c>
      <c r="AW231">
        <v>0.219</v>
      </c>
      <c r="AX231">
        <v>0.16300000000000001</v>
      </c>
      <c r="AY231">
        <v>41</v>
      </c>
      <c r="AZ231">
        <v>56</v>
      </c>
      <c r="BA231" t="s">
        <v>191</v>
      </c>
      <c r="BD231">
        <v>0</v>
      </c>
    </row>
    <row r="232" spans="4:56">
      <c r="D232" t="s">
        <v>686</v>
      </c>
      <c r="E232" t="s">
        <v>687</v>
      </c>
      <c r="F232">
        <v>73.099999999999994</v>
      </c>
      <c r="G232">
        <v>113</v>
      </c>
      <c r="H232">
        <v>18.2</v>
      </c>
      <c r="I232">
        <v>4.0999999999999996</v>
      </c>
      <c r="J232">
        <v>3.7</v>
      </c>
      <c r="K232">
        <v>0.9</v>
      </c>
      <c r="L232">
        <v>0</v>
      </c>
      <c r="M232">
        <v>0.9</v>
      </c>
      <c r="N232">
        <v>5</v>
      </c>
      <c r="O232">
        <v>1.27</v>
      </c>
      <c r="P232">
        <v>22</v>
      </c>
      <c r="Q232">
        <v>294</v>
      </c>
      <c r="R232">
        <v>290</v>
      </c>
      <c r="S232">
        <v>1127</v>
      </c>
      <c r="T232">
        <v>2.59</v>
      </c>
      <c r="U232">
        <v>0.25</v>
      </c>
      <c r="X232">
        <v>0</v>
      </c>
      <c r="AJ232">
        <v>0</v>
      </c>
      <c r="AV232">
        <v>1.06</v>
      </c>
      <c r="AW232">
        <v>1.1399999999999999</v>
      </c>
      <c r="AX232">
        <v>0.7</v>
      </c>
      <c r="AY232">
        <v>67</v>
      </c>
      <c r="AZ232">
        <v>28</v>
      </c>
      <c r="BA232" t="s">
        <v>191</v>
      </c>
      <c r="BD232">
        <v>0</v>
      </c>
    </row>
    <row r="233" spans="4:56">
      <c r="D233" t="s">
        <v>688</v>
      </c>
      <c r="E233" t="s">
        <v>689</v>
      </c>
      <c r="F233">
        <v>50.7</v>
      </c>
      <c r="G233">
        <v>276</v>
      </c>
      <c r="H233">
        <v>14.3</v>
      </c>
      <c r="I233">
        <v>17.5</v>
      </c>
      <c r="J233">
        <v>2.1</v>
      </c>
      <c r="K233">
        <v>15.4</v>
      </c>
      <c r="L233">
        <v>0.5</v>
      </c>
      <c r="M233">
        <v>0</v>
      </c>
      <c r="N233">
        <v>9</v>
      </c>
      <c r="O233">
        <v>0.87</v>
      </c>
      <c r="P233">
        <v>21</v>
      </c>
      <c r="Q233">
        <v>197</v>
      </c>
      <c r="R233">
        <v>176</v>
      </c>
      <c r="S233">
        <v>679</v>
      </c>
      <c r="T233">
        <v>1.84</v>
      </c>
      <c r="U233">
        <v>0.28999999999999998</v>
      </c>
      <c r="X233">
        <v>0</v>
      </c>
      <c r="AJ233">
        <v>0</v>
      </c>
      <c r="AV233">
        <v>3.39</v>
      </c>
      <c r="AW233">
        <v>8.19</v>
      </c>
      <c r="AX233">
        <v>5.48</v>
      </c>
      <c r="AY233">
        <v>40</v>
      </c>
      <c r="AZ233">
        <v>28</v>
      </c>
      <c r="BA233" t="s">
        <v>210</v>
      </c>
      <c r="BB233">
        <v>85</v>
      </c>
      <c r="BC233" t="s">
        <v>191</v>
      </c>
      <c r="BD233">
        <v>0</v>
      </c>
    </row>
    <row r="234" spans="4:56">
      <c r="D234" t="s">
        <v>690</v>
      </c>
      <c r="E234" t="s">
        <v>691</v>
      </c>
      <c r="F234">
        <v>71.900000000000006</v>
      </c>
      <c r="G234">
        <v>147</v>
      </c>
      <c r="H234">
        <v>15.3</v>
      </c>
      <c r="I234">
        <v>9.4</v>
      </c>
      <c r="J234">
        <v>3.1</v>
      </c>
      <c r="K234">
        <v>0.4</v>
      </c>
      <c r="L234">
        <v>0</v>
      </c>
      <c r="M234">
        <v>0.4</v>
      </c>
      <c r="N234">
        <v>40</v>
      </c>
      <c r="O234">
        <v>1.25</v>
      </c>
      <c r="P234">
        <v>22</v>
      </c>
      <c r="Q234">
        <v>266</v>
      </c>
      <c r="R234">
        <v>216</v>
      </c>
      <c r="S234">
        <v>1004</v>
      </c>
      <c r="T234">
        <v>2.3199999999999998</v>
      </c>
      <c r="U234">
        <v>0.19</v>
      </c>
      <c r="X234">
        <v>0</v>
      </c>
      <c r="AJ234">
        <v>0</v>
      </c>
      <c r="AV234">
        <v>2.7829999999999999</v>
      </c>
      <c r="AW234">
        <v>3.1459999999999999</v>
      </c>
      <c r="AX234">
        <v>2.3420000000000001</v>
      </c>
      <c r="AY234">
        <v>76</v>
      </c>
      <c r="AZ234">
        <v>28</v>
      </c>
      <c r="BA234" t="s">
        <v>191</v>
      </c>
      <c r="BD234">
        <v>0</v>
      </c>
    </row>
    <row r="235" spans="4:56">
      <c r="D235" t="s">
        <v>692</v>
      </c>
      <c r="E235" t="s">
        <v>693</v>
      </c>
      <c r="F235">
        <v>71.400000000000006</v>
      </c>
      <c r="G235">
        <v>149</v>
      </c>
      <c r="H235">
        <v>15</v>
      </c>
      <c r="I235">
        <v>9.5</v>
      </c>
      <c r="J235">
        <v>3.2</v>
      </c>
      <c r="K235">
        <v>0.9</v>
      </c>
      <c r="L235">
        <v>0</v>
      </c>
      <c r="M235">
        <v>0.4</v>
      </c>
      <c r="N235">
        <v>31</v>
      </c>
      <c r="O235">
        <v>1.64</v>
      </c>
      <c r="P235">
        <v>21</v>
      </c>
      <c r="Q235">
        <v>272</v>
      </c>
      <c r="R235">
        <v>220</v>
      </c>
      <c r="S235">
        <v>1018</v>
      </c>
      <c r="T235">
        <v>2.35</v>
      </c>
      <c r="U235">
        <v>0.36</v>
      </c>
      <c r="X235">
        <v>0</v>
      </c>
      <c r="AV235">
        <v>2.9</v>
      </c>
      <c r="AW235">
        <v>3.92</v>
      </c>
      <c r="AX235">
        <v>2.33</v>
      </c>
      <c r="AY235">
        <v>77</v>
      </c>
      <c r="AZ235">
        <v>28</v>
      </c>
      <c r="BA235" t="s">
        <v>191</v>
      </c>
      <c r="BD235">
        <v>0</v>
      </c>
    </row>
    <row r="236" spans="4:56">
      <c r="D236" t="s">
        <v>694</v>
      </c>
      <c r="E236" t="s">
        <v>695</v>
      </c>
      <c r="F236">
        <v>69.099999999999994</v>
      </c>
      <c r="G236">
        <v>161</v>
      </c>
      <c r="H236">
        <v>14.8</v>
      </c>
      <c r="I236">
        <v>9.9</v>
      </c>
      <c r="J236">
        <v>3</v>
      </c>
      <c r="K236">
        <v>3.15</v>
      </c>
      <c r="L236">
        <v>0</v>
      </c>
      <c r="M236">
        <v>2.8</v>
      </c>
      <c r="N236">
        <v>26</v>
      </c>
      <c r="O236">
        <v>1.38</v>
      </c>
      <c r="P236">
        <v>21</v>
      </c>
      <c r="Q236">
        <v>204</v>
      </c>
      <c r="R236">
        <v>201</v>
      </c>
      <c r="S236">
        <v>946</v>
      </c>
      <c r="T236">
        <v>2.15</v>
      </c>
      <c r="U236">
        <v>0.17</v>
      </c>
      <c r="X236">
        <v>0</v>
      </c>
      <c r="AD236">
        <v>6</v>
      </c>
      <c r="AE236">
        <v>0</v>
      </c>
      <c r="AF236">
        <v>6</v>
      </c>
      <c r="AG236">
        <v>6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V236">
        <v>2.67</v>
      </c>
      <c r="AW236">
        <v>3.56</v>
      </c>
      <c r="AX236">
        <v>2.68</v>
      </c>
      <c r="AY236">
        <v>66</v>
      </c>
      <c r="AZ236">
        <v>56</v>
      </c>
      <c r="BA236" t="s">
        <v>191</v>
      </c>
      <c r="BD236">
        <v>0</v>
      </c>
    </row>
    <row r="237" spans="4:56">
      <c r="D237" t="s">
        <v>696</v>
      </c>
      <c r="E237" t="s">
        <v>697</v>
      </c>
      <c r="F237">
        <v>59.06</v>
      </c>
      <c r="G237">
        <v>239</v>
      </c>
      <c r="H237">
        <v>13.45</v>
      </c>
      <c r="I237">
        <v>18.170000000000002</v>
      </c>
      <c r="J237">
        <v>4.66</v>
      </c>
      <c r="K237">
        <v>4.66</v>
      </c>
      <c r="L237">
        <v>0.2</v>
      </c>
      <c r="M237">
        <v>2.4900000000000002</v>
      </c>
      <c r="N237">
        <v>148</v>
      </c>
      <c r="O237">
        <v>1.83</v>
      </c>
      <c r="P237">
        <v>14</v>
      </c>
      <c r="Q237">
        <v>246</v>
      </c>
      <c r="R237">
        <v>189</v>
      </c>
      <c r="S237">
        <v>1162</v>
      </c>
      <c r="T237">
        <v>2.88</v>
      </c>
      <c r="U237">
        <v>9.8000000000000004E-2</v>
      </c>
      <c r="X237">
        <v>0.8</v>
      </c>
      <c r="Y237">
        <v>5.7000000000000002E-2</v>
      </c>
      <c r="Z237">
        <v>0.14499999999999999</v>
      </c>
      <c r="AA237">
        <v>2.089</v>
      </c>
      <c r="AB237">
        <v>0.66900000000000004</v>
      </c>
      <c r="AC237">
        <v>0.20799999999999999</v>
      </c>
      <c r="AD237">
        <v>7</v>
      </c>
      <c r="AE237">
        <v>0</v>
      </c>
      <c r="AF237">
        <v>7</v>
      </c>
      <c r="AG237">
        <v>7</v>
      </c>
      <c r="AI237">
        <v>0.25</v>
      </c>
      <c r="AJ237">
        <v>297</v>
      </c>
      <c r="AK237">
        <v>15</v>
      </c>
      <c r="AL237">
        <v>0</v>
      </c>
      <c r="AS237">
        <v>0.3</v>
      </c>
      <c r="AT237">
        <v>12</v>
      </c>
      <c r="AV237">
        <v>5.86</v>
      </c>
      <c r="AW237">
        <v>5.5419999999999998</v>
      </c>
      <c r="AX237">
        <v>5.0460000000000003</v>
      </c>
      <c r="AY237">
        <v>104</v>
      </c>
      <c r="AZ237">
        <v>56</v>
      </c>
      <c r="BA237" t="s">
        <v>191</v>
      </c>
      <c r="BD237">
        <v>0</v>
      </c>
    </row>
    <row r="238" spans="4:56">
      <c r="D238" t="s">
        <v>698</v>
      </c>
      <c r="E238" t="s">
        <v>699</v>
      </c>
      <c r="F238">
        <v>69.099999999999994</v>
      </c>
      <c r="G238">
        <v>142</v>
      </c>
      <c r="H238">
        <v>19.3</v>
      </c>
      <c r="I238">
        <v>6.8</v>
      </c>
      <c r="J238">
        <v>3.8</v>
      </c>
      <c r="K238">
        <v>1</v>
      </c>
      <c r="L238">
        <v>0</v>
      </c>
      <c r="N238">
        <v>17</v>
      </c>
      <c r="O238">
        <v>2.4</v>
      </c>
      <c r="R238">
        <v>352</v>
      </c>
      <c r="S238">
        <v>1342</v>
      </c>
      <c r="Y238">
        <v>0.09</v>
      </c>
      <c r="Z238">
        <v>0.24</v>
      </c>
      <c r="AA238">
        <v>4.2</v>
      </c>
      <c r="AV238">
        <v>2.8</v>
      </c>
      <c r="AX238">
        <v>0.3</v>
      </c>
      <c r="AY238">
        <v>65</v>
      </c>
      <c r="AZ238">
        <v>71</v>
      </c>
      <c r="BA238" t="s">
        <v>221</v>
      </c>
      <c r="BB238">
        <v>57</v>
      </c>
      <c r="BC238" t="s">
        <v>700</v>
      </c>
      <c r="BD238">
        <v>0</v>
      </c>
    </row>
    <row r="239" spans="4:56">
      <c r="D239" t="s">
        <v>701</v>
      </c>
      <c r="E239" t="s">
        <v>702</v>
      </c>
      <c r="F239">
        <v>68.2</v>
      </c>
      <c r="G239">
        <v>165</v>
      </c>
      <c r="H239">
        <v>17.899999999999999</v>
      </c>
      <c r="I239">
        <v>10.1</v>
      </c>
      <c r="J239">
        <v>3.1</v>
      </c>
      <c r="K239">
        <v>0.7</v>
      </c>
      <c r="L239">
        <v>0</v>
      </c>
      <c r="N239">
        <v>124</v>
      </c>
      <c r="O239">
        <v>1.56</v>
      </c>
      <c r="R239">
        <v>256</v>
      </c>
      <c r="S239">
        <v>954</v>
      </c>
      <c r="Y239">
        <v>7.0000000000000007E-2</v>
      </c>
      <c r="Z239">
        <v>0.25</v>
      </c>
      <c r="AA239">
        <v>6.74</v>
      </c>
      <c r="AV239">
        <v>2.6</v>
      </c>
      <c r="AX239">
        <v>2.1</v>
      </c>
      <c r="AY239">
        <v>53</v>
      </c>
      <c r="AZ239">
        <v>57</v>
      </c>
      <c r="BA239" t="s">
        <v>700</v>
      </c>
      <c r="BB239">
        <v>71</v>
      </c>
      <c r="BC239" t="s">
        <v>221</v>
      </c>
      <c r="BD239">
        <v>0</v>
      </c>
    </row>
    <row r="240" spans="4:56">
      <c r="D240" t="s">
        <v>703</v>
      </c>
      <c r="E240" t="s">
        <v>704</v>
      </c>
      <c r="F240">
        <v>69.400000000000006</v>
      </c>
      <c r="G240">
        <v>139</v>
      </c>
      <c r="H240">
        <v>19.3</v>
      </c>
      <c r="I240">
        <v>6.5</v>
      </c>
      <c r="J240">
        <v>4.0999999999999996</v>
      </c>
      <c r="K240">
        <v>0.6</v>
      </c>
      <c r="L240">
        <v>0</v>
      </c>
      <c r="N240">
        <v>14</v>
      </c>
      <c r="O240">
        <v>2.2599999999999998</v>
      </c>
      <c r="R240">
        <v>336</v>
      </c>
      <c r="S240">
        <v>1431</v>
      </c>
      <c r="Y240">
        <v>0.09</v>
      </c>
      <c r="Z240">
        <v>0.24</v>
      </c>
      <c r="AA240">
        <v>3.86</v>
      </c>
      <c r="AV240">
        <v>2.6</v>
      </c>
      <c r="AX240">
        <v>0.3</v>
      </c>
      <c r="AY240">
        <v>67</v>
      </c>
      <c r="AZ240">
        <v>57</v>
      </c>
      <c r="BA240" t="s">
        <v>700</v>
      </c>
      <c r="BB240">
        <v>71</v>
      </c>
      <c r="BC240" t="s">
        <v>221</v>
      </c>
      <c r="BD240">
        <v>0</v>
      </c>
    </row>
    <row r="241" spans="1:56 16384:16384">
      <c r="D241" t="s">
        <v>705</v>
      </c>
      <c r="E241" t="s">
        <v>706</v>
      </c>
      <c r="F241">
        <v>68.2</v>
      </c>
      <c r="G241">
        <v>160</v>
      </c>
      <c r="H241">
        <v>17.5</v>
      </c>
      <c r="I241">
        <v>9.1</v>
      </c>
      <c r="J241">
        <v>3.3</v>
      </c>
      <c r="K241">
        <v>1.8</v>
      </c>
      <c r="L241">
        <v>0</v>
      </c>
      <c r="N241">
        <v>60</v>
      </c>
      <c r="O241">
        <v>1.84</v>
      </c>
      <c r="R241">
        <v>329</v>
      </c>
      <c r="S241">
        <v>1096</v>
      </c>
      <c r="Y241">
        <v>0.18</v>
      </c>
      <c r="Z241">
        <v>0.31</v>
      </c>
      <c r="AA241">
        <v>5.86</v>
      </c>
      <c r="AV241">
        <v>3.1</v>
      </c>
      <c r="AX241">
        <v>2.7</v>
      </c>
      <c r="AY241">
        <v>57</v>
      </c>
      <c r="AZ241">
        <v>57</v>
      </c>
      <c r="BA241" t="s">
        <v>700</v>
      </c>
      <c r="BB241">
        <v>71</v>
      </c>
      <c r="BC241" t="s">
        <v>221</v>
      </c>
      <c r="BD241">
        <v>0</v>
      </c>
    </row>
    <row r="242" spans="1:56 16384:16384">
      <c r="D242" t="s">
        <v>707</v>
      </c>
      <c r="E242" t="s">
        <v>708</v>
      </c>
      <c r="F242">
        <v>69.8</v>
      </c>
      <c r="G242">
        <v>141</v>
      </c>
      <c r="H242">
        <v>19.600000000000001</v>
      </c>
      <c r="I242">
        <v>6.5</v>
      </c>
      <c r="J242">
        <v>3.1</v>
      </c>
      <c r="K242">
        <v>1</v>
      </c>
      <c r="L242">
        <v>0</v>
      </c>
      <c r="N242">
        <v>17</v>
      </c>
      <c r="O242">
        <v>2.4500000000000002</v>
      </c>
      <c r="R242">
        <v>365</v>
      </c>
      <c r="S242">
        <v>1056</v>
      </c>
      <c r="Y242">
        <v>0.09</v>
      </c>
      <c r="Z242">
        <v>0.23</v>
      </c>
      <c r="AA242">
        <v>4.0999999999999996</v>
      </c>
      <c r="AV242">
        <v>3</v>
      </c>
      <c r="AX242">
        <v>0.3</v>
      </c>
      <c r="AY242">
        <v>65</v>
      </c>
      <c r="AZ242">
        <v>57</v>
      </c>
      <c r="BA242" t="s">
        <v>700</v>
      </c>
      <c r="BB242">
        <v>71</v>
      </c>
      <c r="BC242" t="s">
        <v>221</v>
      </c>
      <c r="BD242">
        <v>0</v>
      </c>
    </row>
    <row r="243" spans="1:56 16384:16384">
      <c r="D243" t="s">
        <v>709</v>
      </c>
      <c r="E243" t="s">
        <v>710</v>
      </c>
      <c r="F243">
        <v>67</v>
      </c>
      <c r="G243">
        <v>163</v>
      </c>
      <c r="H243">
        <v>18.5</v>
      </c>
      <c r="I243">
        <v>9.3000000000000007</v>
      </c>
      <c r="J243">
        <v>4</v>
      </c>
      <c r="K243">
        <v>1.1000000000000001</v>
      </c>
      <c r="L243">
        <v>0</v>
      </c>
      <c r="N243">
        <v>16</v>
      </c>
      <c r="O243">
        <v>2.0299999999999998</v>
      </c>
      <c r="R243">
        <v>340</v>
      </c>
      <c r="S243">
        <v>1381</v>
      </c>
      <c r="Y243">
        <v>0.75</v>
      </c>
      <c r="Z243">
        <v>0.35</v>
      </c>
      <c r="AA243">
        <v>5.17</v>
      </c>
      <c r="AV243">
        <v>3.1</v>
      </c>
      <c r="AX243">
        <v>1.1000000000000001</v>
      </c>
      <c r="AY243">
        <v>55</v>
      </c>
      <c r="AZ243">
        <v>57</v>
      </c>
      <c r="BA243" t="s">
        <v>700</v>
      </c>
      <c r="BB243">
        <v>71</v>
      </c>
      <c r="BC243" t="s">
        <v>221</v>
      </c>
      <c r="BD243">
        <v>0</v>
      </c>
    </row>
    <row r="244" spans="1:56 16384:16384">
      <c r="D244" t="s">
        <v>711</v>
      </c>
      <c r="E244" t="s">
        <v>712</v>
      </c>
      <c r="F244">
        <v>52.6</v>
      </c>
      <c r="G244">
        <v>310</v>
      </c>
      <c r="H244">
        <v>13.24</v>
      </c>
      <c r="I244">
        <v>27.24</v>
      </c>
      <c r="J244">
        <v>3.9</v>
      </c>
      <c r="K244">
        <v>3.03</v>
      </c>
      <c r="L244">
        <v>0</v>
      </c>
      <c r="N244">
        <v>14</v>
      </c>
      <c r="O244">
        <v>0.9</v>
      </c>
      <c r="P244">
        <v>14</v>
      </c>
      <c r="R244">
        <v>229</v>
      </c>
      <c r="S244">
        <v>1369</v>
      </c>
      <c r="T244">
        <v>1.8</v>
      </c>
      <c r="U244">
        <v>0.1</v>
      </c>
      <c r="X244">
        <v>0.9</v>
      </c>
      <c r="AD244">
        <v>3</v>
      </c>
      <c r="AE244">
        <v>0</v>
      </c>
      <c r="AF244">
        <v>3</v>
      </c>
      <c r="AG244">
        <v>3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V244">
        <v>9.8800000000000008</v>
      </c>
      <c r="AW244">
        <v>13.78</v>
      </c>
      <c r="AX244">
        <v>2.95</v>
      </c>
      <c r="AY244">
        <v>70</v>
      </c>
      <c r="AZ244">
        <v>56</v>
      </c>
      <c r="BA244" t="s">
        <v>700</v>
      </c>
      <c r="BD244">
        <v>0</v>
      </c>
    </row>
    <row r="245" spans="1:56 16384:16384">
      <c r="D245" t="s">
        <v>713</v>
      </c>
      <c r="E245" t="s">
        <v>714</v>
      </c>
      <c r="F245">
        <v>65.72</v>
      </c>
      <c r="G245">
        <v>191</v>
      </c>
      <c r="H245">
        <v>15.23</v>
      </c>
      <c r="I245">
        <v>13.9</v>
      </c>
      <c r="J245">
        <v>3.8</v>
      </c>
      <c r="K245">
        <v>1.35</v>
      </c>
      <c r="L245">
        <v>0</v>
      </c>
      <c r="M245">
        <v>1.26</v>
      </c>
      <c r="N245">
        <v>39</v>
      </c>
      <c r="O245">
        <v>1.4</v>
      </c>
      <c r="P245">
        <v>18</v>
      </c>
      <c r="R245">
        <v>461</v>
      </c>
      <c r="S245">
        <v>1032</v>
      </c>
      <c r="T245">
        <v>2.2000000000000002</v>
      </c>
      <c r="U245">
        <v>0.1</v>
      </c>
      <c r="X245">
        <v>38.5</v>
      </c>
      <c r="AD245">
        <v>3</v>
      </c>
      <c r="AE245">
        <v>0</v>
      </c>
      <c r="AF245">
        <v>3</v>
      </c>
      <c r="AG245">
        <v>3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V245">
        <v>4.49</v>
      </c>
      <c r="AW245">
        <v>7.02</v>
      </c>
      <c r="AX245">
        <v>1.47</v>
      </c>
      <c r="AY245">
        <v>75</v>
      </c>
      <c r="AZ245">
        <v>56</v>
      </c>
      <c r="BA245" t="s">
        <v>700</v>
      </c>
      <c r="BB245">
        <v>28</v>
      </c>
      <c r="BC245" t="s">
        <v>174</v>
      </c>
      <c r="BD245">
        <v>0</v>
      </c>
    </row>
    <row r="246" spans="1:56 16384:16384">
      <c r="D246" t="s">
        <v>715</v>
      </c>
      <c r="E246" t="s">
        <v>716</v>
      </c>
      <c r="F246">
        <v>47.84</v>
      </c>
      <c r="G246">
        <v>243</v>
      </c>
      <c r="H246">
        <v>30.99</v>
      </c>
      <c r="I246">
        <v>11.52</v>
      </c>
      <c r="J246">
        <v>5.87</v>
      </c>
      <c r="K246">
        <v>3.78</v>
      </c>
      <c r="L246">
        <v>0</v>
      </c>
      <c r="M246">
        <v>0</v>
      </c>
      <c r="N246">
        <v>26</v>
      </c>
      <c r="O246">
        <v>2.7</v>
      </c>
      <c r="P246">
        <v>41</v>
      </c>
      <c r="R246">
        <v>449</v>
      </c>
      <c r="S246">
        <v>1858</v>
      </c>
      <c r="T246">
        <v>4.3</v>
      </c>
      <c r="U246">
        <v>0.2</v>
      </c>
      <c r="X246">
        <v>0</v>
      </c>
      <c r="AD246">
        <v>4</v>
      </c>
      <c r="AE246">
        <v>0</v>
      </c>
      <c r="AF246">
        <v>4</v>
      </c>
      <c r="AG246">
        <v>4</v>
      </c>
      <c r="AJ246">
        <v>49</v>
      </c>
      <c r="AK246">
        <v>15</v>
      </c>
      <c r="AL246">
        <v>15</v>
      </c>
      <c r="AM246">
        <v>0</v>
      </c>
      <c r="AN246">
        <v>0</v>
      </c>
      <c r="AO246">
        <v>0</v>
      </c>
      <c r="AP246">
        <v>0</v>
      </c>
      <c r="AQ246">
        <v>0</v>
      </c>
      <c r="AV246">
        <v>3.7</v>
      </c>
      <c r="AW246">
        <v>4.95</v>
      </c>
      <c r="AX246">
        <v>3.5</v>
      </c>
      <c r="AY246">
        <v>123</v>
      </c>
      <c r="AZ246">
        <v>30</v>
      </c>
      <c r="BA246" t="s">
        <v>191</v>
      </c>
      <c r="BD246">
        <v>0</v>
      </c>
    </row>
    <row r="247" spans="1:56 16384:16384">
      <c r="D247" t="s">
        <v>717</v>
      </c>
      <c r="E247" t="s">
        <v>718</v>
      </c>
      <c r="F247">
        <v>56.67</v>
      </c>
      <c r="G247">
        <v>290</v>
      </c>
      <c r="H247">
        <v>12.58</v>
      </c>
      <c r="I247">
        <v>25.69</v>
      </c>
      <c r="J247">
        <v>2.96</v>
      </c>
      <c r="K247">
        <v>2.11</v>
      </c>
      <c r="L247">
        <v>0</v>
      </c>
      <c r="M247">
        <v>1.67</v>
      </c>
      <c r="N247">
        <v>14</v>
      </c>
      <c r="O247">
        <v>1.8</v>
      </c>
      <c r="P247">
        <v>14</v>
      </c>
      <c r="R247">
        <v>172</v>
      </c>
      <c r="S247">
        <v>994</v>
      </c>
      <c r="T247">
        <v>2.2999999999999998</v>
      </c>
      <c r="U247">
        <v>0.1</v>
      </c>
      <c r="X247">
        <v>19.899999999999999</v>
      </c>
      <c r="AD247">
        <v>11</v>
      </c>
      <c r="AE247">
        <v>0</v>
      </c>
      <c r="AF247">
        <v>11</v>
      </c>
      <c r="AG247">
        <v>11</v>
      </c>
      <c r="AJ247">
        <v>13</v>
      </c>
      <c r="AK247">
        <v>4</v>
      </c>
      <c r="AL247">
        <v>4</v>
      </c>
      <c r="AM247">
        <v>0</v>
      </c>
      <c r="AN247">
        <v>0</v>
      </c>
      <c r="AO247">
        <v>0</v>
      </c>
      <c r="AP247">
        <v>0</v>
      </c>
      <c r="AQ247">
        <v>0</v>
      </c>
      <c r="AV247">
        <v>10.62</v>
      </c>
      <c r="AW247">
        <v>13.01</v>
      </c>
      <c r="AX247">
        <v>0.89</v>
      </c>
      <c r="AY247">
        <v>67</v>
      </c>
      <c r="AZ247">
        <v>56</v>
      </c>
      <c r="BA247" t="s">
        <v>719</v>
      </c>
      <c r="BD247">
        <v>0</v>
      </c>
    </row>
    <row r="248" spans="1:56 16384:16384">
      <c r="D248" t="s">
        <v>720</v>
      </c>
      <c r="E248" t="s">
        <v>721</v>
      </c>
      <c r="F248">
        <v>76.3</v>
      </c>
      <c r="G248">
        <v>101</v>
      </c>
      <c r="H248">
        <v>8</v>
      </c>
      <c r="I248">
        <v>2.5</v>
      </c>
      <c r="J248">
        <v>1.66</v>
      </c>
      <c r="K248">
        <v>11.54</v>
      </c>
      <c r="L248">
        <v>0.6</v>
      </c>
      <c r="M248">
        <v>0</v>
      </c>
      <c r="N248">
        <v>10</v>
      </c>
      <c r="O248">
        <v>2.2000000000000002</v>
      </c>
      <c r="P248">
        <v>16</v>
      </c>
      <c r="Q248">
        <v>74</v>
      </c>
      <c r="R248">
        <v>243</v>
      </c>
      <c r="S248">
        <v>796</v>
      </c>
      <c r="T248">
        <v>1.2</v>
      </c>
      <c r="U248">
        <v>0.13400000000000001</v>
      </c>
      <c r="W248">
        <v>24.6</v>
      </c>
      <c r="X248">
        <v>1.9</v>
      </c>
      <c r="Y248">
        <v>0.13</v>
      </c>
      <c r="Z248">
        <v>0.08</v>
      </c>
      <c r="AA248">
        <v>1.55</v>
      </c>
      <c r="AB248">
        <v>0.16500000000000001</v>
      </c>
      <c r="AC248">
        <v>0.1</v>
      </c>
      <c r="AD248">
        <v>6</v>
      </c>
      <c r="AE248">
        <v>0</v>
      </c>
      <c r="AF248">
        <v>6</v>
      </c>
      <c r="AG248">
        <v>6</v>
      </c>
      <c r="AH248">
        <v>59</v>
      </c>
      <c r="AI248">
        <v>0.28000000000000003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0.09</v>
      </c>
      <c r="AS248">
        <v>0.1</v>
      </c>
      <c r="AT248">
        <v>3</v>
      </c>
      <c r="AU248">
        <v>0</v>
      </c>
      <c r="AV248">
        <v>0.85</v>
      </c>
      <c r="AW248">
        <v>1.026</v>
      </c>
      <c r="AX248">
        <v>0.32900000000000001</v>
      </c>
      <c r="AY248">
        <v>21</v>
      </c>
      <c r="AZ248">
        <v>85</v>
      </c>
      <c r="BA248" t="s">
        <v>237</v>
      </c>
      <c r="BB248">
        <v>453.6</v>
      </c>
      <c r="BC248" t="s">
        <v>722</v>
      </c>
      <c r="BD248">
        <v>0</v>
      </c>
    </row>
    <row r="249" spans="1:56 16384:16384">
      <c r="A249">
        <v>30</v>
      </c>
      <c r="B249" t="s">
        <v>100</v>
      </c>
      <c r="C249" t="s">
        <v>101</v>
      </c>
      <c r="F249">
        <f t="shared" ref="F249:AH249" si="120">AVERAGE(F250:F252)</f>
        <v>68.163333333333341</v>
      </c>
      <c r="G249">
        <f t="shared" si="120"/>
        <v>105.66666666666667</v>
      </c>
      <c r="H249">
        <f t="shared" si="120"/>
        <v>6.7366666666666672</v>
      </c>
      <c r="I249">
        <f t="shared" si="120"/>
        <v>0</v>
      </c>
      <c r="J249">
        <f t="shared" si="120"/>
        <v>5.3466666666666667</v>
      </c>
      <c r="K249">
        <f t="shared" si="120"/>
        <v>19.75333333333333</v>
      </c>
      <c r="L249">
        <f t="shared" si="120"/>
        <v>2.8333333333333335</v>
      </c>
      <c r="M249">
        <f t="shared" si="120"/>
        <v>1.8433333333333335</v>
      </c>
      <c r="N249">
        <f t="shared" si="120"/>
        <v>39.333333333333336</v>
      </c>
      <c r="O249">
        <f t="shared" si="120"/>
        <v>0.76666666666666661</v>
      </c>
      <c r="P249">
        <f t="shared" si="120"/>
        <v>92.666666666666671</v>
      </c>
      <c r="Q249">
        <f t="shared" si="120"/>
        <v>80.333333333333329</v>
      </c>
      <c r="R249">
        <f t="shared" si="120"/>
        <v>2038</v>
      </c>
      <c r="S249">
        <f t="shared" si="120"/>
        <v>26</v>
      </c>
      <c r="T249">
        <f t="shared" si="120"/>
        <v>0.57666666666666666</v>
      </c>
      <c r="U249">
        <f t="shared" si="120"/>
        <v>0.19000000000000003</v>
      </c>
      <c r="V249">
        <f t="shared" si="120"/>
        <v>44.479333333333329</v>
      </c>
      <c r="W249">
        <f t="shared" si="120"/>
        <v>1.7666666666666666</v>
      </c>
      <c r="X249">
        <f t="shared" si="120"/>
        <v>0</v>
      </c>
      <c r="Y249">
        <f t="shared" si="120"/>
        <v>0</v>
      </c>
      <c r="Z249">
        <f t="shared" si="120"/>
        <v>0.33766666666666662</v>
      </c>
      <c r="AA249">
        <f t="shared" si="120"/>
        <v>3.6</v>
      </c>
      <c r="AB249">
        <f t="shared" si="120"/>
        <v>1.5173333333333334</v>
      </c>
      <c r="AC249">
        <f t="shared" si="120"/>
        <v>0.11866666666666666</v>
      </c>
      <c r="AD249">
        <f t="shared" si="120"/>
        <v>37.666666666666664</v>
      </c>
      <c r="AE249">
        <f t="shared" si="120"/>
        <v>0</v>
      </c>
      <c r="AF249">
        <f t="shared" si="120"/>
        <v>37.666666666666664</v>
      </c>
      <c r="AG249">
        <f t="shared" si="120"/>
        <v>37.666666666666664</v>
      </c>
      <c r="AH249">
        <f t="shared" si="120"/>
        <v>39.700000000000003</v>
      </c>
      <c r="AI249">
        <f t="shared" ref="AI249:BD249" si="121">AVERAGE(AI250:AI252)</f>
        <v>0</v>
      </c>
      <c r="AJ249">
        <f t="shared" si="121"/>
        <v>0</v>
      </c>
      <c r="AK249">
        <f t="shared" si="121"/>
        <v>0</v>
      </c>
      <c r="AL249">
        <f t="shared" si="121"/>
        <v>0</v>
      </c>
      <c r="AM249">
        <f t="shared" si="121"/>
        <v>0</v>
      </c>
      <c r="AN249">
        <f t="shared" si="121"/>
        <v>0</v>
      </c>
      <c r="AO249">
        <f t="shared" si="121"/>
        <v>0</v>
      </c>
      <c r="AP249">
        <f t="shared" si="121"/>
        <v>0</v>
      </c>
      <c r="AQ249">
        <f t="shared" si="121"/>
        <v>0</v>
      </c>
      <c r="AR249">
        <f t="shared" si="121"/>
        <v>0</v>
      </c>
      <c r="AS249">
        <f t="shared" si="121"/>
        <v>0</v>
      </c>
      <c r="AT249">
        <f t="shared" si="121"/>
        <v>0</v>
      </c>
      <c r="AU249">
        <f t="shared" si="121"/>
        <v>0</v>
      </c>
      <c r="AV249">
        <f t="shared" si="121"/>
        <v>1.3333333333333333E-3</v>
      </c>
      <c r="AW249">
        <f t="shared" si="121"/>
        <v>6.6666666666666664E-4</v>
      </c>
      <c r="AX249">
        <f t="shared" si="121"/>
        <v>2.6666666666666666E-3</v>
      </c>
      <c r="AY249">
        <f t="shared" si="121"/>
        <v>0</v>
      </c>
      <c r="AZ249">
        <f t="shared" si="121"/>
        <v>19.966666666666669</v>
      </c>
      <c r="BB249">
        <f t="shared" si="121"/>
        <v>178</v>
      </c>
      <c r="BD249">
        <f t="shared" si="121"/>
        <v>0</v>
      </c>
      <c r="XFD249" t="e">
        <f>AVERAGE(XFD250:XFD252)</f>
        <v>#DIV/0!</v>
      </c>
    </row>
    <row r="250" spans="1:56 16384:16384">
      <c r="D250" t="s">
        <v>723</v>
      </c>
      <c r="E250" t="s">
        <v>724</v>
      </c>
      <c r="F250">
        <v>99.7</v>
      </c>
      <c r="G250">
        <v>1</v>
      </c>
      <c r="H250">
        <v>0</v>
      </c>
      <c r="I250">
        <v>0</v>
      </c>
      <c r="J250">
        <v>0</v>
      </c>
      <c r="K250">
        <v>0.3</v>
      </c>
      <c r="L250">
        <v>0</v>
      </c>
      <c r="M250">
        <v>0</v>
      </c>
      <c r="N250">
        <v>0</v>
      </c>
      <c r="O250">
        <v>0.02</v>
      </c>
      <c r="P250">
        <v>3</v>
      </c>
      <c r="Q250">
        <v>1</v>
      </c>
      <c r="R250">
        <v>37</v>
      </c>
      <c r="S250">
        <v>3</v>
      </c>
      <c r="T250">
        <v>0.02</v>
      </c>
      <c r="U250">
        <v>0.01</v>
      </c>
      <c r="V250">
        <v>0.219</v>
      </c>
      <c r="W250">
        <v>0</v>
      </c>
      <c r="X250">
        <v>0</v>
      </c>
      <c r="Y250">
        <v>0</v>
      </c>
      <c r="Z250">
        <v>1.4E-2</v>
      </c>
      <c r="AA250">
        <v>0</v>
      </c>
      <c r="AB250">
        <v>1.0999999999999999E-2</v>
      </c>
      <c r="AC250">
        <v>0</v>
      </c>
      <c r="AD250">
        <v>5</v>
      </c>
      <c r="AE250">
        <v>0</v>
      </c>
      <c r="AF250">
        <v>5</v>
      </c>
      <c r="AG250">
        <v>5</v>
      </c>
      <c r="AH250">
        <v>0.4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2E-3</v>
      </c>
      <c r="AW250">
        <v>1E-3</v>
      </c>
      <c r="AX250">
        <v>4.0000000000000001E-3</v>
      </c>
      <c r="AY250">
        <v>0</v>
      </c>
      <c r="AZ250">
        <v>29.6</v>
      </c>
      <c r="BA250" t="s">
        <v>161</v>
      </c>
      <c r="BB250">
        <v>178</v>
      </c>
      <c r="BC250" t="s">
        <v>170</v>
      </c>
      <c r="BD250">
        <v>0</v>
      </c>
    </row>
    <row r="251" spans="1:56 16384:16384">
      <c r="D251" t="s">
        <v>725</v>
      </c>
      <c r="E251" t="s">
        <v>726</v>
      </c>
      <c r="F251">
        <v>5.09</v>
      </c>
      <c r="G251">
        <v>315</v>
      </c>
      <c r="H251">
        <v>20.21</v>
      </c>
      <c r="I251">
        <v>0</v>
      </c>
      <c r="J251">
        <v>16.04</v>
      </c>
      <c r="K251">
        <v>58.66</v>
      </c>
      <c r="L251">
        <v>8.5</v>
      </c>
      <c r="M251">
        <v>5.53</v>
      </c>
      <c r="N251">
        <v>118</v>
      </c>
      <c r="O251">
        <v>2.2599999999999998</v>
      </c>
      <c r="P251">
        <v>272</v>
      </c>
      <c r="Q251">
        <v>239</v>
      </c>
      <c r="R251">
        <v>6040</v>
      </c>
      <c r="S251">
        <v>72</v>
      </c>
      <c r="T251">
        <v>1.69</v>
      </c>
      <c r="U251">
        <v>0.55000000000000004</v>
      </c>
      <c r="V251">
        <v>133</v>
      </c>
      <c r="W251">
        <v>5.3</v>
      </c>
      <c r="X251">
        <v>0</v>
      </c>
      <c r="Y251">
        <v>0</v>
      </c>
      <c r="Z251">
        <v>0.98499999999999999</v>
      </c>
      <c r="AA251">
        <v>10.8</v>
      </c>
      <c r="AB251">
        <v>4.53</v>
      </c>
      <c r="AC251">
        <v>0.35599999999999998</v>
      </c>
      <c r="AD251">
        <v>103</v>
      </c>
      <c r="AE251">
        <v>0</v>
      </c>
      <c r="AF251">
        <v>103</v>
      </c>
      <c r="AG251">
        <v>103</v>
      </c>
      <c r="AH251">
        <v>118.3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0.7</v>
      </c>
      <c r="BA251" t="s">
        <v>727</v>
      </c>
      <c r="BD251">
        <v>0</v>
      </c>
    </row>
    <row r="252" spans="1:56 16384:16384">
      <c r="D252" t="s">
        <v>168</v>
      </c>
      <c r="E252" t="s">
        <v>169</v>
      </c>
      <c r="F252">
        <v>99.7</v>
      </c>
      <c r="G252">
        <v>1</v>
      </c>
      <c r="H252">
        <v>0</v>
      </c>
      <c r="I252">
        <v>0</v>
      </c>
      <c r="J252">
        <v>0</v>
      </c>
      <c r="K252">
        <v>0.3</v>
      </c>
      <c r="L252">
        <v>0</v>
      </c>
      <c r="M252">
        <v>0</v>
      </c>
      <c r="N252">
        <v>0</v>
      </c>
      <c r="O252">
        <v>0.02</v>
      </c>
      <c r="P252">
        <v>3</v>
      </c>
      <c r="Q252">
        <v>1</v>
      </c>
      <c r="R252">
        <v>37</v>
      </c>
      <c r="S252">
        <v>3</v>
      </c>
      <c r="T252">
        <v>0.02</v>
      </c>
      <c r="U252">
        <v>0.01</v>
      </c>
      <c r="V252">
        <v>0.219</v>
      </c>
      <c r="W252">
        <v>0</v>
      </c>
      <c r="X252">
        <v>0</v>
      </c>
      <c r="Y252">
        <v>0</v>
      </c>
      <c r="Z252">
        <v>1.4E-2</v>
      </c>
      <c r="AA252">
        <v>0</v>
      </c>
      <c r="AB252">
        <v>1.0999999999999999E-2</v>
      </c>
      <c r="AC252">
        <v>0</v>
      </c>
      <c r="AD252">
        <v>5</v>
      </c>
      <c r="AE252">
        <v>0</v>
      </c>
      <c r="AF252">
        <v>5</v>
      </c>
      <c r="AG252">
        <v>5</v>
      </c>
      <c r="AH252">
        <v>0.4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2E-3</v>
      </c>
      <c r="AW252">
        <v>1E-3</v>
      </c>
      <c r="AX252">
        <v>4.0000000000000001E-3</v>
      </c>
      <c r="AY252">
        <v>0</v>
      </c>
      <c r="AZ252">
        <v>29.6</v>
      </c>
      <c r="BA252" t="s">
        <v>161</v>
      </c>
      <c r="BB252">
        <v>178</v>
      </c>
      <c r="BC252" t="s">
        <v>170</v>
      </c>
      <c r="BD252">
        <v>0</v>
      </c>
    </row>
    <row r="253" spans="1:56 16384:16384">
      <c r="A253">
        <v>31</v>
      </c>
      <c r="B253" t="s">
        <v>102</v>
      </c>
      <c r="C253" t="s">
        <v>101</v>
      </c>
      <c r="D253" t="s">
        <v>159</v>
      </c>
      <c r="E253" t="s">
        <v>160</v>
      </c>
      <c r="F253">
        <v>99.09</v>
      </c>
      <c r="G253">
        <v>2</v>
      </c>
      <c r="H253">
        <v>0.1</v>
      </c>
      <c r="I253">
        <v>0</v>
      </c>
      <c r="J253">
        <v>0.17</v>
      </c>
      <c r="K253">
        <v>0.34</v>
      </c>
      <c r="L253">
        <v>0</v>
      </c>
      <c r="M253">
        <v>0</v>
      </c>
      <c r="N253">
        <v>4</v>
      </c>
      <c r="O253">
        <v>0.04</v>
      </c>
      <c r="P253">
        <v>4</v>
      </c>
      <c r="Q253">
        <v>3</v>
      </c>
      <c r="R253">
        <v>30</v>
      </c>
      <c r="S253">
        <v>4</v>
      </c>
      <c r="T253">
        <v>0.01</v>
      </c>
      <c r="U253">
        <v>1.0999999999999999E-2</v>
      </c>
      <c r="V253">
        <v>1.4999999999999999E-2</v>
      </c>
      <c r="W253">
        <v>0.1</v>
      </c>
      <c r="X253">
        <v>0</v>
      </c>
      <c r="Y253">
        <v>0</v>
      </c>
      <c r="Z253">
        <v>1E-3</v>
      </c>
      <c r="AA253">
        <v>0.23599999999999999</v>
      </c>
      <c r="AB253">
        <v>1E-3</v>
      </c>
      <c r="AC253">
        <v>0</v>
      </c>
      <c r="AD253">
        <v>0</v>
      </c>
      <c r="AE253">
        <v>0</v>
      </c>
      <c r="AF253">
        <v>0</v>
      </c>
      <c r="AG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U253">
        <v>0</v>
      </c>
      <c r="AV253">
        <v>2E-3</v>
      </c>
      <c r="AW253">
        <v>0</v>
      </c>
      <c r="AX253">
        <v>2E-3</v>
      </c>
      <c r="AY253">
        <v>0</v>
      </c>
      <c r="AZ253">
        <v>29.8</v>
      </c>
      <c r="BA253" t="s">
        <v>161</v>
      </c>
      <c r="BB253">
        <v>179</v>
      </c>
      <c r="BC253" t="s">
        <v>162</v>
      </c>
      <c r="BD253">
        <v>0</v>
      </c>
    </row>
    <row r="254" spans="1:56 16384:16384">
      <c r="A254">
        <v>32</v>
      </c>
      <c r="B254" t="s">
        <v>40</v>
      </c>
      <c r="C254" t="s">
        <v>37</v>
      </c>
      <c r="D254" t="s">
        <v>175</v>
      </c>
      <c r="E254" t="s">
        <v>176</v>
      </c>
      <c r="F254">
        <v>74.91</v>
      </c>
      <c r="G254">
        <v>89</v>
      </c>
      <c r="H254">
        <v>1.0900000000000001</v>
      </c>
      <c r="I254">
        <v>0.33</v>
      </c>
      <c r="J254">
        <v>0.82</v>
      </c>
      <c r="K254">
        <v>22.84</v>
      </c>
      <c r="L254">
        <v>2.6</v>
      </c>
      <c r="M254">
        <v>12.23</v>
      </c>
      <c r="N254">
        <v>5</v>
      </c>
      <c r="O254">
        <v>0.26</v>
      </c>
      <c r="P254">
        <v>27</v>
      </c>
      <c r="Q254">
        <v>22</v>
      </c>
      <c r="R254">
        <v>358</v>
      </c>
      <c r="S254">
        <v>1</v>
      </c>
      <c r="T254">
        <v>0.15</v>
      </c>
      <c r="U254">
        <v>7.8E-2</v>
      </c>
      <c r="V254">
        <v>0.27</v>
      </c>
      <c r="W254">
        <v>1</v>
      </c>
      <c r="X254">
        <v>8.6999999999999993</v>
      </c>
      <c r="Y254">
        <v>3.1E-2</v>
      </c>
      <c r="Z254">
        <v>7.2999999999999995E-2</v>
      </c>
      <c r="AA254">
        <v>0.66500000000000004</v>
      </c>
      <c r="AB254">
        <v>0.33400000000000002</v>
      </c>
      <c r="AC254">
        <v>0.36699999999999999</v>
      </c>
      <c r="AD254">
        <v>20</v>
      </c>
      <c r="AE254">
        <v>0</v>
      </c>
      <c r="AF254">
        <v>20</v>
      </c>
      <c r="AG254">
        <v>20</v>
      </c>
      <c r="AH254">
        <v>9.8000000000000007</v>
      </c>
      <c r="AI254">
        <v>0</v>
      </c>
      <c r="AJ254">
        <v>64</v>
      </c>
      <c r="AK254">
        <v>3</v>
      </c>
      <c r="AL254">
        <v>0</v>
      </c>
      <c r="AM254">
        <v>25</v>
      </c>
      <c r="AN254">
        <v>26</v>
      </c>
      <c r="AO254">
        <v>0</v>
      </c>
      <c r="AP254">
        <v>0</v>
      </c>
      <c r="AQ254">
        <v>22</v>
      </c>
      <c r="AR254">
        <v>0.1</v>
      </c>
      <c r="AS254">
        <v>0</v>
      </c>
      <c r="AT254">
        <v>0</v>
      </c>
      <c r="AU254">
        <v>0.5</v>
      </c>
      <c r="AV254">
        <v>0.112</v>
      </c>
      <c r="AW254">
        <v>3.2000000000000001E-2</v>
      </c>
      <c r="AX254">
        <v>7.2999999999999995E-2</v>
      </c>
      <c r="AY254">
        <v>0</v>
      </c>
      <c r="AZ254">
        <v>225</v>
      </c>
      <c r="BA254" t="s">
        <v>177</v>
      </c>
      <c r="BB254">
        <v>150</v>
      </c>
      <c r="BC254" t="s">
        <v>178</v>
      </c>
      <c r="BD254">
        <v>36</v>
      </c>
    </row>
    <row r="255" spans="1:56 16384:16384">
      <c r="A255">
        <v>33</v>
      </c>
      <c r="B255" t="s">
        <v>36</v>
      </c>
      <c r="C255" t="s">
        <v>37</v>
      </c>
      <c r="F255">
        <f>AVERAGE(F256:F260)</f>
        <v>85.304000000000002</v>
      </c>
      <c r="G255">
        <f t="shared" ref="G255:BD255" si="122">AVERAGE(G256:G260)</f>
        <v>58.8</v>
      </c>
      <c r="H255">
        <f t="shared" si="122"/>
        <v>0.28799999999999998</v>
      </c>
      <c r="I255">
        <f t="shared" si="122"/>
        <v>0.16800000000000001</v>
      </c>
      <c r="J255">
        <f t="shared" si="122"/>
        <v>0.20600000000000002</v>
      </c>
      <c r="K255">
        <f t="shared" si="122"/>
        <v>14.034000000000001</v>
      </c>
      <c r="L255">
        <f t="shared" si="122"/>
        <v>2.38</v>
      </c>
      <c r="M255">
        <f t="shared" si="122"/>
        <v>10.431999999999999</v>
      </c>
      <c r="N255">
        <f t="shared" si="122"/>
        <v>6.2</v>
      </c>
      <c r="O255">
        <f t="shared" si="122"/>
        <v>0.122</v>
      </c>
      <c r="P255">
        <f t="shared" si="122"/>
        <v>5</v>
      </c>
      <c r="Q255">
        <f t="shared" si="122"/>
        <v>11.6</v>
      </c>
      <c r="R255">
        <f t="shared" si="122"/>
        <v>108.2</v>
      </c>
      <c r="S255">
        <f t="shared" si="122"/>
        <v>1.2</v>
      </c>
      <c r="T255">
        <f t="shared" si="122"/>
        <v>4.1999999999999996E-2</v>
      </c>
      <c r="U255">
        <f t="shared" si="122"/>
        <v>2.6800000000000001E-2</v>
      </c>
      <c r="V255">
        <f t="shared" si="122"/>
        <v>3.6199999999999996E-2</v>
      </c>
      <c r="W255">
        <f t="shared" si="122"/>
        <v>0.02</v>
      </c>
      <c r="Y255">
        <f t="shared" si="122"/>
        <v>1.6400000000000001E-2</v>
      </c>
      <c r="Z255">
        <f t="shared" si="122"/>
        <v>2.6200000000000001E-2</v>
      </c>
      <c r="AA255">
        <f t="shared" si="122"/>
        <v>8.7999999999999995E-2</v>
      </c>
      <c r="AB255">
        <f t="shared" si="122"/>
        <v>5.7399999999999993E-2</v>
      </c>
      <c r="AC255">
        <f t="shared" si="122"/>
        <v>4.3199999999999995E-2</v>
      </c>
      <c r="AD255">
        <f t="shared" si="122"/>
        <v>3</v>
      </c>
      <c r="AF255">
        <f t="shared" si="122"/>
        <v>3</v>
      </c>
      <c r="AH255">
        <f t="shared" si="122"/>
        <v>3.7399999999999998</v>
      </c>
      <c r="AJ255">
        <f t="shared" si="122"/>
        <v>54.4</v>
      </c>
      <c r="AK255">
        <f t="shared" si="122"/>
        <v>2.8</v>
      </c>
      <c r="AM255">
        <f t="shared" si="122"/>
        <v>0</v>
      </c>
      <c r="AN255">
        <f t="shared" si="122"/>
        <v>27.8</v>
      </c>
      <c r="AO255">
        <f t="shared" si="122"/>
        <v>9.6</v>
      </c>
      <c r="AP255">
        <f t="shared" si="122"/>
        <v>0</v>
      </c>
      <c r="AQ255">
        <f t="shared" si="122"/>
        <v>29</v>
      </c>
      <c r="AR255">
        <f t="shared" si="122"/>
        <v>0.192</v>
      </c>
      <c r="AU255">
        <f t="shared" si="122"/>
        <v>1.98</v>
      </c>
      <c r="AZ255">
        <f t="shared" si="122"/>
        <v>109</v>
      </c>
      <c r="BB255">
        <f t="shared" si="122"/>
        <v>223.4</v>
      </c>
      <c r="BD255">
        <f t="shared" si="122"/>
        <v>10.4</v>
      </c>
    </row>
    <row r="256" spans="1:56 16384:16384">
      <c r="D256" t="s">
        <v>728</v>
      </c>
      <c r="E256" t="s">
        <v>729</v>
      </c>
      <c r="F256">
        <v>85.33</v>
      </c>
      <c r="G256">
        <v>59</v>
      </c>
      <c r="H256">
        <v>0.27</v>
      </c>
      <c r="I256">
        <v>0.2</v>
      </c>
      <c r="J256">
        <v>0.14000000000000001</v>
      </c>
      <c r="K256">
        <v>14.06</v>
      </c>
      <c r="L256">
        <v>2.2999999999999998</v>
      </c>
      <c r="M256">
        <v>10.48</v>
      </c>
      <c r="N256">
        <v>6</v>
      </c>
      <c r="O256">
        <v>0.11</v>
      </c>
      <c r="P256">
        <v>5</v>
      </c>
      <c r="Q256">
        <v>12</v>
      </c>
      <c r="R256">
        <v>104</v>
      </c>
      <c r="S256">
        <v>1</v>
      </c>
      <c r="T256">
        <v>0.04</v>
      </c>
      <c r="U256">
        <v>2.7E-2</v>
      </c>
      <c r="V256">
        <v>3.4000000000000002E-2</v>
      </c>
      <c r="W256">
        <v>0</v>
      </c>
      <c r="Y256">
        <v>1.4999999999999999E-2</v>
      </c>
      <c r="Z256">
        <v>2.5000000000000001E-2</v>
      </c>
      <c r="AA256">
        <v>7.4999999999999997E-2</v>
      </c>
      <c r="AB256">
        <v>5.0999999999999997E-2</v>
      </c>
      <c r="AC256">
        <v>3.4000000000000002E-2</v>
      </c>
      <c r="AD256">
        <v>3</v>
      </c>
      <c r="AF256">
        <v>3</v>
      </c>
      <c r="AH256">
        <v>3.4</v>
      </c>
      <c r="AJ256">
        <v>55</v>
      </c>
      <c r="AK256">
        <v>3</v>
      </c>
      <c r="AM256">
        <v>0</v>
      </c>
      <c r="AN256">
        <v>27</v>
      </c>
      <c r="AO256">
        <v>12</v>
      </c>
      <c r="AP256">
        <v>0</v>
      </c>
      <c r="AQ256">
        <v>31</v>
      </c>
      <c r="AR256">
        <v>0.24</v>
      </c>
      <c r="AU256">
        <v>2.6</v>
      </c>
      <c r="AZ256">
        <v>109</v>
      </c>
      <c r="BA256" t="s">
        <v>178</v>
      </c>
      <c r="BB256">
        <v>260</v>
      </c>
      <c r="BC256" t="s">
        <v>199</v>
      </c>
      <c r="BD256">
        <v>11</v>
      </c>
    </row>
    <row r="257" spans="1:56">
      <c r="D257" t="s">
        <v>730</v>
      </c>
      <c r="E257" t="s">
        <v>731</v>
      </c>
      <c r="F257">
        <v>85.81</v>
      </c>
      <c r="G257">
        <v>57</v>
      </c>
      <c r="H257">
        <v>0.28000000000000003</v>
      </c>
      <c r="I257">
        <v>0.15</v>
      </c>
      <c r="J257">
        <v>0.16</v>
      </c>
      <c r="K257">
        <v>13.6</v>
      </c>
      <c r="L257">
        <v>2.4</v>
      </c>
      <c r="M257">
        <v>10.039999999999999</v>
      </c>
      <c r="N257">
        <v>6</v>
      </c>
      <c r="O257">
        <v>0.13</v>
      </c>
      <c r="P257">
        <v>5</v>
      </c>
      <c r="Q257">
        <v>10</v>
      </c>
      <c r="R257">
        <v>100</v>
      </c>
      <c r="S257">
        <v>2</v>
      </c>
      <c r="T257">
        <v>0.04</v>
      </c>
      <c r="U257">
        <v>0.03</v>
      </c>
      <c r="V257">
        <v>3.5000000000000003E-2</v>
      </c>
      <c r="W257">
        <v>0</v>
      </c>
      <c r="Y257">
        <v>1.7999999999999999E-2</v>
      </c>
      <c r="Z257">
        <v>2.5999999999999999E-2</v>
      </c>
      <c r="AA257">
        <v>9.4E-2</v>
      </c>
      <c r="AB257">
        <v>7.3999999999999996E-2</v>
      </c>
      <c r="AC257">
        <v>5.0999999999999997E-2</v>
      </c>
      <c r="AD257">
        <v>3</v>
      </c>
      <c r="AF257">
        <v>3</v>
      </c>
      <c r="AH257">
        <v>5.0999999999999996</v>
      </c>
      <c r="AJ257">
        <v>51</v>
      </c>
      <c r="AK257">
        <v>3</v>
      </c>
      <c r="AM257">
        <v>0</v>
      </c>
      <c r="AN257">
        <v>25</v>
      </c>
      <c r="AO257">
        <v>12</v>
      </c>
      <c r="AP257">
        <v>0</v>
      </c>
      <c r="AQ257">
        <v>28</v>
      </c>
      <c r="AR257">
        <v>0.18</v>
      </c>
      <c r="AU257">
        <v>1.8</v>
      </c>
      <c r="AZ257">
        <v>109</v>
      </c>
      <c r="BA257" t="s">
        <v>178</v>
      </c>
      <c r="BB257">
        <v>215</v>
      </c>
      <c r="BC257" t="s">
        <v>199</v>
      </c>
      <c r="BD257">
        <v>10</v>
      </c>
    </row>
    <row r="258" spans="1:56">
      <c r="D258" t="s">
        <v>732</v>
      </c>
      <c r="E258" t="s">
        <v>733</v>
      </c>
      <c r="F258">
        <v>85.46</v>
      </c>
      <c r="G258">
        <v>58</v>
      </c>
      <c r="H258">
        <v>0.44</v>
      </c>
      <c r="I258">
        <v>0.19</v>
      </c>
      <c r="J258">
        <v>0.28999999999999998</v>
      </c>
      <c r="K258">
        <v>13.61</v>
      </c>
      <c r="L258">
        <v>2.8</v>
      </c>
      <c r="M258">
        <v>9.59</v>
      </c>
      <c r="N258">
        <v>5</v>
      </c>
      <c r="O258">
        <v>0.15</v>
      </c>
      <c r="P258">
        <v>5</v>
      </c>
      <c r="Q258">
        <v>12</v>
      </c>
      <c r="R258">
        <v>120</v>
      </c>
      <c r="S258">
        <v>1</v>
      </c>
      <c r="T258">
        <v>0.04</v>
      </c>
      <c r="U258">
        <v>3.1E-2</v>
      </c>
      <c r="V258">
        <v>4.3999999999999997E-2</v>
      </c>
      <c r="W258">
        <v>0.1</v>
      </c>
      <c r="Y258">
        <v>1.9E-2</v>
      </c>
      <c r="Z258">
        <v>2.5000000000000001E-2</v>
      </c>
      <c r="AA258">
        <v>0.126</v>
      </c>
      <c r="AB258">
        <v>5.6000000000000001E-2</v>
      </c>
      <c r="AC258">
        <v>3.6999999999999998E-2</v>
      </c>
      <c r="AD258">
        <v>3</v>
      </c>
      <c r="AF258">
        <v>3</v>
      </c>
      <c r="AH258">
        <v>3.4</v>
      </c>
      <c r="AJ258">
        <v>100</v>
      </c>
      <c r="AK258">
        <v>5</v>
      </c>
      <c r="AM258">
        <v>0</v>
      </c>
      <c r="AN258">
        <v>59</v>
      </c>
      <c r="AO258">
        <v>2</v>
      </c>
      <c r="AP258">
        <v>0</v>
      </c>
      <c r="AQ258">
        <v>64</v>
      </c>
      <c r="AR258">
        <v>0.18</v>
      </c>
      <c r="AU258">
        <v>3.2</v>
      </c>
      <c r="AZ258">
        <v>109</v>
      </c>
      <c r="BA258" t="s">
        <v>178</v>
      </c>
      <c r="BB258">
        <v>206</v>
      </c>
      <c r="BC258" t="s">
        <v>199</v>
      </c>
      <c r="BD258">
        <v>11</v>
      </c>
    </row>
    <row r="259" spans="1:56">
      <c r="D259" t="s">
        <v>734</v>
      </c>
      <c r="E259" t="s">
        <v>735</v>
      </c>
      <c r="F259">
        <v>85.76</v>
      </c>
      <c r="G259">
        <v>57</v>
      </c>
      <c r="H259">
        <v>0.25</v>
      </c>
      <c r="I259">
        <v>0.12</v>
      </c>
      <c r="J259">
        <v>0.2</v>
      </c>
      <c r="K259">
        <v>13.68</v>
      </c>
      <c r="L259">
        <v>2.2999999999999998</v>
      </c>
      <c r="M259">
        <v>10.37</v>
      </c>
      <c r="N259">
        <v>7</v>
      </c>
      <c r="O259">
        <v>0.12</v>
      </c>
      <c r="P259">
        <v>5</v>
      </c>
      <c r="Q259">
        <v>11</v>
      </c>
      <c r="R259">
        <v>108</v>
      </c>
      <c r="S259">
        <v>1</v>
      </c>
      <c r="T259">
        <v>0.05</v>
      </c>
      <c r="U259">
        <v>2.1000000000000001E-2</v>
      </c>
      <c r="V259">
        <v>3.6999999999999998E-2</v>
      </c>
      <c r="W259">
        <v>0</v>
      </c>
      <c r="Y259">
        <v>1.7000000000000001E-2</v>
      </c>
      <c r="Z259">
        <v>2.9000000000000001E-2</v>
      </c>
      <c r="AA259">
        <v>7.4999999999999997E-2</v>
      </c>
      <c r="AB259">
        <v>5.5E-2</v>
      </c>
      <c r="AC259">
        <v>4.9000000000000002E-2</v>
      </c>
      <c r="AD259">
        <v>3</v>
      </c>
      <c r="AF259">
        <v>3</v>
      </c>
      <c r="AH259">
        <v>3.4</v>
      </c>
      <c r="AJ259">
        <v>28</v>
      </c>
      <c r="AK259">
        <v>1</v>
      </c>
      <c r="AM259">
        <v>0</v>
      </c>
      <c r="AN259">
        <v>11</v>
      </c>
      <c r="AO259">
        <v>11</v>
      </c>
      <c r="AP259">
        <v>0</v>
      </c>
      <c r="AQ259">
        <v>11</v>
      </c>
      <c r="AR259">
        <v>0.18</v>
      </c>
      <c r="AU259">
        <v>1.3</v>
      </c>
      <c r="AZ259">
        <v>109</v>
      </c>
      <c r="BA259" t="s">
        <v>178</v>
      </c>
      <c r="BB259">
        <v>200</v>
      </c>
      <c r="BC259" t="s">
        <v>199</v>
      </c>
      <c r="BD259">
        <v>9</v>
      </c>
    </row>
    <row r="260" spans="1:56">
      <c r="D260" t="s">
        <v>736</v>
      </c>
      <c r="E260" t="s">
        <v>737</v>
      </c>
      <c r="F260">
        <v>84.16</v>
      </c>
      <c r="G260">
        <v>63</v>
      </c>
      <c r="H260">
        <v>0.2</v>
      </c>
      <c r="I260">
        <v>0.18</v>
      </c>
      <c r="J260">
        <v>0.24</v>
      </c>
      <c r="K260">
        <v>15.22</v>
      </c>
      <c r="L260">
        <v>2.1</v>
      </c>
      <c r="M260">
        <v>11.68</v>
      </c>
      <c r="N260">
        <v>7</v>
      </c>
      <c r="O260">
        <v>0.1</v>
      </c>
      <c r="P260">
        <v>5</v>
      </c>
      <c r="Q260">
        <v>13</v>
      </c>
      <c r="R260">
        <v>109</v>
      </c>
      <c r="S260">
        <v>1</v>
      </c>
      <c r="T260">
        <v>0.04</v>
      </c>
      <c r="U260">
        <v>2.5000000000000001E-2</v>
      </c>
      <c r="V260">
        <v>3.1E-2</v>
      </c>
      <c r="W260">
        <v>0</v>
      </c>
      <c r="Y260">
        <v>1.2999999999999999E-2</v>
      </c>
      <c r="Z260">
        <v>2.5999999999999999E-2</v>
      </c>
      <c r="AA260">
        <v>7.0000000000000007E-2</v>
      </c>
      <c r="AB260">
        <v>5.0999999999999997E-2</v>
      </c>
      <c r="AC260">
        <v>4.4999999999999998E-2</v>
      </c>
      <c r="AD260">
        <v>3</v>
      </c>
      <c r="AF260">
        <v>3</v>
      </c>
      <c r="AH260">
        <v>3.4</v>
      </c>
      <c r="AJ260">
        <v>38</v>
      </c>
      <c r="AK260">
        <v>2</v>
      </c>
      <c r="AM260">
        <v>0</v>
      </c>
      <c r="AN260">
        <v>17</v>
      </c>
      <c r="AO260">
        <v>11</v>
      </c>
      <c r="AP260">
        <v>0</v>
      </c>
      <c r="AQ260">
        <v>11</v>
      </c>
      <c r="AR260">
        <v>0.18</v>
      </c>
      <c r="AU260">
        <v>1</v>
      </c>
      <c r="AZ260">
        <v>109</v>
      </c>
      <c r="BA260" t="s">
        <v>178</v>
      </c>
      <c r="BB260">
        <v>236</v>
      </c>
      <c r="BC260" t="s">
        <v>199</v>
      </c>
      <c r="BD260">
        <v>11</v>
      </c>
    </row>
    <row r="261" spans="1:56">
      <c r="A261">
        <v>34</v>
      </c>
      <c r="B261" t="s">
        <v>39</v>
      </c>
      <c r="C261" t="s">
        <v>37</v>
      </c>
      <c r="D261" t="s">
        <v>738</v>
      </c>
      <c r="E261" t="s">
        <v>739</v>
      </c>
      <c r="F261">
        <v>86.75</v>
      </c>
      <c r="G261">
        <v>47</v>
      </c>
      <c r="H261">
        <v>0.94</v>
      </c>
      <c r="I261">
        <v>0.12</v>
      </c>
      <c r="J261">
        <v>0.44</v>
      </c>
      <c r="K261">
        <v>11.75</v>
      </c>
      <c r="L261">
        <v>2.4</v>
      </c>
      <c r="M261">
        <v>9.35</v>
      </c>
      <c r="N261">
        <v>40</v>
      </c>
      <c r="O261">
        <v>0.1</v>
      </c>
      <c r="P261">
        <v>10</v>
      </c>
      <c r="Q261">
        <v>14</v>
      </c>
      <c r="R261">
        <v>181</v>
      </c>
      <c r="S261">
        <v>0</v>
      </c>
      <c r="T261">
        <v>7.0000000000000007E-2</v>
      </c>
      <c r="U261">
        <v>4.4999999999999998E-2</v>
      </c>
      <c r="V261">
        <v>2.5000000000000001E-2</v>
      </c>
      <c r="W261">
        <v>0.5</v>
      </c>
      <c r="X261">
        <v>53.2</v>
      </c>
      <c r="Y261">
        <v>8.6999999999999994E-2</v>
      </c>
      <c r="Z261">
        <v>0.04</v>
      </c>
      <c r="AA261">
        <v>0.28199999999999997</v>
      </c>
      <c r="AB261">
        <v>0.25</v>
      </c>
      <c r="AC261">
        <v>0.06</v>
      </c>
      <c r="AD261">
        <v>30</v>
      </c>
      <c r="AE261">
        <v>0</v>
      </c>
      <c r="AF261">
        <v>30</v>
      </c>
      <c r="AG261">
        <v>30</v>
      </c>
      <c r="AH261">
        <v>8.4</v>
      </c>
      <c r="AI261">
        <v>0</v>
      </c>
      <c r="AJ261">
        <v>225</v>
      </c>
      <c r="AK261">
        <v>11</v>
      </c>
      <c r="AL261">
        <v>0</v>
      </c>
      <c r="AM261">
        <v>11</v>
      </c>
      <c r="AN261">
        <v>71</v>
      </c>
      <c r="AO261">
        <v>116</v>
      </c>
      <c r="AP261">
        <v>0</v>
      </c>
      <c r="AQ261">
        <v>129</v>
      </c>
      <c r="AR261">
        <v>0.18</v>
      </c>
      <c r="AS261">
        <v>0</v>
      </c>
      <c r="AT261">
        <v>0</v>
      </c>
      <c r="AU261">
        <v>0</v>
      </c>
      <c r="AV261">
        <v>1.4999999999999999E-2</v>
      </c>
      <c r="AW261">
        <v>2.3E-2</v>
      </c>
      <c r="AX261">
        <v>2.5000000000000001E-2</v>
      </c>
      <c r="AY261">
        <v>0</v>
      </c>
      <c r="AZ261">
        <v>180</v>
      </c>
      <c r="BA261" t="s">
        <v>740</v>
      </c>
      <c r="BB261">
        <v>184</v>
      </c>
      <c r="BC261" t="s">
        <v>741</v>
      </c>
      <c r="BD261">
        <v>27</v>
      </c>
    </row>
    <row r="262" spans="1:56">
      <c r="A262">
        <v>35</v>
      </c>
      <c r="B262" t="s">
        <v>38</v>
      </c>
      <c r="C262" t="s">
        <v>37</v>
      </c>
      <c r="D262" t="s">
        <v>742</v>
      </c>
      <c r="E262" t="s">
        <v>743</v>
      </c>
      <c r="F262">
        <v>83.96</v>
      </c>
      <c r="G262">
        <v>57</v>
      </c>
      <c r="H262">
        <v>0.36</v>
      </c>
      <c r="I262">
        <v>0.14000000000000001</v>
      </c>
      <c r="J262">
        <v>0.32</v>
      </c>
      <c r="K262">
        <v>15.23</v>
      </c>
      <c r="L262">
        <v>3.1</v>
      </c>
      <c r="M262">
        <v>9.75</v>
      </c>
      <c r="N262">
        <v>9</v>
      </c>
      <c r="O262">
        <v>0.18</v>
      </c>
      <c r="P262">
        <v>7</v>
      </c>
      <c r="Q262">
        <v>12</v>
      </c>
      <c r="R262">
        <v>116</v>
      </c>
      <c r="S262">
        <v>1</v>
      </c>
      <c r="T262">
        <v>0.1</v>
      </c>
      <c r="U262">
        <v>8.2000000000000003E-2</v>
      </c>
      <c r="V262">
        <v>4.8000000000000001E-2</v>
      </c>
      <c r="W262">
        <v>0.1</v>
      </c>
      <c r="X262">
        <v>4.3</v>
      </c>
      <c r="Y262">
        <v>1.2E-2</v>
      </c>
      <c r="Z262">
        <v>2.5999999999999999E-2</v>
      </c>
      <c r="AA262">
        <v>0.161</v>
      </c>
      <c r="AB262">
        <v>4.9000000000000002E-2</v>
      </c>
      <c r="AC262">
        <v>2.9000000000000001E-2</v>
      </c>
      <c r="AD262">
        <v>7</v>
      </c>
      <c r="AE262">
        <v>0</v>
      </c>
      <c r="AF262">
        <v>7</v>
      </c>
      <c r="AG262">
        <v>7</v>
      </c>
      <c r="AH262">
        <v>5.0999999999999996</v>
      </c>
      <c r="AI262">
        <v>0</v>
      </c>
      <c r="AJ262">
        <v>25</v>
      </c>
      <c r="AK262">
        <v>1</v>
      </c>
      <c r="AL262">
        <v>0</v>
      </c>
      <c r="AM262">
        <v>1</v>
      </c>
      <c r="AN262">
        <v>14</v>
      </c>
      <c r="AO262">
        <v>2</v>
      </c>
      <c r="AP262">
        <v>0</v>
      </c>
      <c r="AQ262">
        <v>44</v>
      </c>
      <c r="AR262">
        <v>0.12</v>
      </c>
      <c r="AS262">
        <v>0</v>
      </c>
      <c r="AT262">
        <v>0</v>
      </c>
      <c r="AU262">
        <v>4.4000000000000004</v>
      </c>
      <c r="AV262">
        <v>2.1999999999999999E-2</v>
      </c>
      <c r="AW262">
        <v>8.4000000000000005E-2</v>
      </c>
      <c r="AX262">
        <v>9.4E-2</v>
      </c>
      <c r="AY262">
        <v>0</v>
      </c>
      <c r="AZ262">
        <v>140</v>
      </c>
      <c r="BA262" t="s">
        <v>215</v>
      </c>
      <c r="BB262">
        <v>161</v>
      </c>
      <c r="BC262" t="s">
        <v>198</v>
      </c>
      <c r="BD262">
        <v>10</v>
      </c>
    </row>
    <row r="263" spans="1:56">
      <c r="A263">
        <v>36</v>
      </c>
      <c r="B263" t="s">
        <v>47</v>
      </c>
      <c r="C263" t="s">
        <v>37</v>
      </c>
      <c r="F263">
        <f>AVERAGE(F264:F267)</f>
        <v>87.257499999999993</v>
      </c>
      <c r="G263">
        <f t="shared" ref="G263:AB263" si="123">AVERAGE(G264:G267)</f>
        <v>49.5</v>
      </c>
      <c r="H263">
        <f t="shared" si="123"/>
        <v>0.35999999999999993</v>
      </c>
      <c r="I263">
        <f t="shared" si="123"/>
        <v>0.13</v>
      </c>
      <c r="J263">
        <f t="shared" si="123"/>
        <v>0.32</v>
      </c>
      <c r="K263">
        <f t="shared" si="123"/>
        <v>12.005000000000001</v>
      </c>
      <c r="L263">
        <f t="shared" si="123"/>
        <v>0.2</v>
      </c>
      <c r="M263">
        <f t="shared" si="123"/>
        <v>9.9600000000000009</v>
      </c>
      <c r="N263">
        <f t="shared" si="123"/>
        <v>25.5</v>
      </c>
      <c r="O263">
        <f t="shared" si="123"/>
        <v>0.1575</v>
      </c>
      <c r="P263">
        <f t="shared" si="123"/>
        <v>8.5</v>
      </c>
      <c r="Q263">
        <f t="shared" si="123"/>
        <v>12</v>
      </c>
      <c r="R263">
        <f t="shared" si="123"/>
        <v>133.75</v>
      </c>
      <c r="S263">
        <f t="shared" si="123"/>
        <v>4.25</v>
      </c>
      <c r="T263">
        <f t="shared" si="123"/>
        <v>5.5E-2</v>
      </c>
      <c r="U263">
        <f t="shared" si="123"/>
        <v>2.5249999999999998E-2</v>
      </c>
      <c r="V263">
        <f t="shared" si="123"/>
        <v>0.12975</v>
      </c>
      <c r="W263">
        <f t="shared" si="123"/>
        <v>0.1</v>
      </c>
      <c r="X263">
        <f t="shared" si="123"/>
        <v>42.400000000000006</v>
      </c>
      <c r="Y263">
        <f t="shared" si="123"/>
        <v>3.5250000000000004E-2</v>
      </c>
      <c r="Z263">
        <f t="shared" si="123"/>
        <v>2.1250000000000002E-2</v>
      </c>
      <c r="AA263">
        <f t="shared" si="123"/>
        <v>0.18849999999999997</v>
      </c>
      <c r="AB263">
        <f t="shared" si="123"/>
        <v>8.5000000000000006E-2</v>
      </c>
      <c r="AC263">
        <f t="shared" ref="AC263" si="124">AVERAGE(AC264:AC267)</f>
        <v>3.5000000000000003E-2</v>
      </c>
      <c r="AD263">
        <f t="shared" ref="AD263" si="125">AVERAGE(AD264:AD267)</f>
        <v>10</v>
      </c>
      <c r="AE263">
        <f t="shared" ref="AE263" si="126">AVERAGE(AE264:AE267)</f>
        <v>0</v>
      </c>
      <c r="AF263">
        <f t="shared" ref="AF263" si="127">AVERAGE(AF264:AF267)</f>
        <v>10</v>
      </c>
      <c r="AG263">
        <f t="shared" ref="AG263" si="128">AVERAGE(AG264:AG267)</f>
        <v>10</v>
      </c>
      <c r="AH263">
        <f t="shared" ref="AH263" si="129">AVERAGE(AH264:AH267)</f>
        <v>3.5500000000000003</v>
      </c>
      <c r="AI263">
        <f t="shared" ref="AI263" si="130">AVERAGE(AI264:AI267)</f>
        <v>0</v>
      </c>
      <c r="AJ263">
        <f t="shared" ref="AJ263" si="131">AVERAGE(AJ264:AJ267)</f>
        <v>55.5</v>
      </c>
      <c r="AK263">
        <f t="shared" ref="AK263" si="132">AVERAGE(AK264:AK267)</f>
        <v>2.75</v>
      </c>
      <c r="AL263">
        <f t="shared" ref="AL263" si="133">AVERAGE(AL264:AL267)</f>
        <v>0</v>
      </c>
      <c r="AM263">
        <f t="shared" ref="AM263" si="134">AVERAGE(AM264:AM267)</f>
        <v>2.25</v>
      </c>
      <c r="AN263">
        <f t="shared" ref="AN263" si="135">AVERAGE(AN264:AN267)</f>
        <v>10</v>
      </c>
      <c r="AO263">
        <f t="shared" ref="AO263" si="136">AVERAGE(AO264:AO267)</f>
        <v>44.5</v>
      </c>
      <c r="AP263">
        <f t="shared" ref="AP263" si="137">AVERAGE(AP264:AP267)</f>
        <v>0</v>
      </c>
      <c r="AQ263">
        <f t="shared" ref="AQ263" si="138">AVERAGE(AQ264:AQ267)</f>
        <v>44.5</v>
      </c>
      <c r="AR263">
        <f t="shared" ref="AR263" si="139">AVERAGE(AR264:AR267)</f>
        <v>3.2500000000000001E-2</v>
      </c>
      <c r="AS263">
        <f t="shared" ref="AS263" si="140">AVERAGE(AS264:AS267)</f>
        <v>0</v>
      </c>
      <c r="AT263">
        <f t="shared" ref="AT263" si="141">AVERAGE(AT264:AT267)</f>
        <v>0</v>
      </c>
      <c r="AU263">
        <f t="shared" ref="AU263" si="142">AVERAGE(AU264:AU267)</f>
        <v>0.1</v>
      </c>
      <c r="AV263">
        <f t="shared" ref="AV263" si="143">AVERAGE(AV264:AV267)</f>
        <v>1.975E-2</v>
      </c>
      <c r="AW263">
        <f t="shared" ref="AW263" si="144">AVERAGE(AW264:AW267)</f>
        <v>1.3749999999999998E-2</v>
      </c>
      <c r="AX263">
        <f t="shared" ref="AX263" si="145">AVERAGE(AX264:AX267)</f>
        <v>3.4000000000000002E-2</v>
      </c>
      <c r="AY263">
        <f t="shared" ref="AY263" si="146">AVERAGE(AY264:AY267)</f>
        <v>0</v>
      </c>
      <c r="AZ263">
        <f t="shared" ref="AZ263" si="147">AVERAGE(AZ264:AZ267)</f>
        <v>248.5</v>
      </c>
      <c r="BB263">
        <f t="shared" ref="BB263" si="148">AVERAGE(BB264:BB267)</f>
        <v>31</v>
      </c>
      <c r="BD263">
        <f t="shared" ref="BD263" si="149">AVERAGE(BD264:BD267)</f>
        <v>0</v>
      </c>
    </row>
    <row r="264" spans="1:56">
      <c r="D264" t="s">
        <v>744</v>
      </c>
      <c r="E264" t="s">
        <v>745</v>
      </c>
      <c r="F264">
        <v>87.24</v>
      </c>
      <c r="G264">
        <v>51</v>
      </c>
      <c r="H264">
        <v>0.41</v>
      </c>
      <c r="I264">
        <v>0.08</v>
      </c>
      <c r="J264">
        <v>0.35</v>
      </c>
      <c r="K264">
        <v>12.2</v>
      </c>
      <c r="L264">
        <v>0.2</v>
      </c>
      <c r="M264">
        <v>10.57</v>
      </c>
      <c r="N264">
        <v>8</v>
      </c>
      <c r="O264">
        <v>0.18</v>
      </c>
      <c r="P264">
        <v>10</v>
      </c>
      <c r="Q264">
        <v>11</v>
      </c>
      <c r="R264">
        <v>150</v>
      </c>
      <c r="S264">
        <v>4</v>
      </c>
      <c r="T264">
        <v>0.06</v>
      </c>
      <c r="U264">
        <v>3.4000000000000002E-2</v>
      </c>
      <c r="V264">
        <v>0.378</v>
      </c>
      <c r="W264">
        <v>0.1</v>
      </c>
      <c r="X264">
        <v>40.700000000000003</v>
      </c>
      <c r="Y264">
        <v>0.04</v>
      </c>
      <c r="Z264">
        <v>2.5000000000000001E-2</v>
      </c>
      <c r="AA264">
        <v>0.17299999999999999</v>
      </c>
      <c r="AB264">
        <v>0.19</v>
      </c>
      <c r="AC264">
        <v>6.0999999999999999E-2</v>
      </c>
      <c r="AD264">
        <v>10</v>
      </c>
      <c r="AE264">
        <v>0</v>
      </c>
      <c r="AF264">
        <v>10</v>
      </c>
      <c r="AG264">
        <v>10</v>
      </c>
      <c r="AH264">
        <v>3.8</v>
      </c>
      <c r="AI264">
        <v>0</v>
      </c>
      <c r="AJ264">
        <v>17</v>
      </c>
      <c r="AK264">
        <v>1</v>
      </c>
      <c r="AL264">
        <v>0</v>
      </c>
      <c r="AM264">
        <v>3</v>
      </c>
      <c r="AN264">
        <v>5</v>
      </c>
      <c r="AO264">
        <v>9</v>
      </c>
      <c r="AP264">
        <v>0</v>
      </c>
      <c r="AQ264">
        <v>14</v>
      </c>
      <c r="AR264">
        <v>7.0000000000000007E-2</v>
      </c>
      <c r="AS264">
        <v>0</v>
      </c>
      <c r="AT264">
        <v>0</v>
      </c>
      <c r="AU264">
        <v>0.1</v>
      </c>
      <c r="AV264">
        <v>1.0999999999999999E-2</v>
      </c>
      <c r="AW264">
        <v>8.9999999999999993E-3</v>
      </c>
      <c r="AX264">
        <v>2.4E-2</v>
      </c>
      <c r="AY264">
        <v>0</v>
      </c>
      <c r="AZ264">
        <v>246</v>
      </c>
      <c r="BA264" t="s">
        <v>746</v>
      </c>
      <c r="BB264">
        <v>31</v>
      </c>
      <c r="BC264" t="s">
        <v>161</v>
      </c>
      <c r="BD264">
        <v>0</v>
      </c>
    </row>
    <row r="265" spans="1:56">
      <c r="D265" t="s">
        <v>747</v>
      </c>
      <c r="E265" t="s">
        <v>748</v>
      </c>
      <c r="F265">
        <v>88.3</v>
      </c>
      <c r="G265">
        <v>45</v>
      </c>
      <c r="H265">
        <v>0.7</v>
      </c>
      <c r="I265">
        <v>0.2</v>
      </c>
      <c r="J265">
        <v>0.4</v>
      </c>
      <c r="K265">
        <v>10.4</v>
      </c>
      <c r="L265">
        <v>0.2</v>
      </c>
      <c r="M265">
        <v>8.4</v>
      </c>
      <c r="N265">
        <v>11</v>
      </c>
      <c r="O265">
        <v>0.2</v>
      </c>
      <c r="P265">
        <v>11</v>
      </c>
      <c r="Q265">
        <v>17</v>
      </c>
      <c r="R265">
        <v>200</v>
      </c>
      <c r="S265">
        <v>1</v>
      </c>
      <c r="T265">
        <v>0.05</v>
      </c>
      <c r="U265">
        <v>4.3999999999999997E-2</v>
      </c>
      <c r="V265">
        <v>1.4E-2</v>
      </c>
      <c r="W265">
        <v>0.1</v>
      </c>
      <c r="X265">
        <v>50</v>
      </c>
      <c r="Y265">
        <v>0.09</v>
      </c>
      <c r="Z265">
        <v>0.03</v>
      </c>
      <c r="AA265">
        <v>0.4</v>
      </c>
      <c r="AB265">
        <v>3.5000000000000003E-2</v>
      </c>
      <c r="AC265">
        <v>0.04</v>
      </c>
      <c r="AD265">
        <v>30</v>
      </c>
      <c r="AE265">
        <v>0</v>
      </c>
      <c r="AF265">
        <v>30</v>
      </c>
      <c r="AG265">
        <v>30</v>
      </c>
      <c r="AH265">
        <v>6.2</v>
      </c>
      <c r="AI265">
        <v>0</v>
      </c>
      <c r="AJ265">
        <v>200</v>
      </c>
      <c r="AK265">
        <v>10</v>
      </c>
      <c r="AL265">
        <v>0</v>
      </c>
      <c r="AM265">
        <v>6</v>
      </c>
      <c r="AN265">
        <v>33</v>
      </c>
      <c r="AO265">
        <v>169</v>
      </c>
      <c r="AP265">
        <v>0</v>
      </c>
      <c r="AQ265">
        <v>115</v>
      </c>
      <c r="AR265">
        <v>0.04</v>
      </c>
      <c r="AS265">
        <v>0</v>
      </c>
      <c r="AT265">
        <v>0</v>
      </c>
      <c r="AU265">
        <v>0.1</v>
      </c>
      <c r="AV265">
        <v>2.4E-2</v>
      </c>
      <c r="AW265">
        <v>3.5999999999999997E-2</v>
      </c>
      <c r="AX265">
        <v>0.04</v>
      </c>
      <c r="AY265">
        <v>0</v>
      </c>
      <c r="AZ265">
        <v>248</v>
      </c>
      <c r="BA265" t="s">
        <v>173</v>
      </c>
      <c r="BD265">
        <v>0</v>
      </c>
    </row>
    <row r="266" spans="1:56">
      <c r="D266" t="s">
        <v>749</v>
      </c>
      <c r="E266" t="s">
        <v>750</v>
      </c>
      <c r="F266">
        <v>87.05</v>
      </c>
      <c r="G266">
        <v>50</v>
      </c>
      <c r="H266">
        <v>0.16</v>
      </c>
      <c r="I266">
        <v>0.12</v>
      </c>
      <c r="J266">
        <v>0.22</v>
      </c>
      <c r="K266">
        <v>12.46</v>
      </c>
      <c r="L266">
        <v>0.2</v>
      </c>
      <c r="M266">
        <v>10.92</v>
      </c>
      <c r="N266">
        <v>11</v>
      </c>
      <c r="O266">
        <v>0.11</v>
      </c>
      <c r="P266">
        <v>7</v>
      </c>
      <c r="Q266">
        <v>9</v>
      </c>
      <c r="R266">
        <v>96</v>
      </c>
      <c r="S266">
        <v>7</v>
      </c>
      <c r="T266">
        <v>0.05</v>
      </c>
      <c r="U266">
        <v>0.01</v>
      </c>
      <c r="V266">
        <v>4.1000000000000002E-2</v>
      </c>
      <c r="W266">
        <v>0.1</v>
      </c>
      <c r="X266">
        <v>28.2</v>
      </c>
      <c r="Y266">
        <v>6.0000000000000001E-3</v>
      </c>
      <c r="Z266">
        <v>1.4999999999999999E-2</v>
      </c>
      <c r="AA266">
        <v>8.6999999999999994E-2</v>
      </c>
      <c r="AB266">
        <v>0.03</v>
      </c>
      <c r="AC266">
        <v>2.1000000000000001E-2</v>
      </c>
      <c r="AD266">
        <v>0</v>
      </c>
      <c r="AE266">
        <v>0</v>
      </c>
      <c r="AF266">
        <v>0</v>
      </c>
      <c r="AG266">
        <v>0</v>
      </c>
      <c r="AH266">
        <v>2.4</v>
      </c>
      <c r="AI266">
        <v>0</v>
      </c>
      <c r="AJ266">
        <v>4</v>
      </c>
      <c r="AK266">
        <v>0</v>
      </c>
      <c r="AL266">
        <v>0</v>
      </c>
      <c r="AM266">
        <v>0</v>
      </c>
      <c r="AN266">
        <v>2</v>
      </c>
      <c r="AO266">
        <v>0</v>
      </c>
      <c r="AP266">
        <v>0</v>
      </c>
      <c r="AQ266">
        <v>33</v>
      </c>
      <c r="AR266">
        <v>0.01</v>
      </c>
      <c r="AS266">
        <v>0</v>
      </c>
      <c r="AT266">
        <v>0</v>
      </c>
      <c r="AU266">
        <v>0.2</v>
      </c>
      <c r="AV266">
        <v>2.3E-2</v>
      </c>
      <c r="AW266">
        <v>5.0000000000000001E-3</v>
      </c>
      <c r="AX266">
        <v>3.2000000000000001E-2</v>
      </c>
      <c r="AY266">
        <v>0</v>
      </c>
      <c r="AZ266">
        <v>250</v>
      </c>
      <c r="BA266" t="s">
        <v>746</v>
      </c>
      <c r="BD266">
        <v>0</v>
      </c>
    </row>
    <row r="267" spans="1:56">
      <c r="D267" t="s">
        <v>751</v>
      </c>
      <c r="E267" t="s">
        <v>752</v>
      </c>
      <c r="F267">
        <v>86.44</v>
      </c>
      <c r="G267">
        <v>52</v>
      </c>
      <c r="H267">
        <v>0.17</v>
      </c>
      <c r="I267">
        <v>0.12</v>
      </c>
      <c r="J267">
        <v>0.31</v>
      </c>
      <c r="K267">
        <v>12.96</v>
      </c>
      <c r="L267">
        <v>0.2</v>
      </c>
      <c r="M267">
        <v>9.9499999999999993</v>
      </c>
      <c r="N267">
        <v>72</v>
      </c>
      <c r="O267">
        <v>0.14000000000000001</v>
      </c>
      <c r="P267">
        <v>6</v>
      </c>
      <c r="Q267">
        <v>11</v>
      </c>
      <c r="R267">
        <v>89</v>
      </c>
      <c r="S267">
        <v>5</v>
      </c>
      <c r="T267">
        <v>0.06</v>
      </c>
      <c r="U267">
        <v>1.2999999999999999E-2</v>
      </c>
      <c r="V267">
        <v>8.5999999999999993E-2</v>
      </c>
      <c r="W267">
        <v>0.1</v>
      </c>
      <c r="X267">
        <v>50.7</v>
      </c>
      <c r="Y267">
        <v>5.0000000000000001E-3</v>
      </c>
      <c r="Z267">
        <v>1.4999999999999999E-2</v>
      </c>
      <c r="AA267">
        <v>9.4E-2</v>
      </c>
      <c r="AC267">
        <v>1.7999999999999999E-2</v>
      </c>
      <c r="AD267">
        <v>0</v>
      </c>
      <c r="AE267">
        <v>0</v>
      </c>
      <c r="AF267">
        <v>0</v>
      </c>
      <c r="AG267">
        <v>0</v>
      </c>
      <c r="AH267">
        <v>1.8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16</v>
      </c>
      <c r="AR267">
        <v>0.01</v>
      </c>
      <c r="AS267">
        <v>0</v>
      </c>
      <c r="AT267">
        <v>0</v>
      </c>
      <c r="AU267">
        <v>0</v>
      </c>
      <c r="AV267">
        <v>2.1000000000000001E-2</v>
      </c>
      <c r="AW267">
        <v>5.0000000000000001E-3</v>
      </c>
      <c r="AX267">
        <v>0.04</v>
      </c>
      <c r="AY267">
        <v>0</v>
      </c>
      <c r="AZ267">
        <v>250</v>
      </c>
      <c r="BA267" t="s">
        <v>746</v>
      </c>
      <c r="BD267">
        <v>0</v>
      </c>
    </row>
    <row r="268" spans="1:56">
      <c r="A268">
        <v>37</v>
      </c>
      <c r="B268" t="s">
        <v>41</v>
      </c>
      <c r="C268" t="s">
        <v>37</v>
      </c>
      <c r="D268" t="s">
        <v>753</v>
      </c>
      <c r="E268" t="s">
        <v>754</v>
      </c>
      <c r="F268">
        <v>80.540000000000006</v>
      </c>
      <c r="G268">
        <v>69</v>
      </c>
      <c r="H268">
        <v>0.72</v>
      </c>
      <c r="I268">
        <v>0.16</v>
      </c>
      <c r="J268">
        <v>0.48</v>
      </c>
      <c r="K268">
        <v>18.100000000000001</v>
      </c>
      <c r="L268">
        <v>0.9</v>
      </c>
      <c r="M268">
        <v>15.48</v>
      </c>
      <c r="N268">
        <v>10</v>
      </c>
      <c r="O268">
        <v>0.36</v>
      </c>
      <c r="P268">
        <v>7</v>
      </c>
      <c r="Q268">
        <v>20</v>
      </c>
      <c r="R268">
        <v>191</v>
      </c>
      <c r="S268">
        <v>2</v>
      </c>
      <c r="T268">
        <v>7.0000000000000007E-2</v>
      </c>
      <c r="U268">
        <v>0.127</v>
      </c>
      <c r="V268">
        <v>7.0999999999999994E-2</v>
      </c>
      <c r="W268">
        <v>0.1</v>
      </c>
      <c r="X268">
        <v>3.2</v>
      </c>
      <c r="Y268">
        <v>6.9000000000000006E-2</v>
      </c>
      <c r="Z268">
        <v>7.0000000000000007E-2</v>
      </c>
      <c r="AA268">
        <v>0.188</v>
      </c>
      <c r="AB268">
        <v>0.05</v>
      </c>
      <c r="AC268">
        <v>8.5999999999999993E-2</v>
      </c>
      <c r="AD268">
        <v>2</v>
      </c>
      <c r="AE268">
        <v>0</v>
      </c>
      <c r="AF268">
        <v>2</v>
      </c>
      <c r="AG268">
        <v>2</v>
      </c>
      <c r="AH268">
        <v>5.6</v>
      </c>
      <c r="AI268">
        <v>0</v>
      </c>
      <c r="AJ268">
        <v>66</v>
      </c>
      <c r="AK268">
        <v>3</v>
      </c>
      <c r="AL268">
        <v>0</v>
      </c>
      <c r="AM268">
        <v>1</v>
      </c>
      <c r="AN268">
        <v>39</v>
      </c>
      <c r="AO268">
        <v>0</v>
      </c>
      <c r="AP268">
        <v>0</v>
      </c>
      <c r="AQ268">
        <v>72</v>
      </c>
      <c r="AR268">
        <v>0.19</v>
      </c>
      <c r="AS268">
        <v>0</v>
      </c>
      <c r="AT268">
        <v>0</v>
      </c>
      <c r="AU268">
        <v>14.6</v>
      </c>
      <c r="AV268">
        <v>5.3999999999999999E-2</v>
      </c>
      <c r="AW268">
        <v>7.0000000000000001E-3</v>
      </c>
      <c r="AX268">
        <v>4.8000000000000001E-2</v>
      </c>
      <c r="AY268">
        <v>0</v>
      </c>
      <c r="AZ268">
        <v>151</v>
      </c>
      <c r="BA268" t="s">
        <v>173</v>
      </c>
      <c r="BB268">
        <v>49</v>
      </c>
      <c r="BC268" t="s">
        <v>755</v>
      </c>
      <c r="BD268">
        <v>4</v>
      </c>
    </row>
    <row r="269" spans="1:56">
      <c r="A269">
        <v>38</v>
      </c>
      <c r="B269" t="s">
        <v>44</v>
      </c>
      <c r="C269" t="s">
        <v>37</v>
      </c>
      <c r="F269">
        <f>AVERAGE(F270:F272)</f>
        <v>86.166666666666671</v>
      </c>
      <c r="G269">
        <f t="shared" ref="G269:BD269" si="150">AVERAGE(G270:G272)</f>
        <v>51.666666666666664</v>
      </c>
      <c r="H269">
        <f t="shared" si="150"/>
        <v>0.97666666666666668</v>
      </c>
      <c r="I269">
        <f t="shared" si="150"/>
        <v>0.3666666666666667</v>
      </c>
      <c r="J269">
        <f t="shared" si="150"/>
        <v>0.43</v>
      </c>
      <c r="K269">
        <f t="shared" si="150"/>
        <v>12.063333333333333</v>
      </c>
      <c r="L269">
        <f t="shared" si="150"/>
        <v>4.166666666666667</v>
      </c>
      <c r="M269">
        <f t="shared" si="150"/>
        <v>6.4733333333333327</v>
      </c>
      <c r="N269">
        <f t="shared" si="150"/>
        <v>28.666666666666668</v>
      </c>
      <c r="O269">
        <f t="shared" si="150"/>
        <v>0.45333333333333331</v>
      </c>
      <c r="P269">
        <f t="shared" si="150"/>
        <v>18.666666666666668</v>
      </c>
      <c r="Q269">
        <f t="shared" si="150"/>
        <v>33</v>
      </c>
      <c r="R269">
        <f t="shared" si="150"/>
        <v>213.33333333333334</v>
      </c>
      <c r="S269">
        <f t="shared" si="150"/>
        <v>2.6666666666666665</v>
      </c>
      <c r="T269">
        <f t="shared" si="150"/>
        <v>0.25</v>
      </c>
      <c r="U269">
        <f t="shared" si="150"/>
        <v>9.1666666666666674E-2</v>
      </c>
      <c r="V269">
        <f t="shared" si="150"/>
        <v>0.28399999999999997</v>
      </c>
      <c r="W269">
        <f t="shared" si="150"/>
        <v>0.30000000000000004</v>
      </c>
      <c r="X269">
        <f t="shared" si="150"/>
        <v>59.300000000000004</v>
      </c>
      <c r="Y269">
        <f t="shared" si="150"/>
        <v>2.3000000000000003E-2</v>
      </c>
      <c r="Z269">
        <f t="shared" si="150"/>
        <v>4.2333333333333334E-2</v>
      </c>
      <c r="AA269">
        <f t="shared" si="150"/>
        <v>0.58566666666666667</v>
      </c>
      <c r="AB269">
        <f t="shared" si="150"/>
        <v>0.20266666666666666</v>
      </c>
      <c r="AC269">
        <f t="shared" si="150"/>
        <v>7.1333333333333332E-2</v>
      </c>
      <c r="AD269">
        <f t="shared" si="150"/>
        <v>18</v>
      </c>
      <c r="AE269">
        <f t="shared" si="150"/>
        <v>0</v>
      </c>
      <c r="AF269">
        <f t="shared" si="150"/>
        <v>18</v>
      </c>
      <c r="AG269">
        <f t="shared" si="150"/>
        <v>24.5</v>
      </c>
      <c r="AH269">
        <f t="shared" si="150"/>
        <v>7.666666666666667</v>
      </c>
      <c r="AI269">
        <f t="shared" si="150"/>
        <v>0</v>
      </c>
      <c r="AJ269">
        <f t="shared" si="150"/>
        <v>49.666666666666664</v>
      </c>
      <c r="AK269">
        <f t="shared" si="150"/>
        <v>2.3333333333333335</v>
      </c>
      <c r="AL269">
        <f t="shared" si="150"/>
        <v>0</v>
      </c>
      <c r="AM269">
        <f t="shared" si="150"/>
        <v>0.66666666666666663</v>
      </c>
      <c r="AN269">
        <f t="shared" si="150"/>
        <v>24</v>
      </c>
      <c r="AO269">
        <f t="shared" si="150"/>
        <v>10.333333333333334</v>
      </c>
      <c r="AP269">
        <f t="shared" si="150"/>
        <v>0</v>
      </c>
      <c r="AQ269">
        <f t="shared" si="150"/>
        <v>92.666666666666671</v>
      </c>
      <c r="AR269">
        <f t="shared" si="150"/>
        <v>0.77333333333333332</v>
      </c>
      <c r="AS269">
        <f t="shared" si="150"/>
        <v>0</v>
      </c>
      <c r="AT269">
        <f t="shared" si="150"/>
        <v>0</v>
      </c>
      <c r="AU269">
        <f t="shared" si="150"/>
        <v>16.366666666666667</v>
      </c>
      <c r="AV269">
        <f t="shared" si="150"/>
        <v>2.1999999999999999E-2</v>
      </c>
      <c r="AW269">
        <f t="shared" si="150"/>
        <v>4.4999999999999998E-2</v>
      </c>
      <c r="AX269">
        <f t="shared" si="150"/>
        <v>0.22099999999999997</v>
      </c>
      <c r="AY269">
        <f t="shared" si="150"/>
        <v>0</v>
      </c>
      <c r="AZ269">
        <f t="shared" si="150"/>
        <v>154</v>
      </c>
      <c r="BB269">
        <f t="shared" si="150"/>
        <v>150.5</v>
      </c>
      <c r="BD269">
        <f t="shared" si="150"/>
        <v>10</v>
      </c>
    </row>
    <row r="270" spans="1:56">
      <c r="D270" t="s">
        <v>756</v>
      </c>
      <c r="E270" t="s">
        <v>757</v>
      </c>
      <c r="F270">
        <v>83.07</v>
      </c>
      <c r="G270">
        <v>61</v>
      </c>
      <c r="H270">
        <v>1.1399999999999999</v>
      </c>
      <c r="I270">
        <v>0.52</v>
      </c>
      <c r="J270">
        <v>0.61</v>
      </c>
      <c r="K270">
        <v>14.66</v>
      </c>
      <c r="L270">
        <v>3</v>
      </c>
      <c r="M270">
        <v>8.99</v>
      </c>
      <c r="N270">
        <v>34</v>
      </c>
      <c r="O270">
        <v>0.31</v>
      </c>
      <c r="P270">
        <v>17</v>
      </c>
      <c r="Q270">
        <v>34</v>
      </c>
      <c r="R270">
        <v>312</v>
      </c>
      <c r="S270">
        <v>3</v>
      </c>
      <c r="T270">
        <v>0.14000000000000001</v>
      </c>
      <c r="U270">
        <v>0.13</v>
      </c>
      <c r="V270">
        <v>9.8000000000000004E-2</v>
      </c>
      <c r="W270">
        <v>0.2</v>
      </c>
      <c r="X270">
        <v>92.7</v>
      </c>
      <c r="Y270">
        <v>2.7E-2</v>
      </c>
      <c r="Z270">
        <v>2.5000000000000001E-2</v>
      </c>
      <c r="AA270">
        <v>0.34100000000000003</v>
      </c>
      <c r="AB270">
        <v>0.183</v>
      </c>
      <c r="AC270">
        <v>6.3E-2</v>
      </c>
      <c r="AD270">
        <v>25</v>
      </c>
      <c r="AE270">
        <v>0</v>
      </c>
      <c r="AF270">
        <v>25</v>
      </c>
      <c r="AG270">
        <v>25</v>
      </c>
      <c r="AH270">
        <v>7.8</v>
      </c>
      <c r="AI270">
        <v>0</v>
      </c>
      <c r="AJ270">
        <v>87</v>
      </c>
      <c r="AK270">
        <v>4</v>
      </c>
      <c r="AL270">
        <v>0</v>
      </c>
      <c r="AM270">
        <v>0</v>
      </c>
      <c r="AN270">
        <v>52</v>
      </c>
      <c r="AO270">
        <v>0</v>
      </c>
      <c r="AP270">
        <v>0</v>
      </c>
      <c r="AQ270">
        <v>122</v>
      </c>
      <c r="AR270">
        <v>1.46</v>
      </c>
      <c r="AS270">
        <v>0</v>
      </c>
      <c r="AT270">
        <v>0</v>
      </c>
      <c r="AU270">
        <v>40.299999999999997</v>
      </c>
      <c r="AV270">
        <v>2.9000000000000001E-2</v>
      </c>
      <c r="AW270">
        <v>4.7E-2</v>
      </c>
      <c r="AX270">
        <v>0.28699999999999998</v>
      </c>
      <c r="AY270">
        <v>0</v>
      </c>
      <c r="AZ270">
        <v>180</v>
      </c>
      <c r="BA270" t="s">
        <v>178</v>
      </c>
      <c r="BB270">
        <v>69</v>
      </c>
      <c r="BC270" t="s">
        <v>758</v>
      </c>
      <c r="BD270">
        <v>24</v>
      </c>
    </row>
    <row r="271" spans="1:56">
      <c r="D271" t="s">
        <v>759</v>
      </c>
      <c r="E271" t="s">
        <v>760</v>
      </c>
      <c r="F271">
        <v>90.95</v>
      </c>
      <c r="G271">
        <v>32</v>
      </c>
      <c r="H271">
        <v>0.67</v>
      </c>
      <c r="I271">
        <v>0.3</v>
      </c>
      <c r="J271">
        <v>0.4</v>
      </c>
      <c r="K271">
        <v>7.68</v>
      </c>
      <c r="L271">
        <v>2</v>
      </c>
      <c r="M271">
        <v>4.8899999999999997</v>
      </c>
      <c r="N271">
        <v>16</v>
      </c>
      <c r="O271">
        <v>0.41</v>
      </c>
      <c r="P271">
        <v>13</v>
      </c>
      <c r="Q271">
        <v>24</v>
      </c>
      <c r="R271">
        <v>153</v>
      </c>
      <c r="S271">
        <v>1</v>
      </c>
      <c r="T271">
        <v>0.14000000000000001</v>
      </c>
      <c r="U271">
        <v>4.8000000000000001E-2</v>
      </c>
      <c r="V271">
        <v>0.38600000000000001</v>
      </c>
      <c r="W271">
        <v>0.4</v>
      </c>
      <c r="X271">
        <v>58.8</v>
      </c>
      <c r="Y271">
        <v>2.4E-2</v>
      </c>
      <c r="Z271">
        <v>2.1999999999999999E-2</v>
      </c>
      <c r="AA271">
        <v>0.38600000000000001</v>
      </c>
      <c r="AB271">
        <v>0.125</v>
      </c>
      <c r="AC271">
        <v>4.7E-2</v>
      </c>
      <c r="AD271">
        <v>24</v>
      </c>
      <c r="AE271">
        <v>0</v>
      </c>
      <c r="AF271">
        <v>24</v>
      </c>
      <c r="AG271">
        <v>24</v>
      </c>
      <c r="AH271">
        <v>5.7</v>
      </c>
      <c r="AI271">
        <v>0</v>
      </c>
      <c r="AJ271">
        <v>12</v>
      </c>
      <c r="AK271">
        <v>1</v>
      </c>
      <c r="AL271">
        <v>0</v>
      </c>
      <c r="AM271">
        <v>0</v>
      </c>
      <c r="AN271">
        <v>7</v>
      </c>
      <c r="AO271">
        <v>0</v>
      </c>
      <c r="AP271">
        <v>0</v>
      </c>
      <c r="AQ271">
        <v>26</v>
      </c>
      <c r="AR271">
        <v>0.28999999999999998</v>
      </c>
      <c r="AS271">
        <v>0</v>
      </c>
      <c r="AT271">
        <v>0</v>
      </c>
      <c r="AU271">
        <v>2.2000000000000002</v>
      </c>
      <c r="AV271">
        <v>1.4999999999999999E-2</v>
      </c>
      <c r="AW271">
        <v>4.2999999999999997E-2</v>
      </c>
      <c r="AX271">
        <v>0.155</v>
      </c>
      <c r="AY271">
        <v>0</v>
      </c>
      <c r="AZ271">
        <v>152</v>
      </c>
      <c r="BA271" t="s">
        <v>428</v>
      </c>
      <c r="BB271">
        <v>232</v>
      </c>
      <c r="BC271" t="s">
        <v>761</v>
      </c>
      <c r="BD271">
        <v>6</v>
      </c>
    </row>
    <row r="272" spans="1:56">
      <c r="D272" t="s">
        <v>762</v>
      </c>
      <c r="E272" t="s">
        <v>763</v>
      </c>
      <c r="F272">
        <v>84.48</v>
      </c>
      <c r="G272">
        <v>62</v>
      </c>
      <c r="H272">
        <v>1.1200000000000001</v>
      </c>
      <c r="I272">
        <v>0.28000000000000003</v>
      </c>
      <c r="J272">
        <v>0.28000000000000003</v>
      </c>
      <c r="K272">
        <v>13.85</v>
      </c>
      <c r="L272">
        <v>7.5</v>
      </c>
      <c r="M272">
        <v>5.54</v>
      </c>
      <c r="N272">
        <v>36</v>
      </c>
      <c r="O272">
        <v>0.64</v>
      </c>
      <c r="P272">
        <v>26</v>
      </c>
      <c r="Q272">
        <v>41</v>
      </c>
      <c r="R272">
        <v>175</v>
      </c>
      <c r="S272">
        <v>4</v>
      </c>
      <c r="T272">
        <v>0.47</v>
      </c>
      <c r="U272">
        <v>9.7000000000000003E-2</v>
      </c>
      <c r="V272">
        <v>0.36799999999999999</v>
      </c>
      <c r="X272">
        <v>26.4</v>
      </c>
      <c r="Y272">
        <v>1.7999999999999999E-2</v>
      </c>
      <c r="Z272">
        <v>0.08</v>
      </c>
      <c r="AA272">
        <v>1.03</v>
      </c>
      <c r="AB272">
        <v>0.3</v>
      </c>
      <c r="AC272">
        <v>0.104</v>
      </c>
      <c r="AD272">
        <v>5</v>
      </c>
      <c r="AF272">
        <v>5</v>
      </c>
      <c r="AH272">
        <v>9.5</v>
      </c>
      <c r="AJ272">
        <v>50</v>
      </c>
      <c r="AK272">
        <v>2</v>
      </c>
      <c r="AM272">
        <v>2</v>
      </c>
      <c r="AN272">
        <v>13</v>
      </c>
      <c r="AO272">
        <v>31</v>
      </c>
      <c r="AP272">
        <v>0</v>
      </c>
      <c r="AQ272">
        <v>130</v>
      </c>
      <c r="AR272">
        <v>0.56999999999999995</v>
      </c>
      <c r="AU272">
        <v>6.6</v>
      </c>
      <c r="AZ272">
        <v>130</v>
      </c>
      <c r="BA272" t="s">
        <v>173</v>
      </c>
      <c r="BD272">
        <v>0</v>
      </c>
    </row>
    <row r="273" spans="1:56">
      <c r="A273">
        <v>39</v>
      </c>
      <c r="B273" t="s">
        <v>45</v>
      </c>
      <c r="C273" t="s">
        <v>37</v>
      </c>
      <c r="F273">
        <f>AVERAGE(F274:F283)</f>
        <v>83.121000000000009</v>
      </c>
      <c r="G273">
        <f t="shared" ref="G273:BD273" si="151">AVERAGE(G274:G283)</f>
        <v>62.7</v>
      </c>
      <c r="H273">
        <f t="shared" si="151"/>
        <v>0.33599999999999997</v>
      </c>
      <c r="I273">
        <f t="shared" si="151"/>
        <v>0.10299999999999998</v>
      </c>
      <c r="J273">
        <f t="shared" si="151"/>
        <v>0.184</v>
      </c>
      <c r="K273">
        <f t="shared" si="151"/>
        <v>16.258000000000003</v>
      </c>
      <c r="L273">
        <f t="shared" si="151"/>
        <v>1.6199999999999999</v>
      </c>
      <c r="M273">
        <f t="shared" si="151"/>
        <v>13.001249999999999</v>
      </c>
      <c r="N273">
        <f t="shared" si="151"/>
        <v>6.6</v>
      </c>
      <c r="O273">
        <f t="shared" si="151"/>
        <v>0.30199999999999999</v>
      </c>
      <c r="P273">
        <f t="shared" si="151"/>
        <v>5.3</v>
      </c>
      <c r="Q273">
        <f t="shared" si="151"/>
        <v>9.3000000000000007</v>
      </c>
      <c r="R273">
        <f t="shared" si="151"/>
        <v>77.8</v>
      </c>
      <c r="S273">
        <f t="shared" si="151"/>
        <v>5.8</v>
      </c>
      <c r="T273">
        <f t="shared" si="151"/>
        <v>0.126</v>
      </c>
      <c r="U273">
        <f t="shared" si="151"/>
        <v>5.3099999999999994E-2</v>
      </c>
      <c r="V273">
        <f t="shared" si="151"/>
        <v>3.3000000000000002E-2</v>
      </c>
      <c r="W273">
        <f t="shared" si="151"/>
        <v>6.25E-2</v>
      </c>
      <c r="X273">
        <f t="shared" si="151"/>
        <v>4.3599999999999994</v>
      </c>
      <c r="Y273">
        <f t="shared" si="151"/>
        <v>1.95E-2</v>
      </c>
      <c r="Z273">
        <f t="shared" si="151"/>
        <v>2.1700000000000001E-2</v>
      </c>
      <c r="AA273">
        <f t="shared" si="151"/>
        <v>0.28910000000000002</v>
      </c>
      <c r="AB273">
        <f t="shared" si="151"/>
        <v>2.228571428571428E-2</v>
      </c>
      <c r="AC273">
        <f t="shared" si="151"/>
        <v>1.8200000000000001E-2</v>
      </c>
      <c r="AD273">
        <f t="shared" si="151"/>
        <v>2.4</v>
      </c>
      <c r="AE273">
        <f t="shared" si="151"/>
        <v>0</v>
      </c>
      <c r="AF273">
        <f t="shared" si="151"/>
        <v>2.4</v>
      </c>
      <c r="AG273">
        <f t="shared" si="151"/>
        <v>2.4</v>
      </c>
      <c r="AH273">
        <f t="shared" si="151"/>
        <v>3</v>
      </c>
      <c r="AI273">
        <f t="shared" si="151"/>
        <v>0</v>
      </c>
      <c r="AJ273">
        <f t="shared" si="151"/>
        <v>235.1</v>
      </c>
      <c r="AK273">
        <f t="shared" si="151"/>
        <v>11.7</v>
      </c>
      <c r="AL273">
        <f t="shared" si="151"/>
        <v>0</v>
      </c>
      <c r="AM273">
        <f t="shared" si="151"/>
        <v>25.5</v>
      </c>
      <c r="AN273">
        <f t="shared" si="151"/>
        <v>107.125</v>
      </c>
      <c r="AO273">
        <f t="shared" si="151"/>
        <v>112.75</v>
      </c>
      <c r="AP273">
        <f t="shared" si="151"/>
        <v>0</v>
      </c>
      <c r="AQ273">
        <f t="shared" si="151"/>
        <v>66.875</v>
      </c>
      <c r="AR273">
        <f t="shared" si="151"/>
        <v>0.255</v>
      </c>
      <c r="AS273">
        <f t="shared" si="151"/>
        <v>0</v>
      </c>
      <c r="AT273">
        <f t="shared" si="151"/>
        <v>0</v>
      </c>
      <c r="AU273">
        <f t="shared" si="151"/>
        <v>1.2875000000000001</v>
      </c>
      <c r="AV273">
        <f t="shared" si="151"/>
        <v>6.6E-3</v>
      </c>
      <c r="AW273">
        <f t="shared" si="151"/>
        <v>2.8100000000000003E-2</v>
      </c>
      <c r="AX273">
        <f t="shared" si="151"/>
        <v>2.5600000000000001E-2</v>
      </c>
      <c r="AY273">
        <f t="shared" si="151"/>
        <v>0</v>
      </c>
      <c r="AZ273">
        <f t="shared" si="151"/>
        <v>231.7</v>
      </c>
      <c r="BB273">
        <f t="shared" si="151"/>
        <v>72.5</v>
      </c>
      <c r="BD273">
        <f t="shared" si="151"/>
        <v>0</v>
      </c>
    </row>
    <row r="274" spans="1:56">
      <c r="D274" t="s">
        <v>764</v>
      </c>
      <c r="E274" t="s">
        <v>765</v>
      </c>
      <c r="F274">
        <v>91.81</v>
      </c>
      <c r="G274">
        <v>29</v>
      </c>
      <c r="H274">
        <v>0.19</v>
      </c>
      <c r="I274">
        <v>0.03</v>
      </c>
      <c r="J274">
        <v>0.16</v>
      </c>
      <c r="K274">
        <v>7.81</v>
      </c>
      <c r="L274">
        <v>1.6</v>
      </c>
      <c r="M274">
        <v>6.1</v>
      </c>
      <c r="N274">
        <v>4</v>
      </c>
      <c r="O274">
        <v>0.21</v>
      </c>
      <c r="P274">
        <v>4</v>
      </c>
      <c r="Q274">
        <v>7</v>
      </c>
      <c r="R274">
        <v>53</v>
      </c>
      <c r="S274">
        <v>2</v>
      </c>
      <c r="T274">
        <v>0.09</v>
      </c>
      <c r="U274">
        <v>5.0999999999999997E-2</v>
      </c>
      <c r="V274">
        <v>3.4000000000000002E-2</v>
      </c>
      <c r="W274">
        <v>0</v>
      </c>
      <c r="X274">
        <v>1</v>
      </c>
      <c r="Y274">
        <v>8.0000000000000002E-3</v>
      </c>
      <c r="Z274">
        <v>0.01</v>
      </c>
      <c r="AA274">
        <v>5.3999999999999999E-2</v>
      </c>
      <c r="AB274">
        <v>2.1999999999999999E-2</v>
      </c>
      <c r="AC274">
        <v>1.4E-2</v>
      </c>
      <c r="AD274">
        <v>1</v>
      </c>
      <c r="AE274">
        <v>0</v>
      </c>
      <c r="AF274">
        <v>1</v>
      </c>
      <c r="AG274">
        <v>1</v>
      </c>
      <c r="AH274">
        <v>3.4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34</v>
      </c>
      <c r="AR274">
        <v>0.08</v>
      </c>
      <c r="AS274">
        <v>0</v>
      </c>
      <c r="AT274">
        <v>0</v>
      </c>
      <c r="AU274">
        <v>0.3</v>
      </c>
      <c r="AV274">
        <v>2E-3</v>
      </c>
      <c r="AW274">
        <v>6.0000000000000001E-3</v>
      </c>
      <c r="AX274">
        <v>7.0000000000000001E-3</v>
      </c>
      <c r="AY274">
        <v>0</v>
      </c>
      <c r="AZ274">
        <v>244</v>
      </c>
      <c r="BA274" t="s">
        <v>428</v>
      </c>
      <c r="BB274">
        <v>76</v>
      </c>
      <c r="BC274" t="s">
        <v>766</v>
      </c>
      <c r="BD274">
        <v>0</v>
      </c>
    </row>
    <row r="275" spans="1:56">
      <c r="D275" t="s">
        <v>767</v>
      </c>
      <c r="E275" t="s">
        <v>768</v>
      </c>
      <c r="F275">
        <v>86.47</v>
      </c>
      <c r="G275">
        <v>50</v>
      </c>
      <c r="H275">
        <v>0.34</v>
      </c>
      <c r="I275">
        <v>7.0000000000000007E-2</v>
      </c>
      <c r="J275">
        <v>0.19</v>
      </c>
      <c r="K275">
        <v>12.94</v>
      </c>
      <c r="L275">
        <v>1.6</v>
      </c>
      <c r="M275">
        <v>9.6999999999999993</v>
      </c>
      <c r="N275">
        <v>9</v>
      </c>
      <c r="O275">
        <v>0.28999999999999998</v>
      </c>
      <c r="P275">
        <v>7</v>
      </c>
      <c r="Q275">
        <v>12</v>
      </c>
      <c r="R275">
        <v>96</v>
      </c>
      <c r="S275">
        <v>4</v>
      </c>
      <c r="T275">
        <v>0.09</v>
      </c>
      <c r="U275">
        <v>5.2999999999999999E-2</v>
      </c>
      <c r="V275">
        <v>3.4000000000000002E-2</v>
      </c>
      <c r="W275">
        <v>0</v>
      </c>
      <c r="X275">
        <v>1.6</v>
      </c>
      <c r="Y275">
        <v>1.0999999999999999E-2</v>
      </c>
      <c r="Z275">
        <v>1.0999999999999999E-2</v>
      </c>
      <c r="AA275">
        <v>0.2</v>
      </c>
      <c r="AB275">
        <v>2.1999999999999999E-2</v>
      </c>
      <c r="AC275">
        <v>1.4E-2</v>
      </c>
      <c r="AD275">
        <v>1</v>
      </c>
      <c r="AE275">
        <v>0</v>
      </c>
      <c r="AF275">
        <v>1</v>
      </c>
      <c r="AG275">
        <v>1</v>
      </c>
      <c r="AH275">
        <v>3.4</v>
      </c>
      <c r="AI275">
        <v>0</v>
      </c>
      <c r="AJ275">
        <v>6</v>
      </c>
      <c r="AK275">
        <v>0</v>
      </c>
      <c r="AL275">
        <v>0</v>
      </c>
      <c r="AM275">
        <v>0</v>
      </c>
      <c r="AN275">
        <v>3</v>
      </c>
      <c r="AO275">
        <v>0</v>
      </c>
      <c r="AP275">
        <v>0</v>
      </c>
      <c r="AQ275">
        <v>34</v>
      </c>
      <c r="AR275">
        <v>0.08</v>
      </c>
      <c r="AS275">
        <v>0</v>
      </c>
      <c r="AT275">
        <v>0</v>
      </c>
      <c r="AU275">
        <v>0.3</v>
      </c>
      <c r="AV275">
        <v>4.0000000000000001E-3</v>
      </c>
      <c r="AW275">
        <v>1.4E-2</v>
      </c>
      <c r="AX275">
        <v>1.4999999999999999E-2</v>
      </c>
      <c r="AY275">
        <v>0</v>
      </c>
      <c r="AZ275">
        <v>248</v>
      </c>
      <c r="BA275" t="s">
        <v>428</v>
      </c>
      <c r="BB275">
        <v>76</v>
      </c>
      <c r="BC275" t="s">
        <v>766</v>
      </c>
      <c r="BD275">
        <v>0</v>
      </c>
    </row>
    <row r="276" spans="1:56">
      <c r="D276" t="s">
        <v>769</v>
      </c>
      <c r="E276" t="s">
        <v>770</v>
      </c>
      <c r="F276">
        <v>87.3</v>
      </c>
      <c r="G276">
        <v>47</v>
      </c>
      <c r="H276">
        <v>0.3</v>
      </c>
      <c r="I276">
        <v>0.1</v>
      </c>
      <c r="J276">
        <v>0.1</v>
      </c>
      <c r="K276">
        <v>12.2</v>
      </c>
      <c r="L276">
        <v>1.6</v>
      </c>
      <c r="N276">
        <v>7</v>
      </c>
      <c r="O276">
        <v>0.2</v>
      </c>
      <c r="P276">
        <v>5</v>
      </c>
      <c r="Q276">
        <v>7</v>
      </c>
      <c r="R276">
        <v>45</v>
      </c>
      <c r="S276">
        <v>2</v>
      </c>
      <c r="T276">
        <v>7.0000000000000007E-2</v>
      </c>
      <c r="U276">
        <v>7.0000000000000007E-2</v>
      </c>
      <c r="V276">
        <v>3.3000000000000002E-2</v>
      </c>
      <c r="X276">
        <v>2</v>
      </c>
      <c r="Y276">
        <v>0.01</v>
      </c>
      <c r="Z276">
        <v>0.02</v>
      </c>
      <c r="AA276">
        <v>0.4</v>
      </c>
      <c r="AB276">
        <v>2.1999999999999999E-2</v>
      </c>
      <c r="AC276">
        <v>1.4E-2</v>
      </c>
      <c r="AD276">
        <v>1</v>
      </c>
      <c r="AE276">
        <v>0</v>
      </c>
      <c r="AF276">
        <v>1</v>
      </c>
      <c r="AG276">
        <v>1</v>
      </c>
      <c r="AI276">
        <v>0</v>
      </c>
      <c r="AJ276">
        <v>0</v>
      </c>
      <c r="AK276">
        <v>0</v>
      </c>
      <c r="AL276">
        <v>0</v>
      </c>
      <c r="AS276">
        <v>0</v>
      </c>
      <c r="AT276">
        <v>0</v>
      </c>
      <c r="AV276">
        <v>6.0000000000000001E-3</v>
      </c>
      <c r="AW276">
        <v>2.1000000000000001E-2</v>
      </c>
      <c r="AX276">
        <v>2.3E-2</v>
      </c>
      <c r="AY276">
        <v>0</v>
      </c>
      <c r="AZ276">
        <v>247</v>
      </c>
      <c r="BA276" t="s">
        <v>428</v>
      </c>
      <c r="BB276">
        <v>76</v>
      </c>
      <c r="BC276" t="s">
        <v>766</v>
      </c>
      <c r="BD276">
        <v>0</v>
      </c>
    </row>
    <row r="277" spans="1:56">
      <c r="D277" t="s">
        <v>771</v>
      </c>
      <c r="E277" t="s">
        <v>772</v>
      </c>
      <c r="F277">
        <v>84.46</v>
      </c>
      <c r="G277">
        <v>57</v>
      </c>
      <c r="H277">
        <v>0.19</v>
      </c>
      <c r="I277">
        <v>0.03</v>
      </c>
      <c r="J277">
        <v>0.14000000000000001</v>
      </c>
      <c r="K277">
        <v>15.17</v>
      </c>
      <c r="L277">
        <v>1.6</v>
      </c>
      <c r="M277">
        <v>12.1</v>
      </c>
      <c r="N277">
        <v>5</v>
      </c>
      <c r="O277">
        <v>0.28000000000000003</v>
      </c>
      <c r="P277">
        <v>4</v>
      </c>
      <c r="Q277">
        <v>7</v>
      </c>
      <c r="R277">
        <v>66</v>
      </c>
      <c r="S277">
        <v>5</v>
      </c>
      <c r="T277">
        <v>0.08</v>
      </c>
      <c r="U277">
        <v>4.9000000000000002E-2</v>
      </c>
      <c r="V277">
        <v>3.3000000000000002E-2</v>
      </c>
      <c r="W277">
        <v>0</v>
      </c>
      <c r="X277">
        <v>0.7</v>
      </c>
      <c r="Y277">
        <v>0.01</v>
      </c>
      <c r="Z277">
        <v>1.6E-2</v>
      </c>
      <c r="AA277">
        <v>0.154</v>
      </c>
      <c r="AB277">
        <v>2.1999999999999999E-2</v>
      </c>
      <c r="AC277">
        <v>1.4E-2</v>
      </c>
      <c r="AD277">
        <v>1</v>
      </c>
      <c r="AE277">
        <v>0</v>
      </c>
      <c r="AF277">
        <v>1</v>
      </c>
      <c r="AG277">
        <v>1</v>
      </c>
      <c r="AH277">
        <v>3.4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34</v>
      </c>
      <c r="AR277">
        <v>0.08</v>
      </c>
      <c r="AS277">
        <v>0</v>
      </c>
      <c r="AT277">
        <v>0</v>
      </c>
      <c r="AU277">
        <v>0.3</v>
      </c>
      <c r="AV277">
        <v>2E-3</v>
      </c>
      <c r="AW277">
        <v>6.0000000000000001E-3</v>
      </c>
      <c r="AX277">
        <v>7.0000000000000001E-3</v>
      </c>
      <c r="AY277">
        <v>0</v>
      </c>
      <c r="AZ277">
        <v>251</v>
      </c>
      <c r="BA277" t="s">
        <v>428</v>
      </c>
      <c r="BB277">
        <v>76</v>
      </c>
      <c r="BC277" t="s">
        <v>766</v>
      </c>
      <c r="BD277">
        <v>0</v>
      </c>
    </row>
    <row r="278" spans="1:56">
      <c r="D278" t="s">
        <v>773</v>
      </c>
      <c r="E278" t="s">
        <v>774</v>
      </c>
      <c r="F278">
        <v>80.349999999999994</v>
      </c>
      <c r="G278">
        <v>74</v>
      </c>
      <c r="H278">
        <v>0.2</v>
      </c>
      <c r="I278">
        <v>0.13</v>
      </c>
      <c r="J278">
        <v>0.15</v>
      </c>
      <c r="K278">
        <v>19.170000000000002</v>
      </c>
      <c r="L278">
        <v>1.6</v>
      </c>
      <c r="M278">
        <v>15.2</v>
      </c>
      <c r="N278">
        <v>5</v>
      </c>
      <c r="O278">
        <v>0.22</v>
      </c>
      <c r="P278">
        <v>4</v>
      </c>
      <c r="Q278">
        <v>7</v>
      </c>
      <c r="R278">
        <v>65</v>
      </c>
      <c r="S278">
        <v>5</v>
      </c>
      <c r="T278">
        <v>0.08</v>
      </c>
      <c r="U278">
        <v>4.9000000000000002E-2</v>
      </c>
      <c r="V278">
        <v>3.2000000000000001E-2</v>
      </c>
      <c r="W278">
        <v>0</v>
      </c>
      <c r="X278">
        <v>1.1000000000000001</v>
      </c>
      <c r="Y278">
        <v>0.01</v>
      </c>
      <c r="Z278">
        <v>2.1999999999999999E-2</v>
      </c>
      <c r="AA278">
        <v>0.24199999999999999</v>
      </c>
      <c r="AB278">
        <v>2.1999999999999999E-2</v>
      </c>
      <c r="AC278">
        <v>1.4E-2</v>
      </c>
      <c r="AD278">
        <v>1</v>
      </c>
      <c r="AE278">
        <v>0</v>
      </c>
      <c r="AF278">
        <v>1</v>
      </c>
      <c r="AG278">
        <v>1</v>
      </c>
      <c r="AH278">
        <v>1.9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34</v>
      </c>
      <c r="AR278">
        <v>0.08</v>
      </c>
      <c r="AS278">
        <v>0</v>
      </c>
      <c r="AT278">
        <v>0</v>
      </c>
      <c r="AU278">
        <v>0.3</v>
      </c>
      <c r="AV278">
        <v>7.0000000000000001E-3</v>
      </c>
      <c r="AW278">
        <v>2.7E-2</v>
      </c>
      <c r="AX278">
        <v>0.03</v>
      </c>
      <c r="AY278">
        <v>0</v>
      </c>
      <c r="AZ278">
        <v>266</v>
      </c>
      <c r="BA278" t="s">
        <v>173</v>
      </c>
      <c r="BB278">
        <v>76</v>
      </c>
      <c r="BC278" t="s">
        <v>766</v>
      </c>
      <c r="BD278">
        <v>0</v>
      </c>
    </row>
    <row r="279" spans="1:56">
      <c r="D279" t="s">
        <v>775</v>
      </c>
      <c r="E279" t="s">
        <v>776</v>
      </c>
      <c r="F279">
        <v>74.28</v>
      </c>
      <c r="G279">
        <v>97</v>
      </c>
      <c r="H279">
        <v>0.19</v>
      </c>
      <c r="I279">
        <v>0.13</v>
      </c>
      <c r="J279">
        <v>0.15</v>
      </c>
      <c r="K279">
        <v>25.25</v>
      </c>
      <c r="L279">
        <v>1.6</v>
      </c>
      <c r="N279">
        <v>5</v>
      </c>
      <c r="O279">
        <v>0.22</v>
      </c>
      <c r="P279">
        <v>4</v>
      </c>
      <c r="Q279">
        <v>7</v>
      </c>
      <c r="R279">
        <v>64</v>
      </c>
      <c r="S279">
        <v>5</v>
      </c>
      <c r="T279">
        <v>0.08</v>
      </c>
      <c r="U279">
        <v>4.8000000000000001E-2</v>
      </c>
      <c r="V279">
        <v>3.2000000000000001E-2</v>
      </c>
      <c r="X279">
        <v>1.1000000000000001</v>
      </c>
      <c r="Y279">
        <v>0.01</v>
      </c>
      <c r="Z279">
        <v>2.1999999999999999E-2</v>
      </c>
      <c r="AA279">
        <v>0.23799999999999999</v>
      </c>
      <c r="AB279">
        <v>2.1999999999999999E-2</v>
      </c>
      <c r="AC279">
        <v>1.4E-2</v>
      </c>
      <c r="AD279">
        <v>1</v>
      </c>
      <c r="AE279">
        <v>0</v>
      </c>
      <c r="AF279">
        <v>1</v>
      </c>
      <c r="AG279">
        <v>1</v>
      </c>
      <c r="AI279">
        <v>0</v>
      </c>
      <c r="AJ279">
        <v>0</v>
      </c>
      <c r="AK279">
        <v>0</v>
      </c>
      <c r="AL279">
        <v>0</v>
      </c>
      <c r="AS279">
        <v>0</v>
      </c>
      <c r="AT279">
        <v>0</v>
      </c>
      <c r="AV279">
        <v>7.0000000000000001E-3</v>
      </c>
      <c r="AW279">
        <v>2.5999999999999999E-2</v>
      </c>
      <c r="AX279">
        <v>0.03</v>
      </c>
      <c r="AY279">
        <v>0</v>
      </c>
      <c r="AZ279">
        <v>266</v>
      </c>
      <c r="BA279" t="s">
        <v>428</v>
      </c>
      <c r="BB279">
        <v>79</v>
      </c>
      <c r="BC279" t="s">
        <v>777</v>
      </c>
      <c r="BD279">
        <v>0</v>
      </c>
    </row>
    <row r="280" spans="1:56">
      <c r="D280" t="s">
        <v>778</v>
      </c>
      <c r="E280" t="s">
        <v>779</v>
      </c>
      <c r="F280">
        <v>80.62</v>
      </c>
      <c r="G280">
        <v>72</v>
      </c>
      <c r="H280">
        <v>0.52</v>
      </c>
      <c r="I280">
        <v>0.18</v>
      </c>
      <c r="J280">
        <v>0.26</v>
      </c>
      <c r="K280">
        <v>18.43</v>
      </c>
      <c r="L280">
        <v>1.2</v>
      </c>
      <c r="M280">
        <v>14.66</v>
      </c>
      <c r="N280">
        <v>3</v>
      </c>
      <c r="O280">
        <v>0.27</v>
      </c>
      <c r="P280">
        <v>5</v>
      </c>
      <c r="Q280">
        <v>12</v>
      </c>
      <c r="R280">
        <v>94</v>
      </c>
      <c r="S280">
        <v>6</v>
      </c>
      <c r="T280">
        <v>0.09</v>
      </c>
      <c r="U280">
        <v>6.3E-2</v>
      </c>
      <c r="W280">
        <v>0</v>
      </c>
      <c r="X280">
        <v>0.7</v>
      </c>
      <c r="Y280">
        <v>0.02</v>
      </c>
      <c r="Z280">
        <v>0.02</v>
      </c>
      <c r="AA280">
        <v>0.625</v>
      </c>
      <c r="AB280">
        <v>2.4E-2</v>
      </c>
      <c r="AC280">
        <v>1.2999999999999999E-2</v>
      </c>
      <c r="AD280">
        <v>9</v>
      </c>
      <c r="AE280">
        <v>0</v>
      </c>
      <c r="AF280">
        <v>9</v>
      </c>
      <c r="AG280">
        <v>9</v>
      </c>
      <c r="AH280">
        <v>3.8</v>
      </c>
      <c r="AI280">
        <v>0</v>
      </c>
      <c r="AJ280">
        <v>626</v>
      </c>
      <c r="AK280">
        <v>31</v>
      </c>
      <c r="AL280">
        <v>0</v>
      </c>
      <c r="AM280">
        <v>0</v>
      </c>
      <c r="AN280">
        <v>333</v>
      </c>
      <c r="AO280">
        <v>85</v>
      </c>
      <c r="AP280">
        <v>0</v>
      </c>
      <c r="AQ280">
        <v>33</v>
      </c>
      <c r="AR280">
        <v>1.19</v>
      </c>
      <c r="AS280">
        <v>0</v>
      </c>
      <c r="AT280">
        <v>0</v>
      </c>
      <c r="AU280">
        <v>2.4</v>
      </c>
      <c r="AV280">
        <v>1.2999999999999999E-2</v>
      </c>
      <c r="AW280">
        <v>4.7E-2</v>
      </c>
      <c r="AX280">
        <v>6.6000000000000003E-2</v>
      </c>
      <c r="AY280">
        <v>0</v>
      </c>
      <c r="AZ280">
        <v>222</v>
      </c>
      <c r="BA280" t="s">
        <v>173</v>
      </c>
      <c r="BB280">
        <v>73</v>
      </c>
      <c r="BC280" t="s">
        <v>786</v>
      </c>
      <c r="BD280">
        <v>0</v>
      </c>
    </row>
    <row r="281" spans="1:56">
      <c r="D281" t="s">
        <v>780</v>
      </c>
      <c r="E281" t="s">
        <v>781</v>
      </c>
      <c r="F281">
        <v>80.349999999999994</v>
      </c>
      <c r="G281">
        <v>74</v>
      </c>
      <c r="H281">
        <v>0.24</v>
      </c>
      <c r="I281">
        <v>0.18</v>
      </c>
      <c r="J281">
        <v>0.15</v>
      </c>
      <c r="K281">
        <v>19.079999999999998</v>
      </c>
      <c r="L281">
        <v>2.7</v>
      </c>
      <c r="M281">
        <v>16.420000000000002</v>
      </c>
      <c r="N281">
        <v>6</v>
      </c>
      <c r="O281">
        <v>0.22</v>
      </c>
      <c r="P281">
        <v>4</v>
      </c>
      <c r="Q281">
        <v>8</v>
      </c>
      <c r="R281">
        <v>66</v>
      </c>
      <c r="S281">
        <v>5</v>
      </c>
      <c r="T281">
        <v>0.08</v>
      </c>
      <c r="U281">
        <v>6.0999999999999999E-2</v>
      </c>
      <c r="W281">
        <v>0.1</v>
      </c>
      <c r="X281">
        <v>1.1000000000000001</v>
      </c>
      <c r="Y281">
        <v>1.0999999999999999E-2</v>
      </c>
      <c r="Z281">
        <v>2.4E-2</v>
      </c>
      <c r="AA281">
        <v>0.24199999999999999</v>
      </c>
      <c r="AC281">
        <v>1.4E-2</v>
      </c>
      <c r="AD281">
        <v>1</v>
      </c>
      <c r="AE281">
        <v>0</v>
      </c>
      <c r="AF281">
        <v>1</v>
      </c>
      <c r="AG281">
        <v>1</v>
      </c>
      <c r="AH281">
        <v>1.3</v>
      </c>
      <c r="AI281">
        <v>0</v>
      </c>
      <c r="AJ281">
        <v>8</v>
      </c>
      <c r="AK281">
        <v>0</v>
      </c>
      <c r="AL281">
        <v>0</v>
      </c>
      <c r="AM281">
        <v>0</v>
      </c>
      <c r="AN281">
        <v>4</v>
      </c>
      <c r="AO281">
        <v>2</v>
      </c>
      <c r="AP281">
        <v>0</v>
      </c>
      <c r="AQ281">
        <v>50</v>
      </c>
      <c r="AR281">
        <v>0.12</v>
      </c>
      <c r="AS281">
        <v>0</v>
      </c>
      <c r="AT281">
        <v>0</v>
      </c>
      <c r="AU281">
        <v>0.3</v>
      </c>
      <c r="AV281">
        <v>0.01</v>
      </c>
      <c r="AW281">
        <v>3.6999999999999998E-2</v>
      </c>
      <c r="AX281">
        <v>4.1000000000000002E-2</v>
      </c>
      <c r="AY281">
        <v>0</v>
      </c>
      <c r="AZ281">
        <v>201</v>
      </c>
      <c r="BA281" t="s">
        <v>173</v>
      </c>
      <c r="BB281">
        <v>48</v>
      </c>
      <c r="BC281" t="s">
        <v>786</v>
      </c>
      <c r="BD281">
        <v>0</v>
      </c>
    </row>
    <row r="282" spans="1:56">
      <c r="D282" t="s">
        <v>782</v>
      </c>
      <c r="E282" t="s">
        <v>783</v>
      </c>
      <c r="F282">
        <v>76.06</v>
      </c>
      <c r="G282">
        <v>89</v>
      </c>
      <c r="H282">
        <v>0.44</v>
      </c>
      <c r="I282">
        <v>0.14000000000000001</v>
      </c>
      <c r="J282">
        <v>0.25</v>
      </c>
      <c r="K282">
        <v>23.12</v>
      </c>
      <c r="L282">
        <v>1.5</v>
      </c>
      <c r="M282">
        <v>21.58</v>
      </c>
      <c r="N282">
        <v>10</v>
      </c>
      <c r="O282">
        <v>0.84</v>
      </c>
      <c r="P282">
        <v>5</v>
      </c>
      <c r="Q282">
        <v>15</v>
      </c>
      <c r="R282">
        <v>93</v>
      </c>
      <c r="S282">
        <v>19</v>
      </c>
      <c r="T282">
        <v>7.0000000000000007E-2</v>
      </c>
      <c r="U282">
        <v>4.5999999999999999E-2</v>
      </c>
      <c r="W282">
        <v>0</v>
      </c>
      <c r="X282">
        <v>0.4</v>
      </c>
      <c r="Y282">
        <v>1.7000000000000001E-2</v>
      </c>
      <c r="Z282">
        <v>4.1000000000000002E-2</v>
      </c>
      <c r="AA282">
        <v>0.29099999999999998</v>
      </c>
      <c r="AC282">
        <v>2.8000000000000001E-2</v>
      </c>
      <c r="AD282">
        <v>3</v>
      </c>
      <c r="AE282">
        <v>0</v>
      </c>
      <c r="AF282">
        <v>3</v>
      </c>
      <c r="AG282">
        <v>3</v>
      </c>
      <c r="AH282">
        <v>0.8</v>
      </c>
      <c r="AI282">
        <v>0</v>
      </c>
      <c r="AJ282">
        <v>399</v>
      </c>
      <c r="AK282">
        <v>20</v>
      </c>
      <c r="AL282">
        <v>0</v>
      </c>
      <c r="AM282">
        <v>0</v>
      </c>
      <c r="AN282">
        <v>219</v>
      </c>
      <c r="AO282">
        <v>40</v>
      </c>
      <c r="AP282">
        <v>0</v>
      </c>
      <c r="AQ282">
        <v>73</v>
      </c>
      <c r="AR282">
        <v>0.26</v>
      </c>
      <c r="AS282">
        <v>0</v>
      </c>
      <c r="AT282">
        <v>0</v>
      </c>
      <c r="AU282">
        <v>6.4</v>
      </c>
      <c r="AV282">
        <v>1.0999999999999999E-2</v>
      </c>
      <c r="AW282">
        <v>0.09</v>
      </c>
      <c r="AX282">
        <v>0.03</v>
      </c>
      <c r="AY282">
        <v>0</v>
      </c>
      <c r="AZ282">
        <v>183</v>
      </c>
      <c r="BA282" t="s">
        <v>787</v>
      </c>
      <c r="BD282">
        <v>0</v>
      </c>
    </row>
    <row r="283" spans="1:56">
      <c r="D283" t="s">
        <v>784</v>
      </c>
      <c r="E283" t="s">
        <v>785</v>
      </c>
      <c r="F283">
        <v>89.51</v>
      </c>
      <c r="G283">
        <v>38</v>
      </c>
      <c r="H283">
        <v>0.75</v>
      </c>
      <c r="I283">
        <v>0.04</v>
      </c>
      <c r="J283">
        <v>0.28999999999999998</v>
      </c>
      <c r="K283">
        <v>9.41</v>
      </c>
      <c r="L283">
        <v>1.2</v>
      </c>
      <c r="M283">
        <v>8.25</v>
      </c>
      <c r="N283">
        <v>12</v>
      </c>
      <c r="O283">
        <v>0.27</v>
      </c>
      <c r="P283">
        <v>11</v>
      </c>
      <c r="Q283">
        <v>11</v>
      </c>
      <c r="R283">
        <v>136</v>
      </c>
      <c r="S283">
        <v>5</v>
      </c>
      <c r="T283">
        <v>0.53</v>
      </c>
      <c r="U283">
        <v>4.1000000000000002E-2</v>
      </c>
      <c r="W283">
        <v>0.4</v>
      </c>
      <c r="X283">
        <v>33.9</v>
      </c>
      <c r="Y283">
        <v>8.7999999999999995E-2</v>
      </c>
      <c r="Z283">
        <v>3.1E-2</v>
      </c>
      <c r="AA283">
        <v>0.44500000000000001</v>
      </c>
      <c r="AC283">
        <v>4.2999999999999997E-2</v>
      </c>
      <c r="AD283">
        <v>5</v>
      </c>
      <c r="AE283">
        <v>0</v>
      </c>
      <c r="AF283">
        <v>5</v>
      </c>
      <c r="AG283">
        <v>5</v>
      </c>
      <c r="AH283">
        <v>6</v>
      </c>
      <c r="AI283">
        <v>0</v>
      </c>
      <c r="AJ283">
        <v>1312</v>
      </c>
      <c r="AK283">
        <v>66</v>
      </c>
      <c r="AL283">
        <v>0</v>
      </c>
      <c r="AM283">
        <v>204</v>
      </c>
      <c r="AN283">
        <v>298</v>
      </c>
      <c r="AO283">
        <v>775</v>
      </c>
      <c r="AP283">
        <v>0</v>
      </c>
      <c r="AQ283">
        <v>243</v>
      </c>
      <c r="AR283">
        <v>0.15</v>
      </c>
      <c r="AS283">
        <v>0</v>
      </c>
      <c r="AT283">
        <v>0</v>
      </c>
      <c r="AU283">
        <v>0</v>
      </c>
      <c r="AV283">
        <v>4.0000000000000001E-3</v>
      </c>
      <c r="AW283">
        <v>7.0000000000000001E-3</v>
      </c>
      <c r="AX283">
        <v>7.0000000000000001E-3</v>
      </c>
      <c r="AY283">
        <v>0</v>
      </c>
      <c r="AZ283">
        <v>189</v>
      </c>
      <c r="BA283" t="s">
        <v>173</v>
      </c>
      <c r="BD283">
        <v>0</v>
      </c>
    </row>
    <row r="284" spans="1:56">
      <c r="A284">
        <v>40</v>
      </c>
      <c r="B284" t="s">
        <v>42</v>
      </c>
      <c r="C284" t="s">
        <v>37</v>
      </c>
      <c r="F284">
        <f>AVERAGE(F285:F288)</f>
        <v>90.42</v>
      </c>
      <c r="G284">
        <f t="shared" ref="G284:BD284" si="152">AVERAGE(G285:G288)</f>
        <v>33.25</v>
      </c>
      <c r="H284">
        <f t="shared" si="152"/>
        <v>0.70750000000000002</v>
      </c>
      <c r="I284">
        <f t="shared" si="152"/>
        <v>0.1825</v>
      </c>
      <c r="J284">
        <f t="shared" si="152"/>
        <v>0.505</v>
      </c>
      <c r="K284">
        <f t="shared" si="152"/>
        <v>8.1850000000000005</v>
      </c>
      <c r="L284">
        <f t="shared" si="152"/>
        <v>0.7</v>
      </c>
      <c r="M284">
        <f t="shared" si="152"/>
        <v>7.3933333333333335</v>
      </c>
      <c r="N284">
        <f t="shared" si="152"/>
        <v>8</v>
      </c>
      <c r="O284">
        <f t="shared" si="152"/>
        <v>0.22749999999999998</v>
      </c>
      <c r="P284">
        <f t="shared" si="152"/>
        <v>11.5</v>
      </c>
      <c r="Q284">
        <f t="shared" si="152"/>
        <v>12.25</v>
      </c>
      <c r="R284">
        <f t="shared" si="152"/>
        <v>221.75</v>
      </c>
      <c r="S284">
        <f t="shared" si="152"/>
        <v>16.5</v>
      </c>
      <c r="T284">
        <f t="shared" si="152"/>
        <v>0.13500000000000001</v>
      </c>
      <c r="U284">
        <f t="shared" si="152"/>
        <v>4.1750000000000002E-2</v>
      </c>
      <c r="V284">
        <f t="shared" si="152"/>
        <v>3.6499999999999998E-2</v>
      </c>
      <c r="W284">
        <f t="shared" si="152"/>
        <v>0.5</v>
      </c>
      <c r="X284">
        <f t="shared" si="152"/>
        <v>17.25</v>
      </c>
      <c r="Y284">
        <f t="shared" si="152"/>
        <v>6.9500000000000006E-2</v>
      </c>
      <c r="Z284">
        <f t="shared" si="152"/>
        <v>1.8500000000000003E-2</v>
      </c>
      <c r="AA284">
        <f t="shared" si="152"/>
        <v>0.49249999999999994</v>
      </c>
      <c r="AB284">
        <f t="shared" si="152"/>
        <v>0.161</v>
      </c>
      <c r="AC284">
        <f t="shared" si="152"/>
        <v>7.775E-2</v>
      </c>
      <c r="AD284">
        <f t="shared" si="152"/>
        <v>17.25</v>
      </c>
      <c r="AE284">
        <f t="shared" si="152"/>
        <v>0</v>
      </c>
      <c r="AF284">
        <f t="shared" si="152"/>
        <v>17.25</v>
      </c>
      <c r="AG284">
        <f t="shared" si="152"/>
        <v>17.25</v>
      </c>
      <c r="AH284">
        <f t="shared" si="152"/>
        <v>6.4333333333333327</v>
      </c>
      <c r="AI284">
        <f t="shared" si="152"/>
        <v>0</v>
      </c>
      <c r="AJ284">
        <f t="shared" si="152"/>
        <v>1443.75</v>
      </c>
      <c r="AK284">
        <f t="shared" si="152"/>
        <v>72.25</v>
      </c>
      <c r="AL284">
        <f t="shared" si="152"/>
        <v>0</v>
      </c>
      <c r="AM284">
        <f t="shared" si="152"/>
        <v>5.333333333333333</v>
      </c>
      <c r="AN284">
        <f t="shared" si="152"/>
        <v>784.33333333333337</v>
      </c>
      <c r="AO284">
        <f t="shared" si="152"/>
        <v>26.333333333333332</v>
      </c>
      <c r="AP284">
        <f t="shared" si="152"/>
        <v>1510.6666666666667</v>
      </c>
      <c r="AQ284">
        <f t="shared" si="152"/>
        <v>20.333333333333332</v>
      </c>
      <c r="AR284">
        <f t="shared" si="152"/>
        <v>0.04</v>
      </c>
      <c r="AS284">
        <f t="shared" si="152"/>
        <v>0</v>
      </c>
      <c r="AT284">
        <f t="shared" si="152"/>
        <v>0</v>
      </c>
      <c r="AU284">
        <f t="shared" si="152"/>
        <v>1.8333333333333333</v>
      </c>
      <c r="AV284">
        <f t="shared" si="152"/>
        <v>4.2250000000000003E-2</v>
      </c>
      <c r="AW284">
        <f t="shared" si="152"/>
        <v>1.225E-2</v>
      </c>
      <c r="AX284">
        <f t="shared" si="152"/>
        <v>7.2000000000000008E-2</v>
      </c>
      <c r="AY284">
        <f t="shared" si="152"/>
        <v>0</v>
      </c>
      <c r="AZ284">
        <f t="shared" si="152"/>
        <v>168.5</v>
      </c>
      <c r="BB284">
        <f t="shared" si="152"/>
        <v>163</v>
      </c>
      <c r="BD284">
        <f t="shared" si="152"/>
        <v>37.75</v>
      </c>
    </row>
    <row r="285" spans="1:56">
      <c r="D285" t="s">
        <v>788</v>
      </c>
      <c r="E285" t="s">
        <v>789</v>
      </c>
      <c r="F285">
        <v>91.45</v>
      </c>
      <c r="G285">
        <v>30</v>
      </c>
      <c r="H285">
        <v>0.61</v>
      </c>
      <c r="I285">
        <v>0.15</v>
      </c>
      <c r="J285">
        <v>0.25</v>
      </c>
      <c r="K285">
        <v>7.55</v>
      </c>
      <c r="L285">
        <v>0.4</v>
      </c>
      <c r="M285">
        <v>6.2</v>
      </c>
      <c r="N285">
        <v>7</v>
      </c>
      <c r="O285">
        <v>0.24</v>
      </c>
      <c r="P285">
        <v>10</v>
      </c>
      <c r="Q285">
        <v>11</v>
      </c>
      <c r="R285">
        <v>112</v>
      </c>
      <c r="S285">
        <v>1</v>
      </c>
      <c r="T285">
        <v>0.1</v>
      </c>
      <c r="U285">
        <v>4.2000000000000003E-2</v>
      </c>
      <c r="V285">
        <v>3.7999999999999999E-2</v>
      </c>
      <c r="W285">
        <v>0.4</v>
      </c>
      <c r="X285">
        <v>8.1</v>
      </c>
      <c r="Y285">
        <v>3.3000000000000002E-2</v>
      </c>
      <c r="Z285">
        <v>2.1000000000000001E-2</v>
      </c>
      <c r="AA285">
        <v>0.17799999999999999</v>
      </c>
      <c r="AB285">
        <v>0.221</v>
      </c>
      <c r="AC285">
        <v>4.4999999999999998E-2</v>
      </c>
      <c r="AD285">
        <v>3</v>
      </c>
      <c r="AE285">
        <v>0</v>
      </c>
      <c r="AF285">
        <v>3</v>
      </c>
      <c r="AG285">
        <v>3</v>
      </c>
      <c r="AH285">
        <v>4.0999999999999996</v>
      </c>
      <c r="AI285">
        <v>0</v>
      </c>
      <c r="AJ285">
        <v>569</v>
      </c>
      <c r="AK285">
        <v>28</v>
      </c>
      <c r="AL285">
        <v>0</v>
      </c>
      <c r="AM285">
        <v>0</v>
      </c>
      <c r="AN285">
        <v>303</v>
      </c>
      <c r="AO285">
        <v>78</v>
      </c>
      <c r="AP285">
        <v>4532</v>
      </c>
      <c r="AQ285">
        <v>8</v>
      </c>
      <c r="AR285">
        <v>0.05</v>
      </c>
      <c r="AS285">
        <v>0</v>
      </c>
      <c r="AT285">
        <v>0</v>
      </c>
      <c r="AU285">
        <v>0.1</v>
      </c>
      <c r="AV285">
        <v>1.6E-2</v>
      </c>
      <c r="AW285">
        <v>3.6999999999999998E-2</v>
      </c>
      <c r="AX285">
        <v>0.05</v>
      </c>
      <c r="AY285">
        <v>0</v>
      </c>
      <c r="AZ285">
        <v>154</v>
      </c>
      <c r="BA285" t="s">
        <v>790</v>
      </c>
      <c r="BB285">
        <v>152</v>
      </c>
      <c r="BC285" t="s">
        <v>391</v>
      </c>
      <c r="BD285">
        <v>48</v>
      </c>
    </row>
    <row r="286" spans="1:56">
      <c r="D286" t="s">
        <v>791</v>
      </c>
      <c r="E286" t="s">
        <v>792</v>
      </c>
      <c r="F286">
        <v>90.15</v>
      </c>
      <c r="G286">
        <v>34</v>
      </c>
      <c r="H286">
        <v>0.84</v>
      </c>
      <c r="I286">
        <v>0.19</v>
      </c>
      <c r="J286">
        <v>0.65</v>
      </c>
      <c r="K286">
        <v>8.16</v>
      </c>
      <c r="L286">
        <v>0.9</v>
      </c>
      <c r="M286">
        <v>7.86</v>
      </c>
      <c r="N286">
        <v>9</v>
      </c>
      <c r="O286">
        <v>0.21</v>
      </c>
      <c r="P286">
        <v>12</v>
      </c>
      <c r="Q286">
        <v>15</v>
      </c>
      <c r="R286">
        <v>267</v>
      </c>
      <c r="S286">
        <v>16</v>
      </c>
      <c r="T286">
        <v>0.18</v>
      </c>
      <c r="U286">
        <v>4.1000000000000002E-2</v>
      </c>
      <c r="V286">
        <v>4.1000000000000002E-2</v>
      </c>
      <c r="W286">
        <v>0.4</v>
      </c>
      <c r="X286">
        <v>36.700000000000003</v>
      </c>
      <c r="Y286">
        <v>4.1000000000000002E-2</v>
      </c>
      <c r="Z286">
        <v>1.9E-2</v>
      </c>
      <c r="AA286">
        <v>0.73399999999999999</v>
      </c>
      <c r="AB286">
        <v>0.105</v>
      </c>
      <c r="AC286">
        <v>7.1999999999999995E-2</v>
      </c>
      <c r="AD286">
        <v>21</v>
      </c>
      <c r="AE286">
        <v>0</v>
      </c>
      <c r="AF286">
        <v>21</v>
      </c>
      <c r="AG286">
        <v>21</v>
      </c>
      <c r="AH286">
        <v>7.6</v>
      </c>
      <c r="AI286">
        <v>0</v>
      </c>
      <c r="AJ286">
        <v>3382</v>
      </c>
      <c r="AK286">
        <v>169</v>
      </c>
      <c r="AL286">
        <v>0</v>
      </c>
      <c r="AM286">
        <v>16</v>
      </c>
      <c r="AN286">
        <v>2020</v>
      </c>
      <c r="AO286">
        <v>1</v>
      </c>
      <c r="AP286">
        <v>0</v>
      </c>
      <c r="AQ286">
        <v>26</v>
      </c>
      <c r="AR286">
        <v>0.05</v>
      </c>
      <c r="AS286">
        <v>0</v>
      </c>
      <c r="AT286">
        <v>0</v>
      </c>
      <c r="AU286">
        <v>2.5</v>
      </c>
      <c r="AV286">
        <v>5.0999999999999997E-2</v>
      </c>
      <c r="AW286">
        <v>3.0000000000000001E-3</v>
      </c>
      <c r="AX286">
        <v>8.1000000000000003E-2</v>
      </c>
      <c r="AY286">
        <v>0</v>
      </c>
      <c r="AZ286">
        <v>177</v>
      </c>
      <c r="BA286" t="s">
        <v>790</v>
      </c>
      <c r="BB286">
        <v>160</v>
      </c>
      <c r="BC286" t="s">
        <v>198</v>
      </c>
      <c r="BD286">
        <v>49</v>
      </c>
    </row>
    <row r="287" spans="1:56">
      <c r="D287" t="s">
        <v>793</v>
      </c>
      <c r="E287" t="s">
        <v>794</v>
      </c>
      <c r="F287">
        <v>89.82</v>
      </c>
      <c r="G287">
        <v>36</v>
      </c>
      <c r="H287">
        <v>0.54</v>
      </c>
      <c r="I287">
        <v>0.14000000000000001</v>
      </c>
      <c r="J287">
        <v>0.41</v>
      </c>
      <c r="K287">
        <v>9.09</v>
      </c>
      <c r="L287">
        <v>0.8</v>
      </c>
      <c r="M287">
        <v>8.1199999999999992</v>
      </c>
      <c r="N287">
        <v>6</v>
      </c>
      <c r="O287">
        <v>0.17</v>
      </c>
      <c r="P287">
        <v>10</v>
      </c>
      <c r="Q287">
        <v>11</v>
      </c>
      <c r="R287">
        <v>228</v>
      </c>
      <c r="S287">
        <v>18</v>
      </c>
      <c r="T287">
        <v>0.09</v>
      </c>
      <c r="U287">
        <v>2.4E-2</v>
      </c>
      <c r="V287">
        <v>2.7E-2</v>
      </c>
      <c r="W287">
        <v>0.7</v>
      </c>
      <c r="X287">
        <v>18</v>
      </c>
      <c r="Y287">
        <v>3.7999999999999999E-2</v>
      </c>
      <c r="Z287">
        <v>1.2E-2</v>
      </c>
      <c r="AA287">
        <v>0.41799999999999998</v>
      </c>
      <c r="AB287">
        <v>0.155</v>
      </c>
      <c r="AC287">
        <v>8.7999999999999995E-2</v>
      </c>
      <c r="AD287">
        <v>19</v>
      </c>
      <c r="AE287">
        <v>0</v>
      </c>
      <c r="AF287">
        <v>19</v>
      </c>
      <c r="AG287">
        <v>19</v>
      </c>
      <c r="AH287">
        <v>7.6</v>
      </c>
      <c r="AI287">
        <v>0</v>
      </c>
      <c r="AJ287">
        <v>50</v>
      </c>
      <c r="AK287">
        <v>3</v>
      </c>
      <c r="AL287">
        <v>0</v>
      </c>
      <c r="AM287">
        <v>0</v>
      </c>
      <c r="AN287">
        <v>30</v>
      </c>
      <c r="AO287">
        <v>0</v>
      </c>
      <c r="AP287">
        <v>0</v>
      </c>
      <c r="AQ287">
        <v>27</v>
      </c>
      <c r="AR287">
        <v>0.02</v>
      </c>
      <c r="AS287">
        <v>0</v>
      </c>
      <c r="AT287">
        <v>0</v>
      </c>
      <c r="AU287">
        <v>2.9</v>
      </c>
      <c r="AV287">
        <v>3.7999999999999999E-2</v>
      </c>
      <c r="AW287">
        <v>3.0000000000000001E-3</v>
      </c>
      <c r="AX287">
        <v>5.8999999999999997E-2</v>
      </c>
      <c r="AY287">
        <v>0</v>
      </c>
      <c r="AZ287">
        <v>170</v>
      </c>
      <c r="BA287" t="s">
        <v>795</v>
      </c>
      <c r="BB287">
        <v>177</v>
      </c>
      <c r="BC287" t="s">
        <v>790</v>
      </c>
      <c r="BD287">
        <v>54</v>
      </c>
    </row>
    <row r="288" spans="1:56">
      <c r="D288" t="s">
        <v>796</v>
      </c>
      <c r="E288" t="s">
        <v>797</v>
      </c>
      <c r="F288">
        <v>90.26</v>
      </c>
      <c r="G288">
        <v>33</v>
      </c>
      <c r="H288">
        <v>0.84</v>
      </c>
      <c r="I288">
        <v>0.25</v>
      </c>
      <c r="J288">
        <v>0.71</v>
      </c>
      <c r="K288">
        <v>7.94</v>
      </c>
      <c r="L288">
        <v>0.7</v>
      </c>
      <c r="N288">
        <v>10</v>
      </c>
      <c r="O288">
        <v>0.28999999999999998</v>
      </c>
      <c r="P288">
        <v>14</v>
      </c>
      <c r="Q288">
        <v>12</v>
      </c>
      <c r="R288">
        <v>280</v>
      </c>
      <c r="S288">
        <v>31</v>
      </c>
      <c r="T288">
        <v>0.17</v>
      </c>
      <c r="U288">
        <v>0.06</v>
      </c>
      <c r="V288">
        <v>0.04</v>
      </c>
      <c r="X288">
        <v>6.2</v>
      </c>
      <c r="Y288">
        <v>0.16600000000000001</v>
      </c>
      <c r="Z288">
        <v>2.1999999999999999E-2</v>
      </c>
      <c r="AA288">
        <v>0.64</v>
      </c>
      <c r="AB288">
        <v>0.16300000000000001</v>
      </c>
      <c r="AC288">
        <v>0.106</v>
      </c>
      <c r="AD288">
        <v>26</v>
      </c>
      <c r="AE288">
        <v>0</v>
      </c>
      <c r="AF288">
        <v>26</v>
      </c>
      <c r="AG288">
        <v>26</v>
      </c>
      <c r="AI288">
        <v>0</v>
      </c>
      <c r="AJ288">
        <v>1774</v>
      </c>
      <c r="AK288">
        <v>89</v>
      </c>
      <c r="AL288">
        <v>0</v>
      </c>
      <c r="AS288">
        <v>0</v>
      </c>
      <c r="AT288">
        <v>0</v>
      </c>
      <c r="AV288">
        <v>6.4000000000000001E-2</v>
      </c>
      <c r="AW288">
        <v>6.0000000000000001E-3</v>
      </c>
      <c r="AX288">
        <v>9.8000000000000004E-2</v>
      </c>
      <c r="AY288">
        <v>0</v>
      </c>
      <c r="AZ288">
        <v>173</v>
      </c>
      <c r="BA288" t="s">
        <v>798</v>
      </c>
      <c r="BD288">
        <v>0</v>
      </c>
    </row>
    <row r="289" spans="1:56">
      <c r="A289">
        <v>41</v>
      </c>
      <c r="B289" t="s">
        <v>43</v>
      </c>
      <c r="C289" t="s">
        <v>37</v>
      </c>
      <c r="F289">
        <f>AVERAGE(F290:F291)</f>
        <v>88.050000000000011</v>
      </c>
      <c r="G289">
        <f t="shared" ref="G289:BD289" si="153">AVERAGE(G290:G291)</f>
        <v>42.5</v>
      </c>
      <c r="H289">
        <f t="shared" si="153"/>
        <v>0.80499999999999994</v>
      </c>
      <c r="I289">
        <f t="shared" si="153"/>
        <v>0.26500000000000001</v>
      </c>
      <c r="J289">
        <f t="shared" si="153"/>
        <v>0.4</v>
      </c>
      <c r="K289">
        <f t="shared" si="153"/>
        <v>10.48</v>
      </c>
      <c r="L289">
        <f t="shared" si="153"/>
        <v>1.45</v>
      </c>
      <c r="M289">
        <f t="shared" si="153"/>
        <v>9.1550000000000011</v>
      </c>
      <c r="N289">
        <f t="shared" si="153"/>
        <v>6</v>
      </c>
      <c r="O289">
        <f t="shared" si="153"/>
        <v>0.21000000000000002</v>
      </c>
      <c r="P289">
        <f t="shared" si="153"/>
        <v>8</v>
      </c>
      <c r="Q289">
        <f t="shared" si="153"/>
        <v>18</v>
      </c>
      <c r="R289">
        <f t="shared" si="153"/>
        <v>173.5</v>
      </c>
      <c r="S289">
        <f t="shared" si="153"/>
        <v>0</v>
      </c>
      <c r="T289">
        <f t="shared" si="153"/>
        <v>0.13500000000000001</v>
      </c>
      <c r="U289">
        <f t="shared" si="153"/>
        <v>6.25E-2</v>
      </c>
      <c r="V289">
        <f t="shared" si="153"/>
        <v>5.6499999999999995E-2</v>
      </c>
      <c r="W289">
        <f t="shared" si="153"/>
        <v>0.05</v>
      </c>
      <c r="X289">
        <f t="shared" si="153"/>
        <v>8.0500000000000007</v>
      </c>
      <c r="Y289">
        <f t="shared" si="153"/>
        <v>2.6000000000000002E-2</v>
      </c>
      <c r="Z289">
        <f t="shared" si="153"/>
        <v>2.8499999999999998E-2</v>
      </c>
      <c r="AA289">
        <f t="shared" si="153"/>
        <v>0.61150000000000004</v>
      </c>
      <c r="AB289">
        <f t="shared" si="153"/>
        <v>0.14400000000000002</v>
      </c>
      <c r="AC289">
        <f t="shared" si="153"/>
        <v>2.7000000000000003E-2</v>
      </c>
      <c r="AD289">
        <f t="shared" si="153"/>
        <v>4.5</v>
      </c>
      <c r="AE289">
        <f t="shared" si="153"/>
        <v>0</v>
      </c>
      <c r="AF289">
        <f t="shared" si="153"/>
        <v>4.5</v>
      </c>
      <c r="AG289">
        <f t="shared" si="153"/>
        <v>4.5</v>
      </c>
      <c r="AH289">
        <f t="shared" si="153"/>
        <v>4</v>
      </c>
      <c r="AI289">
        <f t="shared" si="153"/>
        <v>0</v>
      </c>
      <c r="AJ289">
        <f t="shared" si="153"/>
        <v>335.5</v>
      </c>
      <c r="AK289">
        <f t="shared" si="153"/>
        <v>16.5</v>
      </c>
      <c r="AL289">
        <f t="shared" si="153"/>
        <v>0</v>
      </c>
      <c r="AM289">
        <f t="shared" si="153"/>
        <v>0</v>
      </c>
      <c r="AN289">
        <f t="shared" si="153"/>
        <v>176</v>
      </c>
      <c r="AO289">
        <f t="shared" si="153"/>
        <v>51</v>
      </c>
      <c r="AP289">
        <f t="shared" si="153"/>
        <v>0</v>
      </c>
      <c r="AQ289">
        <f t="shared" si="153"/>
        <v>82</v>
      </c>
      <c r="AR289">
        <f t="shared" si="153"/>
        <v>0.495</v>
      </c>
      <c r="AS289">
        <f t="shared" si="153"/>
        <v>0</v>
      </c>
      <c r="AT289">
        <f t="shared" si="153"/>
        <v>0</v>
      </c>
      <c r="AU289">
        <f t="shared" si="153"/>
        <v>4.5</v>
      </c>
      <c r="AV289">
        <f t="shared" si="153"/>
        <v>1.8000000000000002E-2</v>
      </c>
      <c r="AW289">
        <f t="shared" si="153"/>
        <v>0.10050000000000001</v>
      </c>
      <c r="AX289">
        <f t="shared" si="153"/>
        <v>6.5000000000000002E-2</v>
      </c>
      <c r="AY289">
        <f t="shared" si="153"/>
        <v>0</v>
      </c>
      <c r="AZ289">
        <f t="shared" si="153"/>
        <v>159.5</v>
      </c>
      <c r="BB289">
        <f t="shared" si="153"/>
        <v>98</v>
      </c>
      <c r="BD289">
        <f t="shared" si="153"/>
        <v>5</v>
      </c>
    </row>
    <row r="290" spans="1:56">
      <c r="D290" t="s">
        <v>799</v>
      </c>
      <c r="E290" t="s">
        <v>800</v>
      </c>
      <c r="F290">
        <v>88.87</v>
      </c>
      <c r="G290">
        <v>39</v>
      </c>
      <c r="H290">
        <v>0.91</v>
      </c>
      <c r="I290">
        <v>0.25</v>
      </c>
      <c r="J290">
        <v>0.43</v>
      </c>
      <c r="K290">
        <v>9.5399999999999991</v>
      </c>
      <c r="L290">
        <v>1.5</v>
      </c>
      <c r="M290">
        <v>8.39</v>
      </c>
      <c r="N290">
        <v>6</v>
      </c>
      <c r="O290">
        <v>0.25</v>
      </c>
      <c r="P290">
        <v>9</v>
      </c>
      <c r="Q290">
        <v>20</v>
      </c>
      <c r="R290">
        <v>190</v>
      </c>
      <c r="S290">
        <v>0</v>
      </c>
      <c r="T290">
        <v>0.17</v>
      </c>
      <c r="U290">
        <v>6.8000000000000005E-2</v>
      </c>
      <c r="V290">
        <v>6.0999999999999999E-2</v>
      </c>
      <c r="W290">
        <v>0.1</v>
      </c>
      <c r="X290">
        <v>6.6</v>
      </c>
      <c r="Y290">
        <v>2.4E-2</v>
      </c>
      <c r="Z290">
        <v>3.1E-2</v>
      </c>
      <c r="AA290">
        <v>0.80600000000000005</v>
      </c>
      <c r="AB290">
        <v>0.153</v>
      </c>
      <c r="AC290">
        <v>2.5000000000000001E-2</v>
      </c>
      <c r="AD290">
        <v>4</v>
      </c>
      <c r="AE290">
        <v>0</v>
      </c>
      <c r="AF290">
        <v>4</v>
      </c>
      <c r="AG290">
        <v>4</v>
      </c>
      <c r="AH290">
        <v>6.1</v>
      </c>
      <c r="AI290">
        <v>0</v>
      </c>
      <c r="AJ290">
        <v>326</v>
      </c>
      <c r="AK290">
        <v>16</v>
      </c>
      <c r="AL290">
        <v>0</v>
      </c>
      <c r="AM290">
        <v>0</v>
      </c>
      <c r="AN290">
        <v>162</v>
      </c>
      <c r="AO290">
        <v>67</v>
      </c>
      <c r="AP290">
        <v>0</v>
      </c>
      <c r="AQ290">
        <v>91</v>
      </c>
      <c r="AR290">
        <v>0.73</v>
      </c>
      <c r="AS290">
        <v>0</v>
      </c>
      <c r="AT290">
        <v>0</v>
      </c>
      <c r="AU290">
        <v>2.6</v>
      </c>
      <c r="AV290">
        <v>1.9E-2</v>
      </c>
      <c r="AW290">
        <v>6.7000000000000004E-2</v>
      </c>
      <c r="AX290">
        <v>8.5999999999999993E-2</v>
      </c>
      <c r="AY290">
        <v>0</v>
      </c>
      <c r="AZ290">
        <v>154</v>
      </c>
      <c r="BA290" t="s">
        <v>215</v>
      </c>
      <c r="BB290">
        <v>130</v>
      </c>
      <c r="BC290" t="s">
        <v>801</v>
      </c>
      <c r="BD290">
        <v>4</v>
      </c>
    </row>
    <row r="291" spans="1:56">
      <c r="D291" t="s">
        <v>802</v>
      </c>
      <c r="E291" t="s">
        <v>803</v>
      </c>
      <c r="F291">
        <v>87.23</v>
      </c>
      <c r="G291">
        <v>46</v>
      </c>
      <c r="H291">
        <v>0.7</v>
      </c>
      <c r="I291">
        <v>0.28000000000000003</v>
      </c>
      <c r="J291">
        <v>0.37</v>
      </c>
      <c r="K291">
        <v>11.42</v>
      </c>
      <c r="L291">
        <v>1.4</v>
      </c>
      <c r="M291">
        <v>9.92</v>
      </c>
      <c r="N291">
        <v>6</v>
      </c>
      <c r="O291">
        <v>0.17</v>
      </c>
      <c r="P291">
        <v>7</v>
      </c>
      <c r="Q291">
        <v>16</v>
      </c>
      <c r="R291">
        <v>157</v>
      </c>
      <c r="S291">
        <v>0</v>
      </c>
      <c r="T291">
        <v>0.1</v>
      </c>
      <c r="U291">
        <v>5.7000000000000002E-2</v>
      </c>
      <c r="V291">
        <v>5.1999999999999998E-2</v>
      </c>
      <c r="W291">
        <v>0</v>
      </c>
      <c r="X291">
        <v>9.5</v>
      </c>
      <c r="Y291">
        <v>2.8000000000000001E-2</v>
      </c>
      <c r="Z291">
        <v>2.5999999999999999E-2</v>
      </c>
      <c r="AA291">
        <v>0.41699999999999998</v>
      </c>
      <c r="AB291">
        <v>0.13500000000000001</v>
      </c>
      <c r="AC291">
        <v>2.9000000000000001E-2</v>
      </c>
      <c r="AD291">
        <v>5</v>
      </c>
      <c r="AE291">
        <v>0</v>
      </c>
      <c r="AF291">
        <v>5</v>
      </c>
      <c r="AG291">
        <v>5</v>
      </c>
      <c r="AH291">
        <v>1.9</v>
      </c>
      <c r="AI291">
        <v>0</v>
      </c>
      <c r="AJ291">
        <v>345</v>
      </c>
      <c r="AK291">
        <v>17</v>
      </c>
      <c r="AL291">
        <v>0</v>
      </c>
      <c r="AM291">
        <v>0</v>
      </c>
      <c r="AN291">
        <v>190</v>
      </c>
      <c r="AO291">
        <v>35</v>
      </c>
      <c r="AP291">
        <v>0</v>
      </c>
      <c r="AQ291">
        <v>73</v>
      </c>
      <c r="AR291">
        <v>0.26</v>
      </c>
      <c r="AS291">
        <v>0</v>
      </c>
      <c r="AT291">
        <v>0</v>
      </c>
      <c r="AU291">
        <v>6.4</v>
      </c>
      <c r="AV291">
        <v>1.7000000000000001E-2</v>
      </c>
      <c r="AW291">
        <v>0.13400000000000001</v>
      </c>
      <c r="AX291">
        <v>4.3999999999999997E-2</v>
      </c>
      <c r="AY291">
        <v>0</v>
      </c>
      <c r="AZ291">
        <v>165</v>
      </c>
      <c r="BA291" t="s">
        <v>178</v>
      </c>
      <c r="BB291">
        <v>66</v>
      </c>
      <c r="BC291" t="s">
        <v>804</v>
      </c>
      <c r="BD291">
        <v>6</v>
      </c>
    </row>
    <row r="292" spans="1:56">
      <c r="A292">
        <v>42</v>
      </c>
      <c r="B292" t="s">
        <v>46</v>
      </c>
      <c r="C292" t="s">
        <v>37</v>
      </c>
      <c r="F292">
        <f>AVERAGE(F293:F298)</f>
        <v>24.731666666666666</v>
      </c>
      <c r="G292">
        <f t="shared" ref="G292:BD292" si="154">AVERAGE(G293:G298)</f>
        <v>266</v>
      </c>
      <c r="H292">
        <f t="shared" si="154"/>
        <v>2.7916666666666665</v>
      </c>
      <c r="I292">
        <f t="shared" si="154"/>
        <v>0.61</v>
      </c>
      <c r="J292">
        <f t="shared" si="154"/>
        <v>1.9966666666666664</v>
      </c>
      <c r="K292">
        <f t="shared" si="154"/>
        <v>69.868333333333325</v>
      </c>
      <c r="L292">
        <f t="shared" si="154"/>
        <v>5.1749999999999998</v>
      </c>
      <c r="M292">
        <f t="shared" si="154"/>
        <v>59.204999999999998</v>
      </c>
      <c r="N292">
        <f t="shared" si="154"/>
        <v>42.166666666666664</v>
      </c>
      <c r="O292">
        <f t="shared" si="154"/>
        <v>2.6083333333333334</v>
      </c>
      <c r="P292">
        <f t="shared" si="154"/>
        <v>32</v>
      </c>
      <c r="Q292">
        <f t="shared" si="154"/>
        <v>85.666666666666671</v>
      </c>
      <c r="R292">
        <f t="shared" si="154"/>
        <v>879.16666666666663</v>
      </c>
      <c r="S292">
        <f t="shared" si="154"/>
        <v>9</v>
      </c>
      <c r="T292">
        <f t="shared" si="154"/>
        <v>0.40500000000000003</v>
      </c>
      <c r="U292">
        <f t="shared" si="154"/>
        <v>0.31783333333333336</v>
      </c>
      <c r="V292">
        <f t="shared" si="154"/>
        <v>0.27016666666666667</v>
      </c>
      <c r="W292">
        <f t="shared" si="154"/>
        <v>1</v>
      </c>
      <c r="X292">
        <f t="shared" si="154"/>
        <v>3.8833333333333333</v>
      </c>
      <c r="Y292">
        <f t="shared" si="154"/>
        <v>3.2000000000000001E-2</v>
      </c>
      <c r="Z292">
        <f t="shared" si="154"/>
        <v>0.10349999999999998</v>
      </c>
      <c r="AA292">
        <f t="shared" si="154"/>
        <v>1.7828333333333333</v>
      </c>
      <c r="AB292">
        <f t="shared" si="154"/>
        <v>0.41716666666666669</v>
      </c>
      <c r="AC292">
        <f t="shared" si="154"/>
        <v>0.22650000000000001</v>
      </c>
      <c r="AD292">
        <f t="shared" si="154"/>
        <v>4</v>
      </c>
      <c r="AE292">
        <f t="shared" si="154"/>
        <v>0</v>
      </c>
      <c r="AF292">
        <f t="shared" si="154"/>
        <v>4</v>
      </c>
      <c r="AG292">
        <f t="shared" si="154"/>
        <v>4</v>
      </c>
      <c r="AH292">
        <f t="shared" si="154"/>
        <v>10.025</v>
      </c>
      <c r="AI292">
        <f t="shared" si="154"/>
        <v>0</v>
      </c>
      <c r="AJ292">
        <f t="shared" si="154"/>
        <v>3446.6666666666665</v>
      </c>
      <c r="AK292">
        <f t="shared" si="154"/>
        <v>172.16666666666666</v>
      </c>
      <c r="AL292">
        <f t="shared" si="154"/>
        <v>0</v>
      </c>
      <c r="AM292">
        <f t="shared" si="154"/>
        <v>0</v>
      </c>
      <c r="AN292">
        <f t="shared" si="154"/>
        <v>540.75</v>
      </c>
      <c r="AO292">
        <f t="shared" si="154"/>
        <v>0</v>
      </c>
      <c r="AP292">
        <f t="shared" si="154"/>
        <v>0</v>
      </c>
      <c r="AQ292">
        <f t="shared" si="154"/>
        <v>8.25</v>
      </c>
      <c r="AR292">
        <f t="shared" si="154"/>
        <v>1.4100000000000001</v>
      </c>
      <c r="AS292">
        <f t="shared" si="154"/>
        <v>0</v>
      </c>
      <c r="AT292">
        <f t="shared" si="154"/>
        <v>0</v>
      </c>
      <c r="AU292">
        <f t="shared" si="154"/>
        <v>3.4749999999999996</v>
      </c>
      <c r="AV292">
        <f t="shared" si="154"/>
        <v>6.483333333333334E-2</v>
      </c>
      <c r="AW292">
        <f t="shared" si="154"/>
        <v>0.11916666666666668</v>
      </c>
      <c r="AX292">
        <f t="shared" si="154"/>
        <v>0.17866666666666667</v>
      </c>
      <c r="AY292">
        <f t="shared" si="154"/>
        <v>0</v>
      </c>
      <c r="AZ292">
        <f t="shared" si="154"/>
        <v>144.66666666666666</v>
      </c>
      <c r="BB292">
        <f t="shared" si="154"/>
        <v>97.833333333333329</v>
      </c>
      <c r="BD292">
        <f t="shared" si="154"/>
        <v>0</v>
      </c>
    </row>
    <row r="293" spans="1:56">
      <c r="D293" t="s">
        <v>805</v>
      </c>
      <c r="E293" t="s">
        <v>806</v>
      </c>
      <c r="F293">
        <v>14.97</v>
      </c>
      <c r="G293">
        <v>302</v>
      </c>
      <c r="H293">
        <v>3.39</v>
      </c>
      <c r="I293">
        <v>0.46</v>
      </c>
      <c r="J293">
        <v>1.66</v>
      </c>
      <c r="K293">
        <v>79.52</v>
      </c>
      <c r="L293">
        <v>4</v>
      </c>
      <c r="M293">
        <v>59.19</v>
      </c>
      <c r="N293">
        <v>53</v>
      </c>
      <c r="O293">
        <v>1.79</v>
      </c>
      <c r="P293">
        <v>35</v>
      </c>
      <c r="Q293">
        <v>115</v>
      </c>
      <c r="R293">
        <v>746</v>
      </c>
      <c r="S293">
        <v>12</v>
      </c>
      <c r="T293">
        <v>0.32</v>
      </c>
      <c r="U293">
        <v>0.36299999999999999</v>
      </c>
      <c r="V293">
        <v>0.308</v>
      </c>
      <c r="W293">
        <v>0.7</v>
      </c>
      <c r="X293">
        <v>3.2</v>
      </c>
      <c r="Y293">
        <v>8.0000000000000002E-3</v>
      </c>
      <c r="Z293">
        <v>0.191</v>
      </c>
      <c r="AA293">
        <v>1.1419999999999999</v>
      </c>
      <c r="AB293">
        <v>0.14000000000000001</v>
      </c>
      <c r="AC293">
        <v>0.32300000000000001</v>
      </c>
      <c r="AD293">
        <v>3</v>
      </c>
      <c r="AE293">
        <v>0</v>
      </c>
      <c r="AF293">
        <v>3</v>
      </c>
      <c r="AG293">
        <v>3</v>
      </c>
      <c r="AH293">
        <v>11.1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0.12</v>
      </c>
      <c r="AS293">
        <v>0</v>
      </c>
      <c r="AT293">
        <v>0</v>
      </c>
      <c r="AU293">
        <v>3.5</v>
      </c>
      <c r="AV293">
        <v>0.151</v>
      </c>
      <c r="AW293">
        <v>1.9E-2</v>
      </c>
      <c r="AX293">
        <v>0.13500000000000001</v>
      </c>
      <c r="AY293">
        <v>0</v>
      </c>
      <c r="AZ293">
        <v>165</v>
      </c>
      <c r="BA293" t="s">
        <v>807</v>
      </c>
      <c r="BB293">
        <v>145</v>
      </c>
      <c r="BC293" t="s">
        <v>808</v>
      </c>
      <c r="BD293">
        <v>0</v>
      </c>
    </row>
    <row r="294" spans="1:56">
      <c r="D294" t="s">
        <v>809</v>
      </c>
      <c r="E294" t="s">
        <v>810</v>
      </c>
      <c r="F294">
        <v>15.43</v>
      </c>
      <c r="G294">
        <v>299</v>
      </c>
      <c r="H294">
        <v>3.07</v>
      </c>
      <c r="I294">
        <v>0.46</v>
      </c>
      <c r="J294">
        <v>1.85</v>
      </c>
      <c r="K294">
        <v>79.180000000000007</v>
      </c>
      <c r="L294">
        <v>3.7</v>
      </c>
      <c r="M294">
        <v>59.19</v>
      </c>
      <c r="N294">
        <v>50</v>
      </c>
      <c r="O294">
        <v>1.88</v>
      </c>
      <c r="P294">
        <v>32</v>
      </c>
      <c r="Q294">
        <v>101</v>
      </c>
      <c r="R294">
        <v>749</v>
      </c>
      <c r="S294">
        <v>11</v>
      </c>
      <c r="T294">
        <v>0.22</v>
      </c>
      <c r="U294">
        <v>0.318</v>
      </c>
      <c r="V294">
        <v>0.29899999999999999</v>
      </c>
      <c r="W294">
        <v>0.6</v>
      </c>
      <c r="X294">
        <v>2.2999999999999998</v>
      </c>
      <c r="Y294">
        <v>0.106</v>
      </c>
      <c r="Z294">
        <v>0.125</v>
      </c>
      <c r="AA294">
        <v>0.76600000000000001</v>
      </c>
      <c r="AB294">
        <v>9.5000000000000001E-2</v>
      </c>
      <c r="AC294">
        <v>0.17399999999999999</v>
      </c>
      <c r="AD294">
        <v>5</v>
      </c>
      <c r="AE294">
        <v>0</v>
      </c>
      <c r="AF294">
        <v>5</v>
      </c>
      <c r="AG294">
        <v>5</v>
      </c>
      <c r="AH294">
        <v>11.1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0.12</v>
      </c>
      <c r="AS294">
        <v>0</v>
      </c>
      <c r="AT294">
        <v>0</v>
      </c>
      <c r="AU294">
        <v>3.5</v>
      </c>
      <c r="AV294">
        <v>5.8000000000000003E-2</v>
      </c>
      <c r="AW294">
        <v>5.0999999999999997E-2</v>
      </c>
      <c r="AX294">
        <v>3.6999999999999998E-2</v>
      </c>
      <c r="AY294">
        <v>0</v>
      </c>
      <c r="AZ294">
        <v>165</v>
      </c>
      <c r="BA294" t="s">
        <v>807</v>
      </c>
      <c r="BB294">
        <v>145</v>
      </c>
      <c r="BC294" t="s">
        <v>808</v>
      </c>
      <c r="BD294">
        <v>0</v>
      </c>
    </row>
    <row r="295" spans="1:56">
      <c r="D295" t="s">
        <v>811</v>
      </c>
      <c r="E295" t="s">
        <v>812</v>
      </c>
      <c r="F295">
        <v>7.5</v>
      </c>
      <c r="G295">
        <v>320</v>
      </c>
      <c r="H295">
        <v>4.9000000000000004</v>
      </c>
      <c r="I295">
        <v>0.62</v>
      </c>
      <c r="J295">
        <v>4.09</v>
      </c>
      <c r="K295">
        <v>82.89</v>
      </c>
      <c r="N295">
        <v>61</v>
      </c>
      <c r="O295">
        <v>6.31</v>
      </c>
      <c r="P295">
        <v>63</v>
      </c>
      <c r="Q295">
        <v>157</v>
      </c>
      <c r="R295">
        <v>1850</v>
      </c>
      <c r="S295">
        <v>13</v>
      </c>
      <c r="T295">
        <v>1</v>
      </c>
      <c r="U295">
        <v>0.57599999999999996</v>
      </c>
      <c r="V295">
        <v>0.36899999999999999</v>
      </c>
      <c r="X295">
        <v>9.5</v>
      </c>
      <c r="Y295">
        <v>4.2999999999999997E-2</v>
      </c>
      <c r="Z295">
        <v>0.14799999999999999</v>
      </c>
      <c r="AA295">
        <v>3.58</v>
      </c>
      <c r="AB295">
        <v>1.0669999999999999</v>
      </c>
      <c r="AC295">
        <v>0.52</v>
      </c>
      <c r="AD295">
        <v>4</v>
      </c>
      <c r="AE295">
        <v>0</v>
      </c>
      <c r="AF295">
        <v>4</v>
      </c>
      <c r="AG295">
        <v>4</v>
      </c>
      <c r="AI295">
        <v>0</v>
      </c>
      <c r="AJ295">
        <v>12669</v>
      </c>
      <c r="AK295">
        <v>633</v>
      </c>
      <c r="AL295">
        <v>0</v>
      </c>
      <c r="AS295">
        <v>0</v>
      </c>
      <c r="AT295">
        <v>0</v>
      </c>
      <c r="AV295">
        <v>4.2999999999999997E-2</v>
      </c>
      <c r="AW295">
        <v>0.26800000000000002</v>
      </c>
      <c r="AX295">
        <v>0.121</v>
      </c>
      <c r="AY295">
        <v>0</v>
      </c>
      <c r="AZ295">
        <v>119</v>
      </c>
      <c r="BA295" t="s">
        <v>173</v>
      </c>
      <c r="BD295">
        <v>0</v>
      </c>
    </row>
    <row r="296" spans="1:56">
      <c r="D296" t="s">
        <v>813</v>
      </c>
      <c r="E296" t="s">
        <v>814</v>
      </c>
      <c r="F296">
        <v>63.6</v>
      </c>
      <c r="G296">
        <v>126</v>
      </c>
      <c r="H296">
        <v>1.93</v>
      </c>
      <c r="I296">
        <v>0.24</v>
      </c>
      <c r="J296">
        <v>1.61</v>
      </c>
      <c r="K296">
        <v>32.619999999999997</v>
      </c>
      <c r="N296">
        <v>24</v>
      </c>
      <c r="O296">
        <v>2.48</v>
      </c>
      <c r="P296">
        <v>25</v>
      </c>
      <c r="Q296">
        <v>62</v>
      </c>
      <c r="R296">
        <v>728</v>
      </c>
      <c r="S296">
        <v>5</v>
      </c>
      <c r="T296">
        <v>0.39</v>
      </c>
      <c r="U296">
        <v>0.22700000000000001</v>
      </c>
      <c r="V296">
        <v>0.14499999999999999</v>
      </c>
      <c r="X296">
        <v>7.1</v>
      </c>
      <c r="Y296">
        <v>1.2999999999999999E-2</v>
      </c>
      <c r="Z296">
        <v>6.7000000000000004E-2</v>
      </c>
      <c r="AA296">
        <v>1.63</v>
      </c>
      <c r="AB296">
        <v>0.46800000000000003</v>
      </c>
      <c r="AC296">
        <v>0.161</v>
      </c>
      <c r="AD296">
        <v>2</v>
      </c>
      <c r="AE296">
        <v>0</v>
      </c>
      <c r="AF296">
        <v>2</v>
      </c>
      <c r="AG296">
        <v>2</v>
      </c>
      <c r="AI296">
        <v>0</v>
      </c>
      <c r="AJ296">
        <v>4407</v>
      </c>
      <c r="AK296">
        <v>220</v>
      </c>
      <c r="AL296">
        <v>0</v>
      </c>
      <c r="AS296">
        <v>0</v>
      </c>
      <c r="AT296">
        <v>0</v>
      </c>
      <c r="AV296">
        <v>1.7000000000000001E-2</v>
      </c>
      <c r="AW296">
        <v>0.105</v>
      </c>
      <c r="AX296">
        <v>4.7E-2</v>
      </c>
      <c r="AY296">
        <v>0</v>
      </c>
      <c r="AZ296">
        <v>249</v>
      </c>
      <c r="BA296" t="s">
        <v>173</v>
      </c>
      <c r="BD296">
        <v>0</v>
      </c>
    </row>
    <row r="297" spans="1:56">
      <c r="D297" t="s">
        <v>815</v>
      </c>
      <c r="E297" t="s">
        <v>816</v>
      </c>
      <c r="F297">
        <v>30.89</v>
      </c>
      <c r="G297">
        <v>241</v>
      </c>
      <c r="H297">
        <v>3.39</v>
      </c>
      <c r="I297">
        <v>0.51</v>
      </c>
      <c r="J297">
        <v>2.57</v>
      </c>
      <c r="K297">
        <v>62.64</v>
      </c>
      <c r="L297">
        <v>7.3</v>
      </c>
      <c r="M297">
        <v>53.44</v>
      </c>
      <c r="N297">
        <v>55</v>
      </c>
      <c r="O297">
        <v>2.66</v>
      </c>
      <c r="P297">
        <v>32</v>
      </c>
      <c r="Q297">
        <v>71</v>
      </c>
      <c r="R297">
        <v>1162</v>
      </c>
      <c r="S297">
        <v>10</v>
      </c>
      <c r="T297">
        <v>0.39</v>
      </c>
      <c r="U297">
        <v>0.34300000000000003</v>
      </c>
      <c r="V297">
        <v>0.23499999999999999</v>
      </c>
      <c r="W297">
        <v>2.2000000000000002</v>
      </c>
      <c r="X297">
        <v>1</v>
      </c>
      <c r="Y297">
        <v>1.4999999999999999E-2</v>
      </c>
      <c r="Z297">
        <v>7.3999999999999996E-2</v>
      </c>
      <c r="AA297">
        <v>2.589</v>
      </c>
      <c r="AB297">
        <v>0.51600000000000001</v>
      </c>
      <c r="AC297">
        <v>0.14299999999999999</v>
      </c>
      <c r="AD297">
        <v>10</v>
      </c>
      <c r="AE297">
        <v>0</v>
      </c>
      <c r="AF297">
        <v>10</v>
      </c>
      <c r="AG297">
        <v>10</v>
      </c>
      <c r="AH297">
        <v>13.9</v>
      </c>
      <c r="AI297">
        <v>0</v>
      </c>
      <c r="AJ297">
        <v>3604</v>
      </c>
      <c r="AK297">
        <v>180</v>
      </c>
      <c r="AL297">
        <v>0</v>
      </c>
      <c r="AM297">
        <v>0</v>
      </c>
      <c r="AN297">
        <v>2163</v>
      </c>
      <c r="AO297">
        <v>0</v>
      </c>
      <c r="AP297">
        <v>0</v>
      </c>
      <c r="AQ297">
        <v>0</v>
      </c>
      <c r="AR297">
        <v>4.33</v>
      </c>
      <c r="AS297">
        <v>0</v>
      </c>
      <c r="AT297">
        <v>0</v>
      </c>
      <c r="AU297">
        <v>3.1</v>
      </c>
      <c r="AV297">
        <v>1.7000000000000001E-2</v>
      </c>
      <c r="AW297">
        <v>7.3999999999999996E-2</v>
      </c>
      <c r="AX297">
        <v>7.3999999999999996E-2</v>
      </c>
      <c r="AY297">
        <v>0</v>
      </c>
      <c r="AZ297">
        <v>130</v>
      </c>
      <c r="BA297" t="s">
        <v>428</v>
      </c>
      <c r="BB297">
        <v>3.5</v>
      </c>
      <c r="BC297" t="s">
        <v>786</v>
      </c>
      <c r="BD297">
        <v>0</v>
      </c>
    </row>
    <row r="298" spans="1:56">
      <c r="D298" t="s">
        <v>817</v>
      </c>
      <c r="E298" t="s">
        <v>818</v>
      </c>
      <c r="F298">
        <v>16</v>
      </c>
      <c r="G298">
        <v>308</v>
      </c>
      <c r="H298">
        <v>7.0000000000000007E-2</v>
      </c>
      <c r="I298">
        <v>1.37</v>
      </c>
      <c r="J298">
        <v>0.2</v>
      </c>
      <c r="K298">
        <v>82.36</v>
      </c>
      <c r="L298">
        <v>5.7</v>
      </c>
      <c r="M298">
        <v>65</v>
      </c>
      <c r="N298">
        <v>10</v>
      </c>
      <c r="O298">
        <v>0.53</v>
      </c>
      <c r="P298">
        <v>5</v>
      </c>
      <c r="Q298">
        <v>8</v>
      </c>
      <c r="R298">
        <v>40</v>
      </c>
      <c r="S298">
        <v>3</v>
      </c>
      <c r="T298">
        <v>0.11</v>
      </c>
      <c r="U298">
        <v>0.08</v>
      </c>
      <c r="V298">
        <v>0.26500000000000001</v>
      </c>
      <c r="W298">
        <v>0.5</v>
      </c>
      <c r="X298">
        <v>0.2</v>
      </c>
      <c r="Y298">
        <v>7.0000000000000001E-3</v>
      </c>
      <c r="Z298">
        <v>1.6E-2</v>
      </c>
      <c r="AA298">
        <v>0.99</v>
      </c>
      <c r="AB298">
        <v>0.217</v>
      </c>
      <c r="AC298">
        <v>3.7999999999999999E-2</v>
      </c>
      <c r="AD298">
        <v>0</v>
      </c>
      <c r="AE298">
        <v>0</v>
      </c>
      <c r="AF298">
        <v>0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33</v>
      </c>
      <c r="AR298">
        <v>1.07</v>
      </c>
      <c r="AS298">
        <v>0</v>
      </c>
      <c r="AT298">
        <v>0</v>
      </c>
      <c r="AU298">
        <v>3.8</v>
      </c>
      <c r="AV298">
        <v>0.10299999999999999</v>
      </c>
      <c r="AW298">
        <v>0.19800000000000001</v>
      </c>
      <c r="AX298">
        <v>0.65800000000000003</v>
      </c>
      <c r="AY298">
        <v>0</v>
      </c>
      <c r="AZ298">
        <v>40</v>
      </c>
      <c r="BA298" t="s">
        <v>819</v>
      </c>
      <c r="BD298">
        <v>0</v>
      </c>
    </row>
    <row r="299" spans="1:56">
      <c r="A299">
        <v>43</v>
      </c>
      <c r="B299" t="s">
        <v>34</v>
      </c>
      <c r="C299" t="s">
        <v>33</v>
      </c>
      <c r="F299">
        <f>AVERAGE(F300:F302)</f>
        <v>77.853333333333339</v>
      </c>
      <c r="G299">
        <f t="shared" ref="G299:BD299" si="155">AVERAGE(G300:G302)</f>
        <v>102.33333333333333</v>
      </c>
      <c r="H299">
        <f t="shared" si="155"/>
        <v>18.043333333333333</v>
      </c>
      <c r="I299">
        <f t="shared" si="155"/>
        <v>3.0066666666666664</v>
      </c>
      <c r="J299">
        <f t="shared" si="155"/>
        <v>1.75</v>
      </c>
      <c r="K299">
        <f t="shared" si="155"/>
        <v>0</v>
      </c>
      <c r="L299">
        <f t="shared" si="155"/>
        <v>0</v>
      </c>
      <c r="M299">
        <f t="shared" si="155"/>
        <v>0</v>
      </c>
      <c r="N299">
        <f t="shared" si="155"/>
        <v>19.5</v>
      </c>
      <c r="O299">
        <f t="shared" si="155"/>
        <v>0.24333333333333332</v>
      </c>
      <c r="P299">
        <f t="shared" si="155"/>
        <v>27</v>
      </c>
      <c r="Q299">
        <f t="shared" si="155"/>
        <v>289</v>
      </c>
      <c r="R299">
        <f t="shared" si="155"/>
        <v>288.33333333333331</v>
      </c>
      <c r="S299">
        <f t="shared" si="155"/>
        <v>225</v>
      </c>
      <c r="T299">
        <f t="shared" si="155"/>
        <v>0.59333333333333327</v>
      </c>
      <c r="U299">
        <f t="shared" si="155"/>
        <v>4.0333333333333332E-2</v>
      </c>
      <c r="V299">
        <f t="shared" si="155"/>
        <v>1.4999999999999999E-2</v>
      </c>
      <c r="W299">
        <f t="shared" si="155"/>
        <v>32.15</v>
      </c>
      <c r="X299">
        <f t="shared" si="155"/>
        <v>0</v>
      </c>
      <c r="Y299">
        <f t="shared" si="155"/>
        <v>5.9666666666666666E-2</v>
      </c>
      <c r="Z299">
        <f t="shared" si="155"/>
        <v>7.4666666666666673E-2</v>
      </c>
      <c r="AA299">
        <f t="shared" si="155"/>
        <v>2.6985000000000001</v>
      </c>
      <c r="AB299">
        <f t="shared" si="155"/>
        <v>0.36049999999999999</v>
      </c>
      <c r="AC299">
        <f t="shared" si="155"/>
        <v>0.221</v>
      </c>
      <c r="AD299">
        <f t="shared" si="155"/>
        <v>9.5</v>
      </c>
      <c r="AE299">
        <f t="shared" si="155"/>
        <v>0</v>
      </c>
      <c r="AF299">
        <f t="shared" si="155"/>
        <v>9.5</v>
      </c>
      <c r="AG299">
        <f t="shared" si="155"/>
        <v>9.5</v>
      </c>
      <c r="AH299">
        <f t="shared" si="155"/>
        <v>79.75</v>
      </c>
      <c r="AI299">
        <f t="shared" si="155"/>
        <v>1.72</v>
      </c>
      <c r="AJ299">
        <f t="shared" si="155"/>
        <v>213</v>
      </c>
      <c r="AK299">
        <f t="shared" si="155"/>
        <v>16.5</v>
      </c>
      <c r="AL299">
        <f t="shared" si="155"/>
        <v>16.5</v>
      </c>
      <c r="AM299">
        <f t="shared" si="155"/>
        <v>0</v>
      </c>
      <c r="AN299">
        <f t="shared" si="155"/>
        <v>0</v>
      </c>
      <c r="AO299">
        <f t="shared" si="155"/>
        <v>0</v>
      </c>
      <c r="AP299">
        <f t="shared" si="155"/>
        <v>0</v>
      </c>
      <c r="AQ299">
        <f t="shared" si="155"/>
        <v>0</v>
      </c>
      <c r="AR299">
        <f t="shared" si="155"/>
        <v>0.66</v>
      </c>
      <c r="AS299">
        <f t="shared" si="155"/>
        <v>2.0499999999999998</v>
      </c>
      <c r="AT299">
        <f t="shared" si="155"/>
        <v>81</v>
      </c>
      <c r="AU299">
        <f t="shared" si="155"/>
        <v>0.1</v>
      </c>
      <c r="AV299">
        <f t="shared" si="155"/>
        <v>0.67433333333333334</v>
      </c>
      <c r="AW299">
        <f t="shared" si="155"/>
        <v>1.097</v>
      </c>
      <c r="AX299">
        <f t="shared" si="155"/>
        <v>0.82766666666666666</v>
      </c>
      <c r="AY299">
        <f t="shared" si="155"/>
        <v>59</v>
      </c>
      <c r="AZ299">
        <f t="shared" si="155"/>
        <v>138.5</v>
      </c>
      <c r="BB299">
        <f t="shared" si="155"/>
        <v>85</v>
      </c>
      <c r="BD299">
        <f t="shared" si="155"/>
        <v>0</v>
      </c>
    </row>
    <row r="300" spans="1:56">
      <c r="D300" t="s">
        <v>820</v>
      </c>
      <c r="E300" t="s">
        <v>821</v>
      </c>
      <c r="F300">
        <v>72.8</v>
      </c>
      <c r="G300">
        <v>131</v>
      </c>
      <c r="H300">
        <v>18.899999999999999</v>
      </c>
      <c r="I300">
        <v>6.1</v>
      </c>
      <c r="J300">
        <v>2.2000000000000002</v>
      </c>
      <c r="K300">
        <v>0</v>
      </c>
      <c r="O300">
        <v>0.28999999999999998</v>
      </c>
      <c r="P300">
        <v>33</v>
      </c>
      <c r="Q300">
        <v>280</v>
      </c>
      <c r="R300">
        <v>317</v>
      </c>
      <c r="S300">
        <v>51</v>
      </c>
      <c r="T300">
        <v>0.99</v>
      </c>
      <c r="U300">
        <v>7.1999999999999995E-2</v>
      </c>
      <c r="Y300">
        <v>0.13</v>
      </c>
      <c r="Z300">
        <v>0.13</v>
      </c>
      <c r="AJ300">
        <v>540</v>
      </c>
      <c r="AV300">
        <v>1.37</v>
      </c>
      <c r="AW300">
        <v>2.56</v>
      </c>
      <c r="AX300">
        <v>1.82</v>
      </c>
      <c r="AY300">
        <v>55</v>
      </c>
      <c r="BD300">
        <v>0</v>
      </c>
    </row>
    <row r="301" spans="1:56">
      <c r="D301" t="s">
        <v>822</v>
      </c>
      <c r="E301" t="s">
        <v>823</v>
      </c>
      <c r="F301">
        <v>81.11</v>
      </c>
      <c r="G301">
        <v>86</v>
      </c>
      <c r="H301">
        <v>15.24</v>
      </c>
      <c r="I301">
        <v>2.37</v>
      </c>
      <c r="J301">
        <v>1.49</v>
      </c>
      <c r="K301">
        <v>0</v>
      </c>
      <c r="L301">
        <v>0</v>
      </c>
      <c r="M301">
        <v>0</v>
      </c>
      <c r="N301">
        <v>25</v>
      </c>
      <c r="O301">
        <v>0.23</v>
      </c>
      <c r="P301">
        <v>22</v>
      </c>
      <c r="Q301">
        <v>309</v>
      </c>
      <c r="R301">
        <v>197</v>
      </c>
      <c r="S301">
        <v>363</v>
      </c>
      <c r="T301">
        <v>0.39</v>
      </c>
      <c r="U301">
        <v>2.3E-2</v>
      </c>
      <c r="V301">
        <v>1.7000000000000001E-2</v>
      </c>
      <c r="W301">
        <v>32.6</v>
      </c>
      <c r="X301">
        <v>0</v>
      </c>
      <c r="Y301">
        <v>2.5999999999999999E-2</v>
      </c>
      <c r="Z301">
        <v>2.5000000000000001E-2</v>
      </c>
      <c r="AA301">
        <v>1.278</v>
      </c>
      <c r="AB301">
        <v>0.22700000000000001</v>
      </c>
      <c r="AC301">
        <v>0.115</v>
      </c>
      <c r="AD301">
        <v>6</v>
      </c>
      <c r="AE301">
        <v>0</v>
      </c>
      <c r="AF301">
        <v>6</v>
      </c>
      <c r="AG301">
        <v>6</v>
      </c>
      <c r="AH301">
        <v>79.900000000000006</v>
      </c>
      <c r="AI301">
        <v>1.31</v>
      </c>
      <c r="AJ301">
        <v>37</v>
      </c>
      <c r="AK301">
        <v>12</v>
      </c>
      <c r="AL301">
        <v>12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0.77</v>
      </c>
      <c r="AS301">
        <v>3.5</v>
      </c>
      <c r="AT301">
        <v>139</v>
      </c>
      <c r="AU301">
        <v>0.1</v>
      </c>
      <c r="AV301">
        <v>0.54200000000000004</v>
      </c>
      <c r="AW301">
        <v>0.65700000000000003</v>
      </c>
      <c r="AX301">
        <v>0.45900000000000002</v>
      </c>
      <c r="AY301">
        <v>56</v>
      </c>
      <c r="AZ301">
        <v>127</v>
      </c>
      <c r="BA301" t="s">
        <v>824</v>
      </c>
      <c r="BB301">
        <v>85</v>
      </c>
      <c r="BC301" t="s">
        <v>237</v>
      </c>
      <c r="BD301">
        <v>0</v>
      </c>
    </row>
    <row r="302" spans="1:56">
      <c r="D302" t="s">
        <v>825</v>
      </c>
      <c r="E302" t="s">
        <v>826</v>
      </c>
      <c r="F302">
        <v>79.650000000000006</v>
      </c>
      <c r="G302">
        <v>90</v>
      </c>
      <c r="H302">
        <v>19.989999999999998</v>
      </c>
      <c r="I302">
        <v>0.55000000000000004</v>
      </c>
      <c r="J302">
        <v>1.56</v>
      </c>
      <c r="K302">
        <v>0</v>
      </c>
      <c r="L302">
        <v>0</v>
      </c>
      <c r="M302">
        <v>0</v>
      </c>
      <c r="N302">
        <v>14</v>
      </c>
      <c r="O302">
        <v>0.21</v>
      </c>
      <c r="P302">
        <v>26</v>
      </c>
      <c r="Q302">
        <v>278</v>
      </c>
      <c r="R302">
        <v>351</v>
      </c>
      <c r="S302">
        <v>261</v>
      </c>
      <c r="T302">
        <v>0.4</v>
      </c>
      <c r="U302">
        <v>2.5999999999999999E-2</v>
      </c>
      <c r="V302">
        <v>1.2999999999999999E-2</v>
      </c>
      <c r="W302">
        <v>31.7</v>
      </c>
      <c r="X302">
        <v>0</v>
      </c>
      <c r="Y302">
        <v>2.3E-2</v>
      </c>
      <c r="Z302">
        <v>6.9000000000000006E-2</v>
      </c>
      <c r="AA302">
        <v>4.1189999999999998</v>
      </c>
      <c r="AB302">
        <v>0.49399999999999999</v>
      </c>
      <c r="AC302">
        <v>0.32700000000000001</v>
      </c>
      <c r="AD302">
        <v>13</v>
      </c>
      <c r="AE302">
        <v>0</v>
      </c>
      <c r="AF302">
        <v>13</v>
      </c>
      <c r="AG302">
        <v>13</v>
      </c>
      <c r="AH302">
        <v>79.599999999999994</v>
      </c>
      <c r="AI302">
        <v>2.13</v>
      </c>
      <c r="AJ302">
        <v>62</v>
      </c>
      <c r="AK302">
        <v>21</v>
      </c>
      <c r="AL302">
        <v>21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0.55000000000000004</v>
      </c>
      <c r="AS302">
        <v>0.6</v>
      </c>
      <c r="AT302">
        <v>23</v>
      </c>
      <c r="AU302">
        <v>0.1</v>
      </c>
      <c r="AV302">
        <v>0.111</v>
      </c>
      <c r="AW302">
        <v>7.3999999999999996E-2</v>
      </c>
      <c r="AX302">
        <v>0.20399999999999999</v>
      </c>
      <c r="AY302">
        <v>66</v>
      </c>
      <c r="AZ302">
        <v>150</v>
      </c>
      <c r="BA302" t="s">
        <v>824</v>
      </c>
      <c r="BB302">
        <v>85</v>
      </c>
      <c r="BC302" t="s">
        <v>237</v>
      </c>
      <c r="BD302">
        <v>0</v>
      </c>
    </row>
    <row r="303" spans="1:56">
      <c r="A303">
        <v>44</v>
      </c>
      <c r="B303" t="s">
        <v>35</v>
      </c>
      <c r="C303" t="s">
        <v>33</v>
      </c>
      <c r="F303">
        <f>AVERAGE(F304:F310)</f>
        <v>62.97571428571429</v>
      </c>
      <c r="G303">
        <f t="shared" ref="G303:BD303" si="156">AVERAGE(G304:G310)</f>
        <v>195.57142857142858</v>
      </c>
      <c r="H303">
        <f t="shared" si="156"/>
        <v>25.478571428571431</v>
      </c>
      <c r="I303">
        <f t="shared" si="156"/>
        <v>9.6142857142857139</v>
      </c>
      <c r="J303">
        <f t="shared" si="156"/>
        <v>1.8942857142857144</v>
      </c>
      <c r="K303">
        <f t="shared" si="156"/>
        <v>0</v>
      </c>
      <c r="L303">
        <f t="shared" si="156"/>
        <v>0</v>
      </c>
      <c r="M303">
        <f t="shared" si="156"/>
        <v>0</v>
      </c>
      <c r="N303">
        <f t="shared" si="156"/>
        <v>23.428571428571427</v>
      </c>
      <c r="O303">
        <f t="shared" si="156"/>
        <v>1.0557142857142858</v>
      </c>
      <c r="P303">
        <f t="shared" si="156"/>
        <v>60.142857142857146</v>
      </c>
      <c r="Q303">
        <f t="shared" si="156"/>
        <v>315.71428571428572</v>
      </c>
      <c r="R303">
        <f t="shared" si="156"/>
        <v>466.42857142857144</v>
      </c>
      <c r="S303">
        <f t="shared" si="156"/>
        <v>74</v>
      </c>
      <c r="T303">
        <f t="shared" si="156"/>
        <v>0.77428571428571413</v>
      </c>
      <c r="U303">
        <f t="shared" si="156"/>
        <v>0.12028571428571429</v>
      </c>
      <c r="V303">
        <f t="shared" si="156"/>
        <v>2.1714285714285717E-2</v>
      </c>
      <c r="W303">
        <f t="shared" si="156"/>
        <v>46.171428571428578</v>
      </c>
      <c r="X303">
        <f t="shared" si="156"/>
        <v>0.74285714285714277</v>
      </c>
      <c r="Y303">
        <f t="shared" si="156"/>
        <v>0.15014285714285716</v>
      </c>
      <c r="Z303">
        <f t="shared" si="156"/>
        <v>0.28614285714285714</v>
      </c>
      <c r="AA303">
        <f t="shared" si="156"/>
        <v>8.5357142857142865</v>
      </c>
      <c r="AB303">
        <f t="shared" si="156"/>
        <v>1.1407142857142858</v>
      </c>
      <c r="AC303">
        <f t="shared" si="156"/>
        <v>0.55671428571428572</v>
      </c>
      <c r="AD303">
        <f t="shared" si="156"/>
        <v>12.857142857142858</v>
      </c>
      <c r="AE303">
        <f t="shared" si="156"/>
        <v>0</v>
      </c>
      <c r="AF303">
        <f t="shared" si="156"/>
        <v>12.857142857142858</v>
      </c>
      <c r="AG303">
        <f t="shared" si="156"/>
        <v>12.857142857142858</v>
      </c>
      <c r="AH303">
        <f t="shared" si="156"/>
        <v>98.35</v>
      </c>
      <c r="AI303">
        <f t="shared" si="156"/>
        <v>8.161428571428571</v>
      </c>
      <c r="AJ303">
        <f t="shared" si="156"/>
        <v>514.28571428571433</v>
      </c>
      <c r="AK303">
        <f t="shared" si="156"/>
        <v>155</v>
      </c>
      <c r="AL303">
        <f t="shared" si="156"/>
        <v>155</v>
      </c>
      <c r="AM303">
        <f t="shared" si="156"/>
        <v>0</v>
      </c>
      <c r="AN303">
        <f t="shared" si="156"/>
        <v>0</v>
      </c>
      <c r="AO303">
        <f t="shared" si="156"/>
        <v>0</v>
      </c>
      <c r="AP303">
        <f t="shared" si="156"/>
        <v>0</v>
      </c>
      <c r="AQ303">
        <f t="shared" si="156"/>
        <v>0</v>
      </c>
      <c r="AR303">
        <f t="shared" si="156"/>
        <v>0.92500000000000004</v>
      </c>
      <c r="AS303">
        <f t="shared" si="156"/>
        <v>9.1999999999999993</v>
      </c>
      <c r="AT303">
        <f t="shared" si="156"/>
        <v>368</v>
      </c>
      <c r="AU303">
        <f t="shared" si="156"/>
        <v>0.3</v>
      </c>
      <c r="AV303">
        <f t="shared" si="156"/>
        <v>2.1317142857142857</v>
      </c>
      <c r="AW303">
        <f t="shared" si="156"/>
        <v>3.6972857142857145</v>
      </c>
      <c r="AX303">
        <f t="shared" si="156"/>
        <v>2.4174285714285717</v>
      </c>
      <c r="AY303">
        <f t="shared" si="156"/>
        <v>72.428571428571431</v>
      </c>
      <c r="AZ303">
        <f t="shared" si="156"/>
        <v>99.285714285714292</v>
      </c>
      <c r="BB303">
        <f t="shared" si="156"/>
        <v>126.4</v>
      </c>
      <c r="BD303">
        <f t="shared" si="156"/>
        <v>0</v>
      </c>
    </row>
    <row r="304" spans="1:56">
      <c r="D304" t="s">
        <v>827</v>
      </c>
      <c r="E304" t="s">
        <v>828</v>
      </c>
      <c r="F304">
        <v>53.27</v>
      </c>
      <c r="G304">
        <v>262</v>
      </c>
      <c r="H304">
        <v>23.85</v>
      </c>
      <c r="I304">
        <v>17.809999999999999</v>
      </c>
      <c r="J304">
        <v>1.53</v>
      </c>
      <c r="K304">
        <v>0</v>
      </c>
      <c r="L304">
        <v>0</v>
      </c>
      <c r="N304">
        <v>15</v>
      </c>
      <c r="O304">
        <v>1.57</v>
      </c>
      <c r="P304">
        <v>97</v>
      </c>
      <c r="Q304">
        <v>278</v>
      </c>
      <c r="R304">
        <v>401</v>
      </c>
      <c r="S304">
        <v>83</v>
      </c>
      <c r="T304">
        <v>0.94</v>
      </c>
      <c r="U304">
        <v>9.4E-2</v>
      </c>
      <c r="V304">
        <v>0.02</v>
      </c>
      <c r="W304">
        <v>51.6</v>
      </c>
      <c r="X304">
        <v>0.4</v>
      </c>
      <c r="Y304">
        <v>0.159</v>
      </c>
      <c r="Z304">
        <v>0.41199999999999998</v>
      </c>
      <c r="AA304">
        <v>6.85</v>
      </c>
      <c r="AB304">
        <v>0.99</v>
      </c>
      <c r="AC304">
        <v>0.46</v>
      </c>
      <c r="AD304">
        <v>2</v>
      </c>
      <c r="AE304">
        <v>0</v>
      </c>
      <c r="AF304">
        <v>2</v>
      </c>
      <c r="AG304">
        <v>2</v>
      </c>
      <c r="AI304">
        <v>19</v>
      </c>
      <c r="AJ304">
        <v>180</v>
      </c>
      <c r="AK304">
        <v>54</v>
      </c>
      <c r="AL304">
        <v>54</v>
      </c>
      <c r="AV304">
        <v>4.1760000000000002</v>
      </c>
      <c r="AW304">
        <v>7.0060000000000002</v>
      </c>
      <c r="AX304">
        <v>4.3</v>
      </c>
      <c r="AY304">
        <v>75</v>
      </c>
      <c r="AZ304">
        <v>88</v>
      </c>
      <c r="BA304" t="s">
        <v>824</v>
      </c>
      <c r="BB304">
        <v>85</v>
      </c>
      <c r="BC304" t="s">
        <v>237</v>
      </c>
      <c r="BD304">
        <v>0</v>
      </c>
    </row>
    <row r="305" spans="1:56">
      <c r="D305" t="s">
        <v>840</v>
      </c>
      <c r="E305" t="s">
        <v>841</v>
      </c>
      <c r="F305">
        <v>64.16</v>
      </c>
      <c r="G305">
        <v>203</v>
      </c>
      <c r="H305">
        <v>23.03</v>
      </c>
      <c r="I305">
        <v>11.59</v>
      </c>
      <c r="J305">
        <v>1.87</v>
      </c>
      <c r="K305">
        <v>0</v>
      </c>
      <c r="L305">
        <v>0</v>
      </c>
      <c r="M305">
        <v>0</v>
      </c>
      <c r="N305">
        <v>74</v>
      </c>
      <c r="O305">
        <v>1.41</v>
      </c>
      <c r="P305">
        <v>41</v>
      </c>
      <c r="Q305">
        <v>303</v>
      </c>
      <c r="R305">
        <v>419</v>
      </c>
      <c r="S305">
        <v>115</v>
      </c>
      <c r="T305">
        <v>1.27</v>
      </c>
      <c r="U305">
        <v>0.11799999999999999</v>
      </c>
      <c r="V305">
        <v>0.04</v>
      </c>
      <c r="W305">
        <v>46.8</v>
      </c>
      <c r="X305">
        <v>0.7</v>
      </c>
      <c r="Y305">
        <v>0.112</v>
      </c>
      <c r="Z305">
        <v>0.29899999999999999</v>
      </c>
      <c r="AA305">
        <v>4.1239999999999997</v>
      </c>
      <c r="AB305">
        <v>0.74</v>
      </c>
      <c r="AC305">
        <v>0.34799999999999998</v>
      </c>
      <c r="AD305">
        <v>12</v>
      </c>
      <c r="AE305">
        <v>0</v>
      </c>
      <c r="AF305">
        <v>12</v>
      </c>
      <c r="AG305">
        <v>12</v>
      </c>
      <c r="AH305">
        <v>83.3</v>
      </c>
      <c r="AI305">
        <v>13.14</v>
      </c>
      <c r="AJ305">
        <v>120</v>
      </c>
      <c r="AK305">
        <v>36</v>
      </c>
      <c r="AL305">
        <v>36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1.37</v>
      </c>
      <c r="AS305">
        <v>5.4</v>
      </c>
      <c r="AT305">
        <v>214</v>
      </c>
      <c r="AU305">
        <v>0.1</v>
      </c>
      <c r="AV305">
        <v>2.6150000000000002</v>
      </c>
      <c r="AW305">
        <v>4.79</v>
      </c>
      <c r="AX305">
        <v>2.7349999999999999</v>
      </c>
      <c r="AY305">
        <v>77</v>
      </c>
      <c r="AZ305">
        <v>143</v>
      </c>
      <c r="BA305" t="s">
        <v>824</v>
      </c>
      <c r="BB305">
        <v>85</v>
      </c>
      <c r="BC305" t="s">
        <v>237</v>
      </c>
      <c r="BD305">
        <v>0</v>
      </c>
    </row>
    <row r="306" spans="1:56">
      <c r="D306" t="s">
        <v>829</v>
      </c>
      <c r="E306" t="s">
        <v>830</v>
      </c>
      <c r="F306">
        <v>59.09</v>
      </c>
      <c r="G306">
        <v>184</v>
      </c>
      <c r="H306">
        <v>29.91</v>
      </c>
      <c r="I306">
        <v>6.28</v>
      </c>
      <c r="J306">
        <v>1.51</v>
      </c>
      <c r="K306">
        <v>0</v>
      </c>
      <c r="L306">
        <v>0</v>
      </c>
      <c r="N306">
        <v>10</v>
      </c>
      <c r="O306">
        <v>1.31</v>
      </c>
      <c r="P306">
        <v>64</v>
      </c>
      <c r="Q306">
        <v>326</v>
      </c>
      <c r="R306">
        <v>323</v>
      </c>
      <c r="S306">
        <v>50</v>
      </c>
      <c r="T306">
        <v>0.77</v>
      </c>
      <c r="U306">
        <v>0.11</v>
      </c>
      <c r="V306">
        <v>0.02</v>
      </c>
      <c r="W306">
        <v>46.8</v>
      </c>
      <c r="X306">
        <v>0</v>
      </c>
      <c r="Y306">
        <v>0.27800000000000002</v>
      </c>
      <c r="Z306">
        <v>0.30599999999999999</v>
      </c>
      <c r="AA306">
        <v>10.54</v>
      </c>
      <c r="AB306">
        <v>1.37</v>
      </c>
      <c r="AC306">
        <v>0.52500000000000002</v>
      </c>
      <c r="AD306">
        <v>2</v>
      </c>
      <c r="AE306">
        <v>0</v>
      </c>
      <c r="AF306">
        <v>2</v>
      </c>
      <c r="AG306">
        <v>2</v>
      </c>
      <c r="AI306">
        <v>10.88</v>
      </c>
      <c r="AJ306">
        <v>2520</v>
      </c>
      <c r="AK306">
        <v>757</v>
      </c>
      <c r="AL306">
        <v>757</v>
      </c>
      <c r="AV306">
        <v>1.6120000000000001</v>
      </c>
      <c r="AW306">
        <v>2.0529999999999999</v>
      </c>
      <c r="AX306">
        <v>1.8440000000000001</v>
      </c>
      <c r="AY306">
        <v>49</v>
      </c>
      <c r="AZ306">
        <v>85</v>
      </c>
      <c r="BA306" t="s">
        <v>237</v>
      </c>
      <c r="BD306">
        <v>0</v>
      </c>
    </row>
    <row r="307" spans="1:56">
      <c r="D307" t="s">
        <v>831</v>
      </c>
      <c r="E307" t="s">
        <v>832</v>
      </c>
      <c r="F307">
        <v>59.62</v>
      </c>
      <c r="G307">
        <v>182</v>
      </c>
      <c r="H307">
        <v>25.44</v>
      </c>
      <c r="I307">
        <v>8.1300000000000008</v>
      </c>
      <c r="J307">
        <v>3.26</v>
      </c>
      <c r="K307">
        <v>0</v>
      </c>
      <c r="L307">
        <v>0</v>
      </c>
      <c r="N307">
        <v>15</v>
      </c>
      <c r="O307">
        <v>1.03</v>
      </c>
      <c r="P307">
        <v>37</v>
      </c>
      <c r="Q307">
        <v>256</v>
      </c>
      <c r="R307">
        <v>628</v>
      </c>
      <c r="S307">
        <v>56</v>
      </c>
      <c r="T307">
        <v>0.82</v>
      </c>
      <c r="U307">
        <v>0.32100000000000001</v>
      </c>
      <c r="V307">
        <v>2.1000000000000001E-2</v>
      </c>
      <c r="W307">
        <v>46.8</v>
      </c>
      <c r="X307">
        <v>0</v>
      </c>
      <c r="Y307">
        <v>0.27500000000000002</v>
      </c>
      <c r="Z307">
        <v>0.48699999999999999</v>
      </c>
      <c r="AA307">
        <v>10.077</v>
      </c>
      <c r="AB307">
        <v>1.92</v>
      </c>
      <c r="AC307">
        <v>0.94399999999999995</v>
      </c>
      <c r="AD307">
        <v>29</v>
      </c>
      <c r="AE307">
        <v>0</v>
      </c>
      <c r="AF307">
        <v>29</v>
      </c>
      <c r="AG307">
        <v>29</v>
      </c>
      <c r="AI307">
        <v>3.05</v>
      </c>
      <c r="AJ307">
        <v>44</v>
      </c>
      <c r="AK307">
        <v>13</v>
      </c>
      <c r="AL307">
        <v>13</v>
      </c>
      <c r="AV307">
        <v>1.2569999999999999</v>
      </c>
      <c r="AW307">
        <v>2.6970000000000001</v>
      </c>
      <c r="AX307">
        <v>3.2559999999999998</v>
      </c>
      <c r="AY307">
        <v>71</v>
      </c>
      <c r="AZ307">
        <v>85</v>
      </c>
      <c r="BA307" t="s">
        <v>237</v>
      </c>
      <c r="BB307">
        <v>154</v>
      </c>
      <c r="BC307" t="s">
        <v>833</v>
      </c>
      <c r="BD307">
        <v>0</v>
      </c>
    </row>
    <row r="308" spans="1:56">
      <c r="D308" t="s">
        <v>834</v>
      </c>
      <c r="E308" t="s">
        <v>835</v>
      </c>
      <c r="F308">
        <v>65.599999999999994</v>
      </c>
      <c r="G308">
        <v>231</v>
      </c>
      <c r="H308">
        <v>25.72</v>
      </c>
      <c r="I308">
        <v>13.38</v>
      </c>
      <c r="J308">
        <v>1.76</v>
      </c>
      <c r="K308">
        <v>0</v>
      </c>
      <c r="L308">
        <v>0</v>
      </c>
      <c r="N308">
        <v>28</v>
      </c>
      <c r="O308">
        <v>0.91</v>
      </c>
      <c r="P308">
        <v>122</v>
      </c>
      <c r="Q308">
        <v>371</v>
      </c>
      <c r="R308">
        <v>505</v>
      </c>
      <c r="S308">
        <v>60</v>
      </c>
      <c r="T308">
        <v>0.56000000000000005</v>
      </c>
      <c r="U308">
        <v>5.2999999999999999E-2</v>
      </c>
      <c r="V308">
        <v>1.9E-2</v>
      </c>
      <c r="W308">
        <v>46.8</v>
      </c>
      <c r="X308">
        <v>4.0999999999999996</v>
      </c>
      <c r="Y308">
        <v>4.3999999999999997E-2</v>
      </c>
      <c r="Z308">
        <v>0.154</v>
      </c>
      <c r="AA308">
        <v>10.045</v>
      </c>
      <c r="AB308">
        <v>0.86499999999999999</v>
      </c>
      <c r="AC308">
        <v>0.46200000000000002</v>
      </c>
      <c r="AD308">
        <v>35</v>
      </c>
      <c r="AE308">
        <v>0</v>
      </c>
      <c r="AF308">
        <v>35</v>
      </c>
      <c r="AG308">
        <v>35</v>
      </c>
      <c r="AI308">
        <v>2.87</v>
      </c>
      <c r="AJ308">
        <v>496</v>
      </c>
      <c r="AK308">
        <v>149</v>
      </c>
      <c r="AL308">
        <v>149</v>
      </c>
      <c r="AV308">
        <v>3.214</v>
      </c>
      <c r="AW308">
        <v>5.742</v>
      </c>
      <c r="AX308">
        <v>2.6619999999999999</v>
      </c>
      <c r="AY308">
        <v>85</v>
      </c>
      <c r="AZ308">
        <v>85</v>
      </c>
      <c r="BA308" t="s">
        <v>237</v>
      </c>
      <c r="BB308">
        <v>154</v>
      </c>
      <c r="BC308" t="s">
        <v>833</v>
      </c>
      <c r="BD308">
        <v>0</v>
      </c>
    </row>
    <row r="309" spans="1:56">
      <c r="D309" t="s">
        <v>836</v>
      </c>
      <c r="E309" t="s">
        <v>837</v>
      </c>
      <c r="F309">
        <v>68.44</v>
      </c>
      <c r="G309">
        <v>154</v>
      </c>
      <c r="H309">
        <v>25.82</v>
      </c>
      <c r="I309">
        <v>4.83</v>
      </c>
      <c r="J309">
        <v>1.51</v>
      </c>
      <c r="K309">
        <v>0</v>
      </c>
      <c r="L309">
        <v>0</v>
      </c>
      <c r="N309">
        <v>14</v>
      </c>
      <c r="O309">
        <v>0.71</v>
      </c>
      <c r="P309">
        <v>28</v>
      </c>
      <c r="Q309">
        <v>363</v>
      </c>
      <c r="R309">
        <v>550</v>
      </c>
      <c r="S309">
        <v>64</v>
      </c>
      <c r="T309">
        <v>0.6</v>
      </c>
      <c r="U309">
        <v>7.0999999999999994E-2</v>
      </c>
      <c r="V309">
        <v>1.9E-2</v>
      </c>
      <c r="W309">
        <v>46.8</v>
      </c>
      <c r="X309">
        <v>0</v>
      </c>
      <c r="Y309">
        <v>9.1999999999999998E-2</v>
      </c>
      <c r="Z309">
        <v>0.219</v>
      </c>
      <c r="AA309">
        <v>8.5259999999999998</v>
      </c>
      <c r="AB309">
        <v>0.86499999999999999</v>
      </c>
      <c r="AC309">
        <v>0.46200000000000002</v>
      </c>
      <c r="AD309">
        <v>5</v>
      </c>
      <c r="AE309">
        <v>0</v>
      </c>
      <c r="AF309">
        <v>5</v>
      </c>
      <c r="AG309">
        <v>5</v>
      </c>
      <c r="AI309">
        <v>3.46</v>
      </c>
      <c r="AJ309">
        <v>114</v>
      </c>
      <c r="AK309">
        <v>34</v>
      </c>
      <c r="AL309">
        <v>34</v>
      </c>
      <c r="AV309">
        <v>1.077</v>
      </c>
      <c r="AW309">
        <v>1.976</v>
      </c>
      <c r="AX309">
        <v>1.1519999999999999</v>
      </c>
      <c r="AY309">
        <v>95</v>
      </c>
      <c r="AZ309">
        <v>85</v>
      </c>
      <c r="BA309" t="s">
        <v>237</v>
      </c>
      <c r="BB309">
        <v>154</v>
      </c>
      <c r="BC309" t="s">
        <v>833</v>
      </c>
      <c r="BD309">
        <v>0</v>
      </c>
    </row>
    <row r="310" spans="1:56">
      <c r="D310" t="s">
        <v>838</v>
      </c>
      <c r="E310" t="s">
        <v>839</v>
      </c>
      <c r="F310">
        <v>70.650000000000006</v>
      </c>
      <c r="G310">
        <v>153</v>
      </c>
      <c r="H310">
        <v>24.58</v>
      </c>
      <c r="I310">
        <v>5.28</v>
      </c>
      <c r="J310">
        <v>1.82</v>
      </c>
      <c r="K310">
        <v>0</v>
      </c>
      <c r="L310">
        <v>0</v>
      </c>
      <c r="M310">
        <v>0</v>
      </c>
      <c r="N310">
        <v>8</v>
      </c>
      <c r="O310">
        <v>0.45</v>
      </c>
      <c r="P310">
        <v>32</v>
      </c>
      <c r="Q310">
        <v>313</v>
      </c>
      <c r="R310">
        <v>439</v>
      </c>
      <c r="S310">
        <v>90</v>
      </c>
      <c r="T310">
        <v>0.46</v>
      </c>
      <c r="U310">
        <v>7.4999999999999997E-2</v>
      </c>
      <c r="V310">
        <v>1.2999999999999999E-2</v>
      </c>
      <c r="W310">
        <v>37.6</v>
      </c>
      <c r="X310">
        <v>0</v>
      </c>
      <c r="Y310">
        <v>9.0999999999999998E-2</v>
      </c>
      <c r="Z310">
        <v>0.126</v>
      </c>
      <c r="AA310">
        <v>9.5879999999999992</v>
      </c>
      <c r="AB310">
        <v>1.2350000000000001</v>
      </c>
      <c r="AC310">
        <v>0.69599999999999995</v>
      </c>
      <c r="AD310">
        <v>5</v>
      </c>
      <c r="AE310">
        <v>0</v>
      </c>
      <c r="AF310">
        <v>5</v>
      </c>
      <c r="AG310">
        <v>5</v>
      </c>
      <c r="AH310">
        <v>113.4</v>
      </c>
      <c r="AI310">
        <v>4.7300000000000004</v>
      </c>
      <c r="AJ310">
        <v>126</v>
      </c>
      <c r="AK310">
        <v>42</v>
      </c>
      <c r="AL310">
        <v>42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0.48</v>
      </c>
      <c r="AS310">
        <v>13</v>
      </c>
      <c r="AT310">
        <v>522</v>
      </c>
      <c r="AU310">
        <v>0.5</v>
      </c>
      <c r="AV310">
        <v>0.97099999999999997</v>
      </c>
      <c r="AW310">
        <v>1.617</v>
      </c>
      <c r="AX310">
        <v>0.97299999999999998</v>
      </c>
      <c r="AY310">
        <v>55</v>
      </c>
      <c r="AZ310">
        <v>124</v>
      </c>
      <c r="BA310" t="s">
        <v>833</v>
      </c>
      <c r="BD310">
        <v>0</v>
      </c>
    </row>
    <row r="311" spans="1:56">
      <c r="A311">
        <v>45</v>
      </c>
      <c r="B311" t="s">
        <v>32</v>
      </c>
      <c r="C311" t="s">
        <v>33</v>
      </c>
      <c r="D311" t="s">
        <v>842</v>
      </c>
      <c r="E311" t="s">
        <v>843</v>
      </c>
      <c r="F311">
        <v>53.57</v>
      </c>
      <c r="G311">
        <v>232</v>
      </c>
      <c r="H311">
        <v>14.66</v>
      </c>
      <c r="I311">
        <v>12.29</v>
      </c>
      <c r="J311">
        <v>2.5099999999999998</v>
      </c>
      <c r="K311">
        <v>16.97</v>
      </c>
      <c r="L311">
        <v>0.5</v>
      </c>
      <c r="N311">
        <v>18</v>
      </c>
      <c r="O311">
        <v>2.11</v>
      </c>
      <c r="P311">
        <v>24</v>
      </c>
      <c r="Q311">
        <v>171</v>
      </c>
      <c r="R311">
        <v>320</v>
      </c>
      <c r="S311">
        <v>532</v>
      </c>
      <c r="T311">
        <v>0.44</v>
      </c>
      <c r="U311">
        <v>4.4999999999999998E-2</v>
      </c>
      <c r="V311">
        <v>0.185</v>
      </c>
      <c r="W311">
        <v>9.1</v>
      </c>
      <c r="X311">
        <v>0</v>
      </c>
      <c r="Y311">
        <v>0.109</v>
      </c>
      <c r="Z311">
        <v>0.106</v>
      </c>
      <c r="AA311">
        <v>2.1019999999999999</v>
      </c>
      <c r="AB311">
        <v>0.19900000000000001</v>
      </c>
      <c r="AC311">
        <v>0.10199999999999999</v>
      </c>
      <c r="AD311">
        <v>17</v>
      </c>
      <c r="AE311">
        <v>4</v>
      </c>
      <c r="AF311">
        <v>13</v>
      </c>
      <c r="AG311">
        <v>20</v>
      </c>
      <c r="AI311">
        <v>1.1100000000000001</v>
      </c>
      <c r="AJ311">
        <v>38</v>
      </c>
      <c r="AK311">
        <v>11</v>
      </c>
      <c r="AL311">
        <v>11</v>
      </c>
      <c r="AV311">
        <v>2.82</v>
      </c>
      <c r="AW311">
        <v>2.58</v>
      </c>
      <c r="AX311">
        <v>6.27</v>
      </c>
      <c r="AY311">
        <v>34</v>
      </c>
      <c r="AZ311">
        <v>91</v>
      </c>
      <c r="BA311" t="s">
        <v>824</v>
      </c>
      <c r="BD311">
        <v>0</v>
      </c>
    </row>
    <row r="312" spans="1:56">
      <c r="A312">
        <v>46</v>
      </c>
      <c r="B312" t="s">
        <v>24</v>
      </c>
      <c r="C312" t="s">
        <v>21</v>
      </c>
      <c r="D312" t="s">
        <v>844</v>
      </c>
      <c r="E312" t="s">
        <v>845</v>
      </c>
      <c r="F312">
        <v>36.75</v>
      </c>
      <c r="G312">
        <v>403</v>
      </c>
      <c r="H312">
        <v>24.9</v>
      </c>
      <c r="I312">
        <v>33.14</v>
      </c>
      <c r="J312">
        <v>3.93</v>
      </c>
      <c r="K312">
        <v>1.28</v>
      </c>
      <c r="L312">
        <v>0</v>
      </c>
      <c r="M312">
        <v>0.52</v>
      </c>
      <c r="N312">
        <v>721</v>
      </c>
      <c r="O312">
        <v>0.68</v>
      </c>
      <c r="P312">
        <v>28</v>
      </c>
      <c r="Q312">
        <v>512</v>
      </c>
      <c r="R312">
        <v>98</v>
      </c>
      <c r="S312">
        <v>621</v>
      </c>
      <c r="T312">
        <v>3.11</v>
      </c>
      <c r="U312">
        <v>3.1E-2</v>
      </c>
      <c r="V312">
        <v>0.01</v>
      </c>
      <c r="W312">
        <v>13.9</v>
      </c>
      <c r="X312">
        <v>0</v>
      </c>
      <c r="Y312">
        <v>2.7E-2</v>
      </c>
      <c r="Z312">
        <v>0.375</v>
      </c>
      <c r="AA312">
        <v>0.08</v>
      </c>
      <c r="AB312">
        <v>0.41299999999999998</v>
      </c>
      <c r="AC312">
        <v>7.3999999999999996E-2</v>
      </c>
      <c r="AD312">
        <v>18</v>
      </c>
      <c r="AE312">
        <v>0</v>
      </c>
      <c r="AF312">
        <v>18</v>
      </c>
      <c r="AG312">
        <v>18</v>
      </c>
      <c r="AH312">
        <v>16.5</v>
      </c>
      <c r="AI312">
        <v>0.83</v>
      </c>
      <c r="AJ312">
        <v>1002</v>
      </c>
      <c r="AK312">
        <v>265</v>
      </c>
      <c r="AL312">
        <v>258</v>
      </c>
      <c r="AM312">
        <v>0</v>
      </c>
      <c r="AN312">
        <v>85</v>
      </c>
      <c r="AO312">
        <v>0</v>
      </c>
      <c r="AP312">
        <v>0</v>
      </c>
      <c r="AQ312">
        <v>0</v>
      </c>
      <c r="AR312">
        <v>0.28999999999999998</v>
      </c>
      <c r="AS312">
        <v>0.6</v>
      </c>
      <c r="AT312">
        <v>24</v>
      </c>
      <c r="AU312">
        <v>2.8</v>
      </c>
      <c r="AV312">
        <v>21.091999999999999</v>
      </c>
      <c r="AW312">
        <v>9.391</v>
      </c>
      <c r="AX312">
        <v>0.94199999999999995</v>
      </c>
      <c r="AY312">
        <v>105</v>
      </c>
      <c r="AZ312">
        <v>132</v>
      </c>
      <c r="BA312" t="s">
        <v>391</v>
      </c>
      <c r="BB312">
        <v>244</v>
      </c>
      <c r="BC312" t="s">
        <v>846</v>
      </c>
      <c r="BD312">
        <v>0</v>
      </c>
    </row>
    <row r="313" spans="1:56">
      <c r="A313">
        <v>47</v>
      </c>
      <c r="B313" t="s">
        <v>20</v>
      </c>
      <c r="C313" t="s">
        <v>21</v>
      </c>
      <c r="D313" t="s">
        <v>847</v>
      </c>
      <c r="E313" t="s">
        <v>848</v>
      </c>
      <c r="F313">
        <v>73.75</v>
      </c>
      <c r="G313">
        <v>195</v>
      </c>
      <c r="H313">
        <v>2.7</v>
      </c>
      <c r="I313">
        <v>19.309999999999999</v>
      </c>
      <c r="J313">
        <v>0.57999999999999996</v>
      </c>
      <c r="K313">
        <v>3.66</v>
      </c>
      <c r="L313">
        <v>0</v>
      </c>
      <c r="M313">
        <v>3.66</v>
      </c>
      <c r="N313">
        <v>96</v>
      </c>
      <c r="O313">
        <v>0.04</v>
      </c>
      <c r="P313">
        <v>9</v>
      </c>
      <c r="Q313">
        <v>80</v>
      </c>
      <c r="R313">
        <v>122</v>
      </c>
      <c r="S313">
        <v>40</v>
      </c>
      <c r="T313">
        <v>0.27</v>
      </c>
      <c r="U313">
        <v>8.0000000000000002E-3</v>
      </c>
      <c r="V313">
        <v>1E-3</v>
      </c>
      <c r="W313">
        <v>0.6</v>
      </c>
      <c r="X313">
        <v>0.8</v>
      </c>
      <c r="Y313">
        <v>3.2000000000000001E-2</v>
      </c>
      <c r="Z313">
        <v>0.14799999999999999</v>
      </c>
      <c r="AA313">
        <v>5.7000000000000002E-2</v>
      </c>
      <c r="AB313">
        <v>0.27600000000000002</v>
      </c>
      <c r="AC313">
        <v>3.2000000000000001E-2</v>
      </c>
      <c r="AD313">
        <v>2</v>
      </c>
      <c r="AE313">
        <v>0</v>
      </c>
      <c r="AF313">
        <v>2</v>
      </c>
      <c r="AG313">
        <v>2</v>
      </c>
      <c r="AH313">
        <v>16.8</v>
      </c>
      <c r="AI313">
        <v>0.22</v>
      </c>
      <c r="AJ313">
        <v>656</v>
      </c>
      <c r="AK313">
        <v>181</v>
      </c>
      <c r="AL313">
        <v>178</v>
      </c>
      <c r="AM313">
        <v>0</v>
      </c>
      <c r="AN313">
        <v>37</v>
      </c>
      <c r="AO313">
        <v>0</v>
      </c>
      <c r="AP313">
        <v>0</v>
      </c>
      <c r="AQ313">
        <v>0</v>
      </c>
      <c r="AR313">
        <v>0.55000000000000004</v>
      </c>
      <c r="AS313">
        <v>0.4</v>
      </c>
      <c r="AT313">
        <v>14</v>
      </c>
      <c r="AU313">
        <v>1.7</v>
      </c>
      <c r="AV313">
        <v>12.02</v>
      </c>
      <c r="AW313">
        <v>5.577</v>
      </c>
      <c r="AX313">
        <v>0.71699999999999997</v>
      </c>
      <c r="AY313">
        <v>66</v>
      </c>
      <c r="AZ313">
        <v>30</v>
      </c>
      <c r="BA313" t="s">
        <v>161</v>
      </c>
      <c r="BB313">
        <v>15</v>
      </c>
      <c r="BC313" t="s">
        <v>166</v>
      </c>
      <c r="BD313">
        <v>0</v>
      </c>
    </row>
    <row r="314" spans="1:56">
      <c r="A314">
        <v>48</v>
      </c>
      <c r="B314" t="s">
        <v>22</v>
      </c>
      <c r="C314" t="s">
        <v>21</v>
      </c>
      <c r="D314" t="s">
        <v>850</v>
      </c>
      <c r="E314" t="s">
        <v>851</v>
      </c>
      <c r="F314">
        <v>87.9</v>
      </c>
      <c r="G314">
        <v>61</v>
      </c>
      <c r="H314">
        <v>3.47</v>
      </c>
      <c r="I314">
        <v>3.25</v>
      </c>
      <c r="J314">
        <v>0.72</v>
      </c>
      <c r="K314">
        <v>4.66</v>
      </c>
      <c r="L314">
        <v>0</v>
      </c>
      <c r="M314">
        <v>4.66</v>
      </c>
      <c r="N314">
        <v>121</v>
      </c>
      <c r="O314">
        <v>0.05</v>
      </c>
      <c r="P314">
        <v>12</v>
      </c>
      <c r="Q314">
        <v>95</v>
      </c>
      <c r="R314">
        <v>155</v>
      </c>
      <c r="S314">
        <v>46</v>
      </c>
      <c r="T314">
        <v>0.59</v>
      </c>
      <c r="U314">
        <v>8.9999999999999993E-3</v>
      </c>
      <c r="V314">
        <v>4.0000000000000001E-3</v>
      </c>
      <c r="W314">
        <v>2.2000000000000002</v>
      </c>
      <c r="X314">
        <v>0.5</v>
      </c>
      <c r="Y314">
        <v>2.9000000000000001E-2</v>
      </c>
      <c r="Z314">
        <v>0.14199999999999999</v>
      </c>
      <c r="AA314">
        <v>7.4999999999999997E-2</v>
      </c>
      <c r="AB314">
        <v>0.38900000000000001</v>
      </c>
      <c r="AC314">
        <v>3.2000000000000001E-2</v>
      </c>
      <c r="AD314">
        <v>7</v>
      </c>
      <c r="AE314">
        <v>0</v>
      </c>
      <c r="AF314">
        <v>7</v>
      </c>
      <c r="AG314">
        <v>7</v>
      </c>
      <c r="AH314">
        <v>15.2</v>
      </c>
      <c r="AI314">
        <v>0.37</v>
      </c>
      <c r="AJ314">
        <v>99</v>
      </c>
      <c r="AK314">
        <v>27</v>
      </c>
      <c r="AL314">
        <v>27</v>
      </c>
      <c r="AM314">
        <v>0</v>
      </c>
      <c r="AN314">
        <v>5</v>
      </c>
      <c r="AO314">
        <v>0</v>
      </c>
      <c r="AP314">
        <v>0</v>
      </c>
      <c r="AQ314">
        <v>0</v>
      </c>
      <c r="AR314">
        <v>0.06</v>
      </c>
      <c r="AS314">
        <v>0.1</v>
      </c>
      <c r="AT314">
        <v>2</v>
      </c>
      <c r="AU314">
        <v>0.2</v>
      </c>
      <c r="AV314">
        <v>2.0960000000000001</v>
      </c>
      <c r="AW314">
        <v>0.89300000000000002</v>
      </c>
      <c r="AX314">
        <v>9.1999999999999998E-2</v>
      </c>
      <c r="AY314">
        <v>13</v>
      </c>
      <c r="AZ314">
        <v>170</v>
      </c>
      <c r="BA314" t="s">
        <v>849</v>
      </c>
      <c r="BB314">
        <v>227</v>
      </c>
      <c r="BC314" t="s">
        <v>852</v>
      </c>
      <c r="BD314">
        <v>0</v>
      </c>
    </row>
    <row r="315" spans="1:56">
      <c r="A315">
        <v>49</v>
      </c>
      <c r="B315" t="s">
        <v>31</v>
      </c>
      <c r="C315" t="s">
        <v>21</v>
      </c>
      <c r="F315">
        <f>AVERAGE(F316:F317)</f>
        <v>85.15</v>
      </c>
      <c r="G315">
        <f t="shared" ref="G315:BD315" si="157">AVERAGE(G316:G317)</f>
        <v>59.5</v>
      </c>
      <c r="H315">
        <f t="shared" si="157"/>
        <v>5.49</v>
      </c>
      <c r="I315">
        <f t="shared" si="157"/>
        <v>0.86499999999999999</v>
      </c>
      <c r="J315">
        <f t="shared" si="157"/>
        <v>1.135</v>
      </c>
      <c r="K315">
        <f t="shared" si="157"/>
        <v>7.3599999999999994</v>
      </c>
      <c r="L315">
        <f t="shared" si="157"/>
        <v>0</v>
      </c>
      <c r="M315">
        <f t="shared" si="157"/>
        <v>7.3599999999999994</v>
      </c>
      <c r="N315">
        <f t="shared" si="157"/>
        <v>191</v>
      </c>
      <c r="O315">
        <f t="shared" si="157"/>
        <v>8.4999999999999992E-2</v>
      </c>
      <c r="P315">
        <f t="shared" si="157"/>
        <v>18</v>
      </c>
      <c r="Q315">
        <f t="shared" si="157"/>
        <v>150.5</v>
      </c>
      <c r="R315">
        <f t="shared" si="157"/>
        <v>244.5</v>
      </c>
      <c r="S315">
        <f t="shared" si="157"/>
        <v>73.5</v>
      </c>
      <c r="T315">
        <f t="shared" si="157"/>
        <v>0.92999999999999994</v>
      </c>
      <c r="U315">
        <f t="shared" si="157"/>
        <v>1.3999999999999999E-2</v>
      </c>
      <c r="V315">
        <f t="shared" si="157"/>
        <v>4.5000000000000005E-3</v>
      </c>
      <c r="W315">
        <f t="shared" si="157"/>
        <v>3.45</v>
      </c>
      <c r="X315">
        <f t="shared" si="157"/>
        <v>0.85000000000000009</v>
      </c>
      <c r="Y315">
        <f t="shared" si="157"/>
        <v>4.5999999999999999E-2</v>
      </c>
      <c r="Z315">
        <f t="shared" si="157"/>
        <v>0.224</v>
      </c>
      <c r="AA315">
        <f t="shared" si="157"/>
        <v>0.11899999999999999</v>
      </c>
      <c r="AB315">
        <f t="shared" si="157"/>
        <v>0.61599999999999999</v>
      </c>
      <c r="AC315">
        <f t="shared" si="157"/>
        <v>5.1000000000000004E-2</v>
      </c>
      <c r="AD315">
        <f t="shared" si="157"/>
        <v>11.5</v>
      </c>
      <c r="AE315">
        <f t="shared" si="157"/>
        <v>0</v>
      </c>
      <c r="AF315">
        <f t="shared" si="157"/>
        <v>11.5</v>
      </c>
      <c r="AG315">
        <f t="shared" si="157"/>
        <v>11.5</v>
      </c>
      <c r="AH315">
        <f t="shared" si="157"/>
        <v>15.2</v>
      </c>
      <c r="AI315">
        <f t="shared" si="157"/>
        <v>0.58499999999999996</v>
      </c>
      <c r="AJ315">
        <f t="shared" si="157"/>
        <v>29</v>
      </c>
      <c r="AK315">
        <f t="shared" si="157"/>
        <v>8</v>
      </c>
      <c r="AL315">
        <f t="shared" si="157"/>
        <v>8</v>
      </c>
      <c r="AM315">
        <f t="shared" si="157"/>
        <v>0</v>
      </c>
      <c r="AN315">
        <f t="shared" si="157"/>
        <v>1</v>
      </c>
      <c r="AO315">
        <f t="shared" si="157"/>
        <v>0</v>
      </c>
      <c r="AP315">
        <f t="shared" si="157"/>
        <v>0</v>
      </c>
      <c r="AQ315">
        <f t="shared" si="157"/>
        <v>0</v>
      </c>
      <c r="AR315">
        <f t="shared" si="157"/>
        <v>1.4999999999999999E-2</v>
      </c>
      <c r="AS315">
        <f t="shared" si="157"/>
        <v>0</v>
      </c>
      <c r="AT315">
        <f t="shared" si="157"/>
        <v>0.5</v>
      </c>
      <c r="AU315">
        <f t="shared" si="157"/>
        <v>0.2</v>
      </c>
      <c r="AV315">
        <f t="shared" si="157"/>
        <v>0.55800000000000005</v>
      </c>
      <c r="AW315">
        <f t="shared" si="157"/>
        <v>0.23749999999999999</v>
      </c>
      <c r="AX315">
        <f t="shared" si="157"/>
        <v>2.4499999999999997E-2</v>
      </c>
      <c r="AY315">
        <f t="shared" si="157"/>
        <v>4</v>
      </c>
      <c r="AZ315">
        <f t="shared" si="157"/>
        <v>170</v>
      </c>
      <c r="BB315">
        <f t="shared" si="157"/>
        <v>227</v>
      </c>
      <c r="BD315">
        <f t="shared" si="157"/>
        <v>0</v>
      </c>
    </row>
    <row r="316" spans="1:56">
      <c r="D316" t="s">
        <v>853</v>
      </c>
      <c r="E316" t="s">
        <v>854</v>
      </c>
      <c r="F316">
        <v>85.07</v>
      </c>
      <c r="G316">
        <v>63</v>
      </c>
      <c r="H316">
        <v>5.25</v>
      </c>
      <c r="I316">
        <v>1.55</v>
      </c>
      <c r="J316">
        <v>1.0900000000000001</v>
      </c>
      <c r="K316">
        <v>7.04</v>
      </c>
      <c r="L316">
        <v>0</v>
      </c>
      <c r="M316">
        <v>7.04</v>
      </c>
      <c r="N316">
        <v>183</v>
      </c>
      <c r="O316">
        <v>0.08</v>
      </c>
      <c r="P316">
        <v>17</v>
      </c>
      <c r="Q316">
        <v>144</v>
      </c>
      <c r="R316">
        <v>234</v>
      </c>
      <c r="S316">
        <v>70</v>
      </c>
      <c r="T316">
        <v>0.89</v>
      </c>
      <c r="U316">
        <v>1.2999999999999999E-2</v>
      </c>
      <c r="V316">
        <v>4.0000000000000001E-3</v>
      </c>
      <c r="W316">
        <v>3.3</v>
      </c>
      <c r="X316">
        <v>0.8</v>
      </c>
      <c r="Y316">
        <v>4.3999999999999997E-2</v>
      </c>
      <c r="Z316">
        <v>0.214</v>
      </c>
      <c r="AA316">
        <v>0.114</v>
      </c>
      <c r="AB316">
        <v>0.59099999999999997</v>
      </c>
      <c r="AC316">
        <v>4.9000000000000002E-2</v>
      </c>
      <c r="AD316">
        <v>11</v>
      </c>
      <c r="AE316">
        <v>0</v>
      </c>
      <c r="AF316">
        <v>11</v>
      </c>
      <c r="AG316">
        <v>11</v>
      </c>
      <c r="AH316">
        <v>15.2</v>
      </c>
      <c r="AI316">
        <v>0.56000000000000005</v>
      </c>
      <c r="AJ316">
        <v>51</v>
      </c>
      <c r="AK316">
        <v>14</v>
      </c>
      <c r="AL316">
        <v>14</v>
      </c>
      <c r="AM316">
        <v>0</v>
      </c>
      <c r="AN316">
        <v>2</v>
      </c>
      <c r="AO316">
        <v>0</v>
      </c>
      <c r="AP316">
        <v>0</v>
      </c>
      <c r="AQ316">
        <v>0</v>
      </c>
      <c r="AR316">
        <v>0.03</v>
      </c>
      <c r="AS316">
        <v>0</v>
      </c>
      <c r="AT316">
        <v>1</v>
      </c>
      <c r="AU316">
        <v>0.2</v>
      </c>
      <c r="AV316">
        <v>1</v>
      </c>
      <c r="AW316">
        <v>0.42599999999999999</v>
      </c>
      <c r="AX316">
        <v>4.3999999999999997E-2</v>
      </c>
      <c r="AY316">
        <v>6</v>
      </c>
      <c r="AZ316">
        <v>170</v>
      </c>
      <c r="BA316" t="s">
        <v>849</v>
      </c>
      <c r="BB316">
        <v>227</v>
      </c>
      <c r="BC316" t="s">
        <v>852</v>
      </c>
      <c r="BD316">
        <v>0</v>
      </c>
    </row>
    <row r="317" spans="1:56">
      <c r="D317" t="s">
        <v>855</v>
      </c>
      <c r="E317" t="s">
        <v>856</v>
      </c>
      <c r="F317">
        <v>85.23</v>
      </c>
      <c r="G317">
        <v>56</v>
      </c>
      <c r="H317">
        <v>5.73</v>
      </c>
      <c r="I317">
        <v>0.18</v>
      </c>
      <c r="J317">
        <v>1.18</v>
      </c>
      <c r="K317">
        <v>7.68</v>
      </c>
      <c r="L317">
        <v>0</v>
      </c>
      <c r="M317">
        <v>7.68</v>
      </c>
      <c r="N317">
        <v>199</v>
      </c>
      <c r="O317">
        <v>0.09</v>
      </c>
      <c r="P317">
        <v>19</v>
      </c>
      <c r="Q317">
        <v>157</v>
      </c>
      <c r="R317">
        <v>255</v>
      </c>
      <c r="S317">
        <v>77</v>
      </c>
      <c r="T317">
        <v>0.97</v>
      </c>
      <c r="U317">
        <v>1.4999999999999999E-2</v>
      </c>
      <c r="V317">
        <v>5.0000000000000001E-3</v>
      </c>
      <c r="W317">
        <v>3.6</v>
      </c>
      <c r="X317">
        <v>0.9</v>
      </c>
      <c r="Y317">
        <v>4.8000000000000001E-2</v>
      </c>
      <c r="Z317">
        <v>0.23400000000000001</v>
      </c>
      <c r="AA317">
        <v>0.124</v>
      </c>
      <c r="AB317">
        <v>0.64100000000000001</v>
      </c>
      <c r="AC317">
        <v>5.2999999999999999E-2</v>
      </c>
      <c r="AD317">
        <v>12</v>
      </c>
      <c r="AE317">
        <v>0</v>
      </c>
      <c r="AF317">
        <v>12</v>
      </c>
      <c r="AG317">
        <v>12</v>
      </c>
      <c r="AH317">
        <v>15.2</v>
      </c>
      <c r="AI317">
        <v>0.61</v>
      </c>
      <c r="AJ317">
        <v>7</v>
      </c>
      <c r="AK317">
        <v>2</v>
      </c>
      <c r="AL317">
        <v>2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0.2</v>
      </c>
      <c r="AV317">
        <v>0.11600000000000001</v>
      </c>
      <c r="AW317">
        <v>4.9000000000000002E-2</v>
      </c>
      <c r="AX317">
        <v>5.0000000000000001E-3</v>
      </c>
      <c r="AY317">
        <v>2</v>
      </c>
      <c r="AZ317">
        <v>170</v>
      </c>
      <c r="BA317" t="s">
        <v>849</v>
      </c>
      <c r="BB317">
        <v>227</v>
      </c>
      <c r="BC317" t="s">
        <v>852</v>
      </c>
      <c r="BD317">
        <v>0</v>
      </c>
    </row>
    <row r="318" spans="1:56">
      <c r="A318">
        <v>50</v>
      </c>
      <c r="B318" t="s">
        <v>23</v>
      </c>
      <c r="C318" t="s">
        <v>21</v>
      </c>
      <c r="D318" t="s">
        <v>914</v>
      </c>
      <c r="E318" t="s">
        <v>915</v>
      </c>
      <c r="F318">
        <v>80.790000000000006</v>
      </c>
      <c r="G318">
        <v>85</v>
      </c>
      <c r="H318">
        <v>3.23</v>
      </c>
      <c r="I318">
        <v>3.24</v>
      </c>
      <c r="J318">
        <v>0.78</v>
      </c>
      <c r="K318">
        <v>11.91</v>
      </c>
      <c r="L318">
        <v>0.4</v>
      </c>
      <c r="N318">
        <v>95</v>
      </c>
      <c r="O318">
        <v>0.3</v>
      </c>
      <c r="P318">
        <v>18</v>
      </c>
      <c r="Q318">
        <v>88</v>
      </c>
      <c r="R318">
        <v>172</v>
      </c>
      <c r="S318">
        <v>58</v>
      </c>
      <c r="T318">
        <v>0.48</v>
      </c>
      <c r="U318">
        <v>8.2000000000000003E-2</v>
      </c>
      <c r="V318">
        <v>6.4000000000000001E-2</v>
      </c>
      <c r="W318">
        <v>3.6</v>
      </c>
      <c r="X318">
        <v>0.1</v>
      </c>
      <c r="Y318">
        <v>4.2999999999999997E-2</v>
      </c>
      <c r="Z318">
        <v>0.18</v>
      </c>
      <c r="AA318">
        <v>0.14199999999999999</v>
      </c>
      <c r="AB318">
        <v>0.33600000000000002</v>
      </c>
      <c r="AC318">
        <v>3.4000000000000002E-2</v>
      </c>
      <c r="AD318">
        <v>5</v>
      </c>
      <c r="AE318">
        <v>0</v>
      </c>
      <c r="AF318">
        <v>5</v>
      </c>
      <c r="AG318">
        <v>5</v>
      </c>
      <c r="AI318">
        <v>0.4</v>
      </c>
      <c r="AJ318">
        <v>94</v>
      </c>
      <c r="AK318">
        <v>26</v>
      </c>
      <c r="AL318">
        <v>26</v>
      </c>
      <c r="AM318">
        <v>0</v>
      </c>
      <c r="AN318">
        <v>5</v>
      </c>
      <c r="AO318">
        <v>0</v>
      </c>
      <c r="AP318">
        <v>0</v>
      </c>
      <c r="AQ318">
        <v>0</v>
      </c>
      <c r="AR318">
        <v>0.06</v>
      </c>
      <c r="AU318">
        <v>0.3</v>
      </c>
      <c r="AV318">
        <v>1.86</v>
      </c>
      <c r="AW318">
        <v>0.82899999999999996</v>
      </c>
      <c r="AX318">
        <v>0.186</v>
      </c>
      <c r="AY318">
        <v>9</v>
      </c>
      <c r="AZ318">
        <v>266</v>
      </c>
      <c r="BA318" t="s">
        <v>916</v>
      </c>
      <c r="BD318">
        <v>0</v>
      </c>
    </row>
    <row r="319" spans="1:56">
      <c r="A319">
        <v>51</v>
      </c>
      <c r="B319" t="s">
        <v>27</v>
      </c>
      <c r="C319" t="s">
        <v>21</v>
      </c>
      <c r="F319">
        <f>AVERAGE(F320:F322)</f>
        <v>10.659999999999998</v>
      </c>
      <c r="G319">
        <f t="shared" ref="G319:BD319" si="158">AVERAGE(G320:G322)</f>
        <v>770</v>
      </c>
      <c r="H319">
        <f t="shared" si="158"/>
        <v>0.66</v>
      </c>
      <c r="I319">
        <f t="shared" si="158"/>
        <v>87.233333333333334</v>
      </c>
      <c r="J319">
        <f t="shared" si="158"/>
        <v>1.4066666666666665</v>
      </c>
      <c r="K319">
        <f t="shared" si="158"/>
        <v>0.04</v>
      </c>
      <c r="L319">
        <f t="shared" si="158"/>
        <v>0</v>
      </c>
      <c r="M319">
        <f t="shared" si="158"/>
        <v>0.04</v>
      </c>
      <c r="N319">
        <f t="shared" si="158"/>
        <v>17.333333333333332</v>
      </c>
      <c r="O319">
        <f t="shared" si="158"/>
        <v>0.06</v>
      </c>
      <c r="P319">
        <f t="shared" si="158"/>
        <v>1.3333333333333333</v>
      </c>
      <c r="Q319">
        <f t="shared" si="158"/>
        <v>16.666666666666668</v>
      </c>
      <c r="R319">
        <f t="shared" si="158"/>
        <v>18.333333333333332</v>
      </c>
      <c r="S319">
        <f t="shared" si="158"/>
        <v>434.66666666666669</v>
      </c>
      <c r="T319">
        <f t="shared" si="158"/>
        <v>5.000000000000001E-2</v>
      </c>
      <c r="U319">
        <f t="shared" si="158"/>
        <v>5.6666666666666671E-3</v>
      </c>
      <c r="V319">
        <f t="shared" si="158"/>
        <v>1.3333333333333333E-3</v>
      </c>
      <c r="W319">
        <f t="shared" si="158"/>
        <v>0.66666666666666663</v>
      </c>
      <c r="X319">
        <f t="shared" si="158"/>
        <v>0</v>
      </c>
      <c r="Y319">
        <f t="shared" si="158"/>
        <v>3.6666666666666666E-3</v>
      </c>
      <c r="Z319">
        <f t="shared" si="158"/>
        <v>2.4333333333333335E-2</v>
      </c>
      <c r="AA319">
        <f t="shared" si="158"/>
        <v>2.9000000000000001E-2</v>
      </c>
      <c r="AB319">
        <f t="shared" si="158"/>
        <v>7.6666666666666675E-2</v>
      </c>
      <c r="AC319">
        <f t="shared" si="158"/>
        <v>2.3333333333333335E-3</v>
      </c>
      <c r="AD319">
        <f t="shared" si="158"/>
        <v>2</v>
      </c>
      <c r="AE319">
        <f t="shared" si="158"/>
        <v>0</v>
      </c>
      <c r="AF319">
        <f t="shared" si="158"/>
        <v>2</v>
      </c>
      <c r="AG319">
        <f t="shared" si="158"/>
        <v>2</v>
      </c>
      <c r="AH319">
        <f t="shared" si="158"/>
        <v>19.966666666666669</v>
      </c>
      <c r="AI319">
        <f t="shared" si="158"/>
        <v>0.10333333333333335</v>
      </c>
      <c r="AJ319">
        <f t="shared" si="158"/>
        <v>2689</v>
      </c>
      <c r="AK319">
        <f t="shared" si="158"/>
        <v>736</v>
      </c>
      <c r="AL319">
        <f t="shared" si="158"/>
        <v>722</v>
      </c>
      <c r="AM319">
        <f t="shared" si="158"/>
        <v>0</v>
      </c>
      <c r="AN319">
        <f t="shared" si="158"/>
        <v>169.66666666666666</v>
      </c>
      <c r="AO319">
        <f t="shared" si="158"/>
        <v>0</v>
      </c>
      <c r="AP319">
        <f t="shared" si="158"/>
        <v>0</v>
      </c>
      <c r="AQ319">
        <f t="shared" si="158"/>
        <v>0</v>
      </c>
      <c r="AR319">
        <f t="shared" si="158"/>
        <v>2.48</v>
      </c>
      <c r="AS319">
        <f t="shared" si="158"/>
        <v>1.5999999999999999</v>
      </c>
      <c r="AT319">
        <f t="shared" si="158"/>
        <v>64.333333333333329</v>
      </c>
      <c r="AU319">
        <f t="shared" si="158"/>
        <v>7.5333333333333341</v>
      </c>
      <c r="AV319">
        <f t="shared" si="158"/>
        <v>54.593666666666671</v>
      </c>
      <c r="AW319">
        <f t="shared" si="158"/>
        <v>24.393000000000001</v>
      </c>
      <c r="AX319">
        <f t="shared" si="158"/>
        <v>3.2496666666666663</v>
      </c>
      <c r="AY319">
        <f t="shared" si="158"/>
        <v>230</v>
      </c>
      <c r="AZ319">
        <f t="shared" si="158"/>
        <v>7.2</v>
      </c>
      <c r="BB319">
        <f t="shared" si="158"/>
        <v>76.2</v>
      </c>
      <c r="BD319">
        <f t="shared" si="158"/>
        <v>0</v>
      </c>
    </row>
    <row r="320" spans="1:56">
      <c r="D320" t="s">
        <v>871</v>
      </c>
      <c r="E320" t="s">
        <v>872</v>
      </c>
      <c r="F320">
        <v>15.87</v>
      </c>
      <c r="G320">
        <v>717</v>
      </c>
      <c r="H320">
        <v>0.85</v>
      </c>
      <c r="I320">
        <v>81.11</v>
      </c>
      <c r="J320">
        <v>2.11</v>
      </c>
      <c r="K320">
        <v>0.06</v>
      </c>
      <c r="L320">
        <v>0</v>
      </c>
      <c r="M320">
        <v>0.06</v>
      </c>
      <c r="N320">
        <v>24</v>
      </c>
      <c r="O320">
        <v>0.02</v>
      </c>
      <c r="P320">
        <v>2</v>
      </c>
      <c r="Q320">
        <v>24</v>
      </c>
      <c r="R320">
        <v>24</v>
      </c>
      <c r="S320">
        <v>643</v>
      </c>
      <c r="T320">
        <v>0.09</v>
      </c>
      <c r="U320">
        <v>0</v>
      </c>
      <c r="V320">
        <v>0</v>
      </c>
      <c r="W320">
        <v>1</v>
      </c>
      <c r="X320">
        <v>0</v>
      </c>
      <c r="Y320">
        <v>5.0000000000000001E-3</v>
      </c>
      <c r="Z320">
        <v>3.4000000000000002E-2</v>
      </c>
      <c r="AA320">
        <v>4.2000000000000003E-2</v>
      </c>
      <c r="AB320">
        <v>0.11</v>
      </c>
      <c r="AC320">
        <v>3.0000000000000001E-3</v>
      </c>
      <c r="AD320">
        <v>3</v>
      </c>
      <c r="AE320">
        <v>0</v>
      </c>
      <c r="AF320">
        <v>3</v>
      </c>
      <c r="AG320">
        <v>3</v>
      </c>
      <c r="AH320">
        <v>18.8</v>
      </c>
      <c r="AI320">
        <v>0.17</v>
      </c>
      <c r="AJ320">
        <v>2499</v>
      </c>
      <c r="AK320">
        <v>684</v>
      </c>
      <c r="AL320">
        <v>671</v>
      </c>
      <c r="AM320">
        <v>0</v>
      </c>
      <c r="AN320">
        <v>158</v>
      </c>
      <c r="AO320">
        <v>0</v>
      </c>
      <c r="AP320">
        <v>0</v>
      </c>
      <c r="AQ320">
        <v>0</v>
      </c>
      <c r="AR320">
        <v>2.3199999999999998</v>
      </c>
      <c r="AS320">
        <v>1.5</v>
      </c>
      <c r="AT320">
        <v>60</v>
      </c>
      <c r="AU320">
        <v>7</v>
      </c>
      <c r="AV320">
        <v>51.368000000000002</v>
      </c>
      <c r="AW320">
        <v>21.021000000000001</v>
      </c>
      <c r="AX320">
        <v>3.0430000000000001</v>
      </c>
      <c r="AY320">
        <v>215</v>
      </c>
      <c r="AZ320">
        <v>5</v>
      </c>
      <c r="BA320" t="s">
        <v>873</v>
      </c>
      <c r="BB320">
        <v>14.2</v>
      </c>
      <c r="BC320" t="s">
        <v>166</v>
      </c>
      <c r="BD320">
        <v>0</v>
      </c>
    </row>
    <row r="321" spans="1:56">
      <c r="D321" t="s">
        <v>874</v>
      </c>
      <c r="E321" t="s">
        <v>875</v>
      </c>
      <c r="F321">
        <v>15.87</v>
      </c>
      <c r="G321">
        <v>717</v>
      </c>
      <c r="H321">
        <v>0.85</v>
      </c>
      <c r="I321">
        <v>81.11</v>
      </c>
      <c r="J321">
        <v>2.11</v>
      </c>
      <c r="K321">
        <v>0.06</v>
      </c>
      <c r="L321">
        <v>0</v>
      </c>
      <c r="M321">
        <v>0.06</v>
      </c>
      <c r="N321">
        <v>24</v>
      </c>
      <c r="O321">
        <v>0.16</v>
      </c>
      <c r="P321">
        <v>2</v>
      </c>
      <c r="Q321">
        <v>23</v>
      </c>
      <c r="R321">
        <v>26</v>
      </c>
      <c r="S321">
        <v>659</v>
      </c>
      <c r="T321">
        <v>0.05</v>
      </c>
      <c r="U321">
        <v>1.6E-2</v>
      </c>
      <c r="V321">
        <v>4.0000000000000001E-3</v>
      </c>
      <c r="W321">
        <v>1</v>
      </c>
      <c r="X321">
        <v>0</v>
      </c>
      <c r="Y321">
        <v>5.0000000000000001E-3</v>
      </c>
      <c r="Z321">
        <v>3.4000000000000002E-2</v>
      </c>
      <c r="AA321">
        <v>4.2000000000000003E-2</v>
      </c>
      <c r="AB321">
        <v>0.11</v>
      </c>
      <c r="AC321">
        <v>3.0000000000000001E-3</v>
      </c>
      <c r="AD321">
        <v>3</v>
      </c>
      <c r="AE321">
        <v>0</v>
      </c>
      <c r="AF321">
        <v>3</v>
      </c>
      <c r="AG321">
        <v>3</v>
      </c>
      <c r="AH321">
        <v>18.8</v>
      </c>
      <c r="AI321">
        <v>0.13</v>
      </c>
      <c r="AJ321">
        <v>2499</v>
      </c>
      <c r="AK321">
        <v>684</v>
      </c>
      <c r="AL321">
        <v>671</v>
      </c>
      <c r="AM321">
        <v>0</v>
      </c>
      <c r="AN321">
        <v>158</v>
      </c>
      <c r="AO321">
        <v>0</v>
      </c>
      <c r="AP321">
        <v>0</v>
      </c>
      <c r="AQ321">
        <v>0</v>
      </c>
      <c r="AR321">
        <v>2.3199999999999998</v>
      </c>
      <c r="AS321">
        <v>1.5</v>
      </c>
      <c r="AT321">
        <v>60</v>
      </c>
      <c r="AU321">
        <v>7</v>
      </c>
      <c r="AV321">
        <v>50.488999999999997</v>
      </c>
      <c r="AW321">
        <v>23.425999999999998</v>
      </c>
      <c r="AX321">
        <v>3.012</v>
      </c>
      <c r="AY321">
        <v>219</v>
      </c>
      <c r="AZ321">
        <v>3.8</v>
      </c>
      <c r="BA321" t="s">
        <v>873</v>
      </c>
      <c r="BB321">
        <v>9.4</v>
      </c>
      <c r="BC321" t="s">
        <v>166</v>
      </c>
      <c r="BD321">
        <v>0</v>
      </c>
    </row>
    <row r="322" spans="1:56">
      <c r="D322" t="s">
        <v>876</v>
      </c>
      <c r="E322" t="s">
        <v>877</v>
      </c>
      <c r="F322">
        <v>0.24</v>
      </c>
      <c r="G322">
        <v>876</v>
      </c>
      <c r="H322">
        <v>0.28000000000000003</v>
      </c>
      <c r="I322">
        <v>99.48</v>
      </c>
      <c r="J322">
        <v>0</v>
      </c>
      <c r="K322">
        <v>0</v>
      </c>
      <c r="L322">
        <v>0</v>
      </c>
      <c r="M322">
        <v>0</v>
      </c>
      <c r="N322">
        <v>4</v>
      </c>
      <c r="O322">
        <v>0</v>
      </c>
      <c r="P322">
        <v>0</v>
      </c>
      <c r="Q322">
        <v>3</v>
      </c>
      <c r="R322">
        <v>5</v>
      </c>
      <c r="S322">
        <v>2</v>
      </c>
      <c r="T322">
        <v>0.01</v>
      </c>
      <c r="U322">
        <v>1E-3</v>
      </c>
      <c r="V322">
        <v>0</v>
      </c>
      <c r="W322">
        <v>0</v>
      </c>
      <c r="X322">
        <v>0</v>
      </c>
      <c r="Y322">
        <v>1E-3</v>
      </c>
      <c r="Z322">
        <v>5.0000000000000001E-3</v>
      </c>
      <c r="AA322">
        <v>3.0000000000000001E-3</v>
      </c>
      <c r="AB322">
        <v>0.01</v>
      </c>
      <c r="AC322">
        <v>1E-3</v>
      </c>
      <c r="AD322">
        <v>0</v>
      </c>
      <c r="AE322">
        <v>0</v>
      </c>
      <c r="AF322">
        <v>0</v>
      </c>
      <c r="AG322">
        <v>0</v>
      </c>
      <c r="AH322">
        <v>22.3</v>
      </c>
      <c r="AI322">
        <v>0.01</v>
      </c>
      <c r="AJ322">
        <v>3069</v>
      </c>
      <c r="AK322">
        <v>840</v>
      </c>
      <c r="AL322">
        <v>824</v>
      </c>
      <c r="AM322">
        <v>0</v>
      </c>
      <c r="AN322">
        <v>193</v>
      </c>
      <c r="AO322">
        <v>0</v>
      </c>
      <c r="AP322">
        <v>0</v>
      </c>
      <c r="AQ322">
        <v>0</v>
      </c>
      <c r="AR322">
        <v>2.8</v>
      </c>
      <c r="AS322">
        <v>1.8</v>
      </c>
      <c r="AT322">
        <v>73</v>
      </c>
      <c r="AU322">
        <v>8.6</v>
      </c>
      <c r="AV322">
        <v>61.923999999999999</v>
      </c>
      <c r="AW322">
        <v>28.731999999999999</v>
      </c>
      <c r="AX322">
        <v>3.694</v>
      </c>
      <c r="AY322">
        <v>256</v>
      </c>
      <c r="AZ322">
        <v>12.8</v>
      </c>
      <c r="BA322" t="s">
        <v>166</v>
      </c>
      <c r="BB322">
        <v>205</v>
      </c>
      <c r="BC322" t="s">
        <v>173</v>
      </c>
      <c r="BD322">
        <v>0</v>
      </c>
    </row>
    <row r="323" spans="1:56">
      <c r="A323">
        <v>52</v>
      </c>
      <c r="B323" t="s">
        <v>30</v>
      </c>
      <c r="C323" t="s">
        <v>21</v>
      </c>
      <c r="D323" t="s">
        <v>878</v>
      </c>
      <c r="E323" t="s">
        <v>879</v>
      </c>
      <c r="F323">
        <v>88.13</v>
      </c>
      <c r="G323">
        <v>61</v>
      </c>
      <c r="H323">
        <v>3.15</v>
      </c>
      <c r="I323">
        <v>3.25</v>
      </c>
      <c r="J323">
        <v>0.67</v>
      </c>
      <c r="K323">
        <v>4.8</v>
      </c>
      <c r="L323">
        <v>0</v>
      </c>
      <c r="M323">
        <v>5.05</v>
      </c>
      <c r="N323">
        <v>113</v>
      </c>
      <c r="O323">
        <v>0.03</v>
      </c>
      <c r="P323">
        <v>10</v>
      </c>
      <c r="Q323">
        <v>84</v>
      </c>
      <c r="R323">
        <v>132</v>
      </c>
      <c r="S323">
        <v>43</v>
      </c>
      <c r="T323">
        <v>0.37</v>
      </c>
      <c r="U323">
        <v>2.5000000000000001E-2</v>
      </c>
      <c r="V323">
        <v>4.0000000000000001E-3</v>
      </c>
      <c r="W323">
        <v>3.7</v>
      </c>
      <c r="X323">
        <v>0</v>
      </c>
      <c r="Y323">
        <v>4.5999999999999999E-2</v>
      </c>
      <c r="Z323">
        <v>0.16900000000000001</v>
      </c>
      <c r="AA323">
        <v>8.8999999999999996E-2</v>
      </c>
      <c r="AB323">
        <v>0.373</v>
      </c>
      <c r="AC323">
        <v>3.5999999999999997E-2</v>
      </c>
      <c r="AD323">
        <v>5</v>
      </c>
      <c r="AE323">
        <v>0</v>
      </c>
      <c r="AF323">
        <v>5</v>
      </c>
      <c r="AG323">
        <v>5</v>
      </c>
      <c r="AH323">
        <v>14.3</v>
      </c>
      <c r="AI323">
        <v>0.45</v>
      </c>
      <c r="AJ323">
        <v>162</v>
      </c>
      <c r="AK323">
        <v>46</v>
      </c>
      <c r="AL323">
        <v>45</v>
      </c>
      <c r="AM323">
        <v>0</v>
      </c>
      <c r="AN323">
        <v>7</v>
      </c>
      <c r="AO323">
        <v>0</v>
      </c>
      <c r="AP323">
        <v>0</v>
      </c>
      <c r="AQ323">
        <v>0</v>
      </c>
      <c r="AR323">
        <v>7.0000000000000007E-2</v>
      </c>
      <c r="AS323">
        <v>1.3</v>
      </c>
      <c r="AT323">
        <v>51</v>
      </c>
      <c r="AU323">
        <v>0.3</v>
      </c>
      <c r="AV323">
        <v>1.865</v>
      </c>
      <c r="AW323">
        <v>0.81200000000000006</v>
      </c>
      <c r="AX323">
        <v>0.19500000000000001</v>
      </c>
      <c r="AY323">
        <v>10</v>
      </c>
      <c r="AZ323">
        <v>244</v>
      </c>
      <c r="BA323" t="s">
        <v>173</v>
      </c>
      <c r="BB323">
        <v>30.5</v>
      </c>
      <c r="BC323" t="s">
        <v>161</v>
      </c>
      <c r="BD323">
        <v>0</v>
      </c>
    </row>
    <row r="324" spans="1:56">
      <c r="A324">
        <v>53</v>
      </c>
      <c r="B324" t="s">
        <v>10</v>
      </c>
      <c r="C324" t="s">
        <v>12</v>
      </c>
      <c r="D324" t="s">
        <v>880</v>
      </c>
      <c r="E324" t="s">
        <v>881</v>
      </c>
      <c r="F324">
        <v>3.55</v>
      </c>
      <c r="G324">
        <v>489</v>
      </c>
      <c r="H324">
        <v>10.93</v>
      </c>
      <c r="I324">
        <v>22.74</v>
      </c>
      <c r="J324">
        <v>3.36</v>
      </c>
      <c r="K324">
        <v>59.42</v>
      </c>
      <c r="L324">
        <v>2.2999999999999998</v>
      </c>
      <c r="M324">
        <v>4.53</v>
      </c>
      <c r="N324">
        <v>136</v>
      </c>
      <c r="O324">
        <v>4.88</v>
      </c>
      <c r="P324">
        <v>25</v>
      </c>
      <c r="Q324">
        <v>200</v>
      </c>
      <c r="R324">
        <v>156</v>
      </c>
      <c r="S324">
        <v>973</v>
      </c>
      <c r="T324">
        <v>1.19</v>
      </c>
      <c r="U324">
        <v>0.125</v>
      </c>
      <c r="V324">
        <v>0.56200000000000006</v>
      </c>
      <c r="W324">
        <v>13.5</v>
      </c>
      <c r="X324">
        <v>0</v>
      </c>
      <c r="Y324">
        <v>0.56200000000000006</v>
      </c>
      <c r="Z324">
        <v>0.33800000000000002</v>
      </c>
      <c r="AA324">
        <v>6.1130000000000004</v>
      </c>
      <c r="AB324">
        <v>0.47199999999999998</v>
      </c>
      <c r="AC324">
        <v>0.17</v>
      </c>
      <c r="AD324">
        <v>152</v>
      </c>
      <c r="AE324">
        <v>127</v>
      </c>
      <c r="AF324">
        <v>25</v>
      </c>
      <c r="AG324">
        <v>241</v>
      </c>
      <c r="AH324">
        <v>8.6999999999999993</v>
      </c>
      <c r="AI324">
        <v>0.34</v>
      </c>
      <c r="AJ324">
        <v>156</v>
      </c>
      <c r="AK324">
        <v>17</v>
      </c>
      <c r="AL324">
        <v>11</v>
      </c>
      <c r="AM324">
        <v>0</v>
      </c>
      <c r="AN324">
        <v>63</v>
      </c>
      <c r="AO324">
        <v>17</v>
      </c>
      <c r="AP324">
        <v>0</v>
      </c>
      <c r="AQ324">
        <v>34</v>
      </c>
      <c r="AR324">
        <v>2.19</v>
      </c>
      <c r="AS324">
        <v>0</v>
      </c>
      <c r="AT324">
        <v>1</v>
      </c>
      <c r="AU324">
        <v>9.4</v>
      </c>
      <c r="AV324">
        <v>5.2880000000000003</v>
      </c>
      <c r="AW324">
        <v>5.7439999999999998</v>
      </c>
      <c r="AX324">
        <v>10.09</v>
      </c>
      <c r="AY324">
        <v>3</v>
      </c>
      <c r="AZ324">
        <v>14.2</v>
      </c>
      <c r="BA324" t="s">
        <v>882</v>
      </c>
      <c r="BB324">
        <v>62</v>
      </c>
      <c r="BC324" t="s">
        <v>883</v>
      </c>
      <c r="BD324">
        <v>0</v>
      </c>
    </row>
    <row r="325" spans="1:56">
      <c r="A325">
        <v>54</v>
      </c>
      <c r="B325" t="s">
        <v>14</v>
      </c>
      <c r="C325" t="s">
        <v>12</v>
      </c>
      <c r="D325" t="s">
        <v>884</v>
      </c>
      <c r="E325" t="s">
        <v>885</v>
      </c>
      <c r="F325">
        <v>76.98</v>
      </c>
      <c r="G325">
        <v>87</v>
      </c>
      <c r="H325">
        <v>1.87</v>
      </c>
      <c r="I325">
        <v>0.1</v>
      </c>
      <c r="J325">
        <v>0.92</v>
      </c>
      <c r="K325">
        <v>20.13</v>
      </c>
      <c r="L325">
        <v>1.8</v>
      </c>
      <c r="M325">
        <v>0.87</v>
      </c>
      <c r="N325">
        <v>5</v>
      </c>
      <c r="O325">
        <v>0.31</v>
      </c>
      <c r="P325">
        <v>22</v>
      </c>
      <c r="Q325">
        <v>44</v>
      </c>
      <c r="R325">
        <v>379</v>
      </c>
      <c r="S325">
        <v>4</v>
      </c>
      <c r="T325">
        <v>0.3</v>
      </c>
      <c r="U325">
        <v>0.188</v>
      </c>
      <c r="V325">
        <v>0.13800000000000001</v>
      </c>
      <c r="W325">
        <v>0.3</v>
      </c>
      <c r="X325">
        <v>13</v>
      </c>
      <c r="Y325">
        <v>0.106</v>
      </c>
      <c r="Z325">
        <v>0.02</v>
      </c>
      <c r="AA325">
        <v>1.4390000000000001</v>
      </c>
      <c r="AB325">
        <v>0.52</v>
      </c>
      <c r="AC325">
        <v>0.29899999999999999</v>
      </c>
      <c r="AD325">
        <v>10</v>
      </c>
      <c r="AE325">
        <v>0</v>
      </c>
      <c r="AF325">
        <v>10</v>
      </c>
      <c r="AG325">
        <v>10</v>
      </c>
      <c r="AH325">
        <v>13.5</v>
      </c>
      <c r="AI325">
        <v>0</v>
      </c>
      <c r="AJ325">
        <v>3</v>
      </c>
      <c r="AK325">
        <v>0</v>
      </c>
      <c r="AL325">
        <v>0</v>
      </c>
      <c r="AM325">
        <v>0</v>
      </c>
      <c r="AN325">
        <v>2</v>
      </c>
      <c r="AO325">
        <v>0</v>
      </c>
      <c r="AP325">
        <v>0</v>
      </c>
      <c r="AQ325">
        <v>9</v>
      </c>
      <c r="AR325">
        <v>0.01</v>
      </c>
      <c r="AS325">
        <v>0</v>
      </c>
      <c r="AT325">
        <v>0</v>
      </c>
      <c r="AU325">
        <v>2.1</v>
      </c>
      <c r="AV325">
        <v>2.5999999999999999E-2</v>
      </c>
      <c r="AW325">
        <v>2E-3</v>
      </c>
      <c r="AX325">
        <v>4.2999999999999997E-2</v>
      </c>
      <c r="AY325">
        <v>0</v>
      </c>
      <c r="AZ325">
        <v>78</v>
      </c>
      <c r="BA325" t="s">
        <v>201</v>
      </c>
      <c r="BB325">
        <v>136</v>
      </c>
      <c r="BC325" t="s">
        <v>886</v>
      </c>
      <c r="BD325">
        <v>9</v>
      </c>
    </row>
    <row r="326" spans="1:56">
      <c r="A326">
        <v>55</v>
      </c>
      <c r="B326" t="s">
        <v>13</v>
      </c>
      <c r="C326" t="s">
        <v>12</v>
      </c>
      <c r="D326" t="s">
        <v>887</v>
      </c>
      <c r="E326" t="s">
        <v>888</v>
      </c>
      <c r="F326">
        <v>83.61</v>
      </c>
      <c r="G326">
        <v>71</v>
      </c>
      <c r="H326">
        <v>2.54</v>
      </c>
      <c r="I326">
        <v>1.52</v>
      </c>
      <c r="J326">
        <v>0.34</v>
      </c>
      <c r="K326">
        <v>12</v>
      </c>
      <c r="L326">
        <v>1.7</v>
      </c>
      <c r="M326">
        <v>0.27</v>
      </c>
      <c r="N326">
        <v>9</v>
      </c>
      <c r="O326">
        <v>0.9</v>
      </c>
      <c r="P326">
        <v>27</v>
      </c>
      <c r="Q326">
        <v>77</v>
      </c>
      <c r="R326">
        <v>70</v>
      </c>
      <c r="S326">
        <v>71</v>
      </c>
      <c r="T326">
        <v>1</v>
      </c>
      <c r="U326">
        <v>7.3999999999999996E-2</v>
      </c>
      <c r="V326">
        <v>0.57999999999999996</v>
      </c>
      <c r="W326">
        <v>5.4</v>
      </c>
      <c r="X326">
        <v>0</v>
      </c>
      <c r="Y326">
        <v>7.5999999999999998E-2</v>
      </c>
      <c r="Z326">
        <v>1.6E-2</v>
      </c>
      <c r="AA326">
        <v>0.22500000000000001</v>
      </c>
      <c r="AB326">
        <v>0.311</v>
      </c>
      <c r="AC326">
        <v>5.0000000000000001E-3</v>
      </c>
      <c r="AD326">
        <v>6</v>
      </c>
      <c r="AE326">
        <v>0</v>
      </c>
      <c r="AF326">
        <v>6</v>
      </c>
      <c r="AG326">
        <v>6</v>
      </c>
      <c r="AH326">
        <v>7.4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180</v>
      </c>
      <c r="AR326">
        <v>0.08</v>
      </c>
      <c r="AU326">
        <v>0.3</v>
      </c>
      <c r="AV326">
        <v>0.31</v>
      </c>
      <c r="AW326">
        <v>0.435</v>
      </c>
      <c r="AX326">
        <v>0.55900000000000005</v>
      </c>
      <c r="AY326">
        <v>0</v>
      </c>
      <c r="AZ326">
        <v>234</v>
      </c>
      <c r="BA326" t="s">
        <v>173</v>
      </c>
      <c r="BB326">
        <v>175</v>
      </c>
      <c r="BC326" t="s">
        <v>889</v>
      </c>
      <c r="BD326">
        <v>0</v>
      </c>
    </row>
    <row r="327" spans="1:56">
      <c r="A327">
        <v>56</v>
      </c>
      <c r="B327" t="s">
        <v>8</v>
      </c>
      <c r="C327" t="s">
        <v>12</v>
      </c>
      <c r="F327">
        <f>AVERAGE(F328:F329)</f>
        <v>46</v>
      </c>
      <c r="G327">
        <f t="shared" ref="G327:BD327" si="159">AVERAGE(G328:G329)</f>
        <v>202</v>
      </c>
      <c r="H327">
        <f t="shared" si="159"/>
        <v>8.5500000000000007</v>
      </c>
      <c r="I327">
        <f t="shared" si="159"/>
        <v>3.05</v>
      </c>
      <c r="J327">
        <f t="shared" si="159"/>
        <v>1.55</v>
      </c>
      <c r="K327">
        <f t="shared" si="159"/>
        <v>40.9</v>
      </c>
      <c r="L327">
        <f t="shared" si="159"/>
        <v>12</v>
      </c>
      <c r="M327">
        <f t="shared" si="159"/>
        <v>2.9050000000000002</v>
      </c>
      <c r="N327">
        <f t="shared" si="159"/>
        <v>66.5</v>
      </c>
      <c r="O327">
        <f t="shared" si="159"/>
        <v>3.125</v>
      </c>
      <c r="P327">
        <f t="shared" si="159"/>
        <v>38.5</v>
      </c>
      <c r="Q327">
        <f t="shared" si="159"/>
        <v>108.5</v>
      </c>
      <c r="R327">
        <f t="shared" si="159"/>
        <v>100</v>
      </c>
      <c r="S327">
        <f t="shared" si="159"/>
        <v>486</v>
      </c>
      <c r="T327">
        <f t="shared" si="159"/>
        <v>0.85499999999999998</v>
      </c>
      <c r="U327">
        <f t="shared" si="159"/>
        <v>0.21199999999999999</v>
      </c>
      <c r="V327">
        <f t="shared" si="159"/>
        <v>0.77700000000000002</v>
      </c>
      <c r="W327">
        <f t="shared" si="159"/>
        <v>24.25</v>
      </c>
      <c r="X327">
        <f t="shared" si="159"/>
        <v>0.2</v>
      </c>
      <c r="Y327">
        <f t="shared" si="159"/>
        <v>0.36049999999999999</v>
      </c>
      <c r="Z327">
        <f t="shared" si="159"/>
        <v>0.2215</v>
      </c>
      <c r="AA327">
        <f t="shared" si="159"/>
        <v>3.145</v>
      </c>
      <c r="AB327">
        <f t="shared" si="159"/>
        <v>0.39449999999999996</v>
      </c>
      <c r="AC327">
        <f t="shared" si="159"/>
        <v>0.09</v>
      </c>
      <c r="AD327">
        <f t="shared" si="159"/>
        <v>69.5</v>
      </c>
      <c r="AE327">
        <f t="shared" si="159"/>
        <v>41</v>
      </c>
      <c r="AF327">
        <f t="shared" si="159"/>
        <v>28.5</v>
      </c>
      <c r="AG327">
        <f t="shared" si="159"/>
        <v>98.5</v>
      </c>
      <c r="AH327">
        <f t="shared" si="159"/>
        <v>14.6</v>
      </c>
      <c r="AI327">
        <f t="shared" si="159"/>
        <v>0.02</v>
      </c>
      <c r="AJ327">
        <f t="shared" si="159"/>
        <v>3</v>
      </c>
      <c r="AK327">
        <f t="shared" si="159"/>
        <v>0</v>
      </c>
      <c r="AL327">
        <f t="shared" si="159"/>
        <v>0</v>
      </c>
      <c r="AM327">
        <f t="shared" si="159"/>
        <v>0</v>
      </c>
      <c r="AN327">
        <f t="shared" si="159"/>
        <v>1.5</v>
      </c>
      <c r="AO327">
        <f t="shared" si="159"/>
        <v>0.5</v>
      </c>
      <c r="AP327">
        <f t="shared" si="159"/>
        <v>0</v>
      </c>
      <c r="AQ327">
        <f t="shared" si="159"/>
        <v>39.5</v>
      </c>
      <c r="AR327">
        <f t="shared" si="159"/>
        <v>0.28000000000000003</v>
      </c>
      <c r="AS327">
        <f t="shared" si="159"/>
        <v>0</v>
      </c>
      <c r="AT327">
        <f t="shared" si="159"/>
        <v>0</v>
      </c>
      <c r="AU327">
        <f t="shared" si="159"/>
        <v>1.1499999999999999</v>
      </c>
      <c r="AV327">
        <f t="shared" si="159"/>
        <v>0.40649999999999997</v>
      </c>
      <c r="AW327">
        <f t="shared" si="159"/>
        <v>0.67800000000000005</v>
      </c>
      <c r="AX327">
        <f t="shared" si="159"/>
        <v>1.2109999999999999</v>
      </c>
      <c r="AY327">
        <f t="shared" si="159"/>
        <v>0</v>
      </c>
      <c r="AZ327">
        <f t="shared" si="159"/>
        <v>28.35</v>
      </c>
      <c r="BB327">
        <f t="shared" si="159"/>
        <v>23</v>
      </c>
      <c r="BD327">
        <f t="shared" si="159"/>
        <v>0</v>
      </c>
    </row>
    <row r="328" spans="1:56">
      <c r="D328" t="s">
        <v>890</v>
      </c>
      <c r="E328" t="s">
        <v>891</v>
      </c>
      <c r="F328">
        <v>46</v>
      </c>
      <c r="G328">
        <v>203</v>
      </c>
      <c r="H328">
        <v>9.1</v>
      </c>
      <c r="I328">
        <v>2.9</v>
      </c>
      <c r="J328">
        <v>1.6</v>
      </c>
      <c r="K328">
        <v>40.5</v>
      </c>
      <c r="L328">
        <v>12</v>
      </c>
      <c r="M328">
        <v>2.29</v>
      </c>
      <c r="N328">
        <v>76</v>
      </c>
      <c r="O328">
        <v>3.1</v>
      </c>
      <c r="P328">
        <v>22</v>
      </c>
      <c r="Q328">
        <v>78</v>
      </c>
      <c r="R328">
        <v>98</v>
      </c>
      <c r="S328">
        <v>513</v>
      </c>
      <c r="T328">
        <v>0.66</v>
      </c>
      <c r="U328">
        <v>0.13300000000000001</v>
      </c>
      <c r="V328">
        <v>0.45300000000000001</v>
      </c>
      <c r="W328">
        <v>27.9</v>
      </c>
      <c r="X328">
        <v>0.4</v>
      </c>
      <c r="Y328">
        <v>0.36699999999999999</v>
      </c>
      <c r="Z328">
        <v>0.24</v>
      </c>
      <c r="AA328">
        <v>2.5270000000000001</v>
      </c>
      <c r="AB328">
        <v>0.29699999999999999</v>
      </c>
      <c r="AC328">
        <v>7.6999999999999999E-2</v>
      </c>
      <c r="AD328">
        <v>58</v>
      </c>
      <c r="AE328">
        <v>35</v>
      </c>
      <c r="AF328">
        <v>23</v>
      </c>
      <c r="AG328">
        <v>83</v>
      </c>
      <c r="AH328">
        <v>14.6</v>
      </c>
      <c r="AI328">
        <v>0.04</v>
      </c>
      <c r="AJ328">
        <v>4</v>
      </c>
      <c r="AK328">
        <v>0</v>
      </c>
      <c r="AL328">
        <v>0</v>
      </c>
      <c r="AM328">
        <v>0</v>
      </c>
      <c r="AN328">
        <v>2</v>
      </c>
      <c r="AO328">
        <v>1</v>
      </c>
      <c r="AP328">
        <v>0</v>
      </c>
      <c r="AQ328">
        <v>37</v>
      </c>
      <c r="AR328">
        <v>0.28000000000000003</v>
      </c>
      <c r="AS328">
        <v>0</v>
      </c>
      <c r="AT328">
        <v>0</v>
      </c>
      <c r="AU328">
        <v>0.6</v>
      </c>
      <c r="AV328">
        <v>0.36799999999999999</v>
      </c>
      <c r="AW328">
        <v>0.67200000000000004</v>
      </c>
      <c r="AX328">
        <v>0.752</v>
      </c>
      <c r="AY328">
        <v>0</v>
      </c>
      <c r="AZ328">
        <v>28.35</v>
      </c>
      <c r="BA328" t="s">
        <v>174</v>
      </c>
      <c r="BB328">
        <v>23</v>
      </c>
      <c r="BC328" t="s">
        <v>187</v>
      </c>
      <c r="BD328">
        <v>0</v>
      </c>
    </row>
    <row r="329" spans="1:56">
      <c r="D329" t="s">
        <v>892</v>
      </c>
      <c r="E329" t="s">
        <v>893</v>
      </c>
      <c r="F329">
        <v>46</v>
      </c>
      <c r="G329">
        <v>201</v>
      </c>
      <c r="H329">
        <v>8</v>
      </c>
      <c r="I329">
        <v>3.2</v>
      </c>
      <c r="J329">
        <v>1.5</v>
      </c>
      <c r="K329">
        <v>41.3</v>
      </c>
      <c r="L329">
        <v>12</v>
      </c>
      <c r="M329">
        <v>3.52</v>
      </c>
      <c r="N329">
        <v>57</v>
      </c>
      <c r="O329">
        <v>3.15</v>
      </c>
      <c r="P329">
        <v>55</v>
      </c>
      <c r="Q329">
        <v>139</v>
      </c>
      <c r="R329">
        <v>102</v>
      </c>
      <c r="S329">
        <v>459</v>
      </c>
      <c r="T329">
        <v>1.05</v>
      </c>
      <c r="U329">
        <v>0.29099999999999998</v>
      </c>
      <c r="V329">
        <v>1.101</v>
      </c>
      <c r="W329">
        <v>20.6</v>
      </c>
      <c r="X329">
        <v>0</v>
      </c>
      <c r="Y329">
        <v>0.35399999999999998</v>
      </c>
      <c r="Z329">
        <v>0.20300000000000001</v>
      </c>
      <c r="AA329">
        <v>3.7629999999999999</v>
      </c>
      <c r="AB329">
        <v>0.49199999999999999</v>
      </c>
      <c r="AC329">
        <v>0.10299999999999999</v>
      </c>
      <c r="AD329">
        <v>81</v>
      </c>
      <c r="AE329">
        <v>47</v>
      </c>
      <c r="AF329">
        <v>34</v>
      </c>
      <c r="AG329">
        <v>114</v>
      </c>
      <c r="AH329">
        <v>14.6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42</v>
      </c>
      <c r="AR329">
        <v>0.28000000000000003</v>
      </c>
      <c r="AS329">
        <v>0</v>
      </c>
      <c r="AT329">
        <v>0</v>
      </c>
      <c r="AU329">
        <v>1.7</v>
      </c>
      <c r="AV329">
        <v>0.44500000000000001</v>
      </c>
      <c r="AW329">
        <v>0.68400000000000005</v>
      </c>
      <c r="AX329">
        <v>1.67</v>
      </c>
      <c r="AY329">
        <v>0</v>
      </c>
      <c r="AZ329">
        <v>28.35</v>
      </c>
      <c r="BA329" t="s">
        <v>174</v>
      </c>
      <c r="BB329">
        <v>23</v>
      </c>
      <c r="BC329" t="s">
        <v>187</v>
      </c>
      <c r="BD329">
        <v>0</v>
      </c>
    </row>
    <row r="330" spans="1:56">
      <c r="A330">
        <v>57</v>
      </c>
      <c r="B330" t="s">
        <v>9</v>
      </c>
      <c r="C330" t="s">
        <v>12</v>
      </c>
      <c r="F330">
        <f>AVERAGE(F331:F332)</f>
        <v>37.450000000000003</v>
      </c>
      <c r="G330">
        <f t="shared" ref="G330" si="160">AVERAGE(G331:G332)</f>
        <v>254.5</v>
      </c>
      <c r="H330">
        <f t="shared" ref="H330" si="161">AVERAGE(H331:H332)</f>
        <v>9.1999999999999993</v>
      </c>
      <c r="I330">
        <f t="shared" ref="I330" si="162">AVERAGE(I331:I332)</f>
        <v>3.15</v>
      </c>
      <c r="J330">
        <f t="shared" ref="J330" si="163">AVERAGE(J331:J332)</f>
        <v>2.1500000000000004</v>
      </c>
      <c r="K330">
        <f t="shared" ref="K330" si="164">AVERAGE(K331:K332)</f>
        <v>48.05</v>
      </c>
      <c r="L330">
        <f t="shared" ref="L330" si="165">AVERAGE(L331:L332)</f>
        <v>3.05</v>
      </c>
      <c r="M330">
        <f t="shared" ref="M330" si="166">AVERAGE(M331:M332)</f>
        <v>6.7050000000000001</v>
      </c>
      <c r="N330">
        <f t="shared" ref="N330" si="167">AVERAGE(N331:N332)</f>
        <v>81.5</v>
      </c>
      <c r="O330">
        <f t="shared" ref="O330" si="168">AVERAGE(O331:O332)</f>
        <v>3.26</v>
      </c>
      <c r="P330">
        <f t="shared" ref="P330" si="169">AVERAGE(P331:P332)</f>
        <v>54.5</v>
      </c>
      <c r="Q330">
        <f t="shared" ref="Q330" si="170">AVERAGE(Q331:Q332)</f>
        <v>153</v>
      </c>
      <c r="R330">
        <f t="shared" ref="R330" si="171">AVERAGE(R331:R332)</f>
        <v>240.5</v>
      </c>
      <c r="S330">
        <f t="shared" ref="S330" si="172">AVERAGE(S331:S332)</f>
        <v>519.5</v>
      </c>
      <c r="T330">
        <f t="shared" ref="T330" si="173">AVERAGE(T331:T332)</f>
        <v>1.165</v>
      </c>
      <c r="U330">
        <f t="shared" ref="U330" si="174">AVERAGE(U331:U332)</f>
        <v>0.21249999999999999</v>
      </c>
      <c r="V330">
        <f t="shared" ref="V330" si="175">AVERAGE(V331:V332)</f>
        <v>1.2565</v>
      </c>
      <c r="W330">
        <f t="shared" ref="W330" si="176">AVERAGE(W331:W332)</f>
        <v>29.1</v>
      </c>
      <c r="X330">
        <f t="shared" ref="X330" si="177">AVERAGE(X331:X332)</f>
        <v>0.1</v>
      </c>
      <c r="Y330">
        <f t="shared" ref="Y330" si="178">AVERAGE(Y331:Y332)</f>
        <v>0.38300000000000001</v>
      </c>
      <c r="Z330">
        <f t="shared" ref="Z330" si="179">AVERAGE(Z331:Z332)</f>
        <v>0.33099999999999996</v>
      </c>
      <c r="AA330">
        <f t="shared" ref="AA330" si="180">AVERAGE(AA331:AA332)</f>
        <v>4.45</v>
      </c>
      <c r="AB330">
        <f t="shared" ref="AB330" si="181">AVERAGE(AB331:AB332)</f>
        <v>0.52849999999999997</v>
      </c>
      <c r="AC330">
        <f t="shared" ref="AC330" si="182">AVERAGE(AC331:AC332)</f>
        <v>0.1275</v>
      </c>
      <c r="AD330">
        <f t="shared" ref="AD330" si="183">AVERAGE(AD331:AD332)</f>
        <v>111.5</v>
      </c>
      <c r="AE330">
        <f t="shared" ref="AE330" si="184">AVERAGE(AE331:AE332)</f>
        <v>71.5</v>
      </c>
      <c r="AF330">
        <f t="shared" ref="AF330" si="185">AVERAGE(AF331:AF332)</f>
        <v>40</v>
      </c>
      <c r="AG330">
        <f t="shared" ref="AG330" si="186">AVERAGE(AG331:AG332)</f>
        <v>161.5</v>
      </c>
      <c r="AH330">
        <f t="shared" ref="AH330" si="187">AVERAGE(AH331:AH332)</f>
        <v>18.7</v>
      </c>
      <c r="AI330">
        <f t="shared" ref="AI330" si="188">AVERAGE(AI331:AI332)</f>
        <v>3.5000000000000003E-2</v>
      </c>
      <c r="AJ330">
        <f t="shared" ref="AJ330" si="189">AVERAGE(AJ331:AJ332)</f>
        <v>1.5</v>
      </c>
      <c r="AK330">
        <f t="shared" ref="AK330" si="190">AVERAGE(AK331:AK332)</f>
        <v>0</v>
      </c>
      <c r="AL330">
        <f t="shared" ref="AL330" si="191">AVERAGE(AL331:AL332)</f>
        <v>0</v>
      </c>
      <c r="AM330">
        <f t="shared" ref="AM330" si="192">AVERAGE(AM331:AM332)</f>
        <v>0</v>
      </c>
      <c r="AN330">
        <f t="shared" ref="AN330" si="193">AVERAGE(AN331:AN332)</f>
        <v>1</v>
      </c>
      <c r="AO330">
        <f t="shared" ref="AO330" si="194">AVERAGE(AO331:AO332)</f>
        <v>0</v>
      </c>
      <c r="AP330">
        <f t="shared" ref="AP330" si="195">AVERAGE(AP331:AP332)</f>
        <v>0</v>
      </c>
      <c r="AQ330">
        <f t="shared" ref="AQ330" si="196">AVERAGE(AQ331:AQ332)</f>
        <v>54.5</v>
      </c>
      <c r="AR330">
        <f t="shared" ref="AR330" si="197">AVERAGE(AR331:AR332)</f>
        <v>0.41500000000000004</v>
      </c>
      <c r="AS330">
        <f t="shared" ref="AS330" si="198">AVERAGE(AS331:AS332)</f>
        <v>0</v>
      </c>
      <c r="AT330">
        <f t="shared" ref="AT330" si="199">AVERAGE(AT331:AT332)</f>
        <v>0</v>
      </c>
      <c r="AU330">
        <f t="shared" ref="AU330" si="200">AVERAGE(AU331:AU332)</f>
        <v>1.2000000000000002</v>
      </c>
      <c r="AV330">
        <f t="shared" ref="AV330" si="201">AVERAGE(AV331:AV332)</f>
        <v>0.71799999999999997</v>
      </c>
      <c r="AW330">
        <f t="shared" ref="AW330" si="202">AVERAGE(AW331:AW332)</f>
        <v>1.4464999999999999</v>
      </c>
      <c r="AX330">
        <f t="shared" ref="AX330" si="203">AVERAGE(AX331:AX332)</f>
        <v>0.65850000000000009</v>
      </c>
      <c r="AY330">
        <f t="shared" ref="AY330" si="204">AVERAGE(AY331:AY332)</f>
        <v>0</v>
      </c>
      <c r="AZ330">
        <f t="shared" ref="AZ330" si="205">AVERAGE(AZ331:AZ332)</f>
        <v>28.35</v>
      </c>
      <c r="BB330">
        <f t="shared" ref="BB330" si="206">AVERAGE(BB331:BB332)</f>
        <v>32</v>
      </c>
      <c r="BD330">
        <f t="shared" ref="BD330" si="207">AVERAGE(BD331:BD332)</f>
        <v>0</v>
      </c>
    </row>
    <row r="331" spans="1:56">
      <c r="D331" t="s">
        <v>894</v>
      </c>
      <c r="E331" t="s">
        <v>895</v>
      </c>
      <c r="F331">
        <v>37.799999999999997</v>
      </c>
      <c r="G331">
        <v>248</v>
      </c>
      <c r="H331">
        <v>8.8000000000000007</v>
      </c>
      <c r="I331">
        <v>3.4</v>
      </c>
      <c r="J331">
        <v>2.2000000000000002</v>
      </c>
      <c r="K331">
        <v>47.8</v>
      </c>
      <c r="L331">
        <v>4</v>
      </c>
      <c r="M331">
        <v>9.68</v>
      </c>
      <c r="N331">
        <v>74</v>
      </c>
      <c r="O331">
        <v>3.07</v>
      </c>
      <c r="P331">
        <v>81</v>
      </c>
      <c r="Q331">
        <v>185</v>
      </c>
      <c r="R331">
        <v>227</v>
      </c>
      <c r="S331">
        <v>486</v>
      </c>
      <c r="T331">
        <v>1.35</v>
      </c>
      <c r="U331">
        <v>0.221</v>
      </c>
      <c r="V331">
        <v>1.6679999999999999</v>
      </c>
      <c r="W331">
        <v>31</v>
      </c>
      <c r="X331">
        <v>0</v>
      </c>
      <c r="Y331">
        <v>0.39700000000000002</v>
      </c>
      <c r="Z331">
        <v>0.28699999999999998</v>
      </c>
      <c r="AA331">
        <v>4.4020000000000001</v>
      </c>
      <c r="AB331">
        <v>0.53600000000000003</v>
      </c>
      <c r="AC331">
        <v>0.17599999999999999</v>
      </c>
      <c r="AD331">
        <v>105</v>
      </c>
      <c r="AE331">
        <v>80</v>
      </c>
      <c r="AF331">
        <v>25</v>
      </c>
      <c r="AG331">
        <v>161</v>
      </c>
      <c r="AH331">
        <v>18.7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54</v>
      </c>
      <c r="AR331">
        <v>0.32</v>
      </c>
      <c r="AS331">
        <v>0</v>
      </c>
      <c r="AT331">
        <v>0</v>
      </c>
      <c r="AU331">
        <v>1.3</v>
      </c>
      <c r="AV331">
        <v>0.77900000000000003</v>
      </c>
      <c r="AW331">
        <v>1.6180000000000001</v>
      </c>
      <c r="AX331">
        <v>0.64900000000000002</v>
      </c>
      <c r="AY331">
        <v>0</v>
      </c>
      <c r="AZ331">
        <v>28.35</v>
      </c>
      <c r="BA331" t="s">
        <v>174</v>
      </c>
      <c r="BB331">
        <v>36</v>
      </c>
      <c r="BC331" t="s">
        <v>187</v>
      </c>
      <c r="BD331">
        <v>0</v>
      </c>
    </row>
    <row r="332" spans="1:56">
      <c r="D332" t="s">
        <v>896</v>
      </c>
      <c r="E332" t="s">
        <v>897</v>
      </c>
      <c r="F332">
        <v>37.1</v>
      </c>
      <c r="G332">
        <v>261</v>
      </c>
      <c r="H332">
        <v>9.6</v>
      </c>
      <c r="I332">
        <v>2.9</v>
      </c>
      <c r="J332">
        <v>2.1</v>
      </c>
      <c r="K332">
        <v>48.3</v>
      </c>
      <c r="L332">
        <v>2.1</v>
      </c>
      <c r="M332">
        <v>3.73</v>
      </c>
      <c r="N332">
        <v>89</v>
      </c>
      <c r="O332">
        <v>3.45</v>
      </c>
      <c r="P332">
        <v>28</v>
      </c>
      <c r="Q332">
        <v>121</v>
      </c>
      <c r="R332">
        <v>254</v>
      </c>
      <c r="S332">
        <v>553</v>
      </c>
      <c r="T332">
        <v>0.98</v>
      </c>
      <c r="U332">
        <v>0.20399999999999999</v>
      </c>
      <c r="V332">
        <v>0.84499999999999997</v>
      </c>
      <c r="W332">
        <v>27.2</v>
      </c>
      <c r="X332">
        <v>0.2</v>
      </c>
      <c r="Y332">
        <v>0.36899999999999999</v>
      </c>
      <c r="Z332">
        <v>0.375</v>
      </c>
      <c r="AA332">
        <v>4.4980000000000002</v>
      </c>
      <c r="AB332">
        <v>0.52100000000000002</v>
      </c>
      <c r="AC332">
        <v>7.9000000000000001E-2</v>
      </c>
      <c r="AD332">
        <v>118</v>
      </c>
      <c r="AE332">
        <v>63</v>
      </c>
      <c r="AF332">
        <v>55</v>
      </c>
      <c r="AG332">
        <v>162</v>
      </c>
      <c r="AH332">
        <v>18.7</v>
      </c>
      <c r="AI332">
        <v>7.0000000000000007E-2</v>
      </c>
      <c r="AJ332">
        <v>3</v>
      </c>
      <c r="AK332">
        <v>0</v>
      </c>
      <c r="AL332">
        <v>0</v>
      </c>
      <c r="AM332">
        <v>0</v>
      </c>
      <c r="AN332">
        <v>2</v>
      </c>
      <c r="AO332">
        <v>0</v>
      </c>
      <c r="AP332">
        <v>0</v>
      </c>
      <c r="AQ332">
        <v>55</v>
      </c>
      <c r="AR332">
        <v>0.51</v>
      </c>
      <c r="AS332">
        <v>0</v>
      </c>
      <c r="AT332">
        <v>0</v>
      </c>
      <c r="AU332">
        <v>1.1000000000000001</v>
      </c>
      <c r="AV332">
        <v>0.65700000000000003</v>
      </c>
      <c r="AW332">
        <v>1.2749999999999999</v>
      </c>
      <c r="AX332">
        <v>0.66800000000000004</v>
      </c>
      <c r="AY332">
        <v>0</v>
      </c>
      <c r="AZ332">
        <v>28.35</v>
      </c>
      <c r="BA332" t="s">
        <v>174</v>
      </c>
      <c r="BB332">
        <v>28</v>
      </c>
      <c r="BC332" t="s">
        <v>187</v>
      </c>
      <c r="BD332">
        <v>0</v>
      </c>
    </row>
    <row r="333" spans="1:56">
      <c r="A333">
        <v>58</v>
      </c>
      <c r="B333" t="s">
        <v>105</v>
      </c>
      <c r="C333" t="s">
        <v>12</v>
      </c>
      <c r="F333">
        <f>AVERAGE(F334:F335)</f>
        <v>67.069999999999993</v>
      </c>
      <c r="G333">
        <f t="shared" ref="G333" si="208">AVERAGE(G334:G335)</f>
        <v>142.5</v>
      </c>
      <c r="H333">
        <f t="shared" ref="H333" si="209">AVERAGE(H334:H335)</f>
        <v>2.38</v>
      </c>
      <c r="I333">
        <f t="shared" ref="I333" si="210">AVERAGE(I334:I335)</f>
        <v>3.5750000000000002</v>
      </c>
      <c r="J333">
        <f t="shared" ref="J333" si="211">AVERAGE(J334:J335)</f>
        <v>1.7250000000000001</v>
      </c>
      <c r="K333">
        <f t="shared" ref="K333" si="212">AVERAGE(K334:K335)</f>
        <v>25.245000000000001</v>
      </c>
      <c r="L333">
        <f t="shared" ref="L333" si="213">AVERAGE(L334:L335)</f>
        <v>2.25</v>
      </c>
      <c r="M333">
        <f t="shared" ref="M333" si="214">AVERAGE(M334:M335)</f>
        <v>0.22500000000000001</v>
      </c>
      <c r="N333">
        <f t="shared" ref="N333" si="215">AVERAGE(N334:N335)</f>
        <v>9.5</v>
      </c>
      <c r="O333">
        <f t="shared" ref="O333" si="216">AVERAGE(O334:O335)</f>
        <v>0.64500000000000002</v>
      </c>
      <c r="P333">
        <f t="shared" ref="P333" si="217">AVERAGE(P334:P335)</f>
        <v>22</v>
      </c>
      <c r="Q333">
        <f t="shared" ref="Q333" si="218">AVERAGE(Q334:Q335)</f>
        <v>84</v>
      </c>
      <c r="R333">
        <f t="shared" ref="R333" si="219">AVERAGE(R334:R335)</f>
        <v>429.5</v>
      </c>
      <c r="S333">
        <f t="shared" ref="S333" si="220">AVERAGE(S334:S335)</f>
        <v>345</v>
      </c>
      <c r="T333">
        <f t="shared" ref="T333" si="221">AVERAGE(T334:T335)</f>
        <v>0.38500000000000001</v>
      </c>
      <c r="U333">
        <f t="shared" ref="U333" si="222">AVERAGE(U334:U335)</f>
        <v>9.35E-2</v>
      </c>
      <c r="V333">
        <f t="shared" ref="V333" si="223">AVERAGE(V334:V335)</f>
        <v>0.17499999999999999</v>
      </c>
      <c r="W333">
        <f t="shared" ref="W333" si="224">AVERAGE(W334:W335)</f>
        <v>0.4</v>
      </c>
      <c r="X333">
        <f t="shared" ref="X333" si="225">AVERAGE(X334:X335)</f>
        <v>16.2</v>
      </c>
      <c r="Y333">
        <f t="shared" ref="Y333" si="226">AVERAGE(Y334:Y335)</f>
        <v>0.115</v>
      </c>
      <c r="Z333">
        <f t="shared" ref="Z333" si="227">AVERAGE(Z334:Z335)</f>
        <v>5.0499999999999996E-2</v>
      </c>
      <c r="AA333">
        <f t="shared" ref="AA333" si="228">AVERAGE(AA334:AA335)</f>
        <v>2.1225000000000001</v>
      </c>
      <c r="AB333">
        <f t="shared" ref="AB333" si="229">AVERAGE(AB334:AB335)</f>
        <v>0.4975</v>
      </c>
      <c r="AC333">
        <f t="shared" ref="AC333" si="230">AVERAGE(AC334:AC335)</f>
        <v>0.18</v>
      </c>
      <c r="AD333">
        <f t="shared" ref="AD333:BD333" si="231">AVERAGE(AD334:AD335)</f>
        <v>34.5</v>
      </c>
      <c r="AE333">
        <v>0</v>
      </c>
      <c r="AF333">
        <f t="shared" si="231"/>
        <v>34.5</v>
      </c>
      <c r="AG333">
        <v>0</v>
      </c>
      <c r="AH333">
        <v>0</v>
      </c>
      <c r="AI333">
        <f t="shared" si="231"/>
        <v>0</v>
      </c>
      <c r="AJ333">
        <f t="shared" si="231"/>
        <v>4</v>
      </c>
      <c r="AK333">
        <f t="shared" si="231"/>
        <v>0</v>
      </c>
      <c r="AL333">
        <v>0</v>
      </c>
      <c r="AM333">
        <f t="shared" si="231"/>
        <v>0</v>
      </c>
      <c r="AN333">
        <f t="shared" si="231"/>
        <v>2</v>
      </c>
      <c r="AO333">
        <f t="shared" si="231"/>
        <v>0</v>
      </c>
      <c r="AP333">
        <f t="shared" si="231"/>
        <v>0</v>
      </c>
      <c r="AQ333">
        <f t="shared" si="231"/>
        <v>12</v>
      </c>
      <c r="AR333">
        <f t="shared" si="231"/>
        <v>0.08</v>
      </c>
      <c r="AS333">
        <f t="shared" si="231"/>
        <v>0</v>
      </c>
      <c r="AT333">
        <f t="shared" si="231"/>
        <v>0</v>
      </c>
      <c r="AU333">
        <f t="shared" si="231"/>
        <v>2.0499999999999998</v>
      </c>
      <c r="AV333">
        <f t="shared" si="231"/>
        <v>0.71249999999999991</v>
      </c>
      <c r="AW333">
        <f t="shared" si="231"/>
        <v>2.1159999999999997</v>
      </c>
      <c r="AX333">
        <f t="shared" si="231"/>
        <v>0.23499999999999999</v>
      </c>
      <c r="AY333">
        <f t="shared" si="231"/>
        <v>0</v>
      </c>
      <c r="AZ333">
        <f t="shared" si="231"/>
        <v>143</v>
      </c>
      <c r="BD333">
        <f t="shared" si="231"/>
        <v>0</v>
      </c>
    </row>
    <row r="334" spans="1:56">
      <c r="D334" t="s">
        <v>898</v>
      </c>
      <c r="E334" t="s">
        <v>899</v>
      </c>
      <c r="F334">
        <v>69.290000000000006</v>
      </c>
      <c r="G334">
        <v>133</v>
      </c>
      <c r="H334">
        <v>2.19</v>
      </c>
      <c r="I334">
        <v>3.39</v>
      </c>
      <c r="J334">
        <v>1.61</v>
      </c>
      <c r="K334">
        <v>23.51</v>
      </c>
      <c r="L334">
        <v>1.9</v>
      </c>
      <c r="M334">
        <v>0.2</v>
      </c>
      <c r="N334">
        <v>9</v>
      </c>
      <c r="O334">
        <v>0.65</v>
      </c>
      <c r="P334">
        <v>21</v>
      </c>
      <c r="Q334">
        <v>78</v>
      </c>
      <c r="R334">
        <v>400</v>
      </c>
      <c r="S334">
        <v>317</v>
      </c>
      <c r="T334">
        <v>0.36</v>
      </c>
      <c r="U334">
        <v>9.1999999999999998E-2</v>
      </c>
      <c r="V334">
        <v>0.161</v>
      </c>
      <c r="W334">
        <v>0.4</v>
      </c>
      <c r="X334">
        <v>18.399999999999999</v>
      </c>
      <c r="Y334">
        <v>9.8000000000000004E-2</v>
      </c>
      <c r="Z334">
        <v>7.1999999999999995E-2</v>
      </c>
      <c r="AA334">
        <v>2.0049999999999999</v>
      </c>
      <c r="AB334">
        <v>0.47299999999999998</v>
      </c>
      <c r="AC334">
        <v>0.16800000000000001</v>
      </c>
      <c r="AD334">
        <v>38</v>
      </c>
      <c r="AF334">
        <v>38</v>
      </c>
      <c r="AI334">
        <v>0</v>
      </c>
      <c r="AJ334">
        <v>4</v>
      </c>
      <c r="AK334">
        <v>0</v>
      </c>
      <c r="AM334">
        <v>0</v>
      </c>
      <c r="AN334">
        <v>2</v>
      </c>
      <c r="AO334">
        <v>0</v>
      </c>
      <c r="AP334">
        <v>0</v>
      </c>
      <c r="AQ334">
        <v>12</v>
      </c>
      <c r="AR334">
        <v>0.08</v>
      </c>
      <c r="AS334">
        <v>0</v>
      </c>
      <c r="AT334">
        <v>0</v>
      </c>
      <c r="AU334">
        <v>1.8</v>
      </c>
      <c r="AV334">
        <v>0.68799999999999994</v>
      </c>
      <c r="AW334">
        <v>2.0249999999999999</v>
      </c>
      <c r="AX334">
        <v>0.218</v>
      </c>
      <c r="AY334">
        <v>0</v>
      </c>
      <c r="AZ334">
        <v>153</v>
      </c>
      <c r="BA334" t="s">
        <v>1039</v>
      </c>
      <c r="BD334">
        <v>0</v>
      </c>
    </row>
    <row r="335" spans="1:56">
      <c r="D335" t="s">
        <v>900</v>
      </c>
      <c r="E335" t="s">
        <v>901</v>
      </c>
      <c r="F335">
        <v>64.849999999999994</v>
      </c>
      <c r="G335">
        <v>152</v>
      </c>
      <c r="H335">
        <v>2.57</v>
      </c>
      <c r="I335">
        <v>3.76</v>
      </c>
      <c r="J335">
        <v>1.84</v>
      </c>
      <c r="K335">
        <v>26.98</v>
      </c>
      <c r="L335">
        <v>2.6</v>
      </c>
      <c r="M335">
        <v>0.25</v>
      </c>
      <c r="N335">
        <v>10</v>
      </c>
      <c r="O335">
        <v>0.64</v>
      </c>
      <c r="P335">
        <v>23</v>
      </c>
      <c r="Q335">
        <v>90</v>
      </c>
      <c r="R335">
        <v>459</v>
      </c>
      <c r="S335">
        <v>373</v>
      </c>
      <c r="T335">
        <v>0.41</v>
      </c>
      <c r="U335">
        <v>9.5000000000000001E-2</v>
      </c>
      <c r="V335">
        <v>0.189</v>
      </c>
      <c r="X335">
        <v>14</v>
      </c>
      <c r="Y335">
        <v>0.13200000000000001</v>
      </c>
      <c r="Z335">
        <v>2.9000000000000001E-2</v>
      </c>
      <c r="AA335">
        <v>2.2400000000000002</v>
      </c>
      <c r="AB335">
        <v>0.52200000000000002</v>
      </c>
      <c r="AC335">
        <v>0.192</v>
      </c>
      <c r="AD335">
        <v>31</v>
      </c>
      <c r="AF335">
        <v>31</v>
      </c>
      <c r="AI335">
        <v>0</v>
      </c>
      <c r="AR335">
        <v>0.08</v>
      </c>
      <c r="AS335">
        <v>0</v>
      </c>
      <c r="AT335">
        <v>0</v>
      </c>
      <c r="AU335">
        <v>2.2999999999999998</v>
      </c>
      <c r="AV335">
        <v>0.73699999999999999</v>
      </c>
      <c r="AW335">
        <v>2.2069999999999999</v>
      </c>
      <c r="AX335">
        <v>0.252</v>
      </c>
      <c r="AY335">
        <v>0</v>
      </c>
      <c r="AZ335">
        <v>133</v>
      </c>
      <c r="BA335" t="s">
        <v>1039</v>
      </c>
      <c r="BD335">
        <v>0</v>
      </c>
    </row>
    <row r="336" spans="1:56">
      <c r="A336">
        <v>59</v>
      </c>
      <c r="B336" t="s">
        <v>17</v>
      </c>
      <c r="C336" t="s">
        <v>12</v>
      </c>
      <c r="D336" t="s">
        <v>904</v>
      </c>
      <c r="E336" t="s">
        <v>905</v>
      </c>
      <c r="F336">
        <v>68.44</v>
      </c>
      <c r="G336">
        <v>130</v>
      </c>
      <c r="H336">
        <v>2.69</v>
      </c>
      <c r="I336">
        <v>0.28000000000000003</v>
      </c>
      <c r="J336">
        <v>0.41</v>
      </c>
      <c r="K336">
        <v>28.17</v>
      </c>
      <c r="L336">
        <v>0.4</v>
      </c>
      <c r="M336">
        <v>0.05</v>
      </c>
      <c r="N336">
        <v>10</v>
      </c>
      <c r="O336">
        <v>1.2</v>
      </c>
      <c r="P336">
        <v>12</v>
      </c>
      <c r="Q336">
        <v>43</v>
      </c>
      <c r="R336">
        <v>35</v>
      </c>
      <c r="S336">
        <v>1</v>
      </c>
      <c r="T336">
        <v>0.49</v>
      </c>
      <c r="U336">
        <v>6.9000000000000006E-2</v>
      </c>
      <c r="V336">
        <v>0.47199999999999998</v>
      </c>
      <c r="W336">
        <v>7.5</v>
      </c>
      <c r="X336">
        <v>0</v>
      </c>
      <c r="Y336">
        <v>0.16300000000000001</v>
      </c>
      <c r="Z336">
        <v>1.2999999999999999E-2</v>
      </c>
      <c r="AA336">
        <v>1.476</v>
      </c>
      <c r="AB336">
        <v>0.39</v>
      </c>
      <c r="AC336">
        <v>9.2999999999999999E-2</v>
      </c>
      <c r="AD336">
        <v>58</v>
      </c>
      <c r="AE336">
        <v>55</v>
      </c>
      <c r="AF336">
        <v>3</v>
      </c>
      <c r="AG336">
        <v>97</v>
      </c>
      <c r="AH336">
        <v>2.1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0.04</v>
      </c>
      <c r="AS336">
        <v>0</v>
      </c>
      <c r="AT336">
        <v>0</v>
      </c>
      <c r="AU336">
        <v>0</v>
      </c>
      <c r="AV336">
        <v>7.6999999999999999E-2</v>
      </c>
      <c r="AW336">
        <v>8.7999999999999995E-2</v>
      </c>
      <c r="AX336">
        <v>7.5999999999999998E-2</v>
      </c>
      <c r="AY336">
        <v>0</v>
      </c>
      <c r="AZ336">
        <v>158</v>
      </c>
      <c r="BA336" t="s">
        <v>173</v>
      </c>
    </row>
    <row r="337" spans="1:56">
      <c r="A337">
        <v>60</v>
      </c>
      <c r="B337" t="s">
        <v>18</v>
      </c>
      <c r="C337" t="s">
        <v>12</v>
      </c>
      <c r="D337" t="s">
        <v>902</v>
      </c>
      <c r="E337" t="s">
        <v>903</v>
      </c>
      <c r="F337">
        <v>73.09</v>
      </c>
      <c r="G337">
        <v>111</v>
      </c>
      <c r="H337">
        <v>2.58</v>
      </c>
      <c r="I337">
        <v>0.9</v>
      </c>
      <c r="J337">
        <v>0.46</v>
      </c>
      <c r="K337">
        <v>22.96</v>
      </c>
      <c r="L337">
        <v>1.8</v>
      </c>
      <c r="M337">
        <v>0.35</v>
      </c>
      <c r="N337">
        <v>10</v>
      </c>
      <c r="O337">
        <v>0.42</v>
      </c>
      <c r="P337">
        <v>43</v>
      </c>
      <c r="Q337">
        <v>83</v>
      </c>
      <c r="R337">
        <v>43</v>
      </c>
      <c r="S337">
        <v>5</v>
      </c>
      <c r="T337">
        <v>0.63</v>
      </c>
      <c r="U337">
        <v>0.1</v>
      </c>
      <c r="V337">
        <v>0.90500000000000003</v>
      </c>
      <c r="W337">
        <v>9.8000000000000007</v>
      </c>
      <c r="X337">
        <v>0</v>
      </c>
      <c r="Y337">
        <v>9.6000000000000002E-2</v>
      </c>
      <c r="Z337">
        <v>2.5000000000000001E-2</v>
      </c>
      <c r="AA337">
        <v>1.528</v>
      </c>
      <c r="AB337">
        <v>0.28499999999999998</v>
      </c>
      <c r="AC337">
        <v>0.14499999999999999</v>
      </c>
      <c r="AD337">
        <v>4</v>
      </c>
      <c r="AE337">
        <v>0</v>
      </c>
      <c r="AF337">
        <v>4</v>
      </c>
      <c r="AG337">
        <v>4</v>
      </c>
      <c r="AH337">
        <v>9.1999999999999993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0.03</v>
      </c>
      <c r="AS337">
        <v>0</v>
      </c>
      <c r="AT337">
        <v>0</v>
      </c>
      <c r="AU337">
        <v>0.6</v>
      </c>
      <c r="AV337">
        <v>0.18</v>
      </c>
      <c r="AW337">
        <v>0.32700000000000001</v>
      </c>
      <c r="AX337">
        <v>0.32300000000000001</v>
      </c>
      <c r="AY337">
        <v>0</v>
      </c>
      <c r="AZ337">
        <v>195</v>
      </c>
      <c r="BA337" t="s">
        <v>173</v>
      </c>
    </row>
    <row r="338" spans="1:56">
      <c r="A338">
        <v>61</v>
      </c>
      <c r="B338" t="s">
        <v>15</v>
      </c>
      <c r="C338" t="s">
        <v>7</v>
      </c>
      <c r="D338" t="s">
        <v>171</v>
      </c>
      <c r="E338" t="s">
        <v>172</v>
      </c>
      <c r="F338">
        <v>6.58</v>
      </c>
      <c r="G338">
        <v>354</v>
      </c>
      <c r="H338">
        <v>8.34</v>
      </c>
      <c r="I338">
        <v>0.41</v>
      </c>
      <c r="J338">
        <v>3.5</v>
      </c>
      <c r="K338">
        <v>81.17</v>
      </c>
      <c r="L338">
        <v>6.6</v>
      </c>
      <c r="M338">
        <v>3.36</v>
      </c>
      <c r="N338">
        <v>27</v>
      </c>
      <c r="O338">
        <v>1.21</v>
      </c>
      <c r="P338">
        <v>66</v>
      </c>
      <c r="Q338">
        <v>156</v>
      </c>
      <c r="R338">
        <v>1098</v>
      </c>
      <c r="S338">
        <v>104</v>
      </c>
      <c r="T338">
        <v>0.7</v>
      </c>
      <c r="U338">
        <v>0.161</v>
      </c>
      <c r="V338">
        <v>0.161</v>
      </c>
      <c r="W338">
        <v>13.4</v>
      </c>
      <c r="X338">
        <v>81</v>
      </c>
      <c r="Y338">
        <v>0.98799999999999999</v>
      </c>
      <c r="Z338">
        <v>0.11</v>
      </c>
      <c r="AA338">
        <v>6.2640000000000002</v>
      </c>
      <c r="AB338">
        <v>2.0790000000000002</v>
      </c>
      <c r="AC338">
        <v>0.748</v>
      </c>
      <c r="AD338">
        <v>46</v>
      </c>
      <c r="AE338">
        <v>0</v>
      </c>
      <c r="AF338">
        <v>46</v>
      </c>
      <c r="AG338">
        <v>46</v>
      </c>
      <c r="AH338">
        <v>54.9</v>
      </c>
      <c r="AI338">
        <v>0</v>
      </c>
      <c r="AJ338">
        <v>11</v>
      </c>
      <c r="AK338">
        <v>1</v>
      </c>
      <c r="AL338">
        <v>0</v>
      </c>
      <c r="AM338">
        <v>0</v>
      </c>
      <c r="AN338">
        <v>6</v>
      </c>
      <c r="AO338">
        <v>0</v>
      </c>
      <c r="AP338">
        <v>0</v>
      </c>
      <c r="AQ338">
        <v>37</v>
      </c>
      <c r="AR338">
        <v>0.03</v>
      </c>
      <c r="AS338">
        <v>0</v>
      </c>
      <c r="AT338">
        <v>0</v>
      </c>
      <c r="AU338">
        <v>8.6999999999999993</v>
      </c>
      <c r="AV338">
        <v>0.16900000000000001</v>
      </c>
      <c r="AW338">
        <v>8.9999999999999993E-3</v>
      </c>
      <c r="AX338">
        <v>0.14299999999999999</v>
      </c>
      <c r="AY338">
        <v>0</v>
      </c>
      <c r="AZ338">
        <v>60</v>
      </c>
      <c r="BA338" t="s">
        <v>173</v>
      </c>
    </row>
    <row r="339" spans="1:56">
      <c r="A339">
        <v>62</v>
      </c>
      <c r="B339" t="s">
        <v>6</v>
      </c>
      <c r="C339" t="s">
        <v>7</v>
      </c>
      <c r="D339" t="s">
        <v>906</v>
      </c>
      <c r="E339" t="s">
        <v>907</v>
      </c>
      <c r="F339">
        <v>30.4</v>
      </c>
      <c r="G339">
        <v>293</v>
      </c>
      <c r="H339">
        <v>9</v>
      </c>
      <c r="I339">
        <v>4</v>
      </c>
      <c r="J339">
        <v>2.1</v>
      </c>
      <c r="K339">
        <v>54.4</v>
      </c>
      <c r="L339">
        <v>2.5</v>
      </c>
      <c r="M339">
        <v>4.74</v>
      </c>
      <c r="N339">
        <v>119</v>
      </c>
      <c r="O339">
        <v>3.33</v>
      </c>
      <c r="P339">
        <v>26</v>
      </c>
      <c r="Q339">
        <v>103</v>
      </c>
      <c r="R339">
        <v>131</v>
      </c>
      <c r="S339">
        <v>592</v>
      </c>
      <c r="T339">
        <v>0.68</v>
      </c>
      <c r="U339">
        <v>0.13800000000000001</v>
      </c>
      <c r="V339">
        <v>0.42099999999999999</v>
      </c>
      <c r="W339">
        <v>31</v>
      </c>
      <c r="X339">
        <v>0</v>
      </c>
      <c r="Y339">
        <v>0.41499999999999998</v>
      </c>
      <c r="Z339">
        <v>0.33700000000000002</v>
      </c>
      <c r="AA339">
        <v>3.9260000000000002</v>
      </c>
      <c r="AB339">
        <v>0.27800000000000002</v>
      </c>
      <c r="AC339">
        <v>6.3E-2</v>
      </c>
      <c r="AD339">
        <v>104</v>
      </c>
      <c r="AE339">
        <v>78</v>
      </c>
      <c r="AF339">
        <v>26</v>
      </c>
      <c r="AG339">
        <v>159</v>
      </c>
      <c r="AH339">
        <v>16.100000000000001</v>
      </c>
      <c r="AI339">
        <v>0.02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46</v>
      </c>
      <c r="AR339">
        <v>0.24</v>
      </c>
      <c r="AS339">
        <v>0</v>
      </c>
      <c r="AT339">
        <v>0</v>
      </c>
      <c r="AU339">
        <v>3.4</v>
      </c>
      <c r="AV339">
        <v>0.57799999999999996</v>
      </c>
      <c r="AW339">
        <v>0.79600000000000004</v>
      </c>
      <c r="AX339">
        <v>2.09</v>
      </c>
      <c r="AY339">
        <v>1</v>
      </c>
      <c r="AZ339">
        <v>28.35</v>
      </c>
      <c r="BA339" t="s">
        <v>174</v>
      </c>
      <c r="BB339">
        <v>45</v>
      </c>
      <c r="BC339" t="s">
        <v>908</v>
      </c>
      <c r="BD339">
        <v>0</v>
      </c>
    </row>
    <row r="340" spans="1:56">
      <c r="A340">
        <v>63</v>
      </c>
      <c r="B340" t="s">
        <v>16</v>
      </c>
      <c r="C340" t="s">
        <v>7</v>
      </c>
      <c r="D340" t="s">
        <v>909</v>
      </c>
      <c r="E340" t="s">
        <v>910</v>
      </c>
      <c r="F340">
        <v>78.73</v>
      </c>
      <c r="G340">
        <v>114</v>
      </c>
      <c r="H340">
        <v>1.53</v>
      </c>
      <c r="I340">
        <v>6.03</v>
      </c>
      <c r="J340">
        <v>0.68</v>
      </c>
      <c r="K340">
        <v>13.53</v>
      </c>
      <c r="N340">
        <v>14</v>
      </c>
      <c r="O340">
        <v>0.73</v>
      </c>
      <c r="P340">
        <v>8</v>
      </c>
      <c r="Q340">
        <v>56</v>
      </c>
      <c r="R340">
        <v>270</v>
      </c>
      <c r="S340">
        <v>328</v>
      </c>
      <c r="T340">
        <v>0.2</v>
      </c>
      <c r="U340">
        <v>7.9000000000000001E-2</v>
      </c>
      <c r="V340">
        <v>7.3999999999999996E-2</v>
      </c>
      <c r="W340">
        <v>0.9</v>
      </c>
      <c r="X340">
        <v>1.1000000000000001</v>
      </c>
      <c r="Y340">
        <v>7.0000000000000007E-2</v>
      </c>
      <c r="Z340">
        <v>0.11</v>
      </c>
      <c r="AA340">
        <v>0.27</v>
      </c>
      <c r="AB340">
        <v>0.37</v>
      </c>
      <c r="AC340">
        <v>0.15</v>
      </c>
      <c r="AD340">
        <v>25</v>
      </c>
      <c r="AE340">
        <v>0</v>
      </c>
      <c r="AF340">
        <v>25</v>
      </c>
      <c r="AG340">
        <v>25</v>
      </c>
      <c r="AI340">
        <v>0.12</v>
      </c>
      <c r="AJ340">
        <v>100</v>
      </c>
      <c r="AK340">
        <v>30</v>
      </c>
      <c r="AL340">
        <v>30</v>
      </c>
      <c r="AV340">
        <v>1.03</v>
      </c>
      <c r="AW340">
        <v>1.69</v>
      </c>
      <c r="AX340">
        <v>3.02</v>
      </c>
      <c r="AY340">
        <v>60</v>
      </c>
      <c r="AZ340">
        <v>95</v>
      </c>
      <c r="BA340" t="s">
        <v>911</v>
      </c>
      <c r="BD340">
        <v>0</v>
      </c>
    </row>
    <row r="341" spans="1:56">
      <c r="A341">
        <v>64</v>
      </c>
      <c r="B341" t="s">
        <v>19</v>
      </c>
      <c r="C341" t="s">
        <v>7</v>
      </c>
      <c r="D341" t="s">
        <v>912</v>
      </c>
      <c r="E341" t="s">
        <v>913</v>
      </c>
      <c r="F341">
        <v>62.13</v>
      </c>
      <c r="G341">
        <v>158</v>
      </c>
      <c r="H341">
        <v>5.8</v>
      </c>
      <c r="I341">
        <v>0.93</v>
      </c>
      <c r="J341">
        <v>0.27</v>
      </c>
      <c r="K341">
        <v>30.86</v>
      </c>
      <c r="L341">
        <v>1.8</v>
      </c>
      <c r="M341">
        <v>0.56000000000000005</v>
      </c>
      <c r="N341">
        <v>7</v>
      </c>
      <c r="O341">
        <v>1.28</v>
      </c>
      <c r="P341">
        <v>18</v>
      </c>
      <c r="Q341">
        <v>58</v>
      </c>
      <c r="R341">
        <v>44</v>
      </c>
      <c r="S341">
        <v>1</v>
      </c>
      <c r="T341">
        <v>0.51</v>
      </c>
      <c r="U341">
        <v>0.1</v>
      </c>
      <c r="V341">
        <v>0.32200000000000001</v>
      </c>
      <c r="W341">
        <v>26.4</v>
      </c>
      <c r="X341">
        <v>0</v>
      </c>
      <c r="Y341">
        <v>0.27400000000000002</v>
      </c>
      <c r="Z341">
        <v>0.13600000000000001</v>
      </c>
      <c r="AA341">
        <v>1.6890000000000001</v>
      </c>
      <c r="AB341">
        <v>0.112</v>
      </c>
      <c r="AC341">
        <v>4.9000000000000002E-2</v>
      </c>
      <c r="AD341">
        <v>73</v>
      </c>
      <c r="AE341">
        <v>66</v>
      </c>
      <c r="AF341">
        <v>7</v>
      </c>
      <c r="AG341">
        <v>119</v>
      </c>
      <c r="AH341">
        <v>6.4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7</v>
      </c>
      <c r="AR341">
        <v>0.06</v>
      </c>
      <c r="AS341">
        <v>0</v>
      </c>
      <c r="AT341">
        <v>0</v>
      </c>
      <c r="AU341">
        <v>0</v>
      </c>
      <c r="AV341">
        <v>0.17599999999999999</v>
      </c>
      <c r="AW341">
        <v>0.13100000000000001</v>
      </c>
      <c r="AX341">
        <v>0.31900000000000001</v>
      </c>
      <c r="AY341">
        <v>0</v>
      </c>
      <c r="AZ341">
        <v>140</v>
      </c>
      <c r="BA341" t="s">
        <v>173</v>
      </c>
      <c r="BD341">
        <v>0</v>
      </c>
    </row>
    <row r="342" spans="1:56">
      <c r="A342">
        <v>65</v>
      </c>
      <c r="B342" t="s">
        <v>66</v>
      </c>
      <c r="C342" t="s">
        <v>57</v>
      </c>
      <c r="D342" t="s">
        <v>164</v>
      </c>
      <c r="E342" t="s">
        <v>165</v>
      </c>
      <c r="F342">
        <v>30.47</v>
      </c>
      <c r="G342">
        <v>278</v>
      </c>
      <c r="H342">
        <v>0.37</v>
      </c>
      <c r="I342">
        <v>7.0000000000000007E-2</v>
      </c>
      <c r="J342">
        <v>0.23</v>
      </c>
      <c r="K342">
        <v>68.86</v>
      </c>
      <c r="L342">
        <v>1.1000000000000001</v>
      </c>
      <c r="M342">
        <v>48.5</v>
      </c>
      <c r="N342">
        <v>20</v>
      </c>
      <c r="O342">
        <v>0.49</v>
      </c>
      <c r="P342">
        <v>4</v>
      </c>
      <c r="Q342">
        <v>19</v>
      </c>
      <c r="R342">
        <v>77</v>
      </c>
      <c r="S342">
        <v>32</v>
      </c>
      <c r="T342">
        <v>0.06</v>
      </c>
      <c r="U342">
        <v>0.1</v>
      </c>
      <c r="V342">
        <v>0.04</v>
      </c>
      <c r="W342">
        <v>2</v>
      </c>
      <c r="X342">
        <v>8.8000000000000007</v>
      </c>
      <c r="Y342">
        <v>1.6E-2</v>
      </c>
      <c r="Z342">
        <v>7.5999999999999998E-2</v>
      </c>
      <c r="AA342">
        <v>3.5999999999999997E-2</v>
      </c>
      <c r="AB342">
        <v>0.02</v>
      </c>
      <c r="AC342">
        <v>0.02</v>
      </c>
      <c r="AD342">
        <v>11</v>
      </c>
      <c r="AE342">
        <v>0</v>
      </c>
      <c r="AF342">
        <v>11</v>
      </c>
      <c r="AG342">
        <v>11</v>
      </c>
      <c r="AH342">
        <v>10.199999999999999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0.12</v>
      </c>
      <c r="AS342">
        <v>0</v>
      </c>
      <c r="AT342">
        <v>0</v>
      </c>
      <c r="AU342">
        <v>0</v>
      </c>
      <c r="AV342">
        <v>0.01</v>
      </c>
      <c r="AW342">
        <v>3.7999999999999999E-2</v>
      </c>
      <c r="AX342">
        <v>0</v>
      </c>
      <c r="AY342">
        <v>0</v>
      </c>
      <c r="AZ342">
        <v>20</v>
      </c>
      <c r="BA342" t="s">
        <v>166</v>
      </c>
      <c r="BB342">
        <v>14</v>
      </c>
      <c r="BC342" t="s">
        <v>167</v>
      </c>
      <c r="BD342">
        <v>0</v>
      </c>
    </row>
    <row r="343" spans="1:56">
      <c r="A343">
        <v>66</v>
      </c>
      <c r="B343" t="s">
        <v>58</v>
      </c>
      <c r="C343" t="s">
        <v>57</v>
      </c>
      <c r="D343" t="s">
        <v>917</v>
      </c>
      <c r="E343" t="s">
        <v>918</v>
      </c>
      <c r="G343">
        <v>36</v>
      </c>
      <c r="H343">
        <v>0</v>
      </c>
      <c r="I343">
        <v>0.9</v>
      </c>
      <c r="K343">
        <v>1.7</v>
      </c>
      <c r="L343">
        <v>0</v>
      </c>
      <c r="M343">
        <v>1.7</v>
      </c>
    </row>
    <row r="344" spans="1:56">
      <c r="A344">
        <v>67</v>
      </c>
      <c r="B344" t="s">
        <v>63</v>
      </c>
      <c r="C344" t="s">
        <v>57</v>
      </c>
      <c r="F344">
        <f>AVERAGE(F345:F350)</f>
        <v>65.458333333333329</v>
      </c>
      <c r="G344">
        <f t="shared" ref="G344:BD344" si="232">AVERAGE(G345:G350)</f>
        <v>168.66666666666666</v>
      </c>
      <c r="H344">
        <f t="shared" si="232"/>
        <v>3.7966666666666669</v>
      </c>
      <c r="I344">
        <f t="shared" si="232"/>
        <v>7.0049999999999999</v>
      </c>
      <c r="J344">
        <f t="shared" si="232"/>
        <v>0.93</v>
      </c>
      <c r="K344">
        <f t="shared" si="232"/>
        <v>22.808333333333334</v>
      </c>
      <c r="L344">
        <f t="shared" si="232"/>
        <v>0.8833333333333333</v>
      </c>
      <c r="M344">
        <f t="shared" si="232"/>
        <v>19.283333333333331</v>
      </c>
      <c r="N344">
        <f t="shared" si="232"/>
        <v>128</v>
      </c>
      <c r="O344">
        <f t="shared" si="232"/>
        <v>0.28333333333333333</v>
      </c>
      <c r="P344">
        <f t="shared" si="232"/>
        <v>18.666666666666668</v>
      </c>
      <c r="Q344">
        <f t="shared" si="232"/>
        <v>105.16666666666667</v>
      </c>
      <c r="R344">
        <f t="shared" si="232"/>
        <v>211.83333333333334</v>
      </c>
      <c r="S344">
        <f t="shared" si="232"/>
        <v>67.166666666666671</v>
      </c>
      <c r="T344">
        <f t="shared" si="232"/>
        <v>0.46166666666666673</v>
      </c>
      <c r="U344">
        <f t="shared" si="232"/>
        <v>5.3499999999999999E-2</v>
      </c>
      <c r="V344">
        <f t="shared" si="232"/>
        <v>4.6666666666666671E-3</v>
      </c>
      <c r="W344">
        <f t="shared" si="232"/>
        <v>2.5166666666666671</v>
      </c>
      <c r="X344">
        <f t="shared" si="232"/>
        <v>0.56666666666666676</v>
      </c>
      <c r="Y344">
        <f t="shared" si="232"/>
        <v>4.3833333333333335E-2</v>
      </c>
      <c r="Z344">
        <f t="shared" si="232"/>
        <v>0.19066666666666665</v>
      </c>
      <c r="AA344">
        <f t="shared" si="232"/>
        <v>0.12050000000000001</v>
      </c>
      <c r="AB344">
        <f t="shared" si="232"/>
        <v>0.48233333333333334</v>
      </c>
      <c r="AC344">
        <f t="shared" si="232"/>
        <v>4.3000000000000003E-2</v>
      </c>
      <c r="AD344">
        <f t="shared" si="232"/>
        <v>8.5</v>
      </c>
      <c r="AE344">
        <f t="shared" si="232"/>
        <v>0</v>
      </c>
      <c r="AF344">
        <f t="shared" si="232"/>
        <v>8.5</v>
      </c>
      <c r="AG344">
        <f t="shared" si="232"/>
        <v>8.6666666666666661</v>
      </c>
      <c r="AH344">
        <f t="shared" si="232"/>
        <v>19.716666666666665</v>
      </c>
      <c r="AI344">
        <f t="shared" si="232"/>
        <v>0.33166666666666667</v>
      </c>
      <c r="AJ344">
        <f t="shared" si="232"/>
        <v>335.66666666666669</v>
      </c>
      <c r="AK344">
        <f t="shared" si="232"/>
        <v>93.666666666666671</v>
      </c>
      <c r="AL344">
        <f t="shared" si="232"/>
        <v>92</v>
      </c>
      <c r="AM344">
        <f t="shared" si="232"/>
        <v>1</v>
      </c>
      <c r="AN344">
        <f t="shared" si="232"/>
        <v>17</v>
      </c>
      <c r="AO344">
        <f t="shared" si="232"/>
        <v>1</v>
      </c>
      <c r="AP344">
        <f t="shared" si="232"/>
        <v>0</v>
      </c>
      <c r="AQ344">
        <f t="shared" si="232"/>
        <v>30.833333333333332</v>
      </c>
      <c r="AR344">
        <f t="shared" si="232"/>
        <v>0.25000000000000006</v>
      </c>
      <c r="AS344">
        <f t="shared" si="232"/>
        <v>0.2166666666666667</v>
      </c>
      <c r="AT344">
        <f t="shared" si="232"/>
        <v>8.5</v>
      </c>
      <c r="AU344">
        <f t="shared" si="232"/>
        <v>0.58333333333333326</v>
      </c>
      <c r="AV344">
        <f t="shared" si="232"/>
        <v>4.3064999999999998</v>
      </c>
      <c r="AW344">
        <f t="shared" si="232"/>
        <v>1.8986666666666669</v>
      </c>
      <c r="AX344">
        <f t="shared" si="232"/>
        <v>0.26350000000000001</v>
      </c>
      <c r="AY344">
        <f t="shared" si="232"/>
        <v>40</v>
      </c>
      <c r="AZ344">
        <f t="shared" si="232"/>
        <v>133.83333333333334</v>
      </c>
      <c r="BD344">
        <f t="shared" si="232"/>
        <v>0</v>
      </c>
    </row>
    <row r="345" spans="1:56">
      <c r="D345" t="s">
        <v>857</v>
      </c>
      <c r="E345" t="s">
        <v>858</v>
      </c>
      <c r="F345">
        <v>59.85</v>
      </c>
      <c r="G345">
        <v>180</v>
      </c>
      <c r="H345">
        <v>4.78</v>
      </c>
      <c r="I345">
        <v>4.83</v>
      </c>
      <c r="J345">
        <v>1.07</v>
      </c>
      <c r="K345">
        <v>29.46</v>
      </c>
      <c r="L345">
        <v>0.3</v>
      </c>
      <c r="M345">
        <v>22.12</v>
      </c>
      <c r="N345">
        <v>161</v>
      </c>
      <c r="O345">
        <v>0.19</v>
      </c>
      <c r="P345">
        <v>14</v>
      </c>
      <c r="Q345">
        <v>103</v>
      </c>
      <c r="R345">
        <v>208</v>
      </c>
      <c r="S345">
        <v>74</v>
      </c>
      <c r="T345">
        <v>0.73</v>
      </c>
      <c r="U345">
        <v>1.7000000000000001E-2</v>
      </c>
      <c r="V345">
        <v>5.0000000000000001E-3</v>
      </c>
      <c r="W345">
        <v>2</v>
      </c>
      <c r="X345">
        <v>1.2</v>
      </c>
      <c r="Y345">
        <v>5.2999999999999999E-2</v>
      </c>
      <c r="Z345">
        <v>0.255</v>
      </c>
      <c r="AA345">
        <v>0.13600000000000001</v>
      </c>
      <c r="AB345">
        <v>0.48099999999999998</v>
      </c>
      <c r="AC345">
        <v>4.4999999999999998E-2</v>
      </c>
      <c r="AD345">
        <v>6</v>
      </c>
      <c r="AE345">
        <v>0</v>
      </c>
      <c r="AF345">
        <v>6</v>
      </c>
      <c r="AG345">
        <v>6</v>
      </c>
      <c r="AH345">
        <v>26</v>
      </c>
      <c r="AI345">
        <v>0.47</v>
      </c>
      <c r="AJ345">
        <v>448</v>
      </c>
      <c r="AK345">
        <v>128</v>
      </c>
      <c r="AL345">
        <v>127</v>
      </c>
      <c r="AM345">
        <v>0</v>
      </c>
      <c r="AN345">
        <v>14</v>
      </c>
      <c r="AO345">
        <v>0</v>
      </c>
      <c r="AP345">
        <v>0</v>
      </c>
      <c r="AQ345">
        <v>0</v>
      </c>
      <c r="AR345">
        <v>0.12</v>
      </c>
      <c r="AS345">
        <v>0.1</v>
      </c>
      <c r="AT345">
        <v>4</v>
      </c>
      <c r="AU345">
        <v>0.4</v>
      </c>
      <c r="AV345">
        <v>2.927</v>
      </c>
      <c r="AW345">
        <v>1.2809999999999999</v>
      </c>
      <c r="AX345">
        <v>0.219</v>
      </c>
      <c r="AY345">
        <v>27</v>
      </c>
      <c r="AZ345">
        <v>76</v>
      </c>
      <c r="BA345" t="s">
        <v>859</v>
      </c>
      <c r="BD345">
        <v>0</v>
      </c>
    </row>
    <row r="346" spans="1:56">
      <c r="D346" t="s">
        <v>860</v>
      </c>
      <c r="E346" t="s">
        <v>861</v>
      </c>
      <c r="F346">
        <v>57.2</v>
      </c>
      <c r="G346">
        <v>249</v>
      </c>
      <c r="H346">
        <v>3.5</v>
      </c>
      <c r="I346">
        <v>16.2</v>
      </c>
      <c r="J346">
        <v>0.81</v>
      </c>
      <c r="K346">
        <v>22.29</v>
      </c>
      <c r="L346">
        <v>0</v>
      </c>
      <c r="M346">
        <v>20.65</v>
      </c>
      <c r="N346">
        <v>117</v>
      </c>
      <c r="O346">
        <v>0.34</v>
      </c>
      <c r="P346">
        <v>11</v>
      </c>
      <c r="Q346">
        <v>105</v>
      </c>
      <c r="R346">
        <v>157</v>
      </c>
      <c r="S346">
        <v>61</v>
      </c>
      <c r="T346">
        <v>0.47</v>
      </c>
      <c r="U346">
        <v>8.0000000000000002E-3</v>
      </c>
      <c r="V346">
        <v>4.0000000000000001E-3</v>
      </c>
      <c r="W346">
        <v>3.5</v>
      </c>
      <c r="X346">
        <v>0</v>
      </c>
      <c r="Y346">
        <v>4.1000000000000002E-2</v>
      </c>
      <c r="Z346">
        <v>0.16700000000000001</v>
      </c>
      <c r="AA346">
        <v>8.2000000000000003E-2</v>
      </c>
      <c r="AB346">
        <v>0.46</v>
      </c>
      <c r="AC346">
        <v>4.4999999999999998E-2</v>
      </c>
      <c r="AD346">
        <v>8</v>
      </c>
      <c r="AE346">
        <v>0</v>
      </c>
      <c r="AF346">
        <v>8</v>
      </c>
      <c r="AG346">
        <v>9</v>
      </c>
      <c r="AH346">
        <v>26</v>
      </c>
      <c r="AI346">
        <v>0.39</v>
      </c>
      <c r="AJ346">
        <v>653</v>
      </c>
      <c r="AK346">
        <v>182</v>
      </c>
      <c r="AL346">
        <v>179</v>
      </c>
      <c r="AM346">
        <v>1</v>
      </c>
      <c r="AN346">
        <v>32</v>
      </c>
      <c r="AO346">
        <v>1</v>
      </c>
      <c r="AP346">
        <v>0</v>
      </c>
      <c r="AQ346">
        <v>34</v>
      </c>
      <c r="AR346">
        <v>0.51</v>
      </c>
      <c r="AS346">
        <v>0.3</v>
      </c>
      <c r="AT346">
        <v>12</v>
      </c>
      <c r="AU346">
        <v>1.3</v>
      </c>
      <c r="AV346">
        <v>10.329000000000001</v>
      </c>
      <c r="AW346">
        <v>4.46</v>
      </c>
      <c r="AX346">
        <v>0.68</v>
      </c>
      <c r="AY346">
        <v>92</v>
      </c>
      <c r="AZ346">
        <v>107</v>
      </c>
      <c r="BA346" t="s">
        <v>201</v>
      </c>
      <c r="BD346">
        <v>0</v>
      </c>
    </row>
    <row r="347" spans="1:56">
      <c r="D347" t="s">
        <v>862</v>
      </c>
      <c r="E347" t="s">
        <v>863</v>
      </c>
      <c r="F347">
        <v>59.8</v>
      </c>
      <c r="G347">
        <v>222</v>
      </c>
      <c r="H347">
        <v>4.0999999999999996</v>
      </c>
      <c r="I347">
        <v>13</v>
      </c>
      <c r="J347">
        <v>0.9</v>
      </c>
      <c r="K347">
        <v>22.2</v>
      </c>
      <c r="L347">
        <v>0.7</v>
      </c>
      <c r="M347">
        <v>21.16</v>
      </c>
      <c r="N347">
        <v>131</v>
      </c>
      <c r="O347">
        <v>0.21</v>
      </c>
      <c r="P347">
        <v>12</v>
      </c>
      <c r="Q347">
        <v>116</v>
      </c>
      <c r="R347">
        <v>177</v>
      </c>
      <c r="S347">
        <v>61</v>
      </c>
      <c r="T347">
        <v>0.52</v>
      </c>
      <c r="U347">
        <v>0.03</v>
      </c>
      <c r="V347">
        <v>5.0000000000000001E-3</v>
      </c>
      <c r="W347">
        <v>3</v>
      </c>
      <c r="X347">
        <v>0.8</v>
      </c>
      <c r="Y347">
        <v>4.9000000000000002E-2</v>
      </c>
      <c r="Z347">
        <v>0.182</v>
      </c>
      <c r="AA347">
        <v>9.5000000000000001E-2</v>
      </c>
      <c r="AB347">
        <v>0.50600000000000001</v>
      </c>
      <c r="AC347">
        <v>4.8000000000000001E-2</v>
      </c>
      <c r="AD347">
        <v>9</v>
      </c>
      <c r="AE347">
        <v>0</v>
      </c>
      <c r="AF347">
        <v>9</v>
      </c>
      <c r="AG347">
        <v>9</v>
      </c>
      <c r="AH347">
        <v>26</v>
      </c>
      <c r="AI347">
        <v>0.5</v>
      </c>
      <c r="AJ347">
        <v>589</v>
      </c>
      <c r="AK347">
        <v>162</v>
      </c>
      <c r="AL347">
        <v>159</v>
      </c>
      <c r="AM347">
        <v>5</v>
      </c>
      <c r="AN347">
        <v>30</v>
      </c>
      <c r="AO347">
        <v>5</v>
      </c>
      <c r="AP347">
        <v>0</v>
      </c>
      <c r="AQ347">
        <v>151</v>
      </c>
      <c r="AR347">
        <v>0.61</v>
      </c>
      <c r="AS347">
        <v>0.7</v>
      </c>
      <c r="AT347">
        <v>29</v>
      </c>
      <c r="AU347">
        <v>0.9</v>
      </c>
      <c r="AV347">
        <v>7.48</v>
      </c>
      <c r="AW347">
        <v>3.49</v>
      </c>
      <c r="AX347">
        <v>0.45</v>
      </c>
      <c r="AY347">
        <v>91</v>
      </c>
      <c r="AZ347">
        <v>86</v>
      </c>
      <c r="BA347" t="s">
        <v>864</v>
      </c>
      <c r="BD347">
        <v>0</v>
      </c>
    </row>
    <row r="348" spans="1:56">
      <c r="D348" t="s">
        <v>865</v>
      </c>
      <c r="E348" t="s">
        <v>866</v>
      </c>
      <c r="F348">
        <v>73.5</v>
      </c>
      <c r="G348">
        <v>107</v>
      </c>
      <c r="H348">
        <v>4.4000000000000004</v>
      </c>
      <c r="I348">
        <v>0.8</v>
      </c>
      <c r="J348">
        <v>1.6</v>
      </c>
      <c r="K348">
        <v>19.7</v>
      </c>
      <c r="L348">
        <v>2</v>
      </c>
      <c r="M348">
        <v>12.61</v>
      </c>
      <c r="N348">
        <v>159</v>
      </c>
      <c r="O348">
        <v>0.04</v>
      </c>
      <c r="P348">
        <v>40</v>
      </c>
      <c r="Q348">
        <v>129</v>
      </c>
      <c r="R348">
        <v>339</v>
      </c>
      <c r="S348">
        <v>81</v>
      </c>
      <c r="T348">
        <v>0.49</v>
      </c>
      <c r="U348">
        <v>0.20300000000000001</v>
      </c>
      <c r="W348">
        <v>2.8</v>
      </c>
      <c r="X348">
        <v>0.7</v>
      </c>
      <c r="Y348">
        <v>0.04</v>
      </c>
      <c r="Z348">
        <v>0.18</v>
      </c>
      <c r="AA348">
        <v>0.2</v>
      </c>
      <c r="AC348">
        <v>0.04</v>
      </c>
      <c r="AD348">
        <v>12</v>
      </c>
      <c r="AE348">
        <v>0</v>
      </c>
      <c r="AF348">
        <v>12</v>
      </c>
      <c r="AG348">
        <v>12</v>
      </c>
      <c r="AH348">
        <v>3.1</v>
      </c>
      <c r="AI348">
        <v>0.49</v>
      </c>
      <c r="AJ348">
        <v>7</v>
      </c>
      <c r="AK348">
        <v>2</v>
      </c>
      <c r="AL348">
        <v>1</v>
      </c>
      <c r="AM348">
        <v>0</v>
      </c>
      <c r="AN348">
        <v>8</v>
      </c>
      <c r="AO348">
        <v>0</v>
      </c>
      <c r="AP348">
        <v>0</v>
      </c>
      <c r="AQ348">
        <v>0</v>
      </c>
      <c r="AR348">
        <v>0.08</v>
      </c>
      <c r="AS348">
        <v>0</v>
      </c>
      <c r="AT348">
        <v>0</v>
      </c>
      <c r="AU348">
        <v>0.3</v>
      </c>
      <c r="AV348">
        <v>0.505</v>
      </c>
      <c r="AW348">
        <v>0.214</v>
      </c>
      <c r="AX348">
        <v>0.03</v>
      </c>
      <c r="AY348">
        <v>4</v>
      </c>
      <c r="AZ348">
        <v>186</v>
      </c>
      <c r="BA348" t="s">
        <v>173</v>
      </c>
      <c r="BD348">
        <v>0</v>
      </c>
    </row>
    <row r="349" spans="1:56">
      <c r="D349" t="s">
        <v>867</v>
      </c>
      <c r="E349" t="s">
        <v>868</v>
      </c>
      <c r="F349">
        <v>71.2</v>
      </c>
      <c r="G349">
        <v>127</v>
      </c>
      <c r="H349">
        <v>3</v>
      </c>
      <c r="I349">
        <v>3.6</v>
      </c>
      <c r="J349">
        <v>0.6</v>
      </c>
      <c r="K349">
        <v>21.6</v>
      </c>
      <c r="L349">
        <v>2.2999999999999998</v>
      </c>
      <c r="M349">
        <v>19.239999999999998</v>
      </c>
      <c r="N349">
        <v>100</v>
      </c>
      <c r="O349">
        <v>0.46</v>
      </c>
      <c r="P349">
        <v>25</v>
      </c>
      <c r="Q349">
        <v>89</v>
      </c>
      <c r="R349">
        <v>234</v>
      </c>
      <c r="S349">
        <v>63</v>
      </c>
      <c r="T349">
        <v>0.28000000000000003</v>
      </c>
      <c r="U349">
        <v>5.3999999999999999E-2</v>
      </c>
      <c r="W349">
        <v>1.9</v>
      </c>
      <c r="X349">
        <v>0</v>
      </c>
      <c r="Y349">
        <v>0.04</v>
      </c>
      <c r="Z349">
        <v>0.18</v>
      </c>
      <c r="AA349">
        <v>0.14000000000000001</v>
      </c>
      <c r="AC349">
        <v>0.04</v>
      </c>
      <c r="AD349">
        <v>12</v>
      </c>
      <c r="AE349">
        <v>0</v>
      </c>
      <c r="AF349">
        <v>12</v>
      </c>
      <c r="AG349">
        <v>12</v>
      </c>
      <c r="AH349">
        <v>14.1</v>
      </c>
      <c r="AI349">
        <v>7.0000000000000007E-2</v>
      </c>
      <c r="AJ349">
        <v>141</v>
      </c>
      <c r="AK349">
        <v>39</v>
      </c>
      <c r="AL349">
        <v>38</v>
      </c>
      <c r="AM349">
        <v>0</v>
      </c>
      <c r="AN349">
        <v>9</v>
      </c>
      <c r="AO349">
        <v>0</v>
      </c>
      <c r="AP349">
        <v>0</v>
      </c>
      <c r="AQ349">
        <v>0</v>
      </c>
      <c r="AR349">
        <v>0.09</v>
      </c>
      <c r="AS349">
        <v>0.1</v>
      </c>
      <c r="AT349">
        <v>3</v>
      </c>
      <c r="AU349">
        <v>0.3</v>
      </c>
      <c r="AV349">
        <v>2.2719999999999998</v>
      </c>
      <c r="AW349">
        <v>0.96099999999999997</v>
      </c>
      <c r="AX349">
        <v>0.10199999999999999</v>
      </c>
      <c r="AY349">
        <v>13</v>
      </c>
      <c r="AZ349">
        <v>174</v>
      </c>
      <c r="BA349" t="s">
        <v>173</v>
      </c>
      <c r="BD349">
        <v>0</v>
      </c>
    </row>
    <row r="350" spans="1:56">
      <c r="D350" t="s">
        <v>869</v>
      </c>
      <c r="E350" t="s">
        <v>870</v>
      </c>
      <c r="F350">
        <v>71.2</v>
      </c>
      <c r="G350">
        <v>127</v>
      </c>
      <c r="H350">
        <v>3</v>
      </c>
      <c r="I350">
        <v>3.6</v>
      </c>
      <c r="J350">
        <v>0.6</v>
      </c>
      <c r="K350">
        <v>21.6</v>
      </c>
      <c r="L350">
        <v>0</v>
      </c>
      <c r="M350">
        <v>19.920000000000002</v>
      </c>
      <c r="N350">
        <v>100</v>
      </c>
      <c r="O350">
        <v>0.46</v>
      </c>
      <c r="P350">
        <v>10</v>
      </c>
      <c r="Q350">
        <v>89</v>
      </c>
      <c r="R350">
        <v>156</v>
      </c>
      <c r="S350">
        <v>63</v>
      </c>
      <c r="T350">
        <v>0.28000000000000003</v>
      </c>
      <c r="U350">
        <v>8.9999999999999993E-3</v>
      </c>
      <c r="W350">
        <v>1.9</v>
      </c>
      <c r="X350">
        <v>0.7</v>
      </c>
      <c r="Y350">
        <v>0.04</v>
      </c>
      <c r="Z350">
        <v>0.18</v>
      </c>
      <c r="AA350">
        <v>7.0000000000000007E-2</v>
      </c>
      <c r="AC350">
        <v>0.04</v>
      </c>
      <c r="AD350">
        <v>4</v>
      </c>
      <c r="AE350">
        <v>0</v>
      </c>
      <c r="AF350">
        <v>4</v>
      </c>
      <c r="AG350">
        <v>4</v>
      </c>
      <c r="AH350">
        <v>23.1</v>
      </c>
      <c r="AI350">
        <v>7.0000000000000007E-2</v>
      </c>
      <c r="AJ350">
        <v>176</v>
      </c>
      <c r="AK350">
        <v>49</v>
      </c>
      <c r="AL350">
        <v>48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0.09</v>
      </c>
      <c r="AS350">
        <v>0.1</v>
      </c>
      <c r="AT350">
        <v>3</v>
      </c>
      <c r="AU350">
        <v>0.3</v>
      </c>
      <c r="AV350">
        <v>2.3260000000000001</v>
      </c>
      <c r="AW350">
        <v>0.98599999999999999</v>
      </c>
      <c r="AX350">
        <v>0.1</v>
      </c>
      <c r="AY350">
        <v>13</v>
      </c>
      <c r="AZ350">
        <v>174</v>
      </c>
      <c r="BA350" t="s">
        <v>173</v>
      </c>
      <c r="BD350">
        <v>0</v>
      </c>
    </row>
    <row r="351" spans="1:56">
      <c r="A351">
        <v>68</v>
      </c>
      <c r="B351" t="s">
        <v>56</v>
      </c>
      <c r="C351" t="s">
        <v>57</v>
      </c>
      <c r="D351" t="s">
        <v>917</v>
      </c>
      <c r="E351" t="s">
        <v>919</v>
      </c>
      <c r="G351">
        <v>140</v>
      </c>
      <c r="H351">
        <v>2</v>
      </c>
      <c r="I351">
        <v>6</v>
      </c>
      <c r="K351">
        <v>19</v>
      </c>
      <c r="L351">
        <v>1</v>
      </c>
      <c r="M351">
        <v>5</v>
      </c>
    </row>
    <row r="352" spans="1:56">
      <c r="A352">
        <v>69</v>
      </c>
      <c r="B352" t="s">
        <v>59</v>
      </c>
      <c r="C352" t="s">
        <v>57</v>
      </c>
      <c r="F352">
        <f>AVERAGE(F353:F355)</f>
        <v>28.133333333333336</v>
      </c>
      <c r="G352">
        <f t="shared" ref="G352:BD352" si="233">AVERAGE(G353:G355)</f>
        <v>303.66666666666669</v>
      </c>
      <c r="H352">
        <f t="shared" si="233"/>
        <v>5.2</v>
      </c>
      <c r="I352">
        <f t="shared" si="233"/>
        <v>5.3666666666666671</v>
      </c>
      <c r="J352">
        <f t="shared" si="233"/>
        <v>1.1666666666666667</v>
      </c>
      <c r="K352">
        <f t="shared" si="233"/>
        <v>60.1</v>
      </c>
      <c r="L352">
        <f t="shared" si="233"/>
        <v>2.1</v>
      </c>
      <c r="M352">
        <f t="shared" si="233"/>
        <v>32.04</v>
      </c>
      <c r="N352">
        <f t="shared" si="233"/>
        <v>48.333333333333336</v>
      </c>
      <c r="O352">
        <f t="shared" si="233"/>
        <v>2.1233333333333335</v>
      </c>
      <c r="P352">
        <f t="shared" si="233"/>
        <v>12</v>
      </c>
      <c r="Q352">
        <f t="shared" si="233"/>
        <v>96.333333333333329</v>
      </c>
      <c r="R352">
        <f t="shared" si="233"/>
        <v>131</v>
      </c>
      <c r="S352">
        <f t="shared" si="233"/>
        <v>317.33333333333331</v>
      </c>
      <c r="T352">
        <f t="shared" si="233"/>
        <v>0.45666666666666672</v>
      </c>
      <c r="U352">
        <f t="shared" si="233"/>
        <v>5.6000000000000001E-2</v>
      </c>
      <c r="V352">
        <f t="shared" si="233"/>
        <v>0.19899999999999998</v>
      </c>
      <c r="W352">
        <f t="shared" si="233"/>
        <v>9.8666666666666671</v>
      </c>
      <c r="X352">
        <f t="shared" si="233"/>
        <v>0.16666666666666666</v>
      </c>
      <c r="Y352">
        <f t="shared" si="233"/>
        <v>0.15066666666666664</v>
      </c>
      <c r="Z352">
        <f t="shared" si="233"/>
        <v>0.223</v>
      </c>
      <c r="AA352">
        <f t="shared" si="233"/>
        <v>1.3089999999999999</v>
      </c>
      <c r="AB352">
        <f t="shared" si="233"/>
        <v>0.41666666666666669</v>
      </c>
      <c r="AC352">
        <f t="shared" si="233"/>
        <v>5.2333333333333336E-2</v>
      </c>
      <c r="AD352">
        <f t="shared" si="233"/>
        <v>35.333333333333336</v>
      </c>
      <c r="AE352">
        <f t="shared" si="233"/>
        <v>23.666666666666668</v>
      </c>
      <c r="AF352">
        <f t="shared" si="233"/>
        <v>11.666666666666666</v>
      </c>
      <c r="AG352">
        <f t="shared" si="233"/>
        <v>52</v>
      </c>
      <c r="AH352">
        <f t="shared" si="233"/>
        <v>23</v>
      </c>
      <c r="AI352">
        <f t="shared" si="233"/>
        <v>0.20666666666666667</v>
      </c>
      <c r="AJ352">
        <f t="shared" si="233"/>
        <v>144.66666666666666</v>
      </c>
      <c r="AK352">
        <f t="shared" si="233"/>
        <v>42.666666666666664</v>
      </c>
      <c r="AL352">
        <f t="shared" si="233"/>
        <v>42.666666666666664</v>
      </c>
      <c r="AM352">
        <f t="shared" si="233"/>
        <v>1</v>
      </c>
      <c r="AN352">
        <f t="shared" si="233"/>
        <v>3.5</v>
      </c>
      <c r="AO352">
        <f t="shared" si="233"/>
        <v>1.5</v>
      </c>
      <c r="AP352">
        <f t="shared" si="233"/>
        <v>0</v>
      </c>
      <c r="AQ352">
        <f t="shared" si="233"/>
        <v>53</v>
      </c>
      <c r="AR352">
        <f t="shared" si="233"/>
        <v>0.57000000000000006</v>
      </c>
      <c r="AS352">
        <f t="shared" si="233"/>
        <v>0.1</v>
      </c>
      <c r="AT352">
        <f t="shared" si="233"/>
        <v>4.5</v>
      </c>
      <c r="AU352">
        <f t="shared" si="233"/>
        <v>0.85</v>
      </c>
      <c r="AV352">
        <f t="shared" si="233"/>
        <v>1.0503333333333333</v>
      </c>
      <c r="AW352">
        <f t="shared" si="233"/>
        <v>2.2416666666666667</v>
      </c>
      <c r="AX352">
        <f t="shared" si="233"/>
        <v>1.4733333333333334</v>
      </c>
      <c r="AY352">
        <f t="shared" si="233"/>
        <v>92.333333333333329</v>
      </c>
      <c r="AZ352">
        <f t="shared" si="233"/>
        <v>28.350000000000005</v>
      </c>
      <c r="BB352">
        <f t="shared" si="233"/>
        <v>48</v>
      </c>
      <c r="BD352">
        <f t="shared" si="233"/>
        <v>0</v>
      </c>
    </row>
    <row r="353" spans="1:56">
      <c r="D353" t="s">
        <v>920</v>
      </c>
      <c r="E353" t="s">
        <v>921</v>
      </c>
      <c r="F353">
        <v>25.3</v>
      </c>
      <c r="G353">
        <v>324</v>
      </c>
      <c r="H353">
        <v>2.9</v>
      </c>
      <c r="I353">
        <v>9.1</v>
      </c>
      <c r="J353">
        <v>1</v>
      </c>
      <c r="K353">
        <v>61.6</v>
      </c>
      <c r="L353">
        <v>3.7</v>
      </c>
      <c r="M353">
        <v>27.42</v>
      </c>
      <c r="N353">
        <v>33</v>
      </c>
      <c r="O353">
        <v>2.0699999999999998</v>
      </c>
      <c r="P353">
        <v>16</v>
      </c>
      <c r="Q353">
        <v>52</v>
      </c>
      <c r="R353">
        <v>153</v>
      </c>
      <c r="S353">
        <v>101</v>
      </c>
      <c r="T353">
        <v>0.27</v>
      </c>
      <c r="U353">
        <v>0.05</v>
      </c>
      <c r="V353">
        <v>0.22</v>
      </c>
      <c r="W353">
        <v>2</v>
      </c>
      <c r="X353">
        <v>0.5</v>
      </c>
      <c r="Y353">
        <v>0.05</v>
      </c>
      <c r="Z353">
        <v>9.9000000000000005E-2</v>
      </c>
      <c r="AA353">
        <v>0.79100000000000004</v>
      </c>
      <c r="AB353">
        <v>0.22600000000000001</v>
      </c>
      <c r="AC353">
        <v>4.5999999999999999E-2</v>
      </c>
      <c r="AD353">
        <v>20</v>
      </c>
      <c r="AE353">
        <v>17</v>
      </c>
      <c r="AF353">
        <v>3</v>
      </c>
      <c r="AG353">
        <v>32</v>
      </c>
      <c r="AH353">
        <v>8.9</v>
      </c>
      <c r="AI353">
        <v>0.01</v>
      </c>
      <c r="AJ353">
        <v>22</v>
      </c>
      <c r="AK353">
        <v>7</v>
      </c>
      <c r="AL353">
        <v>7</v>
      </c>
      <c r="AM353">
        <v>1</v>
      </c>
      <c r="AN353">
        <v>3</v>
      </c>
      <c r="AO353">
        <v>1</v>
      </c>
      <c r="AP353">
        <v>0</v>
      </c>
      <c r="AQ353">
        <v>21</v>
      </c>
      <c r="AR353">
        <v>0.9</v>
      </c>
      <c r="AS353">
        <v>0</v>
      </c>
      <c r="AT353">
        <v>0</v>
      </c>
      <c r="AU353">
        <v>1.5</v>
      </c>
      <c r="AV353">
        <v>1.048</v>
      </c>
      <c r="AW353">
        <v>4.2</v>
      </c>
      <c r="AX353">
        <v>3.323</v>
      </c>
      <c r="AY353">
        <v>5</v>
      </c>
      <c r="AZ353">
        <v>28.35</v>
      </c>
      <c r="BA353" t="s">
        <v>174</v>
      </c>
      <c r="BB353">
        <v>43</v>
      </c>
      <c r="BC353" t="s">
        <v>210</v>
      </c>
      <c r="BD353">
        <v>0</v>
      </c>
    </row>
    <row r="354" spans="1:56">
      <c r="D354" t="s">
        <v>922</v>
      </c>
      <c r="E354" t="s">
        <v>923</v>
      </c>
      <c r="F354">
        <v>29.7</v>
      </c>
      <c r="G354">
        <v>290</v>
      </c>
      <c r="H354">
        <v>5.4</v>
      </c>
      <c r="I354">
        <v>2.7</v>
      </c>
      <c r="J354">
        <v>1.2</v>
      </c>
      <c r="K354">
        <v>61</v>
      </c>
      <c r="L354">
        <v>0.5</v>
      </c>
      <c r="M354">
        <v>36.659999999999997</v>
      </c>
      <c r="N354">
        <v>70</v>
      </c>
      <c r="O354">
        <v>2.72</v>
      </c>
      <c r="P354">
        <v>11</v>
      </c>
      <c r="Q354">
        <v>137</v>
      </c>
      <c r="R354">
        <v>99</v>
      </c>
      <c r="S354">
        <v>623</v>
      </c>
      <c r="T354">
        <v>0.51</v>
      </c>
      <c r="U354">
        <v>6.2E-2</v>
      </c>
      <c r="V354">
        <v>0.21</v>
      </c>
      <c r="W354">
        <v>9.1</v>
      </c>
      <c r="X354">
        <v>0</v>
      </c>
      <c r="Y354">
        <v>0.24299999999999999</v>
      </c>
      <c r="Z354">
        <v>0.26900000000000002</v>
      </c>
      <c r="AA354">
        <v>1.9319999999999999</v>
      </c>
      <c r="AB354">
        <v>0.47799999999999998</v>
      </c>
      <c r="AC354">
        <v>5.1999999999999998E-2</v>
      </c>
      <c r="AD354">
        <v>47</v>
      </c>
      <c r="AE354">
        <v>34</v>
      </c>
      <c r="AF354">
        <v>13</v>
      </c>
      <c r="AG354">
        <v>71</v>
      </c>
      <c r="AH354">
        <v>37.1</v>
      </c>
      <c r="AI354">
        <v>0.24</v>
      </c>
      <c r="AJ354">
        <v>154</v>
      </c>
      <c r="AK354">
        <v>44</v>
      </c>
      <c r="AL354">
        <v>44</v>
      </c>
      <c r="AM354">
        <v>1</v>
      </c>
      <c r="AN354">
        <v>4</v>
      </c>
      <c r="AO354">
        <v>2</v>
      </c>
      <c r="AP354">
        <v>0</v>
      </c>
      <c r="AQ354">
        <v>85</v>
      </c>
      <c r="AR354">
        <v>0.24</v>
      </c>
      <c r="AS354">
        <v>0.2</v>
      </c>
      <c r="AT354">
        <v>9</v>
      </c>
      <c r="AU354">
        <v>0.2</v>
      </c>
      <c r="AV354">
        <v>0.80200000000000005</v>
      </c>
      <c r="AW354">
        <v>0.94899999999999995</v>
      </c>
      <c r="AX354">
        <v>0.44800000000000001</v>
      </c>
      <c r="AY354">
        <v>102</v>
      </c>
      <c r="AZ354">
        <v>28.35</v>
      </c>
      <c r="BA354" t="s">
        <v>174</v>
      </c>
      <c r="BB354">
        <v>38</v>
      </c>
      <c r="BC354" t="s">
        <v>924</v>
      </c>
      <c r="BD354">
        <v>0</v>
      </c>
    </row>
    <row r="355" spans="1:56">
      <c r="D355" t="s">
        <v>925</v>
      </c>
      <c r="E355" t="s">
        <v>926</v>
      </c>
      <c r="F355">
        <v>29.4</v>
      </c>
      <c r="G355">
        <v>297</v>
      </c>
      <c r="H355">
        <v>7.3</v>
      </c>
      <c r="I355">
        <v>4.3</v>
      </c>
      <c r="J355">
        <v>1.3</v>
      </c>
      <c r="K355">
        <v>57.7</v>
      </c>
      <c r="N355">
        <v>42</v>
      </c>
      <c r="O355">
        <v>1.58</v>
      </c>
      <c r="P355">
        <v>9</v>
      </c>
      <c r="Q355">
        <v>100</v>
      </c>
      <c r="R355">
        <v>141</v>
      </c>
      <c r="S355">
        <v>228</v>
      </c>
      <c r="T355">
        <v>0.59</v>
      </c>
      <c r="U355">
        <v>5.6000000000000001E-2</v>
      </c>
      <c r="V355">
        <v>0.16700000000000001</v>
      </c>
      <c r="W355">
        <v>18.5</v>
      </c>
      <c r="X355">
        <v>0</v>
      </c>
      <c r="Y355">
        <v>0.159</v>
      </c>
      <c r="Z355">
        <v>0.30099999999999999</v>
      </c>
      <c r="AA355">
        <v>1.204</v>
      </c>
      <c r="AB355">
        <v>0.54600000000000004</v>
      </c>
      <c r="AC355">
        <v>5.8999999999999997E-2</v>
      </c>
      <c r="AD355">
        <v>39</v>
      </c>
      <c r="AE355">
        <v>20</v>
      </c>
      <c r="AF355">
        <v>19</v>
      </c>
      <c r="AG355">
        <v>53</v>
      </c>
      <c r="AI355">
        <v>0.37</v>
      </c>
      <c r="AJ355">
        <v>258</v>
      </c>
      <c r="AK355">
        <v>77</v>
      </c>
      <c r="AL355">
        <v>77</v>
      </c>
      <c r="AV355">
        <v>1.3009999999999999</v>
      </c>
      <c r="AW355">
        <v>1.5760000000000001</v>
      </c>
      <c r="AX355">
        <v>0.64900000000000002</v>
      </c>
      <c r="AY355">
        <v>170</v>
      </c>
      <c r="AZ355">
        <v>28.35</v>
      </c>
      <c r="BA355" t="s">
        <v>174</v>
      </c>
      <c r="BB355">
        <v>63</v>
      </c>
      <c r="BC355" t="s">
        <v>927</v>
      </c>
      <c r="BD355">
        <v>0</v>
      </c>
    </row>
    <row r="356" spans="1:56">
      <c r="A356">
        <v>70</v>
      </c>
      <c r="B356" t="s">
        <v>64</v>
      </c>
      <c r="C356" t="s">
        <v>57</v>
      </c>
      <c r="D356" t="s">
        <v>928</v>
      </c>
      <c r="E356" t="s">
        <v>929</v>
      </c>
      <c r="F356">
        <v>1.5</v>
      </c>
      <c r="G356">
        <v>535</v>
      </c>
      <c r="H356">
        <v>7.65</v>
      </c>
      <c r="I356">
        <v>29.66</v>
      </c>
      <c r="J356">
        <v>1.78</v>
      </c>
      <c r="K356">
        <v>59.4</v>
      </c>
      <c r="L356">
        <v>3.4</v>
      </c>
      <c r="M356">
        <v>51.5</v>
      </c>
      <c r="N356">
        <v>189</v>
      </c>
      <c r="O356">
        <v>2.35</v>
      </c>
      <c r="P356">
        <v>63</v>
      </c>
      <c r="Q356">
        <v>208</v>
      </c>
      <c r="R356">
        <v>372</v>
      </c>
      <c r="S356">
        <v>79</v>
      </c>
      <c r="T356">
        <v>2.2999999999999998</v>
      </c>
      <c r="U356">
        <v>0.49099999999999999</v>
      </c>
      <c r="V356">
        <v>0.47099999999999997</v>
      </c>
      <c r="W356">
        <v>4.5</v>
      </c>
      <c r="X356">
        <v>0</v>
      </c>
      <c r="Y356">
        <v>0.112</v>
      </c>
      <c r="Z356">
        <v>0.29799999999999999</v>
      </c>
      <c r="AA356">
        <v>0.38600000000000001</v>
      </c>
      <c r="AB356">
        <v>0.47199999999999998</v>
      </c>
      <c r="AC356">
        <v>3.5999999999999997E-2</v>
      </c>
      <c r="AD356">
        <v>12</v>
      </c>
      <c r="AE356">
        <v>0</v>
      </c>
      <c r="AF356">
        <v>11</v>
      </c>
      <c r="AG356">
        <v>11</v>
      </c>
      <c r="AH356">
        <v>46.1</v>
      </c>
      <c r="AI356">
        <v>0.75</v>
      </c>
      <c r="AJ356">
        <v>195</v>
      </c>
      <c r="AK356">
        <v>59</v>
      </c>
      <c r="AL356">
        <v>59</v>
      </c>
      <c r="AM356">
        <v>0</v>
      </c>
      <c r="AN356">
        <v>0</v>
      </c>
      <c r="AO356">
        <v>0</v>
      </c>
      <c r="AP356">
        <v>0</v>
      </c>
      <c r="AQ356">
        <v>6</v>
      </c>
      <c r="AR356">
        <v>0.51</v>
      </c>
      <c r="AS356">
        <v>0</v>
      </c>
      <c r="AT356">
        <v>0</v>
      </c>
      <c r="AU356">
        <v>5.7</v>
      </c>
      <c r="AV356">
        <v>18.509</v>
      </c>
      <c r="AW356">
        <v>7.1859999999999999</v>
      </c>
      <c r="AX356">
        <v>1.3759999999999999</v>
      </c>
      <c r="AY356">
        <v>23</v>
      </c>
      <c r="AZ356">
        <v>7</v>
      </c>
      <c r="BA356" t="s">
        <v>930</v>
      </c>
      <c r="BB356">
        <v>44</v>
      </c>
      <c r="BC356" t="s">
        <v>931</v>
      </c>
      <c r="BD356">
        <v>0</v>
      </c>
    </row>
    <row r="357" spans="1:56">
      <c r="A357">
        <v>71</v>
      </c>
      <c r="B357" t="s">
        <v>60</v>
      </c>
      <c r="C357" t="s">
        <v>57</v>
      </c>
      <c r="F357">
        <f t="shared" ref="F357:AZ357" si="234">AVERAGE(F358:F361)</f>
        <v>34.86</v>
      </c>
      <c r="G357">
        <f t="shared" si="234"/>
        <v>310.25</v>
      </c>
      <c r="H357">
        <f t="shared" si="234"/>
        <v>2.9725000000000001</v>
      </c>
      <c r="I357">
        <f t="shared" si="234"/>
        <v>12.297500000000001</v>
      </c>
      <c r="J357">
        <f t="shared" si="234"/>
        <v>1.07</v>
      </c>
      <c r="K357">
        <f t="shared" si="234"/>
        <v>49</v>
      </c>
      <c r="L357">
        <f t="shared" si="234"/>
        <v>2.0750000000000002</v>
      </c>
      <c r="M357">
        <f t="shared" si="234"/>
        <v>4.87</v>
      </c>
      <c r="N357">
        <f t="shared" si="234"/>
        <v>24.75</v>
      </c>
      <c r="O357">
        <f t="shared" si="234"/>
        <v>1.7674999999999998</v>
      </c>
      <c r="P357">
        <f t="shared" si="234"/>
        <v>17.75</v>
      </c>
      <c r="Q357">
        <f t="shared" si="234"/>
        <v>50.75</v>
      </c>
      <c r="R357">
        <f t="shared" si="234"/>
        <v>65.25</v>
      </c>
      <c r="S357">
        <f t="shared" si="234"/>
        <v>343.75</v>
      </c>
      <c r="T357">
        <f t="shared" si="234"/>
        <v>0.22500000000000001</v>
      </c>
      <c r="U357">
        <f t="shared" si="234"/>
        <v>5.3250000000000006E-2</v>
      </c>
      <c r="V357">
        <f t="shared" si="234"/>
        <v>0.21</v>
      </c>
      <c r="W357">
        <f t="shared" si="234"/>
        <v>5.8999999999999995</v>
      </c>
      <c r="X357">
        <f t="shared" si="234"/>
        <v>2.0750000000000002</v>
      </c>
      <c r="Y357">
        <f t="shared" si="234"/>
        <v>0.17525000000000002</v>
      </c>
      <c r="Z357">
        <f t="shared" si="234"/>
        <v>0.22975000000000001</v>
      </c>
      <c r="AA357">
        <f t="shared" si="234"/>
        <v>1.9432499999999999</v>
      </c>
      <c r="AB357">
        <f t="shared" si="234"/>
        <v>0.11299999999999999</v>
      </c>
      <c r="AC357">
        <f t="shared" si="234"/>
        <v>0.1195</v>
      </c>
      <c r="AD357">
        <f t="shared" si="234"/>
        <v>35</v>
      </c>
      <c r="AE357">
        <f t="shared" si="234"/>
        <v>19.25</v>
      </c>
      <c r="AF357">
        <f t="shared" si="234"/>
        <v>15.75</v>
      </c>
      <c r="AG357">
        <f t="shared" si="234"/>
        <v>48.75</v>
      </c>
      <c r="AH357">
        <f t="shared" si="234"/>
        <v>8.4</v>
      </c>
      <c r="AI357">
        <f t="shared" si="234"/>
        <v>4.2499999999999996E-2</v>
      </c>
      <c r="AJ357">
        <f t="shared" si="234"/>
        <v>319.5</v>
      </c>
      <c r="AK357">
        <f t="shared" si="234"/>
        <v>81.25</v>
      </c>
      <c r="AL357">
        <f t="shared" si="234"/>
        <v>78.25</v>
      </c>
      <c r="AM357">
        <f t="shared" si="234"/>
        <v>0</v>
      </c>
      <c r="AN357">
        <f t="shared" si="234"/>
        <v>3</v>
      </c>
      <c r="AO357">
        <f t="shared" si="234"/>
        <v>1</v>
      </c>
      <c r="AP357">
        <f t="shared" si="234"/>
        <v>0</v>
      </c>
      <c r="AQ357">
        <f t="shared" si="234"/>
        <v>4</v>
      </c>
      <c r="AR357">
        <f t="shared" si="234"/>
        <v>0.53</v>
      </c>
      <c r="AS357">
        <f t="shared" si="234"/>
        <v>0</v>
      </c>
      <c r="AT357">
        <f t="shared" si="234"/>
        <v>0</v>
      </c>
      <c r="AU357">
        <f t="shared" si="234"/>
        <v>0.4</v>
      </c>
      <c r="AV357">
        <f t="shared" si="234"/>
        <v>2.5259999999999998</v>
      </c>
      <c r="AW357">
        <f t="shared" si="234"/>
        <v>5.6560000000000006</v>
      </c>
      <c r="AX357">
        <f t="shared" si="234"/>
        <v>3.4569999999999999</v>
      </c>
      <c r="AY357">
        <f t="shared" si="234"/>
        <v>0</v>
      </c>
      <c r="AZ357">
        <f t="shared" si="234"/>
        <v>34.262500000000003</v>
      </c>
      <c r="BD357">
        <f>AVERAGE(BD358:BD361)</f>
        <v>0</v>
      </c>
    </row>
    <row r="358" spans="1:56">
      <c r="D358" t="s">
        <v>932</v>
      </c>
      <c r="E358" t="s">
        <v>933</v>
      </c>
      <c r="F358">
        <v>52.2</v>
      </c>
      <c r="G358">
        <v>237</v>
      </c>
      <c r="H358">
        <v>1.9</v>
      </c>
      <c r="I358">
        <v>11</v>
      </c>
      <c r="J358">
        <v>0.9</v>
      </c>
      <c r="K358">
        <v>34</v>
      </c>
      <c r="L358">
        <v>1.6</v>
      </c>
      <c r="N358">
        <v>11</v>
      </c>
      <c r="O358">
        <v>1.21</v>
      </c>
      <c r="P358">
        <v>7</v>
      </c>
      <c r="Q358">
        <v>24</v>
      </c>
      <c r="R358">
        <v>65</v>
      </c>
      <c r="S358">
        <v>266</v>
      </c>
      <c r="T358">
        <v>0.16</v>
      </c>
      <c r="U358">
        <v>4.5999999999999999E-2</v>
      </c>
      <c r="V358">
        <v>0.182</v>
      </c>
      <c r="X358">
        <v>3.2</v>
      </c>
      <c r="Y358">
        <v>0.13400000000000001</v>
      </c>
      <c r="Z358">
        <v>0.158</v>
      </c>
      <c r="AA358">
        <v>1.123</v>
      </c>
      <c r="AB358">
        <v>0.11899999999999999</v>
      </c>
      <c r="AC358">
        <v>3.7999999999999999E-2</v>
      </c>
      <c r="AD358">
        <v>4</v>
      </c>
      <c r="AE358">
        <v>0</v>
      </c>
      <c r="AF358">
        <v>4</v>
      </c>
      <c r="AG358">
        <v>4</v>
      </c>
      <c r="AI358">
        <v>0.01</v>
      </c>
      <c r="AJ358">
        <v>124</v>
      </c>
      <c r="AK358">
        <v>29</v>
      </c>
      <c r="AL358">
        <v>28</v>
      </c>
      <c r="AV358">
        <v>3.7970000000000002</v>
      </c>
      <c r="AW358">
        <v>4.3879999999999999</v>
      </c>
      <c r="AX358">
        <v>2.198</v>
      </c>
      <c r="AY358">
        <v>0</v>
      </c>
      <c r="AZ358">
        <v>28.35</v>
      </c>
      <c r="BA358" t="s">
        <v>174</v>
      </c>
      <c r="BB358">
        <v>125</v>
      </c>
      <c r="BC358" t="s">
        <v>941</v>
      </c>
      <c r="BD358">
        <v>0</v>
      </c>
    </row>
    <row r="359" spans="1:56">
      <c r="D359" t="s">
        <v>934</v>
      </c>
      <c r="E359" t="s">
        <v>935</v>
      </c>
      <c r="F359">
        <v>37.6</v>
      </c>
      <c r="G359">
        <v>316</v>
      </c>
      <c r="H359">
        <v>3</v>
      </c>
      <c r="I359">
        <v>16.100000000000001</v>
      </c>
      <c r="J359">
        <v>1.1000000000000001</v>
      </c>
      <c r="K359">
        <v>42.6</v>
      </c>
      <c r="L359">
        <v>2.6</v>
      </c>
      <c r="N359">
        <v>22</v>
      </c>
      <c r="O359">
        <v>1.22</v>
      </c>
      <c r="P359">
        <v>10</v>
      </c>
      <c r="Q359">
        <v>43</v>
      </c>
      <c r="R359">
        <v>65</v>
      </c>
      <c r="S359">
        <v>374</v>
      </c>
      <c r="T359">
        <v>0.23</v>
      </c>
      <c r="U359">
        <v>4.7E-2</v>
      </c>
      <c r="V359">
        <v>0.224</v>
      </c>
      <c r="W359">
        <v>2.4</v>
      </c>
      <c r="X359">
        <v>1.3</v>
      </c>
      <c r="Y359">
        <v>0.14099999999999999</v>
      </c>
      <c r="Z359">
        <v>0.106</v>
      </c>
      <c r="AA359">
        <v>1.425</v>
      </c>
      <c r="AB359">
        <v>0.11</v>
      </c>
      <c r="AC359">
        <v>0.03</v>
      </c>
      <c r="AD359">
        <v>18</v>
      </c>
      <c r="AE359">
        <v>15</v>
      </c>
      <c r="AF359">
        <v>3</v>
      </c>
      <c r="AG359">
        <v>29</v>
      </c>
      <c r="AI359">
        <v>0.08</v>
      </c>
      <c r="AJ359">
        <v>172</v>
      </c>
      <c r="AK359">
        <v>9</v>
      </c>
      <c r="AL359">
        <v>0</v>
      </c>
      <c r="AV359">
        <v>2.4569999999999999</v>
      </c>
      <c r="AW359">
        <v>7.4489999999999998</v>
      </c>
      <c r="AX359">
        <v>5.3760000000000003</v>
      </c>
      <c r="AY359">
        <v>0</v>
      </c>
      <c r="AZ359">
        <v>28.35</v>
      </c>
      <c r="BA359" t="s">
        <v>174</v>
      </c>
      <c r="BB359">
        <v>128</v>
      </c>
      <c r="BC359" t="s">
        <v>942</v>
      </c>
      <c r="BD359">
        <v>0</v>
      </c>
    </row>
    <row r="360" spans="1:56">
      <c r="D360" t="s">
        <v>936</v>
      </c>
      <c r="E360" t="s">
        <v>937</v>
      </c>
      <c r="F360">
        <v>37.6</v>
      </c>
      <c r="G360">
        <v>316</v>
      </c>
      <c r="H360">
        <v>3</v>
      </c>
      <c r="I360">
        <v>16.100000000000001</v>
      </c>
      <c r="J360">
        <v>1.1000000000000001</v>
      </c>
      <c r="K360">
        <v>42.6</v>
      </c>
      <c r="L360">
        <v>2.6</v>
      </c>
      <c r="N360">
        <v>22</v>
      </c>
      <c r="O360">
        <v>1.22</v>
      </c>
      <c r="P360">
        <v>10</v>
      </c>
      <c r="Q360">
        <v>43</v>
      </c>
      <c r="R360">
        <v>65</v>
      </c>
      <c r="S360">
        <v>374</v>
      </c>
      <c r="T360">
        <v>0.23</v>
      </c>
      <c r="U360">
        <v>4.7E-2</v>
      </c>
      <c r="V360">
        <v>0.224</v>
      </c>
      <c r="W360">
        <v>2.4</v>
      </c>
      <c r="X360">
        <v>0</v>
      </c>
      <c r="Y360">
        <v>0.14099999999999999</v>
      </c>
      <c r="Z360">
        <v>0.106</v>
      </c>
      <c r="AA360">
        <v>1.425</v>
      </c>
      <c r="AB360">
        <v>0.11</v>
      </c>
      <c r="AC360">
        <v>0.03</v>
      </c>
      <c r="AD360">
        <v>18</v>
      </c>
      <c r="AE360">
        <v>15</v>
      </c>
      <c r="AF360">
        <v>3</v>
      </c>
      <c r="AG360">
        <v>29</v>
      </c>
      <c r="AI360">
        <v>0.08</v>
      </c>
      <c r="AJ360">
        <v>32</v>
      </c>
      <c r="AK360">
        <v>2</v>
      </c>
      <c r="AL360">
        <v>0</v>
      </c>
      <c r="AV360">
        <v>2.4569999999999999</v>
      </c>
      <c r="AW360">
        <v>7.4489999999999998</v>
      </c>
      <c r="AX360">
        <v>5.3760000000000003</v>
      </c>
      <c r="AY360">
        <v>0</v>
      </c>
      <c r="AZ360">
        <v>28.35</v>
      </c>
      <c r="BA360" t="s">
        <v>174</v>
      </c>
      <c r="BB360">
        <v>128</v>
      </c>
      <c r="BC360" t="s">
        <v>942</v>
      </c>
      <c r="BD360">
        <v>0</v>
      </c>
    </row>
    <row r="361" spans="1:56">
      <c r="D361" t="s">
        <v>938</v>
      </c>
      <c r="E361" t="s">
        <v>939</v>
      </c>
      <c r="F361">
        <v>12.04</v>
      </c>
      <c r="G361">
        <v>372</v>
      </c>
      <c r="H361">
        <v>3.99</v>
      </c>
      <c r="I361">
        <v>5.99</v>
      </c>
      <c r="J361">
        <v>1.18</v>
      </c>
      <c r="K361">
        <v>76.8</v>
      </c>
      <c r="L361">
        <v>1.5</v>
      </c>
      <c r="M361">
        <v>4.87</v>
      </c>
      <c r="N361">
        <v>44</v>
      </c>
      <c r="O361">
        <v>3.42</v>
      </c>
      <c r="P361">
        <v>44</v>
      </c>
      <c r="Q361">
        <v>93</v>
      </c>
      <c r="R361">
        <v>66</v>
      </c>
      <c r="S361">
        <v>361</v>
      </c>
      <c r="T361">
        <v>0.28000000000000003</v>
      </c>
      <c r="U361">
        <v>7.2999999999999995E-2</v>
      </c>
      <c r="W361">
        <v>12.9</v>
      </c>
      <c r="X361">
        <v>3.8</v>
      </c>
      <c r="Y361">
        <v>0.28499999999999998</v>
      </c>
      <c r="Z361">
        <v>0.54900000000000004</v>
      </c>
      <c r="AA361">
        <v>3.8</v>
      </c>
      <c r="AC361">
        <v>0.38</v>
      </c>
      <c r="AD361">
        <v>100</v>
      </c>
      <c r="AE361">
        <v>47</v>
      </c>
      <c r="AF361">
        <v>53</v>
      </c>
      <c r="AG361">
        <v>133</v>
      </c>
      <c r="AH361">
        <v>8.4</v>
      </c>
      <c r="AI361">
        <v>0</v>
      </c>
      <c r="AJ361">
        <v>950</v>
      </c>
      <c r="AK361">
        <v>285</v>
      </c>
      <c r="AL361">
        <v>285</v>
      </c>
      <c r="AM361">
        <v>0</v>
      </c>
      <c r="AN361">
        <v>3</v>
      </c>
      <c r="AO361">
        <v>1</v>
      </c>
      <c r="AP361">
        <v>0</v>
      </c>
      <c r="AQ361">
        <v>4</v>
      </c>
      <c r="AR361">
        <v>0.53</v>
      </c>
      <c r="AS361">
        <v>0</v>
      </c>
      <c r="AT361">
        <v>0</v>
      </c>
      <c r="AU361">
        <v>0.4</v>
      </c>
      <c r="AV361">
        <v>1.393</v>
      </c>
      <c r="AW361">
        <v>3.3380000000000001</v>
      </c>
      <c r="AX361">
        <v>0.878</v>
      </c>
      <c r="AY361">
        <v>0</v>
      </c>
      <c r="AZ361">
        <v>52</v>
      </c>
      <c r="BA361" t="s">
        <v>940</v>
      </c>
      <c r="BD361">
        <v>0</v>
      </c>
    </row>
    <row r="362" spans="1:56">
      <c r="A362">
        <v>72</v>
      </c>
      <c r="B362" t="s">
        <v>62</v>
      </c>
      <c r="C362" t="s">
        <v>57</v>
      </c>
      <c r="F362">
        <f>AVERAGE(F363:F365)</f>
        <v>75.003333333333345</v>
      </c>
      <c r="G362">
        <f t="shared" ref="G362:BD362" si="235">AVERAGE(G363:G365)</f>
        <v>103.66666666666667</v>
      </c>
      <c r="H362">
        <f t="shared" si="235"/>
        <v>2.936666666666667</v>
      </c>
      <c r="I362">
        <f t="shared" si="235"/>
        <v>1.7833333333333332</v>
      </c>
      <c r="J362">
        <f t="shared" si="235"/>
        <v>1.2333333333333334</v>
      </c>
      <c r="K362">
        <f t="shared" si="235"/>
        <v>19.02</v>
      </c>
      <c r="L362">
        <f t="shared" si="235"/>
        <v>0.13333333333333333</v>
      </c>
      <c r="N362">
        <f t="shared" si="235"/>
        <v>105</v>
      </c>
      <c r="O362">
        <f t="shared" si="235"/>
        <v>0.17</v>
      </c>
      <c r="P362">
        <f t="shared" si="235"/>
        <v>14.666666666666666</v>
      </c>
      <c r="Q362">
        <f t="shared" si="235"/>
        <v>179</v>
      </c>
      <c r="R362">
        <f t="shared" si="235"/>
        <v>145.33333333333334</v>
      </c>
      <c r="S362">
        <f t="shared" si="235"/>
        <v>248</v>
      </c>
      <c r="T362">
        <f t="shared" si="235"/>
        <v>0.36999999999999994</v>
      </c>
      <c r="U362">
        <f t="shared" si="235"/>
        <v>2.9333333333333336E-2</v>
      </c>
      <c r="V362">
        <f t="shared" si="235"/>
        <v>2.3000000000000003E-2</v>
      </c>
      <c r="W362">
        <f t="shared" si="235"/>
        <v>2.1333333333333333</v>
      </c>
      <c r="X362">
        <f t="shared" si="235"/>
        <v>0.76666666666666661</v>
      </c>
      <c r="Y362">
        <f t="shared" si="235"/>
        <v>3.266666666666667E-2</v>
      </c>
      <c r="Z362">
        <f t="shared" si="235"/>
        <v>0.14266666666666669</v>
      </c>
      <c r="AA362">
        <f t="shared" si="235"/>
        <v>8.5000000000000006E-2</v>
      </c>
      <c r="AB362">
        <f t="shared" si="235"/>
        <v>0.27300000000000002</v>
      </c>
      <c r="AC362">
        <f t="shared" si="235"/>
        <v>3.6000000000000004E-2</v>
      </c>
      <c r="AD362">
        <f t="shared" si="235"/>
        <v>4.333333333333333</v>
      </c>
      <c r="AE362">
        <f t="shared" si="235"/>
        <v>0</v>
      </c>
      <c r="AF362">
        <f t="shared" si="235"/>
        <v>4.333333333333333</v>
      </c>
      <c r="AG362">
        <f t="shared" si="235"/>
        <v>4.333333333333333</v>
      </c>
      <c r="AI362">
        <f t="shared" si="235"/>
        <v>0.28666666666666668</v>
      </c>
      <c r="AJ362">
        <f t="shared" si="235"/>
        <v>172.66666666666666</v>
      </c>
      <c r="AK362">
        <f t="shared" si="235"/>
        <v>47.333333333333336</v>
      </c>
      <c r="AL362">
        <f t="shared" si="235"/>
        <v>47</v>
      </c>
      <c r="AN362">
        <f t="shared" si="235"/>
        <v>10</v>
      </c>
      <c r="AS362">
        <f t="shared" si="235"/>
        <v>0.83333333333333337</v>
      </c>
      <c r="AT362">
        <f t="shared" si="235"/>
        <v>33.666666666666664</v>
      </c>
      <c r="AV362">
        <f t="shared" si="235"/>
        <v>1.0166666666666666</v>
      </c>
      <c r="AW362">
        <f t="shared" si="235"/>
        <v>0.49433333333333335</v>
      </c>
      <c r="AX362">
        <f t="shared" si="235"/>
        <v>0.11266666666666665</v>
      </c>
      <c r="AY362">
        <f t="shared" si="235"/>
        <v>6.333333333333333</v>
      </c>
      <c r="AZ362">
        <f t="shared" si="235"/>
        <v>143.66666666666666</v>
      </c>
      <c r="BD362">
        <f t="shared" si="235"/>
        <v>0</v>
      </c>
    </row>
    <row r="363" spans="1:56">
      <c r="D363" t="s">
        <v>943</v>
      </c>
      <c r="E363" t="s">
        <v>944</v>
      </c>
      <c r="F363">
        <v>74.52</v>
      </c>
      <c r="G363">
        <v>105</v>
      </c>
      <c r="H363">
        <v>2.76</v>
      </c>
      <c r="I363">
        <v>1.7</v>
      </c>
      <c r="J363">
        <v>1.26</v>
      </c>
      <c r="K363">
        <v>19.739999999999998</v>
      </c>
      <c r="L363">
        <v>0</v>
      </c>
      <c r="N363">
        <v>102</v>
      </c>
      <c r="O363">
        <v>0.06</v>
      </c>
      <c r="P363">
        <v>12</v>
      </c>
      <c r="Q363">
        <v>216</v>
      </c>
      <c r="R363">
        <v>131</v>
      </c>
      <c r="S363">
        <v>296</v>
      </c>
      <c r="T363">
        <v>0.33</v>
      </c>
      <c r="U363">
        <v>0.01</v>
      </c>
      <c r="V363">
        <v>3.0000000000000001E-3</v>
      </c>
      <c r="W363">
        <v>2</v>
      </c>
      <c r="X363">
        <v>0.8</v>
      </c>
      <c r="Y363">
        <v>3.3000000000000002E-2</v>
      </c>
      <c r="Z363">
        <v>0.13700000000000001</v>
      </c>
      <c r="AA363">
        <v>7.1999999999999995E-2</v>
      </c>
      <c r="AB363">
        <v>0.26700000000000002</v>
      </c>
      <c r="AC363">
        <v>3.5999999999999997E-2</v>
      </c>
      <c r="AD363">
        <v>4</v>
      </c>
      <c r="AE363">
        <v>0</v>
      </c>
      <c r="AF363">
        <v>4</v>
      </c>
      <c r="AG363">
        <v>4</v>
      </c>
      <c r="AI363">
        <v>0.3</v>
      </c>
      <c r="AJ363">
        <v>170</v>
      </c>
      <c r="AK363">
        <v>46</v>
      </c>
      <c r="AL363">
        <v>46</v>
      </c>
      <c r="AN363">
        <v>10</v>
      </c>
      <c r="AS363">
        <v>0.8</v>
      </c>
      <c r="AT363">
        <v>33</v>
      </c>
      <c r="AV363">
        <v>0.97099999999999997</v>
      </c>
      <c r="AW363">
        <v>0.46</v>
      </c>
      <c r="AX363">
        <v>0.11799999999999999</v>
      </c>
      <c r="AY363">
        <v>6</v>
      </c>
      <c r="AZ363">
        <v>147</v>
      </c>
      <c r="BA363" t="s">
        <v>945</v>
      </c>
      <c r="BD363">
        <v>0</v>
      </c>
    </row>
    <row r="364" spans="1:56">
      <c r="D364" t="s">
        <v>946</v>
      </c>
      <c r="E364" t="s">
        <v>947</v>
      </c>
      <c r="F364">
        <v>75.900000000000006</v>
      </c>
      <c r="G364">
        <v>101</v>
      </c>
      <c r="H364">
        <v>2.9</v>
      </c>
      <c r="I364">
        <v>1.73</v>
      </c>
      <c r="J364">
        <v>1.03</v>
      </c>
      <c r="K364">
        <v>18.43</v>
      </c>
      <c r="L364">
        <v>0</v>
      </c>
      <c r="N364">
        <v>109</v>
      </c>
      <c r="O364">
        <v>0.05</v>
      </c>
      <c r="P364">
        <v>13</v>
      </c>
      <c r="Q364">
        <v>83</v>
      </c>
      <c r="R364">
        <v>137</v>
      </c>
      <c r="S364">
        <v>164</v>
      </c>
      <c r="T364">
        <v>0.35</v>
      </c>
      <c r="U364">
        <v>0.01</v>
      </c>
      <c r="V364">
        <v>4.0000000000000001E-3</v>
      </c>
      <c r="W364">
        <v>2.1</v>
      </c>
      <c r="X364">
        <v>0.7</v>
      </c>
      <c r="Y364">
        <v>3.1E-2</v>
      </c>
      <c r="Z364">
        <v>0.14399999999999999</v>
      </c>
      <c r="AA364">
        <v>7.4999999999999997E-2</v>
      </c>
      <c r="AB364">
        <v>0.27800000000000002</v>
      </c>
      <c r="AC364">
        <v>3.4000000000000002E-2</v>
      </c>
      <c r="AD364">
        <v>4</v>
      </c>
      <c r="AE364">
        <v>0</v>
      </c>
      <c r="AF364">
        <v>4</v>
      </c>
      <c r="AG364">
        <v>4</v>
      </c>
      <c r="AI364">
        <v>0.25</v>
      </c>
      <c r="AJ364">
        <v>178</v>
      </c>
      <c r="AK364">
        <v>50</v>
      </c>
      <c r="AL364">
        <v>49</v>
      </c>
      <c r="AN364">
        <v>10</v>
      </c>
      <c r="AS364">
        <v>0.9</v>
      </c>
      <c r="AT364">
        <v>35</v>
      </c>
      <c r="AV364">
        <v>1.0149999999999999</v>
      </c>
      <c r="AW364">
        <v>0.46200000000000002</v>
      </c>
      <c r="AX364">
        <v>8.7999999999999995E-2</v>
      </c>
      <c r="AY364">
        <v>7</v>
      </c>
      <c r="AZ364">
        <v>142</v>
      </c>
      <c r="BA364" t="s">
        <v>948</v>
      </c>
      <c r="BD364">
        <v>0</v>
      </c>
    </row>
    <row r="365" spans="1:56">
      <c r="D365" t="s">
        <v>949</v>
      </c>
      <c r="E365" t="s">
        <v>950</v>
      </c>
      <c r="F365">
        <v>74.59</v>
      </c>
      <c r="G365">
        <v>105</v>
      </c>
      <c r="H365">
        <v>3.15</v>
      </c>
      <c r="I365">
        <v>1.92</v>
      </c>
      <c r="J365">
        <v>1.41</v>
      </c>
      <c r="K365">
        <v>18.89</v>
      </c>
      <c r="L365">
        <v>0.4</v>
      </c>
      <c r="N365">
        <v>104</v>
      </c>
      <c r="O365">
        <v>0.4</v>
      </c>
      <c r="P365">
        <v>19</v>
      </c>
      <c r="Q365">
        <v>238</v>
      </c>
      <c r="R365">
        <v>168</v>
      </c>
      <c r="S365">
        <v>284</v>
      </c>
      <c r="T365">
        <v>0.43</v>
      </c>
      <c r="U365">
        <v>6.8000000000000005E-2</v>
      </c>
      <c r="V365">
        <v>6.2E-2</v>
      </c>
      <c r="W365">
        <v>2.2999999999999998</v>
      </c>
      <c r="X365">
        <v>0.8</v>
      </c>
      <c r="Y365">
        <v>3.4000000000000002E-2</v>
      </c>
      <c r="Z365">
        <v>0.14699999999999999</v>
      </c>
      <c r="AA365">
        <v>0.108</v>
      </c>
      <c r="AB365">
        <v>0.27400000000000002</v>
      </c>
      <c r="AC365">
        <v>3.7999999999999999E-2</v>
      </c>
      <c r="AD365">
        <v>5</v>
      </c>
      <c r="AE365">
        <v>0</v>
      </c>
      <c r="AF365">
        <v>5</v>
      </c>
      <c r="AG365">
        <v>5</v>
      </c>
      <c r="AI365">
        <v>0.31</v>
      </c>
      <c r="AJ365">
        <v>170</v>
      </c>
      <c r="AK365">
        <v>46</v>
      </c>
      <c r="AL365">
        <v>46</v>
      </c>
      <c r="AN365">
        <v>10</v>
      </c>
      <c r="AS365">
        <v>0.8</v>
      </c>
      <c r="AT365">
        <v>33</v>
      </c>
      <c r="AV365">
        <v>1.0640000000000001</v>
      </c>
      <c r="AW365">
        <v>0.56100000000000005</v>
      </c>
      <c r="AX365">
        <v>0.13200000000000001</v>
      </c>
      <c r="AY365">
        <v>6</v>
      </c>
      <c r="AZ365">
        <v>142</v>
      </c>
      <c r="BA365" t="s">
        <v>948</v>
      </c>
      <c r="BD365">
        <v>0</v>
      </c>
    </row>
    <row r="366" spans="1:56">
      <c r="A366">
        <v>73</v>
      </c>
      <c r="B366" t="s">
        <v>65</v>
      </c>
      <c r="C366" t="s">
        <v>57</v>
      </c>
      <c r="D366" t="s">
        <v>951</v>
      </c>
      <c r="E366" t="s">
        <v>952</v>
      </c>
      <c r="F366">
        <v>1.57</v>
      </c>
      <c r="G366">
        <v>535</v>
      </c>
      <c r="H366">
        <v>3.13</v>
      </c>
      <c r="I366">
        <v>32.18</v>
      </c>
      <c r="J366">
        <v>1.2</v>
      </c>
      <c r="K366">
        <v>61.72</v>
      </c>
      <c r="L366">
        <v>1.3</v>
      </c>
      <c r="M366">
        <v>59.89</v>
      </c>
    </row>
    <row r="367" spans="1:56">
      <c r="A367">
        <v>74</v>
      </c>
      <c r="B367" t="s">
        <v>67</v>
      </c>
      <c r="C367" t="s">
        <v>57</v>
      </c>
      <c r="D367" t="s">
        <v>953</v>
      </c>
      <c r="E367" t="s">
        <v>954</v>
      </c>
      <c r="F367">
        <v>92.23</v>
      </c>
      <c r="G367">
        <v>49</v>
      </c>
      <c r="H367">
        <v>7.0000000000000007E-2</v>
      </c>
      <c r="I367">
        <v>0</v>
      </c>
      <c r="J367">
        <v>0.13</v>
      </c>
      <c r="K367">
        <v>1.17</v>
      </c>
      <c r="L367">
        <v>0</v>
      </c>
      <c r="M367">
        <v>1.1499999999999999</v>
      </c>
      <c r="N367">
        <v>9</v>
      </c>
      <c r="O367">
        <v>0.4</v>
      </c>
      <c r="P367">
        <v>10</v>
      </c>
      <c r="Q367">
        <v>15</v>
      </c>
      <c r="R367">
        <v>88</v>
      </c>
      <c r="S367">
        <v>7</v>
      </c>
      <c r="T367">
        <v>0.08</v>
      </c>
      <c r="U367">
        <v>1.0999999999999999E-2</v>
      </c>
      <c r="W367">
        <v>0.2</v>
      </c>
      <c r="X367">
        <v>0</v>
      </c>
      <c r="Y367">
        <v>0</v>
      </c>
      <c r="Z367">
        <v>0.01</v>
      </c>
      <c r="AA367">
        <v>0.1</v>
      </c>
      <c r="AC367">
        <v>0.02</v>
      </c>
      <c r="AD367">
        <v>1</v>
      </c>
      <c r="AE367">
        <v>0</v>
      </c>
      <c r="AF367">
        <v>1</v>
      </c>
      <c r="AG367">
        <v>1</v>
      </c>
      <c r="AH367">
        <v>5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29.5</v>
      </c>
      <c r="BA367" t="s">
        <v>161</v>
      </c>
      <c r="BB367">
        <v>148</v>
      </c>
      <c r="BC367" t="s">
        <v>955</v>
      </c>
      <c r="BD367">
        <v>0</v>
      </c>
    </row>
    <row r="368" spans="1:56">
      <c r="A368">
        <v>75</v>
      </c>
      <c r="B368" t="s">
        <v>61</v>
      </c>
      <c r="C368" t="s">
        <v>57</v>
      </c>
      <c r="D368" t="s">
        <v>917</v>
      </c>
      <c r="G368">
        <v>210</v>
      </c>
      <c r="H368">
        <v>2</v>
      </c>
      <c r="I368">
        <v>6</v>
      </c>
      <c r="K368">
        <v>38</v>
      </c>
      <c r="L368">
        <v>0</v>
      </c>
      <c r="M368">
        <v>26</v>
      </c>
      <c r="N368">
        <v>26</v>
      </c>
      <c r="O368">
        <v>0.46</v>
      </c>
    </row>
    <row r="369" spans="1:56">
      <c r="A369">
        <v>76</v>
      </c>
      <c r="B369" t="s">
        <v>68</v>
      </c>
      <c r="C369" t="s">
        <v>57</v>
      </c>
      <c r="D369" t="s">
        <v>956</v>
      </c>
      <c r="E369" t="s">
        <v>957</v>
      </c>
      <c r="F369">
        <v>3.4</v>
      </c>
      <c r="G369">
        <v>359</v>
      </c>
      <c r="H369">
        <v>25.1</v>
      </c>
      <c r="I369">
        <v>3</v>
      </c>
      <c r="J369">
        <v>10.5</v>
      </c>
      <c r="K369">
        <v>58</v>
      </c>
      <c r="L369">
        <v>1.1000000000000001</v>
      </c>
      <c r="M369">
        <v>55.58</v>
      </c>
      <c r="N369">
        <v>1440</v>
      </c>
      <c r="O369">
        <v>4.96</v>
      </c>
      <c r="P369">
        <v>208</v>
      </c>
      <c r="Q369">
        <v>1630</v>
      </c>
      <c r="R369">
        <v>2702</v>
      </c>
      <c r="S369">
        <v>653</v>
      </c>
      <c r="T369">
        <v>3.44</v>
      </c>
      <c r="U369">
        <v>0.73</v>
      </c>
      <c r="V369">
        <v>0.66500000000000004</v>
      </c>
      <c r="W369">
        <v>24</v>
      </c>
      <c r="X369">
        <v>0</v>
      </c>
      <c r="Y369">
        <v>0.26700000000000002</v>
      </c>
      <c r="Z369">
        <v>1.4</v>
      </c>
      <c r="AA369">
        <v>1.0840000000000001</v>
      </c>
      <c r="AB369">
        <v>3.8260000000000001</v>
      </c>
      <c r="AC369">
        <v>0.318</v>
      </c>
      <c r="AD369">
        <v>27</v>
      </c>
      <c r="AE369">
        <v>0</v>
      </c>
      <c r="AF369">
        <v>27</v>
      </c>
      <c r="AG369">
        <v>27</v>
      </c>
      <c r="AH369">
        <v>175.6</v>
      </c>
      <c r="AI369">
        <v>2.78</v>
      </c>
      <c r="AJ369">
        <v>1600</v>
      </c>
      <c r="AK369">
        <v>479</v>
      </c>
      <c r="AL369">
        <v>479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0.21</v>
      </c>
      <c r="AS369">
        <v>0</v>
      </c>
      <c r="AT369">
        <v>0</v>
      </c>
      <c r="AU369">
        <v>4.2</v>
      </c>
      <c r="AV369">
        <v>1.7769999999999999</v>
      </c>
      <c r="AW369">
        <v>0.97899999999999998</v>
      </c>
      <c r="AX369">
        <v>8.7999999999999995E-2</v>
      </c>
      <c r="AY369">
        <v>11</v>
      </c>
      <c r="AZ369">
        <v>15</v>
      </c>
      <c r="BA369" t="s">
        <v>958</v>
      </c>
      <c r="BB369">
        <v>19</v>
      </c>
      <c r="BC369" t="s">
        <v>959</v>
      </c>
      <c r="BD369">
        <v>0</v>
      </c>
    </row>
    <row r="370" spans="1:56">
      <c r="A370">
        <v>77</v>
      </c>
      <c r="B370" t="s">
        <v>69</v>
      </c>
      <c r="C370" t="s">
        <v>57</v>
      </c>
      <c r="D370" t="s">
        <v>960</v>
      </c>
      <c r="E370" t="s">
        <v>961</v>
      </c>
      <c r="F370">
        <v>88.45</v>
      </c>
      <c r="G370">
        <v>45</v>
      </c>
      <c r="H370">
        <v>0</v>
      </c>
      <c r="I370">
        <v>0</v>
      </c>
      <c r="J370">
        <v>0.28000000000000003</v>
      </c>
      <c r="K370">
        <v>11.27</v>
      </c>
      <c r="L370">
        <v>0</v>
      </c>
      <c r="M370">
        <v>10.42</v>
      </c>
      <c r="N370">
        <v>8</v>
      </c>
      <c r="O370">
        <v>0</v>
      </c>
      <c r="P370">
        <v>0</v>
      </c>
      <c r="Q370">
        <v>0</v>
      </c>
      <c r="R370">
        <v>4</v>
      </c>
      <c r="S370">
        <v>10</v>
      </c>
      <c r="T370">
        <v>0</v>
      </c>
      <c r="U370">
        <v>0</v>
      </c>
      <c r="V370">
        <v>0</v>
      </c>
      <c r="W370">
        <v>0</v>
      </c>
      <c r="X370">
        <v>25</v>
      </c>
      <c r="Y370">
        <v>2.5000000000000001E-2</v>
      </c>
      <c r="Z370">
        <v>0.57499999999999996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1.96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240</v>
      </c>
      <c r="BA370" t="s">
        <v>746</v>
      </c>
      <c r="BD370">
        <v>0</v>
      </c>
    </row>
    <row r="371" spans="1:56">
      <c r="A371">
        <v>78</v>
      </c>
      <c r="B371" t="s">
        <v>25</v>
      </c>
      <c r="C371" t="s">
        <v>26</v>
      </c>
      <c r="F371">
        <f t="shared" ref="F371:L371" si="236">AVERAGE(F372:F374)</f>
        <v>73.906666666666666</v>
      </c>
      <c r="G371">
        <f t="shared" si="236"/>
        <v>162.66666666666666</v>
      </c>
      <c r="H371">
        <f t="shared" si="236"/>
        <v>12.036666666666667</v>
      </c>
      <c r="I371">
        <f t="shared" si="236"/>
        <v>11.763333333333335</v>
      </c>
      <c r="J371">
        <f t="shared" si="236"/>
        <v>1.2433333333333332</v>
      </c>
      <c r="K371">
        <f t="shared" si="236"/>
        <v>1.05</v>
      </c>
      <c r="L371">
        <f t="shared" si="236"/>
        <v>0</v>
      </c>
      <c r="M371">
        <f t="shared" ref="M371:BD371" si="237">AVERAGE(M372:M374)</f>
        <v>0.71999999999999986</v>
      </c>
      <c r="N371">
        <f t="shared" si="237"/>
        <v>61.333333333333336</v>
      </c>
      <c r="O371">
        <f t="shared" si="237"/>
        <v>1.6500000000000001</v>
      </c>
      <c r="P371">
        <f t="shared" si="237"/>
        <v>12</v>
      </c>
      <c r="Q371">
        <f t="shared" si="237"/>
        <v>192.33333333333334</v>
      </c>
      <c r="R371">
        <f t="shared" si="237"/>
        <v>140.66666666666666</v>
      </c>
      <c r="S371">
        <f t="shared" si="237"/>
        <v>216.33333333333334</v>
      </c>
      <c r="T371">
        <f t="shared" si="237"/>
        <v>1.24</v>
      </c>
      <c r="U371">
        <f t="shared" si="237"/>
        <v>6.9666666666666668E-2</v>
      </c>
      <c r="V371">
        <f t="shared" si="237"/>
        <v>2.6666666666666668E-2</v>
      </c>
      <c r="W371">
        <f t="shared" si="237"/>
        <v>29.066666666666666</v>
      </c>
      <c r="X371">
        <f t="shared" si="237"/>
        <v>0</v>
      </c>
      <c r="Y371">
        <f t="shared" si="237"/>
        <v>3.8666666666666669E-2</v>
      </c>
      <c r="Z371">
        <f t="shared" si="237"/>
        <v>0.41933333333333334</v>
      </c>
      <c r="AA371">
        <f t="shared" si="237"/>
        <v>7.3666666666666672E-2</v>
      </c>
      <c r="AB371">
        <f t="shared" si="237"/>
        <v>1.468</v>
      </c>
      <c r="AC371">
        <f t="shared" si="237"/>
        <v>0.154</v>
      </c>
      <c r="AD371">
        <f t="shared" si="237"/>
        <v>40.666666666666664</v>
      </c>
      <c r="AE371">
        <f t="shared" si="237"/>
        <v>0</v>
      </c>
      <c r="AF371">
        <f t="shared" si="237"/>
        <v>40.666666666666664</v>
      </c>
      <c r="AG371">
        <f t="shared" si="237"/>
        <v>40.666666666666664</v>
      </c>
      <c r="AH371">
        <f t="shared" si="237"/>
        <v>257.40000000000003</v>
      </c>
      <c r="AI371">
        <f t="shared" si="237"/>
        <v>0.81333333333333335</v>
      </c>
      <c r="AJ371">
        <f t="shared" si="237"/>
        <v>634.33333333333337</v>
      </c>
      <c r="AK371">
        <f t="shared" si="237"/>
        <v>180</v>
      </c>
      <c r="AL371">
        <f t="shared" si="237"/>
        <v>178</v>
      </c>
      <c r="AM371">
        <f t="shared" si="237"/>
        <v>0</v>
      </c>
      <c r="AN371">
        <f t="shared" si="237"/>
        <v>20.333333333333332</v>
      </c>
      <c r="AO371">
        <f t="shared" si="237"/>
        <v>8.6666666666666661</v>
      </c>
      <c r="AP371">
        <f t="shared" si="237"/>
        <v>0</v>
      </c>
      <c r="AQ371">
        <f t="shared" si="237"/>
        <v>472</v>
      </c>
      <c r="AR371">
        <f t="shared" si="237"/>
        <v>1.1666666666666667</v>
      </c>
      <c r="AS371">
        <f t="shared" si="237"/>
        <v>2</v>
      </c>
      <c r="AT371">
        <f t="shared" si="237"/>
        <v>80.666666666666671</v>
      </c>
      <c r="AU371">
        <f t="shared" si="237"/>
        <v>3.2999999999999994</v>
      </c>
      <c r="AV371">
        <f t="shared" si="237"/>
        <v>3.589</v>
      </c>
      <c r="AW371">
        <f t="shared" si="237"/>
        <v>4.7553333333333336</v>
      </c>
      <c r="AX371">
        <f t="shared" si="237"/>
        <v>2.528</v>
      </c>
      <c r="AY371">
        <f t="shared" si="237"/>
        <v>349.33333333333331</v>
      </c>
      <c r="AZ371">
        <f t="shared" si="237"/>
        <v>52.333333333333336</v>
      </c>
      <c r="BB371">
        <f t="shared" si="237"/>
        <v>13.7</v>
      </c>
      <c r="BD371">
        <f t="shared" si="237"/>
        <v>0</v>
      </c>
    </row>
    <row r="372" spans="1:56">
      <c r="C372" t="s">
        <v>26</v>
      </c>
      <c r="D372" t="s">
        <v>962</v>
      </c>
      <c r="E372" t="s">
        <v>963</v>
      </c>
      <c r="F372">
        <v>75.849999999999994</v>
      </c>
      <c r="G372">
        <v>143</v>
      </c>
      <c r="H372">
        <v>12.51</v>
      </c>
      <c r="I372">
        <v>9.4700000000000006</v>
      </c>
      <c r="J372">
        <v>1.46</v>
      </c>
      <c r="K372">
        <v>0.71</v>
      </c>
      <c r="L372">
        <v>0</v>
      </c>
      <c r="M372">
        <v>0.37</v>
      </c>
      <c r="N372">
        <v>56</v>
      </c>
      <c r="O372">
        <v>1.75</v>
      </c>
      <c r="P372">
        <v>12</v>
      </c>
      <c r="Q372">
        <v>197</v>
      </c>
      <c r="R372">
        <v>138</v>
      </c>
      <c r="S372">
        <v>297</v>
      </c>
      <c r="T372">
        <v>1.29</v>
      </c>
      <c r="U372">
        <v>7.1999999999999995E-2</v>
      </c>
      <c r="V372">
        <v>2.8000000000000001E-2</v>
      </c>
      <c r="W372">
        <v>30.6</v>
      </c>
      <c r="X372">
        <v>0</v>
      </c>
      <c r="Y372">
        <v>3.2000000000000001E-2</v>
      </c>
      <c r="Z372">
        <v>0.38700000000000001</v>
      </c>
      <c r="AA372">
        <v>6.3E-2</v>
      </c>
      <c r="AB372">
        <v>1.5269999999999999</v>
      </c>
      <c r="AC372">
        <v>0.14399999999999999</v>
      </c>
      <c r="AD372">
        <v>35</v>
      </c>
      <c r="AE372">
        <v>0</v>
      </c>
      <c r="AF372">
        <v>35</v>
      </c>
      <c r="AG372">
        <v>35</v>
      </c>
      <c r="AH372">
        <v>234.1</v>
      </c>
      <c r="AI372">
        <v>0.71</v>
      </c>
      <c r="AJ372">
        <v>538</v>
      </c>
      <c r="AK372">
        <v>160</v>
      </c>
      <c r="AL372">
        <v>159</v>
      </c>
      <c r="AM372">
        <v>0</v>
      </c>
      <c r="AN372">
        <v>0</v>
      </c>
      <c r="AO372">
        <v>9</v>
      </c>
      <c r="AP372">
        <v>0</v>
      </c>
      <c r="AQ372">
        <v>501</v>
      </c>
      <c r="AR372">
        <v>1.04</v>
      </c>
      <c r="AS372">
        <v>2</v>
      </c>
      <c r="AT372">
        <v>82</v>
      </c>
      <c r="AU372">
        <v>0.3</v>
      </c>
      <c r="AV372">
        <v>3.113</v>
      </c>
      <c r="AW372">
        <v>3.6429999999999998</v>
      </c>
      <c r="AX372">
        <v>1.9039999999999999</v>
      </c>
      <c r="AY372">
        <v>370</v>
      </c>
      <c r="AZ372">
        <v>50</v>
      </c>
      <c r="BA372" t="s">
        <v>199</v>
      </c>
      <c r="BD372">
        <v>0</v>
      </c>
    </row>
    <row r="373" spans="1:56">
      <c r="C373" t="s">
        <v>26</v>
      </c>
      <c r="D373" t="s">
        <v>964</v>
      </c>
      <c r="E373" t="s">
        <v>965</v>
      </c>
      <c r="F373">
        <v>76.400000000000006</v>
      </c>
      <c r="G373">
        <v>149</v>
      </c>
      <c r="H373">
        <v>9.99</v>
      </c>
      <c r="I373">
        <v>10.98</v>
      </c>
      <c r="J373">
        <v>1.01</v>
      </c>
      <c r="K373">
        <v>1.61</v>
      </c>
      <c r="L373">
        <v>0</v>
      </c>
      <c r="M373">
        <v>1.39</v>
      </c>
      <c r="N373">
        <v>66</v>
      </c>
      <c r="O373">
        <v>1.31</v>
      </c>
      <c r="P373">
        <v>11</v>
      </c>
      <c r="Q373">
        <v>165</v>
      </c>
      <c r="R373">
        <v>132</v>
      </c>
      <c r="S373">
        <v>145</v>
      </c>
      <c r="T373">
        <v>1.04</v>
      </c>
      <c r="U373">
        <v>5.8999999999999997E-2</v>
      </c>
      <c r="V373">
        <v>2.1999999999999999E-2</v>
      </c>
      <c r="W373">
        <v>23.5</v>
      </c>
      <c r="X373">
        <v>0</v>
      </c>
      <c r="Y373">
        <v>0.04</v>
      </c>
      <c r="Z373">
        <v>0.376</v>
      </c>
      <c r="AA373">
        <v>7.5999999999999998E-2</v>
      </c>
      <c r="AB373">
        <v>1.2170000000000001</v>
      </c>
      <c r="AC373">
        <v>0.13400000000000001</v>
      </c>
      <c r="AD373">
        <v>36</v>
      </c>
      <c r="AE373">
        <v>0</v>
      </c>
      <c r="AF373">
        <v>36</v>
      </c>
      <c r="AG373">
        <v>36</v>
      </c>
      <c r="AH373">
        <v>221</v>
      </c>
      <c r="AI373">
        <v>0.76</v>
      </c>
      <c r="AJ373">
        <v>578</v>
      </c>
      <c r="AK373">
        <v>161</v>
      </c>
      <c r="AL373">
        <v>159</v>
      </c>
      <c r="AM373">
        <v>0</v>
      </c>
      <c r="AN373">
        <v>26</v>
      </c>
      <c r="AO373">
        <v>7</v>
      </c>
      <c r="AP373">
        <v>0</v>
      </c>
      <c r="AQ373">
        <v>372</v>
      </c>
      <c r="AR373">
        <v>1.1499999999999999</v>
      </c>
      <c r="AS373">
        <v>1.8</v>
      </c>
      <c r="AT373">
        <v>72</v>
      </c>
      <c r="AU373">
        <v>4</v>
      </c>
      <c r="AV373">
        <v>3.331</v>
      </c>
      <c r="AW373">
        <v>4.4409999999999998</v>
      </c>
      <c r="AX373">
        <v>2.4289999999999998</v>
      </c>
      <c r="AY373">
        <v>277</v>
      </c>
      <c r="AZ373">
        <v>61</v>
      </c>
      <c r="BA373" t="s">
        <v>199</v>
      </c>
      <c r="BB373">
        <v>13.7</v>
      </c>
      <c r="BC373" t="s">
        <v>166</v>
      </c>
      <c r="BD373">
        <v>0</v>
      </c>
    </row>
    <row r="374" spans="1:56">
      <c r="C374" t="s">
        <v>26</v>
      </c>
      <c r="D374" t="s">
        <v>966</v>
      </c>
      <c r="E374" t="s">
        <v>967</v>
      </c>
      <c r="F374">
        <v>69.47</v>
      </c>
      <c r="G374">
        <v>196</v>
      </c>
      <c r="H374">
        <v>13.61</v>
      </c>
      <c r="I374">
        <v>14.84</v>
      </c>
      <c r="J374">
        <v>1.26</v>
      </c>
      <c r="K374">
        <v>0.83</v>
      </c>
      <c r="L374">
        <v>0</v>
      </c>
      <c r="M374">
        <v>0.4</v>
      </c>
      <c r="N374">
        <v>62</v>
      </c>
      <c r="O374">
        <v>1.89</v>
      </c>
      <c r="P374">
        <v>13</v>
      </c>
      <c r="Q374">
        <v>215</v>
      </c>
      <c r="R374">
        <v>152</v>
      </c>
      <c r="S374">
        <v>207</v>
      </c>
      <c r="T374">
        <v>1.39</v>
      </c>
      <c r="U374">
        <v>7.8E-2</v>
      </c>
      <c r="V374">
        <v>0.03</v>
      </c>
      <c r="W374">
        <v>33.1</v>
      </c>
      <c r="X374">
        <v>0</v>
      </c>
      <c r="Y374">
        <v>4.3999999999999997E-2</v>
      </c>
      <c r="Z374">
        <v>0.495</v>
      </c>
      <c r="AA374">
        <v>8.2000000000000003E-2</v>
      </c>
      <c r="AB374">
        <v>1.66</v>
      </c>
      <c r="AC374">
        <v>0.184</v>
      </c>
      <c r="AD374">
        <v>51</v>
      </c>
      <c r="AE374">
        <v>0</v>
      </c>
      <c r="AF374">
        <v>51</v>
      </c>
      <c r="AG374">
        <v>51</v>
      </c>
      <c r="AH374">
        <v>317.10000000000002</v>
      </c>
      <c r="AI374">
        <v>0.97</v>
      </c>
      <c r="AJ374">
        <v>787</v>
      </c>
      <c r="AK374">
        <v>219</v>
      </c>
      <c r="AL374">
        <v>216</v>
      </c>
      <c r="AM374">
        <v>0</v>
      </c>
      <c r="AN374">
        <v>35</v>
      </c>
      <c r="AO374">
        <v>10</v>
      </c>
      <c r="AP374">
        <v>0</v>
      </c>
      <c r="AQ374">
        <v>543</v>
      </c>
      <c r="AR374">
        <v>1.31</v>
      </c>
      <c r="AS374">
        <v>2.2000000000000002</v>
      </c>
      <c r="AT374">
        <v>88</v>
      </c>
      <c r="AU374">
        <v>5.6</v>
      </c>
      <c r="AV374">
        <v>4.3230000000000004</v>
      </c>
      <c r="AW374">
        <v>6.1820000000000004</v>
      </c>
      <c r="AX374">
        <v>3.2509999999999999</v>
      </c>
      <c r="AY374">
        <v>401</v>
      </c>
      <c r="AZ374">
        <v>46</v>
      </c>
      <c r="BA374" t="s">
        <v>199</v>
      </c>
      <c r="BD374">
        <v>0</v>
      </c>
    </row>
    <row r="375" spans="1:56">
      <c r="A375">
        <v>79</v>
      </c>
      <c r="B375" t="s">
        <v>96</v>
      </c>
      <c r="C375" t="s">
        <v>26</v>
      </c>
      <c r="F375">
        <f>AVERAGE(F376*4,F377,F378,F379,F380)/8</f>
        <v>17.34375</v>
      </c>
      <c r="G375">
        <f t="shared" ref="G375:BD375" si="238">AVERAGE(G376*4,G377,G378,G379,G380)/8</f>
        <v>13.175000000000001</v>
      </c>
      <c r="H375">
        <f t="shared" si="238"/>
        <v>0.45224999999999999</v>
      </c>
      <c r="I375">
        <f t="shared" si="238"/>
        <v>0.79975000000000007</v>
      </c>
      <c r="J375">
        <f t="shared" si="238"/>
        <v>0.32475000000000004</v>
      </c>
      <c r="K375">
        <f t="shared" si="238"/>
        <v>1.0814999999999999</v>
      </c>
      <c r="L375">
        <f t="shared" si="238"/>
        <v>1.5000000000000003E-2</v>
      </c>
      <c r="M375">
        <f t="shared" si="238"/>
        <v>0.41062500000000002</v>
      </c>
      <c r="N375">
        <f t="shared" si="238"/>
        <v>11.59375</v>
      </c>
      <c r="O375">
        <f t="shared" si="238"/>
        <v>0.1075</v>
      </c>
      <c r="P375">
        <f t="shared" si="238"/>
        <v>1.59375</v>
      </c>
      <c r="Q375">
        <f t="shared" si="238"/>
        <v>12.96875</v>
      </c>
      <c r="R375">
        <f t="shared" si="238"/>
        <v>24.75</v>
      </c>
      <c r="S375">
        <f t="shared" si="238"/>
        <v>86.875</v>
      </c>
      <c r="T375">
        <f t="shared" si="238"/>
        <v>0.16343750000000001</v>
      </c>
      <c r="U375">
        <f t="shared" si="238"/>
        <v>1.4062500000000002E-2</v>
      </c>
      <c r="V375">
        <f t="shared" si="238"/>
        <v>2.9187500000000005E-2</v>
      </c>
      <c r="W375">
        <f t="shared" si="238"/>
        <v>0.44374999999999998</v>
      </c>
      <c r="X375">
        <f t="shared" si="238"/>
        <v>0.19687499999999999</v>
      </c>
      <c r="Y375">
        <f t="shared" si="238"/>
        <v>9.1250000000000012E-3</v>
      </c>
      <c r="Z375">
        <f t="shared" si="238"/>
        <v>2.4968749999999998E-2</v>
      </c>
      <c r="AA375">
        <f t="shared" si="238"/>
        <v>0.15162500000000001</v>
      </c>
      <c r="AB375">
        <f t="shared" si="238"/>
        <v>3.3125000000000002E-2</v>
      </c>
      <c r="AC375">
        <f t="shared" si="238"/>
        <v>4.9687500000000001E-3</v>
      </c>
      <c r="AD375">
        <f t="shared" si="238"/>
        <v>1.125</v>
      </c>
      <c r="AE375">
        <f t="shared" si="238"/>
        <v>0.375</v>
      </c>
      <c r="AF375">
        <f t="shared" si="238"/>
        <v>0.75</v>
      </c>
      <c r="AG375">
        <f t="shared" si="238"/>
        <v>1.40625</v>
      </c>
      <c r="AH375">
        <f t="shared" si="238"/>
        <v>1.3312499999999998</v>
      </c>
      <c r="AI375">
        <f t="shared" si="238"/>
        <v>3.875E-2</v>
      </c>
      <c r="AJ375">
        <f t="shared" si="238"/>
        <v>34.625</v>
      </c>
      <c r="AK375">
        <f t="shared" si="238"/>
        <v>9.59375</v>
      </c>
      <c r="AL375">
        <f t="shared" si="238"/>
        <v>9.4375</v>
      </c>
      <c r="AM375">
        <f t="shared" si="238"/>
        <v>0</v>
      </c>
      <c r="AN375">
        <f t="shared" si="238"/>
        <v>1.90625</v>
      </c>
      <c r="AO375">
        <f t="shared" si="238"/>
        <v>0</v>
      </c>
      <c r="AP375">
        <f t="shared" si="238"/>
        <v>0</v>
      </c>
      <c r="AQ375">
        <f t="shared" si="238"/>
        <v>0.125</v>
      </c>
      <c r="AR375">
        <f t="shared" si="238"/>
        <v>2.6249999999999999E-2</v>
      </c>
      <c r="AS375">
        <f t="shared" si="238"/>
        <v>0.11249999999999999</v>
      </c>
      <c r="AT375">
        <f t="shared" si="238"/>
        <v>4.5</v>
      </c>
      <c r="AU375">
        <f t="shared" si="238"/>
        <v>8.4375000000000006E-2</v>
      </c>
      <c r="AV375">
        <f t="shared" si="238"/>
        <v>0.22055000000000002</v>
      </c>
      <c r="AW375">
        <f t="shared" si="238"/>
        <v>0.41440624999999998</v>
      </c>
      <c r="AX375">
        <f t="shared" si="238"/>
        <v>0.26256250000000003</v>
      </c>
      <c r="AY375">
        <f t="shared" si="238"/>
        <v>0.52500000000000002</v>
      </c>
      <c r="AZ375">
        <f t="shared" si="238"/>
        <v>26.125</v>
      </c>
      <c r="BB375">
        <f t="shared" si="238"/>
        <v>48.96875</v>
      </c>
      <c r="BD375">
        <f t="shared" si="238"/>
        <v>0</v>
      </c>
    </row>
    <row r="376" spans="1:56">
      <c r="D376" t="s">
        <v>968</v>
      </c>
      <c r="E376" t="s">
        <v>969</v>
      </c>
      <c r="F376">
        <v>94.5</v>
      </c>
      <c r="G376">
        <v>16</v>
      </c>
      <c r="H376">
        <v>1.2</v>
      </c>
      <c r="I376">
        <v>0.2</v>
      </c>
      <c r="J376">
        <v>1.6</v>
      </c>
      <c r="K376">
        <v>2.5</v>
      </c>
      <c r="L376">
        <v>0</v>
      </c>
      <c r="N376">
        <v>4</v>
      </c>
      <c r="O376">
        <v>0.6</v>
      </c>
      <c r="P376">
        <v>2</v>
      </c>
      <c r="Q376">
        <v>30</v>
      </c>
      <c r="R376">
        <v>81</v>
      </c>
      <c r="S376">
        <v>478</v>
      </c>
      <c r="T376">
        <v>1</v>
      </c>
      <c r="U376">
        <v>0.1</v>
      </c>
      <c r="V376">
        <v>0.2</v>
      </c>
      <c r="W376">
        <v>0.4</v>
      </c>
      <c r="X376">
        <v>1</v>
      </c>
      <c r="Y376">
        <v>0.02</v>
      </c>
      <c r="Z376">
        <v>0.06</v>
      </c>
      <c r="AA376">
        <v>0.9</v>
      </c>
      <c r="AB376">
        <v>0.02</v>
      </c>
      <c r="AC376">
        <v>0.01</v>
      </c>
      <c r="AD376">
        <v>2</v>
      </c>
      <c r="AE376">
        <v>0</v>
      </c>
      <c r="AF376">
        <v>2</v>
      </c>
      <c r="AG376">
        <v>2</v>
      </c>
      <c r="AI376">
        <v>0.1</v>
      </c>
      <c r="AJ376">
        <v>0</v>
      </c>
      <c r="AK376">
        <v>0</v>
      </c>
      <c r="AL376">
        <v>0</v>
      </c>
      <c r="AV376">
        <v>0.1</v>
      </c>
      <c r="AW376">
        <v>0.08</v>
      </c>
      <c r="AX376">
        <v>0.01</v>
      </c>
      <c r="AY376">
        <v>0</v>
      </c>
      <c r="AZ376">
        <v>59</v>
      </c>
      <c r="BA376" t="s">
        <v>970</v>
      </c>
      <c r="BB376">
        <v>298</v>
      </c>
      <c r="BC376" t="s">
        <v>352</v>
      </c>
      <c r="BD376">
        <v>0</v>
      </c>
    </row>
    <row r="377" spans="1:56">
      <c r="D377" t="s">
        <v>971</v>
      </c>
      <c r="E377" t="s">
        <v>972</v>
      </c>
      <c r="F377">
        <v>80.66</v>
      </c>
      <c r="G377">
        <v>105</v>
      </c>
      <c r="H377">
        <v>3.77</v>
      </c>
      <c r="I377">
        <v>6.73</v>
      </c>
      <c r="J377">
        <v>1.45</v>
      </c>
      <c r="K377">
        <v>7.4</v>
      </c>
      <c r="L377">
        <v>0.1</v>
      </c>
      <c r="M377">
        <v>4.78</v>
      </c>
      <c r="N377">
        <v>126</v>
      </c>
      <c r="O377">
        <v>0.21</v>
      </c>
      <c r="P377">
        <v>15</v>
      </c>
      <c r="Q377">
        <v>101</v>
      </c>
      <c r="R377">
        <v>163</v>
      </c>
      <c r="S377">
        <v>328</v>
      </c>
      <c r="T377">
        <v>0.42</v>
      </c>
      <c r="U377">
        <v>1.2999999999999999E-2</v>
      </c>
      <c r="V377">
        <v>2.4E-2</v>
      </c>
      <c r="W377">
        <v>3.3</v>
      </c>
      <c r="X377">
        <v>0.8</v>
      </c>
      <c r="Y377">
        <v>5.5E-2</v>
      </c>
      <c r="Z377">
        <v>0.184</v>
      </c>
      <c r="AA377">
        <v>0.26100000000000001</v>
      </c>
      <c r="AB377">
        <v>0.33900000000000002</v>
      </c>
      <c r="AC377">
        <v>4.1000000000000002E-2</v>
      </c>
      <c r="AD377">
        <v>9</v>
      </c>
      <c r="AE377">
        <v>4</v>
      </c>
      <c r="AF377">
        <v>5</v>
      </c>
      <c r="AG377">
        <v>12</v>
      </c>
      <c r="AH377">
        <v>14.1</v>
      </c>
      <c r="AI377">
        <v>0.3</v>
      </c>
      <c r="AJ377">
        <v>262</v>
      </c>
      <c r="AK377">
        <v>73</v>
      </c>
      <c r="AL377">
        <v>72</v>
      </c>
      <c r="AM377">
        <v>0</v>
      </c>
      <c r="AN377">
        <v>13</v>
      </c>
      <c r="AO377">
        <v>0</v>
      </c>
      <c r="AP377">
        <v>0</v>
      </c>
      <c r="AQ377">
        <v>1</v>
      </c>
      <c r="AR377">
        <v>0.17</v>
      </c>
      <c r="AS377">
        <v>1.2</v>
      </c>
      <c r="AT377">
        <v>49</v>
      </c>
      <c r="AU377">
        <v>0.6</v>
      </c>
      <c r="AV377">
        <v>2.1520000000000001</v>
      </c>
      <c r="AW377">
        <v>2.67</v>
      </c>
      <c r="AX377">
        <v>1.5860000000000001</v>
      </c>
      <c r="AY377">
        <v>8</v>
      </c>
      <c r="AZ377">
        <v>250</v>
      </c>
      <c r="BA377" t="s">
        <v>173</v>
      </c>
      <c r="BB377">
        <v>125</v>
      </c>
      <c r="BC377" t="s">
        <v>201</v>
      </c>
      <c r="BD377">
        <v>0</v>
      </c>
    </row>
    <row r="378" spans="1:56">
      <c r="D378" t="s">
        <v>973</v>
      </c>
      <c r="E378" t="s">
        <v>974</v>
      </c>
      <c r="F378">
        <v>74.89</v>
      </c>
      <c r="G378">
        <v>147</v>
      </c>
      <c r="H378">
        <v>3.84</v>
      </c>
      <c r="I378">
        <v>10.63</v>
      </c>
      <c r="J378">
        <v>1.47</v>
      </c>
      <c r="K378">
        <v>9.17</v>
      </c>
      <c r="L378">
        <v>0.2</v>
      </c>
      <c r="M378">
        <v>4.38</v>
      </c>
      <c r="N378">
        <v>118</v>
      </c>
      <c r="O378">
        <v>0.33</v>
      </c>
      <c r="P378">
        <v>14</v>
      </c>
      <c r="Q378">
        <v>98</v>
      </c>
      <c r="R378">
        <v>156</v>
      </c>
      <c r="S378">
        <v>354</v>
      </c>
      <c r="T378">
        <v>0.41</v>
      </c>
      <c r="U378">
        <v>1.6E-2</v>
      </c>
      <c r="V378">
        <v>4.2999999999999997E-2</v>
      </c>
      <c r="W378">
        <v>4.0999999999999996</v>
      </c>
      <c r="X378">
        <v>0.8</v>
      </c>
      <c r="Y378">
        <v>6.9000000000000006E-2</v>
      </c>
      <c r="Z378">
        <v>0.185</v>
      </c>
      <c r="AA378">
        <v>0.40200000000000002</v>
      </c>
      <c r="AB378">
        <v>0.32600000000000001</v>
      </c>
      <c r="AC378">
        <v>0.04</v>
      </c>
      <c r="AD378">
        <v>8</v>
      </c>
      <c r="AE378">
        <v>3</v>
      </c>
      <c r="AF378">
        <v>5</v>
      </c>
      <c r="AG378">
        <v>10</v>
      </c>
      <c r="AH378">
        <v>14.2</v>
      </c>
      <c r="AI378">
        <v>0.28000000000000003</v>
      </c>
      <c r="AJ378">
        <v>377</v>
      </c>
      <c r="AK378">
        <v>104</v>
      </c>
      <c r="AL378">
        <v>103</v>
      </c>
      <c r="AM378">
        <v>0</v>
      </c>
      <c r="AN378">
        <v>21</v>
      </c>
      <c r="AO378">
        <v>0</v>
      </c>
      <c r="AP378">
        <v>0</v>
      </c>
      <c r="AQ378">
        <v>1</v>
      </c>
      <c r="AR378">
        <v>0.28999999999999998</v>
      </c>
      <c r="AS378">
        <v>1.2</v>
      </c>
      <c r="AT378">
        <v>48</v>
      </c>
      <c r="AU378">
        <v>0.9</v>
      </c>
      <c r="AV378">
        <v>2.8540000000000001</v>
      </c>
      <c r="AW378">
        <v>4.42</v>
      </c>
      <c r="AX378">
        <v>2.8620000000000001</v>
      </c>
      <c r="AY378">
        <v>7</v>
      </c>
      <c r="AZ378">
        <v>250</v>
      </c>
      <c r="BA378" t="s">
        <v>173</v>
      </c>
      <c r="BB378">
        <v>125</v>
      </c>
      <c r="BC378" t="s">
        <v>201</v>
      </c>
      <c r="BD378">
        <v>0</v>
      </c>
    </row>
    <row r="379" spans="1:56">
      <c r="D379" t="s">
        <v>975</v>
      </c>
      <c r="E379" t="s">
        <v>976</v>
      </c>
      <c r="F379">
        <v>69.099999999999994</v>
      </c>
      <c r="G379">
        <v>186</v>
      </c>
      <c r="H379">
        <v>3.99</v>
      </c>
      <c r="I379">
        <v>13.83</v>
      </c>
      <c r="J379">
        <v>1.47</v>
      </c>
      <c r="K379">
        <v>11.61</v>
      </c>
      <c r="L379">
        <v>0.3</v>
      </c>
      <c r="M379">
        <v>3.98</v>
      </c>
      <c r="N379">
        <v>111</v>
      </c>
      <c r="O379">
        <v>0.5</v>
      </c>
      <c r="P379">
        <v>14</v>
      </c>
      <c r="Q379">
        <v>96</v>
      </c>
      <c r="R379">
        <v>149</v>
      </c>
      <c r="S379">
        <v>373</v>
      </c>
      <c r="T379">
        <v>0.4</v>
      </c>
      <c r="U379">
        <v>2.1000000000000001E-2</v>
      </c>
      <c r="V379">
        <v>6.7000000000000004E-2</v>
      </c>
      <c r="W379">
        <v>5.2</v>
      </c>
      <c r="X379">
        <v>0.7</v>
      </c>
      <c r="Y379">
        <v>8.7999999999999995E-2</v>
      </c>
      <c r="Z379">
        <v>0.19</v>
      </c>
      <c r="AA379">
        <v>0.58899999999999997</v>
      </c>
      <c r="AB379">
        <v>0.315</v>
      </c>
      <c r="AC379">
        <v>3.7999999999999999E-2</v>
      </c>
      <c r="AD379">
        <v>11</v>
      </c>
      <c r="AE379">
        <v>5</v>
      </c>
      <c r="AF379">
        <v>6</v>
      </c>
      <c r="AG379">
        <v>15</v>
      </c>
      <c r="AH379">
        <v>14.3</v>
      </c>
      <c r="AI379">
        <v>0.26</v>
      </c>
      <c r="AJ379">
        <v>469</v>
      </c>
      <c r="AK379">
        <v>130</v>
      </c>
      <c r="AL379">
        <v>127</v>
      </c>
      <c r="AM379">
        <v>0</v>
      </c>
      <c r="AN379">
        <v>27</v>
      </c>
      <c r="AO379">
        <v>0</v>
      </c>
      <c r="AP379">
        <v>0</v>
      </c>
      <c r="AQ379">
        <v>2</v>
      </c>
      <c r="AR379">
        <v>0.38</v>
      </c>
      <c r="AS379">
        <v>1.2</v>
      </c>
      <c r="AT379">
        <v>47</v>
      </c>
      <c r="AU379">
        <v>1.2</v>
      </c>
      <c r="AV379">
        <v>3.4159999999999999</v>
      </c>
      <c r="AW379">
        <v>5.851</v>
      </c>
      <c r="AX379">
        <v>3.9140000000000001</v>
      </c>
      <c r="AY379">
        <v>6</v>
      </c>
      <c r="AZ379">
        <v>250</v>
      </c>
      <c r="BA379" t="s">
        <v>173</v>
      </c>
      <c r="BB379">
        <v>125</v>
      </c>
      <c r="BC379" t="s">
        <v>201</v>
      </c>
      <c r="BD379">
        <v>0</v>
      </c>
    </row>
    <row r="380" spans="1:56">
      <c r="D380" t="s">
        <v>977</v>
      </c>
      <c r="E380" t="s">
        <v>978</v>
      </c>
      <c r="F380">
        <v>91.1</v>
      </c>
      <c r="G380">
        <v>25</v>
      </c>
      <c r="H380">
        <v>1.69</v>
      </c>
      <c r="I380">
        <v>0</v>
      </c>
      <c r="J380">
        <v>2.2000000000000002</v>
      </c>
      <c r="K380">
        <v>5.08</v>
      </c>
      <c r="L380">
        <v>0</v>
      </c>
      <c r="S380">
        <v>508</v>
      </c>
      <c r="AV380">
        <v>0</v>
      </c>
      <c r="AY380">
        <v>0</v>
      </c>
      <c r="AZ380">
        <v>59</v>
      </c>
      <c r="BA380" t="s">
        <v>970</v>
      </c>
      <c r="BD380">
        <v>0</v>
      </c>
    </row>
    <row r="381" spans="1:56">
      <c r="A381">
        <v>80</v>
      </c>
      <c r="B381" t="s">
        <v>95</v>
      </c>
      <c r="C381" t="s">
        <v>26</v>
      </c>
      <c r="D381" t="s">
        <v>979</v>
      </c>
      <c r="E381" t="s">
        <v>980</v>
      </c>
      <c r="F381">
        <v>92.41</v>
      </c>
      <c r="G381">
        <v>28</v>
      </c>
      <c r="H381">
        <v>0.86</v>
      </c>
      <c r="I381">
        <v>0.79</v>
      </c>
      <c r="J381">
        <v>1.06</v>
      </c>
      <c r="K381">
        <v>4.8899999999999997</v>
      </c>
      <c r="L381">
        <v>0.3</v>
      </c>
      <c r="M381">
        <v>1.57</v>
      </c>
      <c r="N381">
        <v>10</v>
      </c>
      <c r="O381">
        <v>0.44</v>
      </c>
      <c r="P381">
        <v>3</v>
      </c>
      <c r="Q381">
        <v>14</v>
      </c>
      <c r="R381">
        <v>86</v>
      </c>
      <c r="S381">
        <v>338</v>
      </c>
      <c r="T381">
        <v>0.19</v>
      </c>
      <c r="U381">
        <v>5.5E-2</v>
      </c>
      <c r="V381">
        <v>0.188</v>
      </c>
      <c r="W381">
        <v>1.8</v>
      </c>
      <c r="X381">
        <v>0.6</v>
      </c>
      <c r="Y381">
        <v>2.1999999999999999E-2</v>
      </c>
      <c r="Z381">
        <v>1.9E-2</v>
      </c>
      <c r="AA381">
        <v>0.374</v>
      </c>
      <c r="AB381">
        <v>0.14000000000000001</v>
      </c>
      <c r="AC381">
        <v>2.3E-2</v>
      </c>
      <c r="AD381">
        <v>4</v>
      </c>
      <c r="AE381">
        <v>0</v>
      </c>
      <c r="AF381">
        <v>4</v>
      </c>
      <c r="AG381">
        <v>4</v>
      </c>
      <c r="AH381">
        <v>3.9</v>
      </c>
      <c r="AI381">
        <v>0</v>
      </c>
      <c r="AJ381">
        <v>1421</v>
      </c>
      <c r="AK381">
        <v>71</v>
      </c>
      <c r="AL381">
        <v>0</v>
      </c>
      <c r="AM381">
        <v>205</v>
      </c>
      <c r="AN381">
        <v>750</v>
      </c>
      <c r="AO381">
        <v>0</v>
      </c>
      <c r="AP381">
        <v>965</v>
      </c>
      <c r="AQ381">
        <v>80</v>
      </c>
      <c r="AR381">
        <v>0.57999999999999996</v>
      </c>
      <c r="AS381">
        <v>0</v>
      </c>
      <c r="AT381">
        <v>0</v>
      </c>
      <c r="AU381">
        <v>2.1</v>
      </c>
      <c r="AV381">
        <v>0.12</v>
      </c>
      <c r="AW381">
        <v>0.34</v>
      </c>
      <c r="AX381">
        <v>0.29499999999999998</v>
      </c>
      <c r="AY381">
        <v>0</v>
      </c>
      <c r="AZ381">
        <v>241</v>
      </c>
      <c r="BA381" t="s">
        <v>173</v>
      </c>
      <c r="BB381">
        <v>586</v>
      </c>
      <c r="BC381" t="s">
        <v>981</v>
      </c>
      <c r="BD381">
        <v>0</v>
      </c>
    </row>
    <row r="382" spans="1:56">
      <c r="A382">
        <v>81</v>
      </c>
      <c r="B382" t="s">
        <v>90</v>
      </c>
      <c r="C382" t="s">
        <v>26</v>
      </c>
      <c r="D382" t="s">
        <v>982</v>
      </c>
      <c r="E382" t="s">
        <v>983</v>
      </c>
      <c r="F382">
        <v>72.900000000000006</v>
      </c>
      <c r="G382">
        <v>126</v>
      </c>
      <c r="H382">
        <v>6.62</v>
      </c>
      <c r="I382">
        <v>4.6500000000000004</v>
      </c>
      <c r="J382">
        <v>1.5</v>
      </c>
      <c r="K382">
        <v>14.32</v>
      </c>
      <c r="L382">
        <v>1.4</v>
      </c>
      <c r="M382">
        <v>3.07</v>
      </c>
      <c r="N382">
        <v>78</v>
      </c>
      <c r="O382">
        <v>0.66</v>
      </c>
      <c r="P382">
        <v>19</v>
      </c>
      <c r="Q382">
        <v>105</v>
      </c>
      <c r="R382">
        <v>191</v>
      </c>
      <c r="S382">
        <v>354</v>
      </c>
      <c r="T382">
        <v>0.78</v>
      </c>
      <c r="U382">
        <v>8.4000000000000005E-2</v>
      </c>
      <c r="V382">
        <v>0.183</v>
      </c>
      <c r="W382">
        <v>14.9</v>
      </c>
      <c r="X382">
        <v>3.4</v>
      </c>
      <c r="Y382">
        <v>6.4000000000000001E-2</v>
      </c>
      <c r="Z382">
        <v>0.06</v>
      </c>
      <c r="AA382">
        <v>1.478</v>
      </c>
      <c r="AB382">
        <v>0.317</v>
      </c>
      <c r="AC382">
        <v>0.121</v>
      </c>
      <c r="AD382">
        <v>14</v>
      </c>
      <c r="AE382">
        <v>11</v>
      </c>
      <c r="AF382">
        <v>3</v>
      </c>
      <c r="AG382">
        <v>22</v>
      </c>
      <c r="AH382">
        <v>15.3</v>
      </c>
      <c r="AI382">
        <v>0.74</v>
      </c>
      <c r="AJ382">
        <v>469</v>
      </c>
      <c r="AK382">
        <v>39</v>
      </c>
      <c r="AL382">
        <v>19</v>
      </c>
      <c r="AM382">
        <v>15</v>
      </c>
      <c r="AN382">
        <v>234</v>
      </c>
      <c r="AO382">
        <v>3</v>
      </c>
      <c r="AP382">
        <v>3183</v>
      </c>
      <c r="AQ382">
        <v>185</v>
      </c>
      <c r="AR382">
        <v>0.8</v>
      </c>
      <c r="AS382">
        <v>0</v>
      </c>
      <c r="AT382">
        <v>1</v>
      </c>
      <c r="AU382">
        <v>6.4</v>
      </c>
      <c r="AV382">
        <v>2.149</v>
      </c>
      <c r="AW382">
        <v>1.633</v>
      </c>
      <c r="AX382">
        <v>0.40200000000000002</v>
      </c>
      <c r="AY382">
        <v>15</v>
      </c>
      <c r="AZ382">
        <v>134</v>
      </c>
      <c r="BA382" t="s">
        <v>984</v>
      </c>
      <c r="BB382">
        <v>115</v>
      </c>
      <c r="BC382" t="s">
        <v>985</v>
      </c>
      <c r="BD382">
        <v>0</v>
      </c>
    </row>
    <row r="383" spans="1:56">
      <c r="A383">
        <v>82</v>
      </c>
      <c r="B383" t="s">
        <v>91</v>
      </c>
      <c r="C383" t="s">
        <v>26</v>
      </c>
      <c r="F383">
        <f>AVERAGE(F384:F387)</f>
        <v>45.172500000000007</v>
      </c>
      <c r="G383">
        <f t="shared" ref="G383:BD383" si="239">AVERAGE(G384:G387)</f>
        <v>268.75</v>
      </c>
      <c r="H383">
        <f t="shared" si="239"/>
        <v>11.66</v>
      </c>
      <c r="I383">
        <f t="shared" si="239"/>
        <v>11.809999999999999</v>
      </c>
      <c r="J383">
        <f t="shared" si="239"/>
        <v>2.3975</v>
      </c>
      <c r="K383">
        <f t="shared" si="239"/>
        <v>28.962499999999999</v>
      </c>
      <c r="L383">
        <f t="shared" si="239"/>
        <v>2.2999999999999998</v>
      </c>
      <c r="M383">
        <f t="shared" si="239"/>
        <v>5.1924999999999999</v>
      </c>
      <c r="N383">
        <f t="shared" si="239"/>
        <v>165.75</v>
      </c>
      <c r="O383">
        <f t="shared" si="239"/>
        <v>1.6900000000000002</v>
      </c>
      <c r="P383">
        <f t="shared" si="239"/>
        <v>25.25</v>
      </c>
      <c r="Q383">
        <f t="shared" si="239"/>
        <v>202.25</v>
      </c>
      <c r="R383">
        <f t="shared" si="239"/>
        <v>181.25</v>
      </c>
      <c r="S383">
        <f t="shared" si="239"/>
        <v>549.5</v>
      </c>
      <c r="T383">
        <f t="shared" si="239"/>
        <v>1.5549999999999999</v>
      </c>
      <c r="U383">
        <f t="shared" si="239"/>
        <v>0.2155</v>
      </c>
      <c r="V383">
        <f t="shared" si="239"/>
        <v>0.34125</v>
      </c>
      <c r="W383">
        <f t="shared" si="239"/>
        <v>19.224999999999998</v>
      </c>
      <c r="X383">
        <f t="shared" si="239"/>
        <v>2.6749999999999998</v>
      </c>
      <c r="Y383">
        <f t="shared" si="239"/>
        <v>0.22949999999999998</v>
      </c>
      <c r="Z383">
        <f t="shared" si="239"/>
        <v>0.23574999999999999</v>
      </c>
      <c r="AA383">
        <f t="shared" si="239"/>
        <v>2.17875</v>
      </c>
      <c r="AB383">
        <f t="shared" si="239"/>
        <v>0.3105</v>
      </c>
      <c r="AC383">
        <f t="shared" si="239"/>
        <v>0.11599999999999999</v>
      </c>
      <c r="AD383">
        <f t="shared" si="239"/>
        <v>44.75</v>
      </c>
      <c r="AE383">
        <f t="shared" si="239"/>
        <v>37.5</v>
      </c>
      <c r="AF383">
        <f t="shared" si="239"/>
        <v>7.25</v>
      </c>
      <c r="AG383">
        <f t="shared" si="239"/>
        <v>70.75</v>
      </c>
      <c r="AH383">
        <f t="shared" si="239"/>
        <v>20.05</v>
      </c>
      <c r="AI383">
        <f t="shared" si="239"/>
        <v>0.72500000000000009</v>
      </c>
      <c r="AJ383">
        <f t="shared" si="239"/>
        <v>348.75</v>
      </c>
      <c r="AK383">
        <f t="shared" si="239"/>
        <v>67</v>
      </c>
      <c r="AL383">
        <f t="shared" si="239"/>
        <v>59.5</v>
      </c>
      <c r="AM383">
        <f t="shared" si="239"/>
        <v>0</v>
      </c>
      <c r="AN383">
        <f t="shared" si="239"/>
        <v>90.25</v>
      </c>
      <c r="AO383">
        <f t="shared" si="239"/>
        <v>0</v>
      </c>
      <c r="AP383">
        <f t="shared" si="239"/>
        <v>1867</v>
      </c>
      <c r="AQ383">
        <f t="shared" si="239"/>
        <v>42.75</v>
      </c>
      <c r="AR383">
        <f t="shared" si="239"/>
        <v>0.94499999999999995</v>
      </c>
      <c r="AS383">
        <f t="shared" si="239"/>
        <v>0</v>
      </c>
      <c r="AT383">
        <f t="shared" si="239"/>
        <v>0</v>
      </c>
      <c r="AU383">
        <f t="shared" si="239"/>
        <v>7.2499999999999991</v>
      </c>
      <c r="AV383">
        <f t="shared" si="239"/>
        <v>4.4415000000000004</v>
      </c>
      <c r="AW383">
        <f t="shared" si="239"/>
        <v>4.1692499999999999</v>
      </c>
      <c r="AX383">
        <f t="shared" si="239"/>
        <v>1.9379999999999999</v>
      </c>
      <c r="AY383">
        <f t="shared" si="239"/>
        <v>16.25</v>
      </c>
      <c r="AZ383">
        <f t="shared" si="239"/>
        <v>133.25</v>
      </c>
      <c r="BB383">
        <f t="shared" si="239"/>
        <v>144.5</v>
      </c>
      <c r="BD383">
        <f t="shared" si="239"/>
        <v>0</v>
      </c>
    </row>
    <row r="384" spans="1:56">
      <c r="D384" t="s">
        <v>986</v>
      </c>
      <c r="E384" t="s">
        <v>987</v>
      </c>
      <c r="F384">
        <v>46.28</v>
      </c>
      <c r="G384">
        <v>268</v>
      </c>
      <c r="H384">
        <v>10.36</v>
      </c>
      <c r="I384">
        <v>12.28</v>
      </c>
      <c r="J384">
        <v>2.06</v>
      </c>
      <c r="K384">
        <v>29.02</v>
      </c>
      <c r="L384">
        <v>2.2000000000000002</v>
      </c>
      <c r="M384">
        <v>3.57</v>
      </c>
      <c r="N384">
        <v>179</v>
      </c>
      <c r="O384">
        <v>2.27</v>
      </c>
      <c r="P384">
        <v>23</v>
      </c>
      <c r="Q384">
        <v>179</v>
      </c>
      <c r="R384">
        <v>152</v>
      </c>
      <c r="S384">
        <v>447</v>
      </c>
      <c r="T384">
        <v>1.32</v>
      </c>
      <c r="U384">
        <v>0.22700000000000001</v>
      </c>
      <c r="V384">
        <v>0.29099999999999998</v>
      </c>
      <c r="W384">
        <v>21.5</v>
      </c>
      <c r="X384">
        <v>1.2</v>
      </c>
      <c r="Y384">
        <v>0.21099999999999999</v>
      </c>
      <c r="Z384">
        <v>0.25800000000000001</v>
      </c>
      <c r="AA384">
        <v>2.1960000000000002</v>
      </c>
      <c r="AB384">
        <v>0.219</v>
      </c>
      <c r="AC384">
        <v>8.3000000000000004E-2</v>
      </c>
      <c r="AD384">
        <v>38</v>
      </c>
      <c r="AE384">
        <v>38</v>
      </c>
      <c r="AF384">
        <v>0</v>
      </c>
      <c r="AG384">
        <v>65</v>
      </c>
      <c r="AH384">
        <v>14.3</v>
      </c>
      <c r="AI384">
        <v>0.78</v>
      </c>
      <c r="AJ384">
        <v>342</v>
      </c>
      <c r="AK384">
        <v>66</v>
      </c>
      <c r="AL384">
        <v>58</v>
      </c>
      <c r="AM384">
        <v>0</v>
      </c>
      <c r="AN384">
        <v>88</v>
      </c>
      <c r="AO384">
        <v>0</v>
      </c>
      <c r="AP384">
        <v>1829</v>
      </c>
      <c r="AQ384">
        <v>34</v>
      </c>
      <c r="AR384">
        <v>1.01</v>
      </c>
      <c r="AS384">
        <v>0</v>
      </c>
      <c r="AT384">
        <v>0</v>
      </c>
      <c r="AU384">
        <v>6.6</v>
      </c>
      <c r="AV384">
        <v>4.2720000000000002</v>
      </c>
      <c r="AW384">
        <v>4.2460000000000004</v>
      </c>
      <c r="AX384">
        <v>1.903</v>
      </c>
      <c r="AY384">
        <v>14</v>
      </c>
      <c r="AZ384">
        <v>81</v>
      </c>
      <c r="BA384" t="s">
        <v>988</v>
      </c>
      <c r="BB384">
        <v>151</v>
      </c>
      <c r="BC384" t="s">
        <v>989</v>
      </c>
      <c r="BD384">
        <v>0</v>
      </c>
    </row>
    <row r="385" spans="1:56">
      <c r="D385" t="s">
        <v>990</v>
      </c>
      <c r="E385" t="s">
        <v>991</v>
      </c>
      <c r="F385">
        <v>43.46</v>
      </c>
      <c r="G385">
        <v>260</v>
      </c>
      <c r="H385">
        <v>12.37</v>
      </c>
      <c r="I385">
        <v>8.7799999999999994</v>
      </c>
      <c r="J385">
        <v>2.48</v>
      </c>
      <c r="K385">
        <v>32.909999999999997</v>
      </c>
      <c r="L385">
        <v>2.5</v>
      </c>
      <c r="M385">
        <v>5.09</v>
      </c>
      <c r="N385">
        <v>177</v>
      </c>
      <c r="O385">
        <v>1.77</v>
      </c>
      <c r="P385">
        <v>26</v>
      </c>
      <c r="Q385">
        <v>238</v>
      </c>
      <c r="R385">
        <v>175</v>
      </c>
      <c r="S385">
        <v>556</v>
      </c>
      <c r="T385">
        <v>1.32</v>
      </c>
      <c r="U385">
        <v>0.255</v>
      </c>
      <c r="V385">
        <v>0.42799999999999999</v>
      </c>
      <c r="W385">
        <v>34.799999999999997</v>
      </c>
      <c r="X385">
        <v>1.9</v>
      </c>
      <c r="Y385">
        <v>0.24099999999999999</v>
      </c>
      <c r="Z385">
        <v>0.246</v>
      </c>
      <c r="AA385">
        <v>1.9850000000000001</v>
      </c>
      <c r="AB385">
        <v>0.25600000000000001</v>
      </c>
      <c r="AC385">
        <v>9.1999999999999998E-2</v>
      </c>
      <c r="AD385">
        <v>37</v>
      </c>
      <c r="AE385">
        <v>37</v>
      </c>
      <c r="AF385">
        <v>0</v>
      </c>
      <c r="AG385">
        <v>63</v>
      </c>
      <c r="AH385">
        <v>17.100000000000001</v>
      </c>
      <c r="AI385">
        <v>0.7</v>
      </c>
      <c r="AJ385">
        <v>359</v>
      </c>
      <c r="AK385">
        <v>69</v>
      </c>
      <c r="AL385">
        <v>61</v>
      </c>
      <c r="AM385">
        <v>0</v>
      </c>
      <c r="AN385">
        <v>93</v>
      </c>
      <c r="AO385">
        <v>0</v>
      </c>
      <c r="AP385">
        <v>1925</v>
      </c>
      <c r="AQ385">
        <v>24</v>
      </c>
      <c r="AR385">
        <v>0.72</v>
      </c>
      <c r="AS385">
        <v>0</v>
      </c>
      <c r="AT385">
        <v>0</v>
      </c>
      <c r="AU385">
        <v>7.5</v>
      </c>
      <c r="AV385">
        <v>3.8250000000000002</v>
      </c>
      <c r="AW385">
        <v>2.198</v>
      </c>
      <c r="AX385">
        <v>1.381</v>
      </c>
      <c r="AY385">
        <v>16</v>
      </c>
      <c r="AZ385">
        <v>139</v>
      </c>
      <c r="BA385" t="s">
        <v>992</v>
      </c>
      <c r="BB385">
        <v>149</v>
      </c>
      <c r="BC385" t="s">
        <v>993</v>
      </c>
      <c r="BD385">
        <v>0</v>
      </c>
    </row>
    <row r="386" spans="1:56">
      <c r="D386" t="s">
        <v>994</v>
      </c>
      <c r="E386" t="s">
        <v>995</v>
      </c>
      <c r="F386">
        <v>46.71</v>
      </c>
      <c r="G386">
        <v>276</v>
      </c>
      <c r="H386">
        <v>11.28</v>
      </c>
      <c r="I386">
        <v>14.43</v>
      </c>
      <c r="J386">
        <v>2.44</v>
      </c>
      <c r="K386">
        <v>25.14</v>
      </c>
      <c r="L386">
        <v>2.2000000000000002</v>
      </c>
      <c r="M386">
        <v>4.8499999999999996</v>
      </c>
      <c r="N386">
        <v>152</v>
      </c>
      <c r="O386">
        <v>1.36</v>
      </c>
      <c r="P386">
        <v>25</v>
      </c>
      <c r="Q386">
        <v>181</v>
      </c>
      <c r="R386">
        <v>209</v>
      </c>
      <c r="S386">
        <v>555</v>
      </c>
      <c r="T386">
        <v>1.71</v>
      </c>
      <c r="U386">
        <v>0.17</v>
      </c>
      <c r="V386">
        <v>0.32300000000000001</v>
      </c>
      <c r="W386">
        <v>9</v>
      </c>
      <c r="X386">
        <v>3.4</v>
      </c>
      <c r="Y386">
        <v>0.216</v>
      </c>
      <c r="Z386">
        <v>0.23300000000000001</v>
      </c>
      <c r="AA386">
        <v>2.379</v>
      </c>
      <c r="AB386">
        <v>0.33200000000000002</v>
      </c>
      <c r="AC386">
        <v>0.14899999999999999</v>
      </c>
      <c r="AD386">
        <v>34</v>
      </c>
      <c r="AE386">
        <v>34</v>
      </c>
      <c r="AF386">
        <v>0</v>
      </c>
      <c r="AG386">
        <v>57</v>
      </c>
      <c r="AH386">
        <v>24.5</v>
      </c>
      <c r="AI386">
        <v>0.62</v>
      </c>
      <c r="AJ386">
        <v>339</v>
      </c>
      <c r="AK386">
        <v>65</v>
      </c>
      <c r="AL386">
        <v>58</v>
      </c>
      <c r="AM386">
        <v>0</v>
      </c>
      <c r="AN386">
        <v>88</v>
      </c>
      <c r="AO386">
        <v>0</v>
      </c>
      <c r="AP386">
        <v>1815</v>
      </c>
      <c r="AQ386">
        <v>55</v>
      </c>
      <c r="AR386">
        <v>1.1299999999999999</v>
      </c>
      <c r="AS386">
        <v>0</v>
      </c>
      <c r="AT386">
        <v>0</v>
      </c>
      <c r="AU386">
        <v>8.1999999999999993</v>
      </c>
      <c r="AV386">
        <v>5.0830000000000002</v>
      </c>
      <c r="AW386">
        <v>5.89</v>
      </c>
      <c r="AX386">
        <v>2.5779999999999998</v>
      </c>
      <c r="AY386">
        <v>16</v>
      </c>
      <c r="AZ386">
        <v>143</v>
      </c>
      <c r="BA386" t="s">
        <v>996</v>
      </c>
      <c r="BB386">
        <v>129</v>
      </c>
      <c r="BC386" t="s">
        <v>997</v>
      </c>
      <c r="BD386">
        <v>0</v>
      </c>
    </row>
    <row r="387" spans="1:56">
      <c r="D387" t="s">
        <v>998</v>
      </c>
      <c r="E387" t="s">
        <v>999</v>
      </c>
      <c r="F387">
        <v>44.24</v>
      </c>
      <c r="G387">
        <v>271</v>
      </c>
      <c r="H387">
        <v>12.63</v>
      </c>
      <c r="I387">
        <v>11.75</v>
      </c>
      <c r="J387">
        <v>2.61</v>
      </c>
      <c r="K387">
        <v>28.78</v>
      </c>
      <c r="L387">
        <v>2.2999999999999998</v>
      </c>
      <c r="M387">
        <v>7.26</v>
      </c>
      <c r="N387">
        <v>155</v>
      </c>
      <c r="O387">
        <v>1.36</v>
      </c>
      <c r="P387">
        <v>27</v>
      </c>
      <c r="Q387">
        <v>211</v>
      </c>
      <c r="R387">
        <v>189</v>
      </c>
      <c r="S387">
        <v>640</v>
      </c>
      <c r="T387">
        <v>1.87</v>
      </c>
      <c r="U387">
        <v>0.21</v>
      </c>
      <c r="V387">
        <v>0.32300000000000001</v>
      </c>
      <c r="W387">
        <v>11.6</v>
      </c>
      <c r="X387">
        <v>4.2</v>
      </c>
      <c r="Y387">
        <v>0.25</v>
      </c>
      <c r="Z387">
        <v>0.20599999999999999</v>
      </c>
      <c r="AA387">
        <v>2.1549999999999998</v>
      </c>
      <c r="AB387">
        <v>0.435</v>
      </c>
      <c r="AC387">
        <v>0.14000000000000001</v>
      </c>
      <c r="AD387">
        <v>70</v>
      </c>
      <c r="AE387">
        <v>41</v>
      </c>
      <c r="AF387">
        <v>29</v>
      </c>
      <c r="AG387">
        <v>98</v>
      </c>
      <c r="AH387">
        <v>24.3</v>
      </c>
      <c r="AI387">
        <v>0.8</v>
      </c>
      <c r="AJ387">
        <v>355</v>
      </c>
      <c r="AK387">
        <v>68</v>
      </c>
      <c r="AL387">
        <v>61</v>
      </c>
      <c r="AM387">
        <v>0</v>
      </c>
      <c r="AN387">
        <v>92</v>
      </c>
      <c r="AO387">
        <v>0</v>
      </c>
      <c r="AP387">
        <v>1899</v>
      </c>
      <c r="AQ387">
        <v>58</v>
      </c>
      <c r="AR387">
        <v>0.92</v>
      </c>
      <c r="AS387">
        <v>0</v>
      </c>
      <c r="AT387">
        <v>0</v>
      </c>
      <c r="AU387">
        <v>6.7</v>
      </c>
      <c r="AV387">
        <v>4.5860000000000003</v>
      </c>
      <c r="AW387">
        <v>4.343</v>
      </c>
      <c r="AX387">
        <v>1.89</v>
      </c>
      <c r="AY387">
        <v>19</v>
      </c>
      <c r="AZ387">
        <v>170</v>
      </c>
      <c r="BA387" t="s">
        <v>1000</v>
      </c>
      <c r="BB387">
        <v>149</v>
      </c>
      <c r="BC387" t="s">
        <v>1001</v>
      </c>
      <c r="BD387">
        <v>0</v>
      </c>
    </row>
    <row r="388" spans="1:56">
      <c r="A388">
        <v>83</v>
      </c>
      <c r="B388" t="s">
        <v>93</v>
      </c>
      <c r="C388" t="s">
        <v>26</v>
      </c>
      <c r="D388" t="s">
        <v>1002</v>
      </c>
      <c r="E388" t="s">
        <v>1003</v>
      </c>
      <c r="F388">
        <v>54.28</v>
      </c>
      <c r="G388">
        <v>222</v>
      </c>
      <c r="H388">
        <v>0.57999999999999996</v>
      </c>
      <c r="I388">
        <v>11.52</v>
      </c>
      <c r="J388">
        <v>2.4</v>
      </c>
      <c r="K388">
        <v>31.22</v>
      </c>
      <c r="L388">
        <v>1.5</v>
      </c>
      <c r="M388">
        <v>16.86</v>
      </c>
      <c r="N388">
        <v>11</v>
      </c>
      <c r="O388">
        <v>0.73</v>
      </c>
      <c r="P388">
        <v>8</v>
      </c>
      <c r="Q388">
        <v>16</v>
      </c>
      <c r="R388">
        <v>107</v>
      </c>
      <c r="S388">
        <v>838</v>
      </c>
      <c r="T388">
        <v>0.2</v>
      </c>
      <c r="U388">
        <v>0.16</v>
      </c>
      <c r="V388">
        <v>0.11</v>
      </c>
      <c r="W388">
        <v>1.6</v>
      </c>
      <c r="X388">
        <v>4.8</v>
      </c>
      <c r="Y388">
        <v>2.4E-2</v>
      </c>
      <c r="Z388">
        <v>5.1999999999999998E-2</v>
      </c>
      <c r="AA388">
        <v>0.46700000000000003</v>
      </c>
      <c r="AB388">
        <v>0</v>
      </c>
      <c r="AC388">
        <v>5.5E-2</v>
      </c>
      <c r="AD388">
        <v>2</v>
      </c>
      <c r="AE388">
        <v>0</v>
      </c>
      <c r="AF388">
        <v>2</v>
      </c>
      <c r="AG388">
        <v>2</v>
      </c>
      <c r="AH388">
        <v>4</v>
      </c>
      <c r="AI388">
        <v>0</v>
      </c>
      <c r="AJ388">
        <v>541</v>
      </c>
      <c r="AK388">
        <v>27</v>
      </c>
      <c r="AL388">
        <v>0</v>
      </c>
      <c r="AM388">
        <v>0</v>
      </c>
      <c r="AN388">
        <v>289</v>
      </c>
      <c r="AO388">
        <v>70</v>
      </c>
      <c r="AP388">
        <v>2530</v>
      </c>
      <c r="AQ388">
        <v>124</v>
      </c>
      <c r="AR388">
        <v>1</v>
      </c>
      <c r="AS388">
        <v>0</v>
      </c>
      <c r="AT388">
        <v>0</v>
      </c>
      <c r="AU388">
        <v>17.8</v>
      </c>
      <c r="AV388">
        <v>0.84199999999999997</v>
      </c>
      <c r="AW388">
        <v>4.5179999999999998</v>
      </c>
      <c r="AX388">
        <v>3.8519999999999999</v>
      </c>
      <c r="AY388">
        <v>0</v>
      </c>
      <c r="AZ388">
        <v>16</v>
      </c>
      <c r="BA388" t="s">
        <v>1004</v>
      </c>
      <c r="BB388">
        <v>260</v>
      </c>
      <c r="BC388" t="s">
        <v>173</v>
      </c>
      <c r="BD388">
        <v>0</v>
      </c>
    </row>
    <row r="389" spans="1:56">
      <c r="A389">
        <v>84</v>
      </c>
      <c r="B389" t="s">
        <v>94</v>
      </c>
      <c r="C389" t="s">
        <v>26</v>
      </c>
      <c r="F389">
        <f>AVERAGE(F390:F393)</f>
        <v>12.82</v>
      </c>
      <c r="G389">
        <f t="shared" ref="G389:BD389" si="240">AVERAGE(G390:G393)</f>
        <v>517.25</v>
      </c>
      <c r="H389">
        <f t="shared" si="240"/>
        <v>22.752499999999998</v>
      </c>
      <c r="I389">
        <f t="shared" si="240"/>
        <v>43.352499999999999</v>
      </c>
      <c r="J389">
        <f t="shared" si="240"/>
        <v>2.5325000000000002</v>
      </c>
      <c r="K389">
        <f t="shared" si="240"/>
        <v>18.54</v>
      </c>
      <c r="L389">
        <f t="shared" si="240"/>
        <v>8.6750000000000007</v>
      </c>
      <c r="M389">
        <f t="shared" si="240"/>
        <v>3.7</v>
      </c>
      <c r="N389">
        <f t="shared" si="240"/>
        <v>65.5</v>
      </c>
      <c r="O389">
        <f t="shared" si="240"/>
        <v>2.3424999999999998</v>
      </c>
      <c r="P389">
        <f t="shared" si="240"/>
        <v>155.5</v>
      </c>
      <c r="Q389">
        <f t="shared" si="240"/>
        <v>332.25</v>
      </c>
      <c r="R389">
        <f t="shared" si="240"/>
        <v>567.25</v>
      </c>
      <c r="S389">
        <f t="shared" si="240"/>
        <v>439</v>
      </c>
      <c r="T389">
        <f t="shared" si="240"/>
        <v>2.9224999999999999</v>
      </c>
      <c r="U389">
        <f t="shared" si="240"/>
        <v>0.71174999999999988</v>
      </c>
      <c r="V389">
        <f t="shared" si="240"/>
        <v>1.7212499999999999</v>
      </c>
      <c r="W389">
        <f t="shared" si="240"/>
        <v>5.6000000000000005</v>
      </c>
      <c r="X389">
        <f t="shared" si="240"/>
        <v>0.2</v>
      </c>
      <c r="Y389">
        <f t="shared" si="240"/>
        <v>0.35549999999999998</v>
      </c>
      <c r="Z389">
        <f t="shared" si="240"/>
        <v>9.6250000000000002E-2</v>
      </c>
      <c r="AA389">
        <f t="shared" si="240"/>
        <v>11.168750000000001</v>
      </c>
      <c r="AB389">
        <f t="shared" si="240"/>
        <v>1.29725</v>
      </c>
      <c r="AC389">
        <f t="shared" si="240"/>
        <v>0.30425000000000002</v>
      </c>
      <c r="AD389">
        <f t="shared" si="240"/>
        <v>145</v>
      </c>
      <c r="AE389">
        <f t="shared" si="240"/>
        <v>0</v>
      </c>
      <c r="AF389">
        <f t="shared" si="240"/>
        <v>145</v>
      </c>
      <c r="AG389">
        <f t="shared" si="240"/>
        <v>145</v>
      </c>
      <c r="AH389">
        <f t="shared" si="240"/>
        <v>48.95</v>
      </c>
      <c r="AI389">
        <f t="shared" si="240"/>
        <v>0</v>
      </c>
      <c r="AJ389">
        <f t="shared" si="240"/>
        <v>0</v>
      </c>
      <c r="AK389">
        <f t="shared" si="240"/>
        <v>0</v>
      </c>
      <c r="AL389">
        <f t="shared" si="240"/>
        <v>0</v>
      </c>
      <c r="AM389">
        <f t="shared" si="240"/>
        <v>0</v>
      </c>
      <c r="AN389">
        <f t="shared" si="240"/>
        <v>0</v>
      </c>
      <c r="AO389">
        <f t="shared" si="240"/>
        <v>0</v>
      </c>
      <c r="AP389">
        <f t="shared" si="240"/>
        <v>0</v>
      </c>
      <c r="AQ389">
        <f t="shared" si="240"/>
        <v>0</v>
      </c>
      <c r="AR389">
        <f t="shared" si="240"/>
        <v>6.7925000000000004</v>
      </c>
      <c r="AS389">
        <f t="shared" si="240"/>
        <v>0</v>
      </c>
      <c r="AT389">
        <f t="shared" si="240"/>
        <v>0</v>
      </c>
      <c r="AU389">
        <f t="shared" si="240"/>
        <v>0</v>
      </c>
      <c r="AV389">
        <f t="shared" si="240"/>
        <v>6.3592499999999994</v>
      </c>
      <c r="AW389">
        <f t="shared" si="240"/>
        <v>21.49625</v>
      </c>
      <c r="AX389">
        <f t="shared" si="240"/>
        <v>13.378</v>
      </c>
      <c r="AY389">
        <f t="shared" si="240"/>
        <v>0</v>
      </c>
      <c r="AZ389">
        <f t="shared" si="240"/>
        <v>95.337500000000006</v>
      </c>
      <c r="BB389">
        <f t="shared" si="240"/>
        <v>59.424999999999997</v>
      </c>
      <c r="BD389">
        <f t="shared" si="240"/>
        <v>0</v>
      </c>
    </row>
    <row r="390" spans="1:56">
      <c r="D390" t="s">
        <v>1005</v>
      </c>
      <c r="E390" t="s">
        <v>1006</v>
      </c>
      <c r="F390">
        <v>6.5</v>
      </c>
      <c r="G390">
        <v>567</v>
      </c>
      <c r="H390">
        <v>25.8</v>
      </c>
      <c r="I390">
        <v>49.24</v>
      </c>
      <c r="J390">
        <v>2.33</v>
      </c>
      <c r="K390">
        <v>16.13</v>
      </c>
      <c r="L390">
        <v>8.5</v>
      </c>
      <c r="M390">
        <v>3.97</v>
      </c>
      <c r="N390">
        <v>92</v>
      </c>
      <c r="O390">
        <v>4.58</v>
      </c>
      <c r="P390">
        <v>168</v>
      </c>
      <c r="Q390">
        <v>376</v>
      </c>
      <c r="R390">
        <v>705</v>
      </c>
      <c r="S390">
        <v>18</v>
      </c>
      <c r="T390">
        <v>3.27</v>
      </c>
      <c r="U390">
        <v>1.1439999999999999</v>
      </c>
      <c r="V390">
        <v>1.9339999999999999</v>
      </c>
      <c r="W390">
        <v>7.2</v>
      </c>
      <c r="X390">
        <v>0</v>
      </c>
      <c r="Y390">
        <v>0.64</v>
      </c>
      <c r="Z390">
        <v>0.13500000000000001</v>
      </c>
      <c r="AA390">
        <v>12.066000000000001</v>
      </c>
      <c r="AB390">
        <v>1.7669999999999999</v>
      </c>
      <c r="AC390">
        <v>0.34799999999999998</v>
      </c>
      <c r="AD390">
        <v>240</v>
      </c>
      <c r="AE390">
        <v>0</v>
      </c>
      <c r="AF390">
        <v>240</v>
      </c>
      <c r="AG390">
        <v>240</v>
      </c>
      <c r="AH390">
        <v>52.5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8.33</v>
      </c>
      <c r="AS390">
        <v>0</v>
      </c>
      <c r="AT390">
        <v>0</v>
      </c>
      <c r="AU390">
        <v>0</v>
      </c>
      <c r="AV390">
        <v>6.8339999999999996</v>
      </c>
      <c r="AW390">
        <v>24.428999999999998</v>
      </c>
      <c r="AX390">
        <v>15.558999999999999</v>
      </c>
      <c r="AY390">
        <v>0</v>
      </c>
      <c r="AZ390">
        <v>146</v>
      </c>
      <c r="BA390" t="s">
        <v>173</v>
      </c>
      <c r="BB390">
        <v>28.35</v>
      </c>
      <c r="BC390" t="s">
        <v>174</v>
      </c>
      <c r="BD390">
        <v>0</v>
      </c>
    </row>
    <row r="391" spans="1:56">
      <c r="D391" t="s">
        <v>1007</v>
      </c>
      <c r="E391" t="s">
        <v>1008</v>
      </c>
      <c r="F391">
        <v>41.78</v>
      </c>
      <c r="G391">
        <v>318</v>
      </c>
      <c r="H391">
        <v>13.5</v>
      </c>
      <c r="I391">
        <v>22.01</v>
      </c>
      <c r="J391">
        <v>1.45</v>
      </c>
      <c r="K391">
        <v>21.26</v>
      </c>
      <c r="L391">
        <v>8.8000000000000007</v>
      </c>
      <c r="M391">
        <v>2.4700000000000002</v>
      </c>
      <c r="N391">
        <v>55</v>
      </c>
      <c r="O391">
        <v>1.01</v>
      </c>
      <c r="P391">
        <v>102</v>
      </c>
      <c r="Q391">
        <v>198</v>
      </c>
      <c r="R391">
        <v>180</v>
      </c>
      <c r="S391">
        <v>751</v>
      </c>
      <c r="T391">
        <v>1.83</v>
      </c>
      <c r="U391">
        <v>0.499</v>
      </c>
      <c r="V391">
        <v>1.0229999999999999</v>
      </c>
      <c r="W391">
        <v>4.4000000000000004</v>
      </c>
      <c r="X391">
        <v>0</v>
      </c>
      <c r="Y391">
        <v>0.25900000000000001</v>
      </c>
      <c r="Z391">
        <v>6.3E-2</v>
      </c>
      <c r="AA391">
        <v>5.2590000000000003</v>
      </c>
      <c r="AB391">
        <v>0.82499999999999996</v>
      </c>
      <c r="AC391">
        <v>0.152</v>
      </c>
      <c r="AD391">
        <v>75</v>
      </c>
      <c r="AE391">
        <v>0</v>
      </c>
      <c r="AF391">
        <v>75</v>
      </c>
      <c r="AG391">
        <v>75</v>
      </c>
      <c r="AH391">
        <v>32.700000000000003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4.0999999999999996</v>
      </c>
      <c r="AS391">
        <v>0</v>
      </c>
      <c r="AT391">
        <v>0</v>
      </c>
      <c r="AU391">
        <v>0</v>
      </c>
      <c r="AV391">
        <v>3.0550000000000002</v>
      </c>
      <c r="AW391">
        <v>10.920999999999999</v>
      </c>
      <c r="AX391">
        <v>6.9560000000000004</v>
      </c>
      <c r="AY391">
        <v>0</v>
      </c>
      <c r="AZ391">
        <v>63</v>
      </c>
      <c r="BA391" t="s">
        <v>1009</v>
      </c>
      <c r="BB391">
        <v>180</v>
      </c>
      <c r="BC391" t="s">
        <v>1010</v>
      </c>
      <c r="BD391">
        <v>0</v>
      </c>
    </row>
    <row r="392" spans="1:56">
      <c r="D392" t="s">
        <v>1011</v>
      </c>
      <c r="E392" t="s">
        <v>1012</v>
      </c>
      <c r="F392">
        <v>1.45</v>
      </c>
      <c r="G392">
        <v>599</v>
      </c>
      <c r="H392">
        <v>28.03</v>
      </c>
      <c r="I392">
        <v>52.5</v>
      </c>
      <c r="J392">
        <v>2.75</v>
      </c>
      <c r="K392">
        <v>15.26</v>
      </c>
      <c r="L392">
        <v>9.4</v>
      </c>
      <c r="M392">
        <v>4.18</v>
      </c>
      <c r="N392">
        <v>61</v>
      </c>
      <c r="O392">
        <v>1.52</v>
      </c>
      <c r="P392">
        <v>176</v>
      </c>
      <c r="Q392">
        <v>397</v>
      </c>
      <c r="R392">
        <v>726</v>
      </c>
      <c r="S392">
        <v>320</v>
      </c>
      <c r="T392">
        <v>3.28</v>
      </c>
      <c r="U392">
        <v>0.53300000000000003</v>
      </c>
      <c r="V392">
        <v>1.845</v>
      </c>
      <c r="W392">
        <v>3.3</v>
      </c>
      <c r="X392">
        <v>0.8</v>
      </c>
      <c r="Y392">
        <v>8.5000000000000006E-2</v>
      </c>
      <c r="Z392">
        <v>8.8999999999999996E-2</v>
      </c>
      <c r="AA392">
        <v>13.824999999999999</v>
      </c>
      <c r="AB392">
        <v>1.202</v>
      </c>
      <c r="AC392">
        <v>0.46100000000000002</v>
      </c>
      <c r="AD392">
        <v>120</v>
      </c>
      <c r="AE392">
        <v>0</v>
      </c>
      <c r="AF392">
        <v>120</v>
      </c>
      <c r="AG392">
        <v>120</v>
      </c>
      <c r="AH392">
        <v>55.3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6.94</v>
      </c>
      <c r="AS392">
        <v>0</v>
      </c>
      <c r="AT392">
        <v>0</v>
      </c>
      <c r="AU392">
        <v>0</v>
      </c>
      <c r="AV392">
        <v>8.6549999999999994</v>
      </c>
      <c r="AW392">
        <v>25.995000000000001</v>
      </c>
      <c r="AX392">
        <v>15.303000000000001</v>
      </c>
      <c r="AY392">
        <v>0</v>
      </c>
      <c r="AZ392">
        <v>144</v>
      </c>
      <c r="BA392" t="s">
        <v>181</v>
      </c>
      <c r="BB392">
        <v>28.35</v>
      </c>
      <c r="BC392" t="s">
        <v>1013</v>
      </c>
      <c r="BD392">
        <v>0</v>
      </c>
    </row>
    <row r="393" spans="1:56">
      <c r="D393" t="s">
        <v>1014</v>
      </c>
      <c r="E393" t="s">
        <v>1015</v>
      </c>
      <c r="F393">
        <v>1.55</v>
      </c>
      <c r="G393">
        <v>585</v>
      </c>
      <c r="H393">
        <v>23.68</v>
      </c>
      <c r="I393">
        <v>49.66</v>
      </c>
      <c r="J393">
        <v>3.6</v>
      </c>
      <c r="K393">
        <v>21.51</v>
      </c>
      <c r="L393">
        <v>8</v>
      </c>
      <c r="M393">
        <v>4.18</v>
      </c>
      <c r="N393">
        <v>54</v>
      </c>
      <c r="O393">
        <v>2.2599999999999998</v>
      </c>
      <c r="P393">
        <v>176</v>
      </c>
      <c r="Q393">
        <v>358</v>
      </c>
      <c r="R393">
        <v>658</v>
      </c>
      <c r="S393">
        <v>667</v>
      </c>
      <c r="T393">
        <v>3.31</v>
      </c>
      <c r="U393">
        <v>0.67100000000000004</v>
      </c>
      <c r="V393">
        <v>2.0830000000000002</v>
      </c>
      <c r="W393">
        <v>7.5</v>
      </c>
      <c r="X393">
        <v>0</v>
      </c>
      <c r="Y393">
        <v>0.438</v>
      </c>
      <c r="Z393">
        <v>9.8000000000000004E-2</v>
      </c>
      <c r="AA393">
        <v>13.525</v>
      </c>
      <c r="AB393">
        <v>1.395</v>
      </c>
      <c r="AC393">
        <v>0.25600000000000001</v>
      </c>
      <c r="AD393">
        <v>145</v>
      </c>
      <c r="AE393">
        <v>0</v>
      </c>
      <c r="AF393">
        <v>145</v>
      </c>
      <c r="AG393">
        <v>145</v>
      </c>
      <c r="AH393">
        <v>55.3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7.8</v>
      </c>
      <c r="AS393">
        <v>0</v>
      </c>
      <c r="AT393">
        <v>0</v>
      </c>
      <c r="AU393">
        <v>0</v>
      </c>
      <c r="AV393">
        <v>6.8929999999999998</v>
      </c>
      <c r="AW393">
        <v>24.64</v>
      </c>
      <c r="AX393">
        <v>15.694000000000001</v>
      </c>
      <c r="AY393">
        <v>0</v>
      </c>
      <c r="AZ393">
        <v>28.35</v>
      </c>
      <c r="BA393" t="s">
        <v>174</v>
      </c>
      <c r="BB393">
        <v>1</v>
      </c>
      <c r="BC393" t="s">
        <v>1016</v>
      </c>
      <c r="BD393">
        <v>0</v>
      </c>
    </row>
    <row r="394" spans="1:56">
      <c r="A394">
        <v>85</v>
      </c>
      <c r="B394" t="s">
        <v>97</v>
      </c>
      <c r="C394" t="s">
        <v>29</v>
      </c>
      <c r="D394" t="s">
        <v>1017</v>
      </c>
      <c r="E394" t="s">
        <v>1018</v>
      </c>
      <c r="F394">
        <v>87.1</v>
      </c>
      <c r="G394">
        <v>48</v>
      </c>
      <c r="H394">
        <v>1.2</v>
      </c>
      <c r="I394">
        <v>0.9</v>
      </c>
      <c r="J394">
        <v>2.1</v>
      </c>
      <c r="K394">
        <v>8.6999999999999993</v>
      </c>
      <c r="M394">
        <v>4.7</v>
      </c>
      <c r="N394">
        <v>20</v>
      </c>
      <c r="O394">
        <v>0.9</v>
      </c>
      <c r="P394">
        <v>13</v>
      </c>
      <c r="Q394">
        <v>25</v>
      </c>
      <c r="R394">
        <v>292</v>
      </c>
      <c r="S394">
        <v>590</v>
      </c>
      <c r="T394">
        <v>0.21</v>
      </c>
      <c r="X394">
        <v>3.9</v>
      </c>
      <c r="Y394">
        <v>0.03</v>
      </c>
      <c r="Z394">
        <v>0.12</v>
      </c>
      <c r="AA394">
        <v>0.73</v>
      </c>
      <c r="AC394">
        <v>0.06</v>
      </c>
      <c r="AI394">
        <v>0</v>
      </c>
      <c r="AJ394">
        <v>335</v>
      </c>
      <c r="AK394">
        <v>17</v>
      </c>
      <c r="AL394">
        <v>0</v>
      </c>
      <c r="AV394">
        <v>0.16200000000000001</v>
      </c>
      <c r="AW394">
        <v>0.21</v>
      </c>
      <c r="AX394">
        <v>0.51</v>
      </c>
      <c r="AY394">
        <v>0</v>
      </c>
      <c r="BD394">
        <v>0</v>
      </c>
    </row>
    <row r="395" spans="1:56">
      <c r="A395">
        <v>86</v>
      </c>
      <c r="B395" t="s">
        <v>99</v>
      </c>
      <c r="C395" t="s">
        <v>29</v>
      </c>
      <c r="F395">
        <f>F396/8</f>
        <v>11.79125</v>
      </c>
      <c r="G395">
        <f t="shared" ref="G395:BD395" si="241">G396/8</f>
        <v>1.5</v>
      </c>
      <c r="H395">
        <f t="shared" si="241"/>
        <v>7.4999999999999997E-2</v>
      </c>
      <c r="I395">
        <f t="shared" si="241"/>
        <v>1.7500000000000002E-2</v>
      </c>
      <c r="J395">
        <f t="shared" si="241"/>
        <v>0.29249999999999998</v>
      </c>
      <c r="K395">
        <f t="shared" si="241"/>
        <v>0.32374999999999998</v>
      </c>
      <c r="L395">
        <f t="shared" si="241"/>
        <v>0.13750000000000001</v>
      </c>
      <c r="M395">
        <f t="shared" si="241"/>
        <v>0.16375000000000001</v>
      </c>
      <c r="N395">
        <f t="shared" si="241"/>
        <v>5.25</v>
      </c>
      <c r="O395">
        <f t="shared" si="241"/>
        <v>4.6249999999999999E-2</v>
      </c>
      <c r="P395">
        <f t="shared" si="241"/>
        <v>0.875</v>
      </c>
      <c r="Q395">
        <f t="shared" si="241"/>
        <v>1.5</v>
      </c>
      <c r="R395">
        <f t="shared" si="241"/>
        <v>11.5</v>
      </c>
      <c r="S395">
        <f t="shared" si="241"/>
        <v>109.375</v>
      </c>
      <c r="T395">
        <f t="shared" si="241"/>
        <v>1.375E-2</v>
      </c>
      <c r="U395">
        <f t="shared" si="241"/>
        <v>4.1250000000000002E-3</v>
      </c>
      <c r="V395">
        <f t="shared" si="241"/>
        <v>5.875E-3</v>
      </c>
      <c r="W395">
        <f t="shared" si="241"/>
        <v>1.2500000000000001E-2</v>
      </c>
      <c r="X395">
        <f t="shared" si="241"/>
        <v>0.1</v>
      </c>
      <c r="Y395">
        <f t="shared" si="241"/>
        <v>3.375E-3</v>
      </c>
      <c r="Z395">
        <f t="shared" si="241"/>
        <v>3.6250000000000002E-3</v>
      </c>
      <c r="AA395">
        <f t="shared" si="241"/>
        <v>1.2375000000000001E-2</v>
      </c>
      <c r="AB395">
        <f t="shared" si="241"/>
        <v>6.2500000000000003E-3</v>
      </c>
      <c r="AC395">
        <f t="shared" si="241"/>
        <v>2.875E-3</v>
      </c>
      <c r="AD395">
        <f t="shared" si="241"/>
        <v>0.125</v>
      </c>
      <c r="AE395">
        <f t="shared" si="241"/>
        <v>0</v>
      </c>
      <c r="AF395">
        <f t="shared" si="241"/>
        <v>0.125</v>
      </c>
      <c r="AG395">
        <f t="shared" si="241"/>
        <v>0.125</v>
      </c>
      <c r="AH395">
        <f t="shared" si="241"/>
        <v>0.42499999999999999</v>
      </c>
      <c r="AI395">
        <f t="shared" si="241"/>
        <v>0</v>
      </c>
      <c r="AJ395">
        <f t="shared" si="241"/>
        <v>22.875</v>
      </c>
      <c r="AK395">
        <f t="shared" si="241"/>
        <v>1.125</v>
      </c>
      <c r="AL395">
        <f t="shared" si="241"/>
        <v>0</v>
      </c>
      <c r="AM395">
        <f t="shared" si="241"/>
        <v>2.375</v>
      </c>
      <c r="AN395">
        <f t="shared" si="241"/>
        <v>9.75</v>
      </c>
      <c r="AO395">
        <f t="shared" si="241"/>
        <v>5.625</v>
      </c>
      <c r="AP395">
        <f t="shared" si="241"/>
        <v>0</v>
      </c>
      <c r="AQ395">
        <f t="shared" si="241"/>
        <v>5.125</v>
      </c>
      <c r="AR395">
        <f t="shared" si="241"/>
        <v>1.125E-2</v>
      </c>
      <c r="AS395">
        <f t="shared" si="241"/>
        <v>0</v>
      </c>
      <c r="AT395">
        <f t="shared" si="241"/>
        <v>0</v>
      </c>
      <c r="AU395">
        <f t="shared" si="241"/>
        <v>4.875</v>
      </c>
      <c r="AV395">
        <f t="shared" si="241"/>
        <v>4.4999999999999997E-3</v>
      </c>
      <c r="AW395">
        <f t="shared" si="241"/>
        <v>2.5000000000000001E-4</v>
      </c>
      <c r="AX395">
        <f t="shared" si="241"/>
        <v>7.0000000000000001E-3</v>
      </c>
      <c r="AY395">
        <f t="shared" si="241"/>
        <v>0</v>
      </c>
      <c r="AZ395">
        <f t="shared" si="241"/>
        <v>17.875</v>
      </c>
      <c r="BB395">
        <f t="shared" si="241"/>
        <v>19.375</v>
      </c>
      <c r="BD395">
        <f t="shared" si="241"/>
        <v>0</v>
      </c>
    </row>
    <row r="396" spans="1:56">
      <c r="D396" t="s">
        <v>1019</v>
      </c>
      <c r="E396" t="s">
        <v>1020</v>
      </c>
      <c r="F396">
        <v>94.33</v>
      </c>
      <c r="G396">
        <v>12</v>
      </c>
      <c r="H396">
        <v>0.6</v>
      </c>
      <c r="I396">
        <v>0.14000000000000001</v>
      </c>
      <c r="J396">
        <v>2.34</v>
      </c>
      <c r="K396">
        <v>2.59</v>
      </c>
      <c r="L396">
        <v>1.1000000000000001</v>
      </c>
      <c r="M396">
        <v>1.31</v>
      </c>
      <c r="N396">
        <v>42</v>
      </c>
      <c r="O396">
        <v>0.37</v>
      </c>
      <c r="P396">
        <v>7</v>
      </c>
      <c r="Q396">
        <v>12</v>
      </c>
      <c r="R396">
        <v>92</v>
      </c>
      <c r="S396">
        <v>875</v>
      </c>
      <c r="T396">
        <v>0.11</v>
      </c>
      <c r="U396">
        <v>3.3000000000000002E-2</v>
      </c>
      <c r="V396">
        <v>4.7E-2</v>
      </c>
      <c r="W396">
        <v>0.1</v>
      </c>
      <c r="X396">
        <v>0.8</v>
      </c>
      <c r="Y396">
        <v>2.7E-2</v>
      </c>
      <c r="Z396">
        <v>2.9000000000000001E-2</v>
      </c>
      <c r="AA396">
        <v>9.9000000000000005E-2</v>
      </c>
      <c r="AB396">
        <v>0.05</v>
      </c>
      <c r="AC396">
        <v>2.3E-2</v>
      </c>
      <c r="AD396">
        <v>1</v>
      </c>
      <c r="AE396">
        <v>0</v>
      </c>
      <c r="AF396">
        <v>1</v>
      </c>
      <c r="AG396">
        <v>1</v>
      </c>
      <c r="AH396">
        <v>3.4</v>
      </c>
      <c r="AI396">
        <v>0</v>
      </c>
      <c r="AJ396">
        <v>183</v>
      </c>
      <c r="AK396">
        <v>9</v>
      </c>
      <c r="AL396">
        <v>0</v>
      </c>
      <c r="AM396">
        <v>19</v>
      </c>
      <c r="AN396">
        <v>78</v>
      </c>
      <c r="AO396">
        <v>45</v>
      </c>
      <c r="AP396">
        <v>0</v>
      </c>
      <c r="AQ396">
        <v>41</v>
      </c>
      <c r="AR396">
        <v>0.09</v>
      </c>
      <c r="AS396">
        <v>0</v>
      </c>
      <c r="AT396">
        <v>0</v>
      </c>
      <c r="AU396">
        <v>39</v>
      </c>
      <c r="AV396">
        <v>3.5999999999999997E-2</v>
      </c>
      <c r="AW396">
        <v>2E-3</v>
      </c>
      <c r="AX396">
        <v>5.6000000000000001E-2</v>
      </c>
      <c r="AY396">
        <v>0</v>
      </c>
      <c r="AZ396">
        <v>143</v>
      </c>
      <c r="BA396" t="s">
        <v>490</v>
      </c>
      <c r="BB396">
        <v>155</v>
      </c>
      <c r="BC396" t="s">
        <v>1021</v>
      </c>
      <c r="BD396">
        <v>0</v>
      </c>
    </row>
    <row r="397" spans="1:56">
      <c r="A397">
        <v>87</v>
      </c>
      <c r="B397" t="s">
        <v>28</v>
      </c>
      <c r="F397">
        <f>AVERAGE(F398:F400)</f>
        <v>85.333333333333329</v>
      </c>
      <c r="G397">
        <f t="shared" ref="G397:BD397" si="242">AVERAGE(G398:G400)</f>
        <v>76.666666666666671</v>
      </c>
      <c r="H397">
        <f t="shared" si="242"/>
        <v>2.3933333333333331</v>
      </c>
      <c r="I397">
        <f t="shared" si="242"/>
        <v>4.7699999999999996</v>
      </c>
      <c r="J397">
        <f t="shared" si="242"/>
        <v>1.4233333333333331</v>
      </c>
      <c r="K397">
        <f t="shared" si="242"/>
        <v>6.1166666666666671</v>
      </c>
      <c r="L397">
        <f t="shared" si="242"/>
        <v>0.80000000000000016</v>
      </c>
      <c r="M397">
        <f t="shared" si="242"/>
        <v>1.4166666666666667</v>
      </c>
      <c r="N397">
        <f t="shared" si="242"/>
        <v>25.333333333333332</v>
      </c>
      <c r="O397">
        <f t="shared" si="242"/>
        <v>0.26666666666666666</v>
      </c>
      <c r="P397">
        <f t="shared" si="242"/>
        <v>7.5</v>
      </c>
      <c r="Q397">
        <f t="shared" si="242"/>
        <v>31</v>
      </c>
      <c r="R397">
        <f t="shared" si="242"/>
        <v>124</v>
      </c>
      <c r="S397">
        <f t="shared" si="242"/>
        <v>292.33333333333331</v>
      </c>
      <c r="T397">
        <f t="shared" si="242"/>
        <v>0.25</v>
      </c>
      <c r="U397">
        <f t="shared" si="242"/>
        <v>4.0499999999999994E-2</v>
      </c>
      <c r="V397" t="e">
        <f t="shared" si="242"/>
        <v>#DIV/0!</v>
      </c>
      <c r="W397">
        <f t="shared" si="242"/>
        <v>1.05</v>
      </c>
      <c r="X397">
        <f t="shared" si="242"/>
        <v>0.79999999999999993</v>
      </c>
      <c r="Y397">
        <f t="shared" si="242"/>
        <v>0.02</v>
      </c>
      <c r="Z397">
        <f t="shared" si="242"/>
        <v>0.04</v>
      </c>
      <c r="AA397">
        <f t="shared" si="242"/>
        <v>0.27400000000000002</v>
      </c>
      <c r="AB397" t="e">
        <f t="shared" si="242"/>
        <v>#DIV/0!</v>
      </c>
      <c r="AC397">
        <f t="shared" si="242"/>
        <v>3.6999999999999998E-2</v>
      </c>
      <c r="AD397">
        <f t="shared" si="242"/>
        <v>24</v>
      </c>
      <c r="AE397">
        <f t="shared" si="242"/>
        <v>1</v>
      </c>
      <c r="AF397">
        <f t="shared" si="242"/>
        <v>22.5</v>
      </c>
      <c r="AG397">
        <f t="shared" si="242"/>
        <v>24.5</v>
      </c>
      <c r="AH397">
        <f t="shared" si="242"/>
        <v>12.1</v>
      </c>
      <c r="AI397">
        <f t="shared" si="242"/>
        <v>0.02</v>
      </c>
      <c r="AJ397">
        <f t="shared" si="242"/>
        <v>453</v>
      </c>
      <c r="AK397">
        <f t="shared" si="242"/>
        <v>36.5</v>
      </c>
      <c r="AL397">
        <f t="shared" si="242"/>
        <v>18.5</v>
      </c>
      <c r="AM397">
        <f t="shared" si="242"/>
        <v>0</v>
      </c>
      <c r="AN397">
        <f t="shared" si="242"/>
        <v>218</v>
      </c>
      <c r="AO397">
        <f t="shared" si="242"/>
        <v>0</v>
      </c>
      <c r="AP397">
        <f t="shared" si="242"/>
        <v>0</v>
      </c>
      <c r="AQ397">
        <f t="shared" si="242"/>
        <v>270</v>
      </c>
      <c r="AR397">
        <f t="shared" si="242"/>
        <v>0.54499999999999993</v>
      </c>
      <c r="AS397">
        <f t="shared" si="242"/>
        <v>0</v>
      </c>
      <c r="AT397">
        <f t="shared" si="242"/>
        <v>0</v>
      </c>
      <c r="AU397">
        <f t="shared" si="242"/>
        <v>26.299999999999997</v>
      </c>
      <c r="AV397">
        <f t="shared" si="242"/>
        <v>1.4123333333333334</v>
      </c>
      <c r="AW397">
        <f t="shared" si="242"/>
        <v>1.3519999999999999</v>
      </c>
      <c r="AX397">
        <f t="shared" si="242"/>
        <v>1.7195</v>
      </c>
      <c r="AY397">
        <f t="shared" si="242"/>
        <v>4.333333333333333</v>
      </c>
      <c r="AZ397">
        <f t="shared" si="242"/>
        <v>203.33333333333334</v>
      </c>
      <c r="BB397">
        <f t="shared" si="242"/>
        <v>304</v>
      </c>
      <c r="BD397">
        <f t="shared" si="242"/>
        <v>0</v>
      </c>
    </row>
    <row r="398" spans="1:56">
      <c r="D398" t="s">
        <v>1022</v>
      </c>
      <c r="E398" t="s">
        <v>1023</v>
      </c>
      <c r="F398">
        <v>83</v>
      </c>
      <c r="G398">
        <v>90</v>
      </c>
      <c r="H398">
        <v>4.08</v>
      </c>
      <c r="I398">
        <v>5.31</v>
      </c>
      <c r="J398">
        <v>1.5</v>
      </c>
      <c r="K398">
        <v>6.12</v>
      </c>
      <c r="L398">
        <v>0.4</v>
      </c>
      <c r="M398">
        <v>0.41</v>
      </c>
      <c r="N398">
        <v>16</v>
      </c>
      <c r="O398">
        <v>0.28999999999999998</v>
      </c>
      <c r="S398">
        <v>196</v>
      </c>
      <c r="X398">
        <v>0</v>
      </c>
      <c r="AJ398">
        <v>510</v>
      </c>
      <c r="AV398">
        <v>1.6319999999999999</v>
      </c>
      <c r="AY398">
        <v>8</v>
      </c>
      <c r="AZ398">
        <v>245</v>
      </c>
      <c r="BA398" t="s">
        <v>173</v>
      </c>
      <c r="BD398">
        <v>0</v>
      </c>
    </row>
    <row r="399" spans="1:56">
      <c r="D399" t="s">
        <v>1024</v>
      </c>
      <c r="E399" t="s">
        <v>1025</v>
      </c>
      <c r="F399">
        <v>82.7</v>
      </c>
      <c r="G399">
        <v>87</v>
      </c>
      <c r="H399">
        <v>2.1</v>
      </c>
      <c r="I399">
        <v>5.3</v>
      </c>
      <c r="J399">
        <v>2.2999999999999998</v>
      </c>
      <c r="K399">
        <v>7.7</v>
      </c>
      <c r="L399">
        <v>1.8</v>
      </c>
      <c r="M399">
        <v>2.12</v>
      </c>
      <c r="N399">
        <v>41</v>
      </c>
      <c r="O399">
        <v>0.3</v>
      </c>
      <c r="P399">
        <v>13</v>
      </c>
      <c r="Q399">
        <v>42</v>
      </c>
      <c r="R399">
        <v>207</v>
      </c>
      <c r="S399">
        <v>661</v>
      </c>
      <c r="T399">
        <v>0.26</v>
      </c>
      <c r="U399">
        <v>0.03</v>
      </c>
      <c r="W399">
        <v>1.5</v>
      </c>
      <c r="X399">
        <v>2</v>
      </c>
      <c r="Y399">
        <v>0.02</v>
      </c>
      <c r="Z399">
        <v>0.04</v>
      </c>
      <c r="AA399">
        <v>0.248</v>
      </c>
      <c r="AC399">
        <v>6.4000000000000001E-2</v>
      </c>
      <c r="AD399">
        <v>40</v>
      </c>
      <c r="AE399">
        <v>0</v>
      </c>
      <c r="AF399">
        <v>40</v>
      </c>
      <c r="AG399">
        <v>40</v>
      </c>
      <c r="AH399">
        <v>18.399999999999999</v>
      </c>
      <c r="AI399">
        <v>0.02</v>
      </c>
      <c r="AJ399">
        <v>825</v>
      </c>
      <c r="AK399">
        <v>66</v>
      </c>
      <c r="AL399">
        <v>30</v>
      </c>
      <c r="AM399">
        <v>0</v>
      </c>
      <c r="AN399">
        <v>435</v>
      </c>
      <c r="AO399">
        <v>0</v>
      </c>
      <c r="AP399">
        <v>0</v>
      </c>
      <c r="AQ399">
        <v>540</v>
      </c>
      <c r="AR399">
        <v>0.72</v>
      </c>
      <c r="AS399">
        <v>0</v>
      </c>
      <c r="AT399">
        <v>0</v>
      </c>
      <c r="AU399">
        <v>51.8</v>
      </c>
      <c r="AV399">
        <v>1.6</v>
      </c>
      <c r="AW399">
        <v>2</v>
      </c>
      <c r="AX399">
        <v>1.7</v>
      </c>
      <c r="AY399">
        <v>4</v>
      </c>
      <c r="AZ399">
        <v>121</v>
      </c>
      <c r="BA399" t="s">
        <v>1026</v>
      </c>
      <c r="BB399">
        <v>303</v>
      </c>
      <c r="BC399" t="s">
        <v>1027</v>
      </c>
      <c r="BD399">
        <v>0</v>
      </c>
    </row>
    <row r="400" spans="1:56">
      <c r="D400" t="s">
        <v>1028</v>
      </c>
      <c r="E400" t="s">
        <v>1029</v>
      </c>
      <c r="F400">
        <v>90.3</v>
      </c>
      <c r="G400">
        <v>53</v>
      </c>
      <c r="H400">
        <v>1</v>
      </c>
      <c r="I400">
        <v>3.7</v>
      </c>
      <c r="J400">
        <v>0.47</v>
      </c>
      <c r="K400">
        <v>4.53</v>
      </c>
      <c r="L400">
        <v>0.2</v>
      </c>
      <c r="M400">
        <v>1.72</v>
      </c>
      <c r="N400">
        <v>19</v>
      </c>
      <c r="O400">
        <v>0.21</v>
      </c>
      <c r="P400">
        <v>2</v>
      </c>
      <c r="Q400">
        <v>20</v>
      </c>
      <c r="R400">
        <v>41</v>
      </c>
      <c r="S400">
        <v>20</v>
      </c>
      <c r="T400">
        <v>0.24</v>
      </c>
      <c r="U400">
        <v>5.0999999999999997E-2</v>
      </c>
      <c r="W400">
        <v>0.6</v>
      </c>
      <c r="X400">
        <v>0.4</v>
      </c>
      <c r="Y400">
        <v>0.02</v>
      </c>
      <c r="Z400">
        <v>0.04</v>
      </c>
      <c r="AA400">
        <v>0.3</v>
      </c>
      <c r="AC400">
        <v>0.01</v>
      </c>
      <c r="AD400">
        <v>8</v>
      </c>
      <c r="AE400">
        <v>2</v>
      </c>
      <c r="AF400">
        <v>5</v>
      </c>
      <c r="AG400">
        <v>9</v>
      </c>
      <c r="AH400">
        <v>5.8</v>
      </c>
      <c r="AI400">
        <v>0.02</v>
      </c>
      <c r="AJ400">
        <v>24</v>
      </c>
      <c r="AK400">
        <v>7</v>
      </c>
      <c r="AL400">
        <v>7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0.37</v>
      </c>
      <c r="AS400">
        <v>0</v>
      </c>
      <c r="AT400">
        <v>0</v>
      </c>
      <c r="AU400">
        <v>0.8</v>
      </c>
      <c r="AV400">
        <v>1.0049999999999999</v>
      </c>
      <c r="AW400">
        <v>0.70399999999999996</v>
      </c>
      <c r="AX400">
        <v>1.7390000000000001</v>
      </c>
      <c r="AY400">
        <v>1</v>
      </c>
      <c r="AZ400">
        <v>244</v>
      </c>
      <c r="BA400" t="s">
        <v>173</v>
      </c>
      <c r="BB400">
        <v>305</v>
      </c>
      <c r="BC400" t="s">
        <v>1030</v>
      </c>
      <c r="BD400">
        <v>0</v>
      </c>
    </row>
    <row r="401" spans="1:56">
      <c r="A401">
        <v>88</v>
      </c>
      <c r="B401" t="s">
        <v>92</v>
      </c>
      <c r="F401">
        <f>AVERAGE(F402:F405)</f>
        <v>73.649999999999991</v>
      </c>
      <c r="G401">
        <f t="shared" ref="G401:BD401" si="243">AVERAGE(G402:G405)</f>
        <v>143</v>
      </c>
      <c r="H401">
        <f t="shared" si="243"/>
        <v>0.3</v>
      </c>
      <c r="I401">
        <f t="shared" si="243"/>
        <v>10.250000000000002</v>
      </c>
      <c r="J401">
        <f t="shared" si="243"/>
        <v>2.2000000000000002</v>
      </c>
      <c r="K401">
        <f t="shared" si="243"/>
        <v>12.975</v>
      </c>
      <c r="L401">
        <f t="shared" si="243"/>
        <v>1.4750000000000001</v>
      </c>
      <c r="M401">
        <f t="shared" si="243"/>
        <v>7.9</v>
      </c>
      <c r="N401">
        <f t="shared" si="243"/>
        <v>6</v>
      </c>
      <c r="O401">
        <f t="shared" si="243"/>
        <v>0.13500000000000001</v>
      </c>
      <c r="P401">
        <f t="shared" si="243"/>
        <v>2</v>
      </c>
      <c r="Q401">
        <f t="shared" si="243"/>
        <v>23.75</v>
      </c>
      <c r="R401">
        <f t="shared" si="243"/>
        <v>50</v>
      </c>
      <c r="S401">
        <f t="shared" si="243"/>
        <v>739.75</v>
      </c>
      <c r="T401">
        <f t="shared" si="243"/>
        <v>0.05</v>
      </c>
      <c r="U401">
        <f t="shared" si="243"/>
        <v>0.02</v>
      </c>
      <c r="V401">
        <f t="shared" si="243"/>
        <v>2.1999999999999999E-2</v>
      </c>
      <c r="W401">
        <f t="shared" si="243"/>
        <v>0.3</v>
      </c>
      <c r="X401">
        <f t="shared" si="243"/>
        <v>7.4999999999999997E-2</v>
      </c>
      <c r="Y401">
        <f t="shared" si="243"/>
        <v>0</v>
      </c>
      <c r="Z401">
        <f t="shared" si="243"/>
        <v>1.4E-2</v>
      </c>
      <c r="AA401">
        <f t="shared" si="243"/>
        <v>0</v>
      </c>
      <c r="AB401">
        <f t="shared" si="243"/>
        <v>0</v>
      </c>
      <c r="AC401">
        <f t="shared" si="243"/>
        <v>0</v>
      </c>
      <c r="AD401">
        <f t="shared" si="243"/>
        <v>0</v>
      </c>
      <c r="AE401">
        <f t="shared" si="243"/>
        <v>0</v>
      </c>
      <c r="AF401">
        <f t="shared" si="243"/>
        <v>0</v>
      </c>
      <c r="AG401">
        <f t="shared" si="243"/>
        <v>0</v>
      </c>
      <c r="AH401">
        <f t="shared" si="243"/>
        <v>0.7</v>
      </c>
      <c r="AI401">
        <f t="shared" si="243"/>
        <v>0</v>
      </c>
      <c r="AJ401">
        <f t="shared" si="243"/>
        <v>88.25</v>
      </c>
      <c r="AK401">
        <f t="shared" si="243"/>
        <v>0</v>
      </c>
      <c r="AL401">
        <f t="shared" si="243"/>
        <v>0</v>
      </c>
      <c r="AM401">
        <f t="shared" si="243"/>
        <v>0</v>
      </c>
      <c r="AN401">
        <f t="shared" si="243"/>
        <v>0</v>
      </c>
      <c r="AO401">
        <f t="shared" si="243"/>
        <v>0</v>
      </c>
      <c r="AP401">
        <f t="shared" si="243"/>
        <v>0</v>
      </c>
      <c r="AQ401">
        <f t="shared" si="243"/>
        <v>0</v>
      </c>
      <c r="AR401">
        <f t="shared" si="243"/>
        <v>0.04</v>
      </c>
      <c r="AS401">
        <f t="shared" si="243"/>
        <v>0</v>
      </c>
      <c r="AT401">
        <f t="shared" si="243"/>
        <v>0</v>
      </c>
      <c r="AU401">
        <f t="shared" si="243"/>
        <v>111.63333333333333</v>
      </c>
      <c r="AV401">
        <f t="shared" si="243"/>
        <v>1.6749999999999998</v>
      </c>
      <c r="AW401">
        <f t="shared" si="243"/>
        <v>1.887</v>
      </c>
      <c r="AX401">
        <f t="shared" si="243"/>
        <v>6.3E-2</v>
      </c>
      <c r="AY401">
        <f t="shared" si="243"/>
        <v>15.75</v>
      </c>
      <c r="AZ401">
        <f t="shared" si="243"/>
        <v>15.75</v>
      </c>
      <c r="BB401">
        <f t="shared" si="243"/>
        <v>256</v>
      </c>
      <c r="BD401">
        <f t="shared" si="243"/>
        <v>0</v>
      </c>
    </row>
    <row r="402" spans="1:56">
      <c r="D402" t="s">
        <v>1031</v>
      </c>
      <c r="E402" t="s">
        <v>1032</v>
      </c>
      <c r="F402">
        <v>78.7</v>
      </c>
      <c r="G402">
        <v>84</v>
      </c>
      <c r="H402">
        <v>0.2</v>
      </c>
      <c r="I402">
        <v>2.7</v>
      </c>
      <c r="J402">
        <v>2.6</v>
      </c>
      <c r="K402">
        <v>15.5</v>
      </c>
      <c r="L402">
        <v>1.9</v>
      </c>
      <c r="M402">
        <v>10.3</v>
      </c>
      <c r="N402">
        <v>6</v>
      </c>
      <c r="O402">
        <v>0.12</v>
      </c>
      <c r="P402">
        <v>2</v>
      </c>
      <c r="Q402">
        <v>5</v>
      </c>
      <c r="R402">
        <v>49</v>
      </c>
      <c r="S402">
        <v>788</v>
      </c>
      <c r="T402">
        <v>0.05</v>
      </c>
      <c r="U402">
        <v>0.02</v>
      </c>
      <c r="V402">
        <v>2.1999999999999999E-2</v>
      </c>
      <c r="W402">
        <v>0.3</v>
      </c>
      <c r="X402">
        <v>0</v>
      </c>
      <c r="Y402">
        <v>0</v>
      </c>
      <c r="Z402">
        <v>1.4E-2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0.7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0.04</v>
      </c>
      <c r="AS402">
        <v>0</v>
      </c>
      <c r="AT402">
        <v>0</v>
      </c>
      <c r="AU402">
        <v>24.7</v>
      </c>
      <c r="AV402">
        <v>0.6</v>
      </c>
      <c r="AW402">
        <v>1.887</v>
      </c>
      <c r="AX402">
        <v>6.3E-2</v>
      </c>
      <c r="AY402">
        <v>9</v>
      </c>
      <c r="AZ402">
        <v>16</v>
      </c>
      <c r="BA402" t="s">
        <v>166</v>
      </c>
      <c r="BB402">
        <v>256</v>
      </c>
      <c r="BC402" t="s">
        <v>173</v>
      </c>
      <c r="BD402">
        <v>0</v>
      </c>
    </row>
    <row r="403" spans="1:56">
      <c r="D403" t="s">
        <v>1033</v>
      </c>
      <c r="E403" t="s">
        <v>1034</v>
      </c>
      <c r="F403">
        <v>55.4</v>
      </c>
      <c r="G403">
        <v>334</v>
      </c>
      <c r="H403">
        <v>0.6</v>
      </c>
      <c r="I403">
        <v>32.9</v>
      </c>
      <c r="J403">
        <v>2.1</v>
      </c>
      <c r="K403">
        <v>8.5</v>
      </c>
      <c r="L403">
        <v>0.1</v>
      </c>
      <c r="M403">
        <v>4.2</v>
      </c>
      <c r="N403">
        <v>6</v>
      </c>
      <c r="O403">
        <v>0.2</v>
      </c>
      <c r="Q403">
        <v>58</v>
      </c>
      <c r="R403">
        <v>52</v>
      </c>
      <c r="S403">
        <v>633</v>
      </c>
      <c r="X403">
        <v>0.3</v>
      </c>
      <c r="AJ403">
        <v>185</v>
      </c>
      <c r="AU403">
        <v>155.1</v>
      </c>
      <c r="AV403">
        <v>5</v>
      </c>
      <c r="AY403">
        <v>35</v>
      </c>
      <c r="AZ403">
        <v>15</v>
      </c>
      <c r="BA403" t="s">
        <v>166</v>
      </c>
      <c r="BD403">
        <v>0</v>
      </c>
    </row>
    <row r="404" spans="1:56">
      <c r="D404" t="s">
        <v>1035</v>
      </c>
      <c r="E404" t="s">
        <v>1036</v>
      </c>
      <c r="F404">
        <v>81.8</v>
      </c>
      <c r="G404">
        <v>70</v>
      </c>
      <c r="H404">
        <v>0.2</v>
      </c>
      <c r="I404">
        <v>2.7</v>
      </c>
      <c r="J404">
        <v>2.2000000000000002</v>
      </c>
      <c r="K404">
        <v>12.4</v>
      </c>
      <c r="L404">
        <v>2</v>
      </c>
      <c r="M404">
        <v>6.8</v>
      </c>
      <c r="N404">
        <v>6</v>
      </c>
      <c r="O404">
        <v>0.1</v>
      </c>
      <c r="Q404">
        <v>27</v>
      </c>
      <c r="R404">
        <v>50</v>
      </c>
      <c r="S404">
        <v>750</v>
      </c>
      <c r="X404">
        <v>0</v>
      </c>
      <c r="AJ404">
        <v>99</v>
      </c>
      <c r="AU404">
        <v>155.1</v>
      </c>
      <c r="AV404">
        <v>0.5</v>
      </c>
      <c r="AY404">
        <v>10</v>
      </c>
      <c r="AZ404">
        <v>16</v>
      </c>
      <c r="BA404" t="s">
        <v>166</v>
      </c>
      <c r="BD404">
        <v>0</v>
      </c>
    </row>
    <row r="405" spans="1:56">
      <c r="D405" t="s">
        <v>1037</v>
      </c>
      <c r="E405" t="s">
        <v>1038</v>
      </c>
      <c r="F405">
        <v>78.7</v>
      </c>
      <c r="G405">
        <v>84</v>
      </c>
      <c r="H405">
        <v>0.2</v>
      </c>
      <c r="I405">
        <v>2.7</v>
      </c>
      <c r="J405">
        <v>1.9</v>
      </c>
      <c r="K405">
        <v>15.5</v>
      </c>
      <c r="L405">
        <v>1.9</v>
      </c>
      <c r="M405">
        <v>10.3</v>
      </c>
      <c r="N405">
        <v>6</v>
      </c>
      <c r="O405">
        <v>0.12</v>
      </c>
      <c r="Q405">
        <v>5</v>
      </c>
      <c r="R405">
        <v>49</v>
      </c>
      <c r="S405">
        <v>788</v>
      </c>
      <c r="X405">
        <v>0</v>
      </c>
      <c r="AJ405">
        <v>69</v>
      </c>
      <c r="AV405">
        <v>0.6</v>
      </c>
      <c r="AY405">
        <v>9</v>
      </c>
      <c r="AZ405">
        <v>16</v>
      </c>
      <c r="BA405" t="s">
        <v>166</v>
      </c>
      <c r="BD40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Sewell</dc:creator>
  <cp:lastModifiedBy>Holly Sewell</cp:lastModifiedBy>
  <dcterms:created xsi:type="dcterms:W3CDTF">2014-04-23T19:04:03Z</dcterms:created>
  <dcterms:modified xsi:type="dcterms:W3CDTF">2014-04-26T18:41:08Z</dcterms:modified>
</cp:coreProperties>
</file>