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<sst xmlns="http://schemas.openxmlformats.org/spreadsheetml/2006/main" count="82" uniqueCount="72">
  <si>
    <t>Пример 1</t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</si>
  <si>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руды, </t>
    </r>
    <r>
      <rPr>
        <rFont val="Times New Roman"/>
        <b/>
        <color/>
        <sz val="12.0"/>
      </rPr>
      <t>г</t>
    </r>
  </si>
  <si>
    <r>
      <rPr>
        <rFont val="Calibri"/>
        <b/>
        <color/>
        <sz val="12.0"/>
      </rPr>
      <t>ω</t>
    </r>
    <r>
      <rPr>
        <rFont val="Times New Roman"/>
        <b/>
        <color/>
        <sz val="12.0"/>
        <vertAlign val="subscript"/>
      </rPr>
      <t>Сu</t>
    </r>
    <r>
      <rPr>
        <rFont val="Times New Roman"/>
        <b/>
        <color/>
        <sz val="12.0"/>
      </rPr>
      <t>, %</t>
    </r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</si>
  <si>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Cu.исх </t>
    </r>
    <r>
      <rPr>
        <rFont val="Times New Roman"/>
        <b/>
        <color/>
        <sz val="12.0"/>
      </rPr>
      <t xml:space="preserve">, г </t>
    </r>
  </si>
  <si>
    <t>Пример 2</t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</si>
  <si>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руды, </t>
    </r>
    <r>
      <rPr>
        <rFont val="Times New Roman"/>
        <b/>
        <color/>
        <sz val="12.0"/>
      </rPr>
      <t>г</t>
    </r>
  </si>
  <si>
    <r>
      <rPr>
        <rFont val="Calibri"/>
        <b/>
        <color/>
        <sz val="12.0"/>
      </rPr>
      <t>ω</t>
    </r>
    <r>
      <rPr>
        <rFont val="Times New Roman"/>
        <b/>
        <color/>
        <sz val="12.0"/>
        <vertAlign val="subscript"/>
      </rPr>
      <t>Аu</t>
    </r>
    <r>
      <rPr>
        <rFont val="Times New Roman"/>
        <b/>
        <color/>
        <sz val="12.0"/>
      </rPr>
      <t>, г/т</t>
    </r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</si>
  <si>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Аu.исх </t>
    </r>
    <r>
      <rPr>
        <rFont val="Times New Roman"/>
        <b/>
        <color/>
        <sz val="12.0"/>
      </rPr>
      <t xml:space="preserve">, мг </t>
    </r>
  </si>
  <si>
    <t>Пример 3</t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</si>
  <si>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руды, </t>
    </r>
    <r>
      <rPr>
        <rFont val="Times New Roman"/>
        <b/>
        <color/>
        <sz val="12.0"/>
      </rPr>
      <t>г</t>
    </r>
  </si>
  <si>
    <r>
      <rPr>
        <rFont val="Calibri"/>
        <b/>
        <color/>
        <sz val="12.0"/>
      </rPr>
      <t>ω</t>
    </r>
    <r>
      <rPr>
        <rFont val="Times New Roman"/>
        <b/>
        <color/>
        <sz val="12.0"/>
        <vertAlign val="subscript"/>
      </rPr>
      <t>Сu</t>
    </r>
    <r>
      <rPr>
        <rFont val="Times New Roman"/>
        <b/>
        <color/>
        <sz val="12.0"/>
      </rPr>
      <t>, %</t>
    </r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</si>
  <si>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Cu.исх </t>
    </r>
    <r>
      <rPr>
        <rFont val="Times New Roman"/>
        <b/>
        <color/>
        <sz val="12.0"/>
      </rPr>
      <t xml:space="preserve">, г </t>
    </r>
  </si>
  <si>
    <t>Сутки/ стадии</t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</si>
  <si>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</si>
  <si>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п.р-ра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</si>
  <si>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>сu, %</t>
    </r>
  </si>
  <si>
    <t>Пример 4</t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</si>
  <si>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</si>
  <si>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п.р-ра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</si>
  <si>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>сu, %</t>
    </r>
  </si>
  <si>
    <t>Экстракция</t>
  </si>
  <si>
    <t>Органика</t>
  </si>
  <si>
    <t>Ре-Экстракция</t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</si>
  <si>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Сu(п.р-р), г/л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</si>
  <si>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Сu(раф),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</si>
  <si>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р-ра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</si>
  <si>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>Сu (экст), %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</si>
  <si>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Сu(орг) Б, г/л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</si>
  <si>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Сu(орг) О,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</si>
  <si>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орг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</si>
  <si>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Сu(эл-т),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</si>
  <si>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эл-т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</si>
  <si>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 xml:space="preserve">Сu (эл-т), из орг. % 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</si>
  <si>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 xml:space="preserve">Сu (эл-т), из прод. р-ра % </t>
    </r>
  </si>
  <si>
    <t>Пример 5</t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</si>
  <si>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руды, </t>
    </r>
    <r>
      <rPr>
        <rFont val="Times New Roman"/>
        <b/>
        <color/>
        <sz val="12.0"/>
      </rPr>
      <t>г</t>
    </r>
  </si>
  <si>
    <r>
      <rPr>
        <rFont val="Calibri"/>
        <b/>
        <color/>
        <sz val="12.0"/>
      </rPr>
      <t>ω</t>
    </r>
    <r>
      <rPr>
        <rFont val="Times New Roman"/>
        <b/>
        <color/>
        <sz val="12.0"/>
        <vertAlign val="subscript"/>
      </rPr>
      <t>Сu</t>
    </r>
    <r>
      <rPr>
        <rFont val="Times New Roman"/>
        <b/>
        <color/>
        <sz val="12.0"/>
      </rPr>
      <t>, %</t>
    </r>
  </si>
  <si>
    <r>
      <rPr>
        <rFont val="Times New Roman"/>
        <b/>
        <color/>
        <sz val="12.0"/>
      </rPr>
      <t>m</t>
    </r>
    <r>
      <rPr>
        <rFont val="Times New Roman"/>
        <b/>
        <color/>
        <sz val="12.0"/>
        <vertAlign val="subscript"/>
      </rPr>
      <t xml:space="preserve">Cu.исх </t>
    </r>
    <r>
      <rPr>
        <rFont val="Times New Roman"/>
        <b/>
        <color/>
        <sz val="12.0"/>
      </rPr>
      <t xml:space="preserve">, г </t>
    </r>
  </si>
  <si>
    <t>Электролиз</t>
  </si>
  <si>
    <r>
      <rPr>
        <rFont val="Calibri"/>
        <b/>
        <color/>
        <sz val="11.0"/>
      </rPr>
      <t>Общее итоговое извлечение, Е</t>
    </r>
    <r>
      <rPr>
        <rFont val="Calibri"/>
        <b/>
        <color/>
        <sz val="11.0"/>
        <vertAlign val="subscript"/>
      </rPr>
      <t>И</t>
    </r>
    <r>
      <rPr>
        <rFont val="Calibri"/>
        <b/>
        <color/>
        <sz val="11.0"/>
      </rPr>
      <t>, %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</si>
  <si>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Сu(п.р-р), г/л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</si>
  <si>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Сu(раф),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</si>
  <si>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р-ра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</si>
  <si>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>Сu (экст), %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</si>
  <si>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Сu(орг) Б, г/л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</si>
  <si>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Сu(орг) О,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</si>
  <si>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орг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</si>
  <si>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Сu(эл-т) Б,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</si>
  <si>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эл-т Б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</si>
  <si>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 xml:space="preserve">Сu (эл-т), из орг. % </t>
    </r>
  </si>
  <si>
    <r>
      <rPr>
        <rFont val="Times New Roman"/>
        <b/>
        <color/>
        <sz val="12.0"/>
      </rPr>
      <t>Е</t>
    </r>
    <r>
      <rPr>
        <rFont val="Times New Roman"/>
        <b/>
        <color/>
        <sz val="12.0"/>
        <vertAlign val="subscript"/>
      </rPr>
      <t xml:space="preserve">Сu (эл-т), из прод. р-ра % </t>
    </r>
  </si>
  <si>
    <r>
      <rPr>
        <rFont val="Times New Roman"/>
        <b/>
        <color/>
        <sz val="12.0"/>
      </rPr>
      <t>С</t>
    </r>
    <r>
      <rPr>
        <rFont val="Times New Roman"/>
        <b/>
        <color/>
        <sz val="12.0"/>
        <vertAlign val="subscript"/>
      </rPr>
      <t>Сu(эл-т) О, г/л</t>
    </r>
  </si>
  <si>
    <r>
      <rPr>
        <rFont val="Times New Roman"/>
        <b/>
        <color/>
        <sz val="12.0"/>
      </rPr>
      <t>V</t>
    </r>
    <r>
      <rPr>
        <rFont val="Times New Roman"/>
        <b/>
        <color/>
        <sz val="12.0"/>
        <vertAlign val="subscript"/>
      </rPr>
      <t>эл-т О</t>
    </r>
    <r>
      <rPr>
        <rFont val="Times New Roman"/>
        <b/>
        <color/>
        <sz val="12.0"/>
      </rPr>
      <t>, л</t>
    </r>
  </si>
  <si>
    <r>
      <rPr>
        <rFont val="Times New Roman"/>
        <b/>
        <color/>
        <sz val="10.0"/>
      </rPr>
      <t>Прирост</t>
    </r>
    <r>
      <rPr>
        <rFont val="Times New Roman"/>
        <b/>
        <color/>
        <sz val="12.0"/>
      </rPr>
      <t xml:space="preserve"> m</t>
    </r>
    <r>
      <rPr>
        <rFont val="Times New Roman"/>
        <b/>
        <color/>
        <sz val="12.0"/>
        <vertAlign val="subscript"/>
      </rPr>
      <t>+Cu-катод</t>
    </r>
    <r>
      <rPr>
        <rFont val="Times New Roman"/>
        <b/>
        <color/>
        <sz val="12.0"/>
      </rPr>
      <t>, г</t>
    </r>
  </si>
  <si>
    <t>Общая масса накопленной Cu, г</t>
  </si>
  <si>
    <t>Сквозное извлечение меди из руды до металла, %</t>
  </si>
  <si>
    <t>I</t>
  </si>
  <si>
    <r>
      <rPr>
        <rFont val="Times New Roman"/>
        <b/>
        <color/>
        <sz val="11.0"/>
      </rPr>
      <t>Е</t>
    </r>
    <r>
      <rPr>
        <rFont val="Times New Roman"/>
        <b/>
        <color/>
        <sz val="11.0"/>
        <vertAlign val="subscript"/>
      </rPr>
      <t>Cu</t>
    </r>
    <r>
      <rPr>
        <rFont val="Times New Roman"/>
        <b/>
        <color/>
        <sz val="11.0"/>
      </rPr>
      <t xml:space="preserve"> = (С</t>
    </r>
    <r>
      <rPr>
        <rFont val="Times New Roman"/>
        <b/>
        <color/>
        <sz val="11.0"/>
        <vertAlign val="subscript"/>
      </rPr>
      <t>Cu</t>
    </r>
    <r>
      <rPr>
        <rFont val="Times New Roman"/>
        <b/>
        <color/>
        <sz val="11.0"/>
      </rPr>
      <t xml:space="preserve"> × V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>) / m</t>
    </r>
    <r>
      <rPr>
        <rFont val="Times New Roman"/>
        <b/>
        <color/>
        <sz val="11.0"/>
        <vertAlign val="subscript"/>
      </rPr>
      <t>Cu.исх</t>
    </r>
    <r>
      <rPr>
        <rFont val="Times New Roman"/>
        <b/>
        <color/>
        <sz val="11.0"/>
      </rPr>
      <t xml:space="preserve"> × 100 % </t>
    </r>
  </si>
  <si>
    <t>II</t>
  </si>
  <si>
    <r>
      <rPr>
        <rFont val="Times New Roman"/>
        <b/>
        <color/>
        <sz val="11.0"/>
      </rPr>
      <t>Е1</t>
    </r>
    <r>
      <rPr>
        <rFont val="Times New Roman"/>
        <b/>
        <color/>
        <sz val="11.0"/>
        <vertAlign val="subscript"/>
      </rPr>
      <t>Сu (эл-т), из п. р-ра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) / 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>) × 100 %                                                                                                        Е1</t>
    </r>
    <r>
      <rPr>
        <rFont val="Times New Roman"/>
        <b/>
        <color/>
        <sz val="11.0"/>
        <vertAlign val="subscript"/>
      </rPr>
      <t>Сu (эл-т), из орг.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) / (С1</t>
    </r>
    <r>
      <rPr>
        <rFont val="Times New Roman"/>
        <b/>
        <color/>
        <sz val="11.0"/>
        <vertAlign val="subscript"/>
      </rPr>
      <t>Сu(орг. Б)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орг.Б</t>
    </r>
    <r>
      <rPr>
        <rFont val="Times New Roman"/>
        <b/>
        <color/>
        <sz val="11.0"/>
      </rPr>
      <t>) × 100 %                                                                                                 С1</t>
    </r>
    <r>
      <rPr>
        <rFont val="Times New Roman"/>
        <b/>
        <color/>
        <sz val="11.0"/>
        <vertAlign val="subscript"/>
      </rPr>
      <t>Сu(орг)</t>
    </r>
    <r>
      <rPr>
        <rFont val="Times New Roman"/>
        <b/>
        <color/>
        <sz val="11.0"/>
      </rPr>
      <t xml:space="preserve"> О = ((С1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 xml:space="preserve"> – С1</t>
    </r>
    <r>
      <rPr>
        <rFont val="Times New Roman"/>
        <b/>
        <color/>
        <sz val="11.0"/>
        <vertAlign val="subscript"/>
      </rPr>
      <t>Сu раф</t>
    </r>
    <r>
      <rPr>
        <rFont val="Times New Roman"/>
        <b/>
        <color/>
        <sz val="11.0"/>
      </rPr>
      <t xml:space="preserve"> × V</t>
    </r>
    <r>
      <rPr>
        <rFont val="Times New Roman"/>
        <b/>
        <color/>
        <sz val="11.0"/>
        <vertAlign val="subscript"/>
      </rPr>
      <t>1раф</t>
    </r>
    <r>
      <rPr>
        <rFont val="Times New Roman"/>
        <b/>
        <color/>
        <sz val="11.0"/>
      </rPr>
      <t>) –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)) / V1</t>
    </r>
    <r>
      <rPr>
        <rFont val="Times New Roman"/>
        <b/>
        <color/>
        <sz val="11.0"/>
        <vertAlign val="subscript"/>
      </rPr>
      <t>орг</t>
    </r>
    <r>
      <rPr>
        <rFont val="Times New Roman"/>
        <b/>
        <color/>
        <sz val="11.0"/>
      </rPr>
      <t xml:space="preserve"> + С</t>
    </r>
    <r>
      <rPr>
        <rFont val="Times New Roman"/>
        <b/>
        <color/>
        <sz val="11.0"/>
        <vertAlign val="subscript"/>
      </rPr>
      <t>0Сu(орг)</t>
    </r>
    <r>
      <rPr>
        <rFont val="Times New Roman"/>
        <b/>
        <color/>
        <sz val="11.0"/>
      </rPr>
      <t xml:space="preserve"> О                                                                     С1</t>
    </r>
    <r>
      <rPr>
        <rFont val="Times New Roman"/>
        <b/>
        <color/>
        <sz val="11.0"/>
        <vertAlign val="subscript"/>
      </rPr>
      <t>Сu(орг)</t>
    </r>
    <r>
      <rPr>
        <rFont val="Times New Roman"/>
        <b/>
        <color/>
        <sz val="11.0"/>
      </rPr>
      <t xml:space="preserve"> Б = ((С1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 xml:space="preserve"> – С1</t>
    </r>
    <r>
      <rPr>
        <rFont val="Times New Roman"/>
        <b/>
        <color/>
        <sz val="11.0"/>
        <vertAlign val="subscript"/>
      </rPr>
      <t>Сu раф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раф</t>
    </r>
    <r>
      <rPr>
        <rFont val="Times New Roman"/>
        <b/>
        <color/>
        <sz val="11.0"/>
      </rPr>
      <t>) / V1</t>
    </r>
    <r>
      <rPr>
        <rFont val="Times New Roman"/>
        <b/>
        <color/>
        <sz val="11.0"/>
        <vertAlign val="subscript"/>
      </rPr>
      <t>орг</t>
    </r>
    <r>
      <rPr>
        <rFont val="Times New Roman"/>
        <b/>
        <color/>
        <sz val="11.0"/>
      </rPr>
      <t xml:space="preserve"> + С0</t>
    </r>
    <r>
      <rPr>
        <rFont val="Times New Roman"/>
        <b/>
        <color/>
        <sz val="11.0"/>
        <vertAlign val="subscript"/>
      </rPr>
      <t>Сu(орг)</t>
    </r>
    <r>
      <rPr>
        <rFont val="Times New Roman"/>
        <b/>
        <color/>
        <sz val="11.0"/>
      </rPr>
      <t xml:space="preserve"> О                                                                                                                          Итоговое:    Е</t>
    </r>
    <r>
      <rPr>
        <rFont val="Times New Roman"/>
        <b/>
        <color/>
        <sz val="11.0"/>
        <vertAlign val="subscript"/>
      </rPr>
      <t>Cu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 xml:space="preserve"> – С0Сu </t>
    </r>
    <r>
      <rPr>
        <rFont val="Times New Roman"/>
        <b/>
        <color/>
        <sz val="11.0"/>
        <vertAlign val="subscript"/>
      </rPr>
      <t>раф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раф</t>
    </r>
    <r>
      <rPr>
        <rFont val="Times New Roman"/>
        <b/>
        <color/>
        <sz val="11.0"/>
      </rPr>
      <t xml:space="preserve"> +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) / m</t>
    </r>
    <r>
      <rPr>
        <rFont val="Times New Roman"/>
        <b/>
        <color/>
        <sz val="11.0"/>
        <vertAlign val="subscript"/>
      </rPr>
      <t>Cu.исх</t>
    </r>
    <r>
      <rPr>
        <rFont val="Times New Roman"/>
        <b/>
        <color/>
        <sz val="11.0"/>
      </rPr>
      <t xml:space="preserve"> × 100 %</t>
    </r>
  </si>
  <si>
    <t>1 - показатели текущего дня</t>
  </si>
  <si>
    <t>0 - показатели предыдущего дня</t>
  </si>
  <si>
    <t>Б - богатый или насыщенный раствор (электролит, органика)</t>
  </si>
  <si>
    <t>О - обедненный, бедный раствор (электролит, органика)</t>
  </si>
  <si>
    <t>III</t>
  </si>
  <si>
    <r>
      <rPr>
        <rFont val="Times New Roman"/>
        <b/>
        <color/>
        <sz val="11.0"/>
      </rPr>
      <t>m1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>Б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Б – 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>О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О)                                                                                                                                                                                                     mn</t>
    </r>
    <r>
      <rPr>
        <rFont val="Times New Roman"/>
        <b/>
        <color/>
        <sz val="11.0"/>
        <vertAlign val="subscript"/>
      </rPr>
      <t>Cu-общ</t>
    </r>
    <r>
      <rPr>
        <rFont val="Times New Roman"/>
        <b/>
        <color/>
        <sz val="11.0"/>
      </rPr>
      <t xml:space="preserve"> = m1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 xml:space="preserve"> + m2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 xml:space="preserve"> +….. + mn</t>
    </r>
    <r>
      <rPr>
        <rFont val="Times New Roman"/>
        <b/>
        <color/>
        <sz val="11.0"/>
        <vertAlign val="subscript"/>
      </rPr>
      <t xml:space="preserve">+Cu-катод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b/>
        <color/>
        <sz val="11.0"/>
      </rPr>
      <t>En</t>
    </r>
    <r>
      <rPr>
        <rFont val="Times New Roman"/>
        <b/>
        <color/>
        <sz val="11.0"/>
        <vertAlign val="subscript"/>
      </rPr>
      <t xml:space="preserve">сквоз. = </t>
    </r>
    <r>
      <rPr>
        <rFont val="Times New Roman"/>
        <b/>
        <color/>
        <sz val="11.0"/>
      </rPr>
      <t>mn</t>
    </r>
    <r>
      <rPr>
        <rFont val="Times New Roman"/>
        <b/>
        <color/>
        <sz val="11.0"/>
        <vertAlign val="subscript"/>
      </rPr>
      <t xml:space="preserve">Cu-общ / </t>
    </r>
    <r>
      <rPr>
        <rFont val="Times New Roman"/>
        <b/>
        <color/>
        <sz val="11.0"/>
      </rPr>
      <t>m</t>
    </r>
    <r>
      <rPr>
        <rFont val="Times New Roman"/>
        <b/>
        <color/>
        <sz val="11.0"/>
        <vertAlign val="subscript"/>
      </rPr>
      <t xml:space="preserve">Cu.исх </t>
    </r>
    <r>
      <rPr>
        <rFont val="Times New Roman"/>
        <b/>
        <color/>
        <sz val="11.0"/>
      </rPr>
      <t>× 100 %                                                                                                                                                                                                      С1</t>
    </r>
    <r>
      <rPr>
        <rFont val="Times New Roman"/>
        <b/>
        <color/>
        <sz val="11.0"/>
        <vertAlign val="subscript"/>
      </rPr>
      <t>Сu(орг</t>
    </r>
    <r>
      <rPr>
        <rFont val="Times New Roman"/>
        <b/>
        <color/>
        <sz val="11.0"/>
      </rPr>
      <t>) О = ((С1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 xml:space="preserve"> – С1</t>
    </r>
    <r>
      <rPr>
        <rFont val="Times New Roman"/>
        <b/>
        <color/>
        <sz val="11.0"/>
        <vertAlign val="subscript"/>
      </rPr>
      <t>Сu раф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раф</t>
    </r>
    <r>
      <rPr>
        <rFont val="Times New Roman"/>
        <b/>
        <color/>
        <sz val="11.0"/>
      </rPr>
      <t>) –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>) - m0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>) / V1</t>
    </r>
    <r>
      <rPr>
        <rFont val="Times New Roman"/>
        <b/>
        <color/>
        <sz val="11.0"/>
        <vertAlign val="subscript"/>
      </rPr>
      <t>орг</t>
    </r>
    <r>
      <rPr>
        <rFont val="Times New Roman"/>
        <b/>
        <color/>
        <sz val="11.0"/>
      </rPr>
      <t xml:space="preserve"> + С0</t>
    </r>
    <r>
      <rPr>
        <rFont val="Times New Roman"/>
        <b/>
        <color/>
        <sz val="11.0"/>
        <vertAlign val="subscript"/>
      </rPr>
      <t>Сu(орг)</t>
    </r>
    <r>
      <rPr>
        <rFont val="Times New Roman"/>
        <b/>
        <color/>
        <sz val="11.0"/>
      </rPr>
      <t xml:space="preserve"> О                                                                           Е1</t>
    </r>
    <r>
      <rPr>
        <rFont val="Times New Roman"/>
        <b/>
        <color/>
        <sz val="11.0"/>
        <vertAlign val="subscript"/>
      </rPr>
      <t xml:space="preserve">Сu (эл-т), из орг. </t>
    </r>
    <r>
      <rPr>
        <rFont val="Times New Roman"/>
        <b/>
        <color/>
        <sz val="11.0"/>
      </rPr>
      <t>=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 xml:space="preserve">(эл-т) </t>
    </r>
    <r>
      <rPr>
        <rFont val="Times New Roman"/>
        <b/>
        <color/>
        <sz val="11.0"/>
      </rPr>
      <t>+</t>
    </r>
    <r>
      <rPr>
        <rFont val="Times New Roman"/>
        <b/>
        <color/>
        <sz val="11.0"/>
        <vertAlign val="subscript"/>
      </rPr>
      <t xml:space="preserve"> </t>
    </r>
    <r>
      <rPr>
        <rFont val="Times New Roman"/>
        <b/>
        <color/>
        <sz val="11.0"/>
      </rPr>
      <t>m0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>) / (С1</t>
    </r>
    <r>
      <rPr>
        <rFont val="Times New Roman"/>
        <b/>
        <color/>
        <sz val="11.0"/>
        <vertAlign val="subscript"/>
      </rPr>
      <t>Сu(орг. Б)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орг.Б</t>
    </r>
    <r>
      <rPr>
        <rFont val="Times New Roman"/>
        <b/>
        <color/>
        <sz val="11.0"/>
      </rPr>
      <t>) × 100 %                                                                                    Е1</t>
    </r>
    <r>
      <rPr>
        <rFont val="Times New Roman"/>
        <b/>
        <color/>
        <sz val="11.0"/>
        <vertAlign val="subscript"/>
      </rPr>
      <t>Сu (эл-т), из п. р-ра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+ m0</t>
    </r>
    <r>
      <rPr>
        <rFont val="Times New Roman"/>
        <b/>
        <color/>
        <sz val="11.0"/>
        <vertAlign val="subscript"/>
      </rPr>
      <t>+Cu-катод</t>
    </r>
    <r>
      <rPr>
        <rFont val="Times New Roman"/>
        <b/>
        <color/>
        <sz val="11.0"/>
      </rPr>
      <t>) / 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>) × 100 %                                                                       Итоговое:    Е</t>
    </r>
    <r>
      <rPr>
        <rFont val="Times New Roman"/>
        <b/>
        <color/>
        <sz val="11.0"/>
        <vertAlign val="subscript"/>
      </rPr>
      <t>Cu</t>
    </r>
    <r>
      <rPr>
        <rFont val="Times New Roman"/>
        <b/>
        <color/>
        <sz val="11.0"/>
      </rPr>
      <t xml:space="preserve"> = (С1</t>
    </r>
    <r>
      <rPr>
        <rFont val="Times New Roman"/>
        <b/>
        <color/>
        <sz val="11.0"/>
        <vertAlign val="subscript"/>
      </rPr>
      <t>Сu(п.р-р)</t>
    </r>
    <r>
      <rPr>
        <rFont val="Times New Roman"/>
        <b/>
        <color/>
        <sz val="11.0"/>
      </rPr>
      <t xml:space="preserve"> × V1</t>
    </r>
    <r>
      <rPr>
        <rFont val="Times New Roman"/>
        <b/>
        <color/>
        <sz val="11.0"/>
        <vertAlign val="subscript"/>
      </rPr>
      <t>п.р-ра</t>
    </r>
    <r>
      <rPr>
        <rFont val="Times New Roman"/>
        <b/>
        <color/>
        <sz val="11.0"/>
      </rPr>
      <t xml:space="preserve"> – С0</t>
    </r>
    <r>
      <rPr>
        <rFont val="Times New Roman"/>
        <b/>
        <color/>
        <sz val="11.0"/>
        <vertAlign val="subscript"/>
      </rPr>
      <t xml:space="preserve">Сu раф </t>
    </r>
    <r>
      <rPr>
        <rFont val="Times New Roman"/>
        <b/>
        <color/>
        <sz val="11.0"/>
      </rPr>
      <t>× V0</t>
    </r>
    <r>
      <rPr>
        <rFont val="Times New Roman"/>
        <b/>
        <color/>
        <sz val="11.0"/>
        <vertAlign val="subscript"/>
      </rPr>
      <t>раф</t>
    </r>
    <r>
      <rPr>
        <rFont val="Times New Roman"/>
        <b/>
        <color/>
        <sz val="11.0"/>
      </rPr>
      <t xml:space="preserve"> + С0</t>
    </r>
    <r>
      <rPr>
        <rFont val="Times New Roman"/>
        <b/>
        <color/>
        <sz val="11.0"/>
        <vertAlign val="subscript"/>
      </rPr>
      <t>Сu(эл-т)</t>
    </r>
    <r>
      <rPr>
        <rFont val="Times New Roman"/>
        <b/>
        <color/>
        <sz val="11.0"/>
      </rPr>
      <t xml:space="preserve"> × V0</t>
    </r>
    <r>
      <rPr>
        <rFont val="Times New Roman"/>
        <b/>
        <color/>
        <sz val="11.0"/>
        <vertAlign val="subscript"/>
      </rPr>
      <t>(эл-т)</t>
    </r>
    <r>
      <rPr>
        <rFont val="Times New Roman"/>
        <b/>
        <color/>
        <sz val="11.0"/>
      </rPr>
      <t xml:space="preserve"> +m0</t>
    </r>
    <r>
      <rPr>
        <rFont val="Times New Roman"/>
        <b/>
        <color/>
        <sz val="11.0"/>
        <vertAlign val="subscript"/>
      </rPr>
      <t>Cu-общ</t>
    </r>
    <r>
      <rPr>
        <rFont val="Times New Roman"/>
        <b/>
        <color/>
        <sz val="11.0"/>
      </rPr>
      <t>) / mC</t>
    </r>
    <r>
      <rPr>
        <rFont val="Times New Roman"/>
        <b/>
        <color/>
        <sz val="11.0"/>
        <vertAlign val="subscript"/>
      </rPr>
      <t>u.исх</t>
    </r>
    <r>
      <rPr>
        <rFont val="Times New Roman"/>
        <b/>
        <color/>
        <sz val="11.0"/>
      </rPr>
      <t xml:space="preserve"> × 100 %</t>
    </r>
  </si>
  <si>
    <t>Итоговый баланс:</t>
  </si>
  <si>
    <t>Е Остаток в руде, Cu %:</t>
  </si>
  <si>
    <t>В рафинате, Cu %:</t>
  </si>
  <si>
    <t>В электролите, Cu %:</t>
  </si>
  <si>
    <t>В органике, Cu %:</t>
  </si>
  <si>
    <t>На катодах, Cu %: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</si>
</sst>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/>
      <name val="Arial"/>
      <scheme val="minor"/>
    </font>
    <font>
      <b/>
      <sz val="12.0"/>
      <color/>
      <name val="Times New Roman"/>
    </font>
    <font>
      <b/>
      <sz val="12.0"/>
      <color/>
      <name val="Calibri"/>
    </font>
    <font>
      <sz val="11.0"/>
      <color/>
      <name val="Calibri"/>
    </font>
    <font>
      <b/>
      <sz val="11.0"/>
      <color/>
      <name val="Times New Roman"/>
    </font>
    <font>
      <sz val="11.0"/>
      <color/>
      <name val="Times New Roman"/>
    </font>
    <font/>
    <font>
      <b/>
      <sz val="11.0"/>
      <color/>
      <name val="Calibri"/>
    </font>
    <font>
      <b/>
      <sz val="10.0"/>
      <color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/>
      <top/>
      <bottom/>
    </border>
    <border>
      <left/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right/>
      <top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Border="1" applyFont="1"/>
    <xf borderId="1" fillId="0" fontId="5" numFmtId="2" xfId="0" applyBorder="1" applyFont="1" applyNumberFormat="1"/>
    <xf borderId="0" fillId="0" fontId="5" numFmtId="0" xfId="0" applyFont="1"/>
    <xf borderId="2" fillId="0" fontId="4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0" fontId="1" numFmtId="0" xfId="0" applyAlignment="1" applyBorder="1" applyFont="1">
      <alignment shrinkToFit="0" wrapText="1"/>
    </xf>
    <xf borderId="1" fillId="0" fontId="3" numFmtId="2" xfId="0" applyBorder="1" applyFont="1" applyNumberFormat="1"/>
    <xf borderId="2" fillId="0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shrinkToFit="0" wrapText="1"/>
    </xf>
    <xf borderId="7" fillId="2" fontId="7" numFmtId="0" xfId="0" applyAlignment="1" applyBorder="1" applyFill="1" applyFont="1">
      <alignment horizontal="center" vertical="center"/>
    </xf>
    <xf borderId="1" fillId="2" fontId="3" numFmtId="0" xfId="0" applyBorder="1" applyFont="1"/>
    <xf borderId="1" fillId="2" fontId="3" numFmtId="164" xfId="0" applyBorder="1" applyFont="1" applyNumberFormat="1"/>
    <xf borderId="1" fillId="2" fontId="3" numFmtId="2" xfId="0" applyBorder="1" applyFont="1" applyNumberFormat="1"/>
    <xf borderId="8" fillId="2" fontId="4" numFmtId="0" xfId="0" applyAlignment="1" applyBorder="1" applyFont="1">
      <alignment horizontal="center" vertical="center"/>
    </xf>
    <xf borderId="9" fillId="0" fontId="6" numFmtId="0" xfId="0" applyBorder="1" applyFont="1"/>
    <xf borderId="10" fillId="0" fontId="6" numFmtId="0" xfId="0" applyBorder="1" applyFont="1"/>
    <xf borderId="11" fillId="2" fontId="3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2" fontId="3" numFmtId="0" xfId="0" applyBorder="1" applyFont="1"/>
    <xf borderId="20" fillId="2" fontId="3" numFmtId="0" xfId="0" applyBorder="1" applyFont="1"/>
    <xf borderId="7" fillId="3" fontId="3" numFmtId="0" xfId="0" applyAlignment="1" applyBorder="1" applyFill="1" applyFont="1">
      <alignment horizontal="center" vertical="center"/>
    </xf>
    <xf borderId="1" fillId="3" fontId="3" numFmtId="0" xfId="0" applyBorder="1" applyFont="1"/>
    <xf borderId="1" fillId="3" fontId="3" numFmtId="164" xfId="0" applyBorder="1" applyFont="1" applyNumberFormat="1"/>
    <xf borderId="1" fillId="3" fontId="3" numFmtId="2" xfId="0" applyBorder="1" applyFont="1" applyNumberFormat="1"/>
    <xf borderId="8" fillId="3" fontId="4" numFmtId="0" xfId="0" applyAlignment="1" applyBorder="1" applyFont="1">
      <alignment horizontal="center" shrinkToFit="0" vertical="center" wrapText="1"/>
    </xf>
    <xf borderId="11" fillId="3" fontId="7" numFmtId="0" xfId="0" applyBorder="1" applyFont="1"/>
    <xf borderId="11" fillId="3" fontId="3" numFmtId="0" xfId="0" applyBorder="1" applyFont="1"/>
    <xf borderId="7" fillId="4" fontId="3" numFmtId="0" xfId="0" applyAlignment="1" applyBorder="1" applyFill="1" applyFont="1">
      <alignment horizontal="center" vertical="center"/>
    </xf>
    <xf borderId="1" fillId="4" fontId="3" numFmtId="0" xfId="0" applyBorder="1" applyFont="1"/>
    <xf borderId="1" fillId="4" fontId="3" numFmtId="164" xfId="0" applyBorder="1" applyFont="1" applyNumberFormat="1"/>
    <xf borderId="1" fillId="4" fontId="3" numFmtId="2" xfId="0" applyBorder="1" applyFont="1" applyNumberFormat="1"/>
    <xf borderId="8" fillId="4" fontId="4" numFmtId="0" xfId="0" applyAlignment="1" applyBorder="1" applyFont="1">
      <alignment horizontal="center" shrinkToFit="0" vertical="center" wrapText="1"/>
    </xf>
    <xf borderId="21" fillId="0" fontId="6" numFmtId="0" xfId="0" applyBorder="1" applyFont="1"/>
    <xf borderId="11" fillId="4" fontId="3" numFmtId="0" xfId="0" applyBorder="1" applyFont="1"/>
    <xf borderId="22" fillId="0" fontId="6" numFmtId="0" xfId="0" applyBorder="1" applyFont="1"/>
    <xf borderId="11" fillId="4" fontId="7" numFmtId="0" xfId="0" applyBorder="1" applyFont="1"/>
    <xf borderId="23" fillId="0" fontId="6" numFmtId="0" xfId="0" applyBorder="1" applyFon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7" width="10.86"/>
    <col customWidth="1" min="8" max="8" width="11.14"/>
    <col customWidth="1" min="9" max="11" width="8.71"/>
    <col customWidth="1" min="12" max="12" width="13.57"/>
    <col customWidth="1" min="13" max="13" width="13.29"/>
    <col customWidth="1" min="14" max="17" width="8.71"/>
    <col customWidth="1" min="18" max="18" width="15.57"/>
    <col customWidth="1" min="19" max="56" width="8.71"/>
  </cols>
  <sheetData>
    <row r="2">
      <c r="B2" t="s">
        <v>0</v>
      </c>
    </row>
    <row r="3">
      <c r="B3" s="1" t="s">
        <v>1</v>
      </c>
      <c r="C3" s="2" t="s">
        <v>2</v>
      </c>
      <c r="D3" s="1" t="s">
        <v>3</v>
      </c>
    </row>
    <row r="4">
      <c r="B4" s="3">
        <v>5000.0</v>
      </c>
      <c r="C4" s="3">
        <v>0.32</v>
      </c>
      <c r="D4" s="3" t="str">
        <f>B4*C4/100</f>
        <v>16</v>
      </c>
    </row>
    <row r="6">
      <c r="B6" t="s">
        <v>4</v>
      </c>
    </row>
    <row r="7">
      <c r="B7" s="1" t="s">
        <v>5</v>
      </c>
      <c r="C7" s="2" t="s">
        <v>6</v>
      </c>
      <c r="D7" s="1" t="s">
        <v>7</v>
      </c>
    </row>
    <row r="8">
      <c r="B8" s="3">
        <v>200.0</v>
      </c>
      <c r="C8" s="3">
        <v>1.5</v>
      </c>
      <c r="D8" s="3" t="str">
        <f>(B8/1000)*C8</f>
        <v>0.3</v>
      </c>
    </row>
    <row r="10">
      <c r="B10" t="s">
        <v>8</v>
      </c>
    </row>
    <row r="11">
      <c r="B11" s="1" t="s">
        <v>9</v>
      </c>
      <c r="C11" s="2" t="s">
        <v>10</v>
      </c>
      <c r="D11" s="1" t="s">
        <v>11</v>
      </c>
    </row>
    <row r="12">
      <c r="B12" s="3">
        <v>15000.0</v>
      </c>
      <c r="C12" s="3">
        <v>0.27</v>
      </c>
      <c r="D12" s="3" t="str">
        <f>B12*C12/100</f>
        <v>40.5</v>
      </c>
    </row>
    <row r="14" ht="47.25" customHeight="1">
      <c r="B14" s="4" t="s">
        <v>12</v>
      </c>
      <c r="C14" s="1" t="s">
        <v>13</v>
      </c>
      <c r="D14" s="1" t="s">
        <v>14</v>
      </c>
      <c r="E14" s="1" t="s">
        <v>15</v>
      </c>
    </row>
    <row r="15">
      <c r="B15" s="5">
        <v>1.0</v>
      </c>
      <c r="C15" s="5">
        <v>0.2</v>
      </c>
      <c r="D15" s="5">
        <v>5.0</v>
      </c>
      <c r="E15" s="6" t="str">
        <f t="shared" ref="E15:E24" si="1">(C15*D15)/$D$12*100</f>
        <v>2.47</v>
      </c>
    </row>
    <row r="16">
      <c r="B16" s="5">
        <v>2.0</v>
      </c>
      <c r="C16" s="5">
        <v>0.45</v>
      </c>
      <c r="D16" s="5">
        <v>4.85</v>
      </c>
      <c r="E16" s="6" t="str">
        <f t="shared" si="1"/>
        <v>5.39</v>
      </c>
    </row>
    <row r="17">
      <c r="B17" s="5">
        <v>3.0</v>
      </c>
      <c r="C17" s="5">
        <v>0.64</v>
      </c>
      <c r="D17" s="5">
        <v>4.9</v>
      </c>
      <c r="E17" s="6" t="str">
        <f t="shared" si="1"/>
        <v>7.74</v>
      </c>
    </row>
    <row r="18">
      <c r="B18" s="5">
        <v>4.0</v>
      </c>
      <c r="C18" s="5">
        <v>0.8</v>
      </c>
      <c r="D18" s="5">
        <v>4.8</v>
      </c>
      <c r="E18" s="6" t="str">
        <f t="shared" si="1"/>
        <v>9.48</v>
      </c>
    </row>
    <row r="19">
      <c r="B19" s="5">
        <v>5.0</v>
      </c>
      <c r="C19" s="5">
        <v>0.9</v>
      </c>
      <c r="D19" s="5">
        <v>4.95</v>
      </c>
      <c r="E19" s="6" t="str">
        <f t="shared" si="1"/>
        <v>11.00</v>
      </c>
    </row>
    <row r="20">
      <c r="B20" s="5">
        <v>6.0</v>
      </c>
      <c r="C20" s="5">
        <v>1.05</v>
      </c>
      <c r="D20" s="5">
        <v>4.9</v>
      </c>
      <c r="E20" s="6" t="str">
        <f t="shared" si="1"/>
        <v>12.70</v>
      </c>
    </row>
    <row r="21" ht="15.75" customHeight="1">
      <c r="B21" s="5">
        <v>7.0</v>
      </c>
      <c r="C21" s="5">
        <v>1.1</v>
      </c>
      <c r="D21" s="5">
        <v>4.9</v>
      </c>
      <c r="E21" s="6" t="str">
        <f t="shared" si="1"/>
        <v>13.31</v>
      </c>
    </row>
    <row r="22" ht="15.75" customHeight="1">
      <c r="B22" s="5">
        <v>8.0</v>
      </c>
      <c r="C22" s="5">
        <v>1.3</v>
      </c>
      <c r="D22" s="5">
        <v>4.95</v>
      </c>
      <c r="E22" s="6" t="str">
        <f t="shared" si="1"/>
        <v>15.89</v>
      </c>
    </row>
    <row r="23" ht="15.75" customHeight="1">
      <c r="B23" s="5">
        <v>9.0</v>
      </c>
      <c r="C23" s="5">
        <v>1.55</v>
      </c>
      <c r="D23" s="5">
        <v>5.0</v>
      </c>
      <c r="E23" s="6" t="str">
        <f t="shared" si="1"/>
        <v>19.14</v>
      </c>
    </row>
    <row r="24" ht="15.75" customHeight="1">
      <c r="B24" s="5">
        <v>10.0</v>
      </c>
      <c r="C24" s="5">
        <v>1.87</v>
      </c>
      <c r="D24" s="5">
        <v>5.0</v>
      </c>
      <c r="E24" s="6" t="str">
        <f t="shared" si="1"/>
        <v>23.09</v>
      </c>
    </row>
    <row r="25" ht="15.75" customHeight="1">
      <c r="B25" s="7"/>
      <c r="C25" s="7"/>
      <c r="D25" s="7"/>
      <c r="E25" s="7"/>
    </row>
    <row r="26" ht="15.75" customHeight="1">
      <c r="B26" t="s">
        <v>16</v>
      </c>
    </row>
    <row r="27" ht="15.75" customHeight="1">
      <c r="B27" s="4" t="s">
        <v>12</v>
      </c>
      <c r="C27" s="1" t="s">
        <v>17</v>
      </c>
      <c r="D27" s="1" t="s">
        <v>18</v>
      </c>
      <c r="E27" s="1" t="s">
        <v>19</v>
      </c>
    </row>
    <row r="28" ht="15.75" customHeight="1">
      <c r="B28" s="5">
        <v>11.0</v>
      </c>
      <c r="C28" s="5">
        <v>0.2</v>
      </c>
      <c r="D28" s="5">
        <v>4.95</v>
      </c>
      <c r="E28" s="6" t="str">
        <f t="shared" ref="E28:E42" si="2">(C28*D28)/$D$12*100 + $E$24</f>
        <v>25.53</v>
      </c>
    </row>
    <row r="29" ht="15.75" customHeight="1">
      <c r="B29" s="5" t="str">
        <f t="shared" ref="B29:B42" si="3">B28+1</f>
        <v>12</v>
      </c>
      <c r="C29" s="5">
        <v>0.35</v>
      </c>
      <c r="D29" s="5">
        <v>4.85</v>
      </c>
      <c r="E29" s="6" t="str">
        <f t="shared" si="2"/>
        <v>27.28</v>
      </c>
    </row>
    <row r="30" ht="15.75" customHeight="1">
      <c r="B30" s="5" t="str">
        <f t="shared" si="3"/>
        <v>13</v>
      </c>
      <c r="C30" s="5">
        <v>0.42</v>
      </c>
      <c r="D30" s="5">
        <v>4.8</v>
      </c>
      <c r="E30" s="6" t="str">
        <f t="shared" si="2"/>
        <v>28.06</v>
      </c>
    </row>
    <row r="31" ht="15.75" customHeight="1">
      <c r="B31" s="5" t="str">
        <f t="shared" si="3"/>
        <v>14</v>
      </c>
      <c r="C31" s="5">
        <v>0.48</v>
      </c>
      <c r="D31" s="5">
        <v>4.85</v>
      </c>
      <c r="E31" s="6" t="str">
        <f t="shared" si="2"/>
        <v>28.83</v>
      </c>
    </row>
    <row r="32" ht="15.75" customHeight="1">
      <c r="B32" s="5" t="str">
        <f t="shared" si="3"/>
        <v>15</v>
      </c>
      <c r="C32" s="5">
        <v>0.54</v>
      </c>
      <c r="D32" s="5">
        <v>4.9</v>
      </c>
      <c r="E32" s="6" t="str">
        <f t="shared" si="2"/>
        <v>29.62</v>
      </c>
    </row>
    <row r="33" ht="15.75" customHeight="1">
      <c r="B33" s="5" t="str">
        <f t="shared" si="3"/>
        <v>16</v>
      </c>
      <c r="C33" s="5">
        <v>0.6</v>
      </c>
      <c r="D33" s="5">
        <v>4.85</v>
      </c>
      <c r="E33" s="6" t="str">
        <f t="shared" si="2"/>
        <v>30.27</v>
      </c>
    </row>
    <row r="34" ht="15.75" customHeight="1">
      <c r="B34" s="5" t="str">
        <f t="shared" si="3"/>
        <v>17</v>
      </c>
      <c r="C34" s="5">
        <v>0.68</v>
      </c>
      <c r="D34" s="5">
        <v>4.9</v>
      </c>
      <c r="E34" s="6" t="str">
        <f t="shared" si="2"/>
        <v>31.31</v>
      </c>
    </row>
    <row r="35" ht="15.75" customHeight="1">
      <c r="B35" s="5" t="str">
        <f t="shared" si="3"/>
        <v>18</v>
      </c>
      <c r="C35" s="5">
        <v>0.75</v>
      </c>
      <c r="D35" s="5">
        <v>5.0</v>
      </c>
      <c r="E35" s="6" t="str">
        <f t="shared" si="2"/>
        <v>32.35</v>
      </c>
    </row>
    <row r="36" ht="15.75" customHeight="1">
      <c r="B36" s="5" t="str">
        <f t="shared" si="3"/>
        <v>19</v>
      </c>
      <c r="C36" s="5">
        <v>0.84</v>
      </c>
      <c r="D36" s="5">
        <v>4.95</v>
      </c>
      <c r="E36" s="6" t="str">
        <f t="shared" si="2"/>
        <v>33.35</v>
      </c>
    </row>
    <row r="37" ht="15.75" customHeight="1">
      <c r="B37" s="5" t="str">
        <f t="shared" si="3"/>
        <v>20</v>
      </c>
      <c r="C37" s="5">
        <v>0.95</v>
      </c>
      <c r="D37" s="5">
        <v>4.85</v>
      </c>
      <c r="E37" s="6" t="str">
        <f t="shared" si="2"/>
        <v>34.46</v>
      </c>
    </row>
    <row r="38" ht="15.75" customHeight="1">
      <c r="B38" s="5" t="str">
        <f t="shared" si="3"/>
        <v>21</v>
      </c>
      <c r="C38" s="5">
        <v>1.05</v>
      </c>
      <c r="D38" s="5">
        <v>4.85</v>
      </c>
      <c r="E38" s="6" t="str">
        <f t="shared" si="2"/>
        <v>35.66</v>
      </c>
    </row>
    <row r="39" ht="15.75" customHeight="1">
      <c r="B39" s="5" t="str">
        <f t="shared" si="3"/>
        <v>22</v>
      </c>
      <c r="C39" s="5">
        <v>1.17</v>
      </c>
      <c r="D39" s="5">
        <v>4.9</v>
      </c>
      <c r="E39" s="6" t="str">
        <f t="shared" si="2"/>
        <v>37.24</v>
      </c>
    </row>
    <row r="40" ht="15.75" customHeight="1">
      <c r="B40" s="5" t="str">
        <f t="shared" si="3"/>
        <v>23</v>
      </c>
      <c r="C40" s="5">
        <v>1.25</v>
      </c>
      <c r="D40" s="5">
        <v>4.85</v>
      </c>
      <c r="E40" s="6" t="str">
        <f t="shared" si="2"/>
        <v>38.06</v>
      </c>
    </row>
    <row r="41" ht="15.75" customHeight="1">
      <c r="B41" s="5" t="str">
        <f t="shared" si="3"/>
        <v>24</v>
      </c>
      <c r="C41" s="5">
        <v>1.32</v>
      </c>
      <c r="D41" s="5">
        <v>4.9</v>
      </c>
      <c r="E41" s="6" t="str">
        <f t="shared" si="2"/>
        <v>39.06</v>
      </c>
    </row>
    <row r="42" ht="15.75" customHeight="1">
      <c r="B42" s="5" t="str">
        <f t="shared" si="3"/>
        <v>25</v>
      </c>
      <c r="C42" s="5">
        <v>1.4</v>
      </c>
      <c r="D42" s="5">
        <v>4.9</v>
      </c>
      <c r="E42" s="6" t="str">
        <f t="shared" si="2"/>
        <v>40.02</v>
      </c>
    </row>
    <row r="43" ht="15.75" customHeight="1"/>
    <row r="44" ht="15.75" customHeight="1"/>
    <row r="45" ht="15.75" customHeight="1">
      <c r="B45" s="8" t="s">
        <v>12</v>
      </c>
      <c r="C45" s="9" t="s">
        <v>20</v>
      </c>
      <c r="D45" s="10"/>
      <c r="E45" s="10"/>
      <c r="F45" s="11"/>
      <c r="G45" s="9" t="s">
        <v>21</v>
      </c>
      <c r="H45" s="10"/>
      <c r="I45" s="11"/>
      <c r="J45" s="9" t="s">
        <v>22</v>
      </c>
      <c r="K45" s="10"/>
      <c r="L45" s="10"/>
      <c r="M45" s="11"/>
    </row>
    <row r="46" ht="45.0" customHeight="1">
      <c r="B46" s="12"/>
      <c r="C46" s="1" t="s">
        <v>23</v>
      </c>
      <c r="D46" s="1" t="s">
        <v>24</v>
      </c>
      <c r="E46" s="1" t="s">
        <v>25</v>
      </c>
      <c r="F46" s="13" t="s">
        <v>26</v>
      </c>
      <c r="G46" s="13" t="s">
        <v>27</v>
      </c>
      <c r="H46" s="13" t="s">
        <v>28</v>
      </c>
      <c r="I46" s="1" t="s">
        <v>29</v>
      </c>
      <c r="J46" s="1" t="s">
        <v>30</v>
      </c>
      <c r="K46" s="1" t="s">
        <v>31</v>
      </c>
      <c r="L46" s="13" t="s">
        <v>32</v>
      </c>
      <c r="M46" s="13" t="s">
        <v>33</v>
      </c>
    </row>
    <row r="47" ht="15.75" customHeight="1">
      <c r="B47" s="3">
        <v>1.0</v>
      </c>
      <c r="C47" s="3">
        <v>1.4</v>
      </c>
      <c r="D47" s="3">
        <v>0.2</v>
      </c>
      <c r="E47" s="3">
        <v>5.0</v>
      </c>
      <c r="F47" s="14" t="str">
        <f t="shared" ref="F47:F56" si="4">(C47-D47)/C47*100</f>
        <v>85.71</v>
      </c>
      <c r="G47" s="14" t="str">
        <f>(C47*E47-D47*E47)/I47</f>
        <v>2.40</v>
      </c>
      <c r="H47" s="3" t="str">
        <f>(C47*E47-D47*E47-J47*K47)/I47</f>
        <v>0.2</v>
      </c>
      <c r="I47" s="3">
        <v>2.5</v>
      </c>
      <c r="J47" s="3">
        <v>5.5</v>
      </c>
      <c r="K47" s="3">
        <v>1.0</v>
      </c>
      <c r="L47" s="14" t="str">
        <f>(J47*K47)/(G47*I47)*100</f>
        <v>91.67</v>
      </c>
      <c r="M47" s="14" t="str">
        <f>(J47*K47)/(C47*E47)*100</f>
        <v>78.57</v>
      </c>
    </row>
    <row r="48" ht="15.75" customHeight="1">
      <c r="B48" s="3">
        <v>2.0</v>
      </c>
      <c r="C48" s="3">
        <v>1.2</v>
      </c>
      <c r="D48" s="3">
        <v>0.15</v>
      </c>
      <c r="E48" s="3">
        <v>5.0</v>
      </c>
      <c r="F48" s="14" t="str">
        <f t="shared" si="4"/>
        <v>87.50</v>
      </c>
      <c r="G48" s="14" t="str">
        <f t="shared" ref="G48:G56" si="5">(C48*E48-D48*E48)/I48+H47</f>
        <v>2.30</v>
      </c>
      <c r="H48" s="3" t="str">
        <f t="shared" ref="H48:H56" si="6">(C48*E48-D48*E48-((J48*K48-J47*K47)))/I48+H47</f>
        <v>0.18</v>
      </c>
      <c r="I48" s="3">
        <v>2.5</v>
      </c>
      <c r="J48" s="3">
        <v>10.8</v>
      </c>
      <c r="K48" s="3">
        <v>1.0</v>
      </c>
      <c r="L48" s="14" t="str">
        <f t="shared" ref="L48:L56" si="7">((J48*K48-J47*K47))/(G48*I48)*100</f>
        <v>92.17</v>
      </c>
      <c r="M48" s="14" t="str">
        <f t="shared" ref="M48:M56" si="8">(J48*K48-J47*K47-D47*E47)/(C48*E48)*100</f>
        <v>71.67</v>
      </c>
    </row>
    <row r="49" ht="15.75" customHeight="1">
      <c r="B49" s="3">
        <v>3.0</v>
      </c>
      <c r="C49" s="3">
        <v>1.25</v>
      </c>
      <c r="D49" s="3">
        <v>0.14</v>
      </c>
      <c r="E49" s="3">
        <v>4.95</v>
      </c>
      <c r="F49" s="14" t="str">
        <f t="shared" si="4"/>
        <v>88.80</v>
      </c>
      <c r="G49" s="14" t="str">
        <f t="shared" si="5"/>
        <v>2.38</v>
      </c>
      <c r="H49" s="14" t="str">
        <f t="shared" si="6"/>
        <v>0.14</v>
      </c>
      <c r="I49" s="3">
        <v>2.5</v>
      </c>
      <c r="J49" s="3">
        <v>16.4</v>
      </c>
      <c r="K49" s="3">
        <v>1.0</v>
      </c>
      <c r="L49" s="14" t="str">
        <f t="shared" si="7"/>
        <v>94.20</v>
      </c>
      <c r="M49" s="14" t="str">
        <f t="shared" si="8"/>
        <v>78.38</v>
      </c>
    </row>
    <row r="50" ht="15.75" customHeight="1">
      <c r="B50" s="3">
        <v>4.0</v>
      </c>
      <c r="C50" s="3">
        <v>1.45</v>
      </c>
      <c r="D50" s="3">
        <v>0.19</v>
      </c>
      <c r="E50" s="3">
        <v>5.0</v>
      </c>
      <c r="F50" s="14" t="str">
        <f t="shared" si="4"/>
        <v>86.90</v>
      </c>
      <c r="G50" s="14" t="str">
        <f t="shared" si="5"/>
        <v>2.66</v>
      </c>
      <c r="H50" s="14" t="str">
        <f t="shared" si="6"/>
        <v>0.10</v>
      </c>
      <c r="I50" s="3">
        <v>2.5</v>
      </c>
      <c r="J50" s="3">
        <v>22.8</v>
      </c>
      <c r="K50" s="3">
        <v>1.0</v>
      </c>
      <c r="L50" s="14" t="str">
        <f t="shared" si="7"/>
        <v>96.32</v>
      </c>
      <c r="M50" s="14" t="str">
        <f t="shared" si="8"/>
        <v>78.72</v>
      </c>
    </row>
    <row r="51" ht="15.75" customHeight="1">
      <c r="B51" s="3">
        <v>5.0</v>
      </c>
      <c r="C51" s="3">
        <v>1.3</v>
      </c>
      <c r="D51" s="3">
        <v>0.18</v>
      </c>
      <c r="E51" s="3">
        <v>5.0</v>
      </c>
      <c r="F51" s="14" t="str">
        <f t="shared" si="4"/>
        <v>86.15</v>
      </c>
      <c r="G51" s="14" t="str">
        <f t="shared" si="5"/>
        <v>2.34</v>
      </c>
      <c r="H51" s="14" t="str">
        <f t="shared" si="6"/>
        <v>0.22</v>
      </c>
      <c r="I51" s="3">
        <v>2.5</v>
      </c>
      <c r="J51" s="3">
        <v>28.1</v>
      </c>
      <c r="K51" s="3">
        <v>1.0</v>
      </c>
      <c r="L51" s="14" t="str">
        <f t="shared" si="7"/>
        <v>90.68</v>
      </c>
      <c r="M51" s="14" t="str">
        <f t="shared" si="8"/>
        <v>66.92</v>
      </c>
    </row>
    <row r="52" ht="15.75" customHeight="1">
      <c r="B52" s="3">
        <v>6.0</v>
      </c>
      <c r="C52" s="3">
        <v>1.23</v>
      </c>
      <c r="D52" s="3">
        <v>0.12</v>
      </c>
      <c r="E52" s="3">
        <v>5.0</v>
      </c>
      <c r="F52" s="14" t="str">
        <f t="shared" si="4"/>
        <v>90.24</v>
      </c>
      <c r="G52" s="14" t="str">
        <f t="shared" si="5"/>
        <v>2.44</v>
      </c>
      <c r="H52" s="14" t="str">
        <f t="shared" si="6"/>
        <v>0.12</v>
      </c>
      <c r="I52" s="3">
        <v>2.5</v>
      </c>
      <c r="J52" s="3">
        <v>33.9</v>
      </c>
      <c r="K52" s="3">
        <v>1.0</v>
      </c>
      <c r="L52" s="14" t="str">
        <f t="shared" si="7"/>
        <v>95.17</v>
      </c>
      <c r="M52" s="14" t="str">
        <f t="shared" si="8"/>
        <v>79.67</v>
      </c>
    </row>
    <row r="53" ht="15.75" customHeight="1">
      <c r="B53" s="3">
        <v>7.0</v>
      </c>
      <c r="C53" s="3">
        <v>1.1</v>
      </c>
      <c r="D53" s="3">
        <v>0.12</v>
      </c>
      <c r="E53" s="3">
        <v>4.9</v>
      </c>
      <c r="F53" s="14" t="str">
        <f t="shared" si="4"/>
        <v>89.09</v>
      </c>
      <c r="G53" s="14" t="str">
        <f t="shared" si="5"/>
        <v>2.04</v>
      </c>
      <c r="H53" s="14" t="str">
        <f t="shared" si="6"/>
        <v>0.24</v>
      </c>
      <c r="I53" s="3">
        <v>2.5</v>
      </c>
      <c r="J53" s="3">
        <v>38.4</v>
      </c>
      <c r="K53" s="3">
        <v>1.0</v>
      </c>
      <c r="L53" s="14" t="str">
        <f t="shared" si="7"/>
        <v>88.30</v>
      </c>
      <c r="M53" s="14" t="str">
        <f t="shared" si="8"/>
        <v>72.36</v>
      </c>
    </row>
    <row r="54" ht="15.75" customHeight="1">
      <c r="B54" s="3">
        <v>8.0</v>
      </c>
      <c r="C54" s="3">
        <v>1.0</v>
      </c>
      <c r="D54" s="3">
        <v>0.11</v>
      </c>
      <c r="E54" s="3">
        <v>5.0</v>
      </c>
      <c r="F54" s="14" t="str">
        <f t="shared" si="4"/>
        <v>89.00</v>
      </c>
      <c r="G54" s="14" t="str">
        <f t="shared" si="5"/>
        <v>2.02</v>
      </c>
      <c r="H54" s="14" t="str">
        <f t="shared" si="6"/>
        <v>0.10</v>
      </c>
      <c r="I54" s="3">
        <v>2.5</v>
      </c>
      <c r="J54" s="3">
        <v>43.2</v>
      </c>
      <c r="K54" s="3">
        <v>1.0</v>
      </c>
      <c r="L54" s="14" t="str">
        <f t="shared" si="7"/>
        <v>95.12</v>
      </c>
      <c r="M54" s="14" t="str">
        <f t="shared" si="8"/>
        <v>84.24</v>
      </c>
    </row>
    <row r="55" ht="15.75" customHeight="1">
      <c r="B55" s="3">
        <v>9.0</v>
      </c>
      <c r="C55" s="3">
        <v>0.92</v>
      </c>
      <c r="D55" s="3">
        <v>0.1</v>
      </c>
      <c r="E55" s="3">
        <v>5.0</v>
      </c>
      <c r="F55" s="14" t="str">
        <f t="shared" si="4"/>
        <v>89.13</v>
      </c>
      <c r="G55" s="14" t="str">
        <f t="shared" si="5"/>
        <v>1.74</v>
      </c>
      <c r="H55" s="14" t="str">
        <f t="shared" si="6"/>
        <v>0.18</v>
      </c>
      <c r="I55" s="3">
        <v>2.5</v>
      </c>
      <c r="J55" s="3">
        <v>47.1</v>
      </c>
      <c r="K55" s="3">
        <v>1.0</v>
      </c>
      <c r="L55" s="14" t="str">
        <f t="shared" si="7"/>
        <v>89.73</v>
      </c>
      <c r="M55" s="14" t="str">
        <f t="shared" si="8"/>
        <v>72.83</v>
      </c>
    </row>
    <row r="56" ht="15.75" customHeight="1">
      <c r="B56" s="3">
        <v>10.0</v>
      </c>
      <c r="C56" s="3">
        <v>0.85</v>
      </c>
      <c r="D56" s="3">
        <v>0.1</v>
      </c>
      <c r="E56" s="3">
        <v>5.0</v>
      </c>
      <c r="F56" s="14" t="str">
        <f t="shared" si="4"/>
        <v>88.24</v>
      </c>
      <c r="G56" s="14" t="str">
        <f t="shared" si="5"/>
        <v>1.68</v>
      </c>
      <c r="H56" s="14" t="str">
        <f t="shared" si="6"/>
        <v>0.12</v>
      </c>
      <c r="I56" s="3">
        <v>2.5</v>
      </c>
      <c r="J56" s="3">
        <v>51.0</v>
      </c>
      <c r="K56" s="3">
        <v>1.0</v>
      </c>
      <c r="L56" s="14" t="str">
        <f t="shared" si="7"/>
        <v>92.93</v>
      </c>
      <c r="M56" s="14" t="str">
        <f t="shared" si="8"/>
        <v>80.00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B64" t="s">
        <v>34</v>
      </c>
    </row>
    <row r="65" ht="15.75" customHeight="1">
      <c r="B65" s="1" t="s">
        <v>35</v>
      </c>
      <c r="C65" s="2" t="s">
        <v>36</v>
      </c>
      <c r="D65" s="1" t="s">
        <v>37</v>
      </c>
    </row>
    <row r="66" ht="15.75" customHeight="1">
      <c r="B66" s="3">
        <v>250000.0</v>
      </c>
      <c r="C66" s="3">
        <v>0.24</v>
      </c>
      <c r="D66" s="3" t="str">
        <f>B66*C66/100</f>
        <v>600</v>
      </c>
    </row>
    <row r="67" ht="15.75" customHeight="1"/>
    <row r="68" ht="15.75" customHeight="1">
      <c r="B68" s="8" t="s">
        <v>12</v>
      </c>
      <c r="C68" s="9" t="s">
        <v>20</v>
      </c>
      <c r="D68" s="10"/>
      <c r="E68" s="10"/>
      <c r="F68" s="11"/>
      <c r="G68" s="9" t="s">
        <v>21</v>
      </c>
      <c r="H68" s="10"/>
      <c r="I68" s="10"/>
      <c r="J68" s="9" t="s">
        <v>22</v>
      </c>
      <c r="K68" s="10"/>
      <c r="L68" s="10"/>
      <c r="M68" s="11"/>
      <c r="N68" s="9" t="s">
        <v>38</v>
      </c>
      <c r="O68" s="10"/>
      <c r="P68" s="10"/>
      <c r="Q68" s="10"/>
      <c r="R68" s="11"/>
      <c r="S68" s="15" t="s">
        <v>39</v>
      </c>
    </row>
    <row r="69" ht="63.0" customHeight="1">
      <c r="B69" s="12"/>
      <c r="C69" s="1" t="s">
        <v>40</v>
      </c>
      <c r="D69" s="1" t="s">
        <v>41</v>
      </c>
      <c r="E69" s="1" t="s">
        <v>42</v>
      </c>
      <c r="F69" s="13" t="s">
        <v>43</v>
      </c>
      <c r="G69" s="13" t="s">
        <v>44</v>
      </c>
      <c r="H69" s="13" t="s">
        <v>45</v>
      </c>
      <c r="I69" s="1" t="s">
        <v>46</v>
      </c>
      <c r="J69" s="13" t="s">
        <v>47</v>
      </c>
      <c r="K69" s="1" t="s">
        <v>48</v>
      </c>
      <c r="L69" s="13" t="s">
        <v>49</v>
      </c>
      <c r="M69" s="13" t="s">
        <v>50</v>
      </c>
      <c r="N69" s="13" t="s">
        <v>51</v>
      </c>
      <c r="O69" s="1" t="s">
        <v>52</v>
      </c>
      <c r="P69" s="13" t="s">
        <v>53</v>
      </c>
      <c r="Q69" s="16" t="s">
        <v>54</v>
      </c>
      <c r="R69" s="16" t="s">
        <v>55</v>
      </c>
      <c r="S69" s="12"/>
    </row>
    <row r="70" ht="15.75" customHeight="1">
      <c r="A70" s="17" t="s">
        <v>56</v>
      </c>
      <c r="B70" s="18">
        <v>1.0</v>
      </c>
      <c r="C70" s="18">
        <v>0.5</v>
      </c>
      <c r="D70" s="18">
        <v>0.5</v>
      </c>
      <c r="E70" s="19">
        <v>40.0</v>
      </c>
      <c r="F70" s="20" t="str">
        <f t="shared" ref="F70:F99" si="9">(C70-D70)/C70*100</f>
        <v>0.00</v>
      </c>
      <c r="G70" s="20" t="str">
        <f>(C70*E70-D70*E70)/I70</f>
        <v>0.00</v>
      </c>
      <c r="H70" s="20" t="str">
        <f>(C70*E70-D70*E70-J70*K70)/I70</f>
        <v>0.00</v>
      </c>
      <c r="I70" s="19">
        <v>5.0</v>
      </c>
      <c r="J70" s="19">
        <v>0.0</v>
      </c>
      <c r="K70" s="19">
        <v>5.0</v>
      </c>
      <c r="L70" s="20" t="str">
        <f>(J70*K70)/(G70*I70)*100</f>
        <v>#DIV/0!</v>
      </c>
      <c r="M70" s="20" t="str">
        <f>(J70*K70)/(C70*E70)*100</f>
        <v>0.00</v>
      </c>
      <c r="N70" s="19">
        <v>0.0</v>
      </c>
      <c r="O70" s="19">
        <v>0.0</v>
      </c>
      <c r="P70" s="19">
        <v>0.0</v>
      </c>
      <c r="Q70" s="19">
        <v>0.0</v>
      </c>
      <c r="R70" s="20" t="str">
        <f t="shared" ref="R70:R99" si="10">Q70/$D$66*100</f>
        <v>0.00</v>
      </c>
      <c r="S70" s="20" t="str">
        <f t="shared" ref="S70:S80" si="11">(C70*E70)/$D$66*100</f>
        <v>3.33</v>
      </c>
      <c r="T70" s="21" t="s">
        <v>57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ht="15.75" customHeight="1">
      <c r="A71" s="25"/>
      <c r="B71" s="18">
        <v>2.0</v>
      </c>
      <c r="C71" s="18">
        <v>0.65</v>
      </c>
      <c r="D71" s="18">
        <v>0.65</v>
      </c>
      <c r="E71" s="19">
        <v>40.0</v>
      </c>
      <c r="F71" s="20" t="str">
        <f t="shared" si="9"/>
        <v>0.00</v>
      </c>
      <c r="G71" s="20" t="str">
        <f t="shared" ref="G71:G99" si="12">(C71*E71-D71*E71)/I71+H70</f>
        <v>0.00</v>
      </c>
      <c r="H71" s="20" t="str">
        <f t="shared" ref="H71:H88" si="13">(C71*E71-D71*E71-((J71*K71-J70*K70)))/I71+H70</f>
        <v>0.00</v>
      </c>
      <c r="I71" s="19">
        <v>5.0</v>
      </c>
      <c r="J71" s="19">
        <v>0.0</v>
      </c>
      <c r="K71" s="19">
        <v>5.0</v>
      </c>
      <c r="L71" s="20" t="str">
        <f t="shared" ref="L71:L88" si="14">((J71*K71-J70*K70))/(G71*I71)*100</f>
        <v>#DIV/0!</v>
      </c>
      <c r="M71" s="20">
        <v>0.0</v>
      </c>
      <c r="N71" s="19">
        <v>0.0</v>
      </c>
      <c r="O71" s="19">
        <v>0.0</v>
      </c>
      <c r="P71" s="19">
        <v>0.0</v>
      </c>
      <c r="Q71" s="19">
        <v>0.0</v>
      </c>
      <c r="R71" s="20" t="str">
        <f t="shared" si="10"/>
        <v>0.00</v>
      </c>
      <c r="S71" s="20" t="str">
        <f t="shared" si="11"/>
        <v>4.33</v>
      </c>
      <c r="T71" s="26"/>
      <c r="AI71" s="27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ht="15.75" customHeight="1">
      <c r="A72" s="25"/>
      <c r="B72" s="18">
        <v>3.0</v>
      </c>
      <c r="C72" s="18">
        <v>0.8</v>
      </c>
      <c r="D72" s="18">
        <v>0.8</v>
      </c>
      <c r="E72" s="19">
        <v>39.5</v>
      </c>
      <c r="F72" s="20" t="str">
        <f t="shared" si="9"/>
        <v>0.00</v>
      </c>
      <c r="G72" s="20" t="str">
        <f t="shared" si="12"/>
        <v>0.00</v>
      </c>
      <c r="H72" s="20" t="str">
        <f t="shared" si="13"/>
        <v>0.00</v>
      </c>
      <c r="I72" s="19">
        <v>5.0</v>
      </c>
      <c r="J72" s="19">
        <v>0.0</v>
      </c>
      <c r="K72" s="19">
        <v>5.0</v>
      </c>
      <c r="L72" s="20" t="str">
        <f t="shared" si="14"/>
        <v>#DIV/0!</v>
      </c>
      <c r="M72" s="20">
        <v>0.0</v>
      </c>
      <c r="N72" s="19">
        <v>0.0</v>
      </c>
      <c r="O72" s="19">
        <v>0.0</v>
      </c>
      <c r="P72" s="19">
        <v>0.0</v>
      </c>
      <c r="Q72" s="19">
        <v>0.0</v>
      </c>
      <c r="R72" s="20" t="str">
        <f t="shared" si="10"/>
        <v>0.00</v>
      </c>
      <c r="S72" s="20" t="str">
        <f t="shared" si="11"/>
        <v>5.27</v>
      </c>
      <c r="T72" s="26"/>
      <c r="AI72" s="27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ht="15.75" customHeight="1">
      <c r="A73" s="25"/>
      <c r="B73" s="18">
        <v>4.0</v>
      </c>
      <c r="C73" s="18">
        <v>0.9</v>
      </c>
      <c r="D73" s="18">
        <v>0.9</v>
      </c>
      <c r="E73" s="19">
        <v>39.0</v>
      </c>
      <c r="F73" s="20" t="str">
        <f t="shared" si="9"/>
        <v>0.00</v>
      </c>
      <c r="G73" s="20" t="str">
        <f t="shared" si="12"/>
        <v>0.00</v>
      </c>
      <c r="H73" s="20" t="str">
        <f t="shared" si="13"/>
        <v>0.00</v>
      </c>
      <c r="I73" s="19">
        <v>5.0</v>
      </c>
      <c r="J73" s="19">
        <v>0.0</v>
      </c>
      <c r="K73" s="19">
        <v>5.0</v>
      </c>
      <c r="L73" s="20" t="str">
        <f t="shared" si="14"/>
        <v>#DIV/0!</v>
      </c>
      <c r="M73" s="20">
        <v>0.0</v>
      </c>
      <c r="N73" s="19">
        <v>0.0</v>
      </c>
      <c r="O73" s="19">
        <v>0.0</v>
      </c>
      <c r="P73" s="19">
        <v>0.0</v>
      </c>
      <c r="Q73" s="19">
        <v>0.0</v>
      </c>
      <c r="R73" s="20" t="str">
        <f t="shared" si="10"/>
        <v>0.00</v>
      </c>
      <c r="S73" s="20" t="str">
        <f t="shared" si="11"/>
        <v>5.85</v>
      </c>
      <c r="T73" s="26"/>
      <c r="AI73" s="27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ht="15.75" customHeight="1">
      <c r="A74" s="25"/>
      <c r="B74" s="18">
        <v>5.0</v>
      </c>
      <c r="C74" s="18">
        <v>1.05</v>
      </c>
      <c r="D74" s="18">
        <v>1.05</v>
      </c>
      <c r="E74" s="19">
        <v>38.5</v>
      </c>
      <c r="F74" s="20" t="str">
        <f t="shared" si="9"/>
        <v>0.00</v>
      </c>
      <c r="G74" s="20" t="str">
        <f t="shared" si="12"/>
        <v>0.00</v>
      </c>
      <c r="H74" s="20" t="str">
        <f t="shared" si="13"/>
        <v>0.00</v>
      </c>
      <c r="I74" s="19">
        <v>5.0</v>
      </c>
      <c r="J74" s="19">
        <v>0.0</v>
      </c>
      <c r="K74" s="19">
        <v>5.0</v>
      </c>
      <c r="L74" s="20" t="str">
        <f t="shared" si="14"/>
        <v>#DIV/0!</v>
      </c>
      <c r="M74" s="20">
        <v>0.0</v>
      </c>
      <c r="N74" s="19">
        <v>0.0</v>
      </c>
      <c r="O74" s="19">
        <v>0.0</v>
      </c>
      <c r="P74" s="19">
        <v>0.0</v>
      </c>
      <c r="Q74" s="19">
        <v>0.0</v>
      </c>
      <c r="R74" s="20" t="str">
        <f t="shared" si="10"/>
        <v>0.00</v>
      </c>
      <c r="S74" s="20" t="str">
        <f t="shared" si="11"/>
        <v>6.74</v>
      </c>
      <c r="T74" s="26"/>
      <c r="AI74" s="27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ht="15.75" customHeight="1">
      <c r="A75" s="25"/>
      <c r="B75" s="18">
        <v>6.0</v>
      </c>
      <c r="C75" s="18">
        <v>1.1</v>
      </c>
      <c r="D75" s="18">
        <v>1.1</v>
      </c>
      <c r="E75" s="19">
        <v>40.0</v>
      </c>
      <c r="F75" s="20" t="str">
        <f t="shared" si="9"/>
        <v>0.00</v>
      </c>
      <c r="G75" s="20" t="str">
        <f t="shared" si="12"/>
        <v>0.00</v>
      </c>
      <c r="H75" s="20" t="str">
        <f t="shared" si="13"/>
        <v>0.00</v>
      </c>
      <c r="I75" s="19">
        <v>5.0</v>
      </c>
      <c r="J75" s="19">
        <v>0.0</v>
      </c>
      <c r="K75" s="19">
        <v>5.0</v>
      </c>
      <c r="L75" s="20" t="str">
        <f t="shared" si="14"/>
        <v>#DIV/0!</v>
      </c>
      <c r="M75" s="20">
        <v>0.0</v>
      </c>
      <c r="N75" s="19">
        <v>0.0</v>
      </c>
      <c r="O75" s="19">
        <v>0.0</v>
      </c>
      <c r="P75" s="19">
        <v>0.0</v>
      </c>
      <c r="Q75" s="19">
        <v>0.0</v>
      </c>
      <c r="R75" s="20" t="str">
        <f t="shared" si="10"/>
        <v>0.00</v>
      </c>
      <c r="S75" s="20" t="str">
        <f t="shared" si="11"/>
        <v>7.33</v>
      </c>
      <c r="T75" s="26"/>
      <c r="AI75" s="27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ht="15.75" customHeight="1">
      <c r="A76" s="25"/>
      <c r="B76" s="18">
        <v>7.0</v>
      </c>
      <c r="C76" s="18">
        <v>1.15</v>
      </c>
      <c r="D76" s="18">
        <v>1.15</v>
      </c>
      <c r="E76" s="19">
        <v>40.0</v>
      </c>
      <c r="F76" s="20" t="str">
        <f t="shared" si="9"/>
        <v>0.00</v>
      </c>
      <c r="G76" s="20" t="str">
        <f t="shared" si="12"/>
        <v>0.00</v>
      </c>
      <c r="H76" s="20" t="str">
        <f t="shared" si="13"/>
        <v>0.00</v>
      </c>
      <c r="I76" s="19">
        <v>5.0</v>
      </c>
      <c r="J76" s="19">
        <v>0.0</v>
      </c>
      <c r="K76" s="19">
        <v>5.0</v>
      </c>
      <c r="L76" s="20" t="str">
        <f t="shared" si="14"/>
        <v>#DIV/0!</v>
      </c>
      <c r="M76" s="20">
        <v>0.0</v>
      </c>
      <c r="N76" s="19">
        <v>0.0</v>
      </c>
      <c r="O76" s="19">
        <v>0.0</v>
      </c>
      <c r="P76" s="19">
        <v>0.0</v>
      </c>
      <c r="Q76" s="19">
        <v>0.0</v>
      </c>
      <c r="R76" s="20" t="str">
        <f t="shared" si="10"/>
        <v>0.00</v>
      </c>
      <c r="S76" s="20" t="str">
        <f t="shared" si="11"/>
        <v>7.67</v>
      </c>
      <c r="T76" s="26"/>
      <c r="AI76" s="27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ht="15.75" customHeight="1">
      <c r="A77" s="25"/>
      <c r="B77" s="18">
        <v>8.0</v>
      </c>
      <c r="C77" s="18">
        <v>1.2</v>
      </c>
      <c r="D77" s="18">
        <v>1.2</v>
      </c>
      <c r="E77" s="19">
        <v>39.5</v>
      </c>
      <c r="F77" s="20" t="str">
        <f t="shared" si="9"/>
        <v>0.00</v>
      </c>
      <c r="G77" s="20" t="str">
        <f t="shared" si="12"/>
        <v>0.00</v>
      </c>
      <c r="H77" s="20" t="str">
        <f t="shared" si="13"/>
        <v>0.00</v>
      </c>
      <c r="I77" s="19">
        <v>5.0</v>
      </c>
      <c r="J77" s="19">
        <v>0.0</v>
      </c>
      <c r="K77" s="19">
        <v>5.0</v>
      </c>
      <c r="L77" s="20" t="str">
        <f t="shared" si="14"/>
        <v>#DIV/0!</v>
      </c>
      <c r="M77" s="20">
        <v>0.0</v>
      </c>
      <c r="N77" s="19">
        <v>0.0</v>
      </c>
      <c r="O77" s="19">
        <v>0.0</v>
      </c>
      <c r="P77" s="19">
        <v>0.0</v>
      </c>
      <c r="Q77" s="19">
        <v>0.0</v>
      </c>
      <c r="R77" s="20" t="str">
        <f t="shared" si="10"/>
        <v>0.00</v>
      </c>
      <c r="S77" s="20" t="str">
        <f t="shared" si="11"/>
        <v>7.90</v>
      </c>
      <c r="T77" s="26"/>
      <c r="AI77" s="27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ht="15.75" customHeight="1">
      <c r="A78" s="25"/>
      <c r="B78" s="18">
        <v>9.0</v>
      </c>
      <c r="C78" s="18">
        <v>1.3</v>
      </c>
      <c r="D78" s="18">
        <v>1.3</v>
      </c>
      <c r="E78" s="19">
        <v>40.0</v>
      </c>
      <c r="F78" s="20" t="str">
        <f t="shared" si="9"/>
        <v>0.00</v>
      </c>
      <c r="G78" s="20" t="str">
        <f t="shared" si="12"/>
        <v>0.00</v>
      </c>
      <c r="H78" s="20" t="str">
        <f t="shared" si="13"/>
        <v>0.00</v>
      </c>
      <c r="I78" s="19">
        <v>5.0</v>
      </c>
      <c r="J78" s="19">
        <v>0.0</v>
      </c>
      <c r="K78" s="19">
        <v>5.0</v>
      </c>
      <c r="L78" s="20" t="str">
        <f t="shared" si="14"/>
        <v>#DIV/0!</v>
      </c>
      <c r="M78" s="20">
        <v>0.0</v>
      </c>
      <c r="N78" s="19">
        <v>0.0</v>
      </c>
      <c r="O78" s="19">
        <v>0.0</v>
      </c>
      <c r="P78" s="19">
        <v>0.0</v>
      </c>
      <c r="Q78" s="19">
        <v>0.0</v>
      </c>
      <c r="R78" s="20" t="str">
        <f t="shared" si="10"/>
        <v>0.00</v>
      </c>
      <c r="S78" s="20" t="str">
        <f t="shared" si="11"/>
        <v>8.67</v>
      </c>
      <c r="T78" s="26"/>
      <c r="AI78" s="27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ht="15.75" customHeight="1">
      <c r="A79" s="28"/>
      <c r="B79" s="18">
        <v>10.0</v>
      </c>
      <c r="C79" s="18">
        <v>1.4</v>
      </c>
      <c r="D79" s="18">
        <v>1.4</v>
      </c>
      <c r="E79" s="19">
        <v>40.0</v>
      </c>
      <c r="F79" s="20" t="str">
        <f t="shared" si="9"/>
        <v>0.00</v>
      </c>
      <c r="G79" s="20" t="str">
        <f t="shared" si="12"/>
        <v>0.00</v>
      </c>
      <c r="H79" s="20" t="str">
        <f t="shared" si="13"/>
        <v>0.00</v>
      </c>
      <c r="I79" s="19">
        <v>5.0</v>
      </c>
      <c r="J79" s="19">
        <v>0.0</v>
      </c>
      <c r="K79" s="19">
        <v>5.0</v>
      </c>
      <c r="L79" s="20" t="str">
        <f t="shared" si="14"/>
        <v>#DIV/0!</v>
      </c>
      <c r="M79" s="20">
        <v>0.0</v>
      </c>
      <c r="N79" s="19">
        <v>0.0</v>
      </c>
      <c r="O79" s="19">
        <v>0.0</v>
      </c>
      <c r="P79" s="19">
        <v>0.0</v>
      </c>
      <c r="Q79" s="19">
        <v>0.0</v>
      </c>
      <c r="R79" s="20" t="str">
        <f t="shared" si="10"/>
        <v>0.00</v>
      </c>
      <c r="S79" s="20" t="str">
        <f t="shared" si="11"/>
        <v>9.33</v>
      </c>
      <c r="T79" s="29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1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ht="15.75" customHeight="1">
      <c r="A80" s="24"/>
      <c r="B80" s="18" t="str">
        <f t="shared" ref="B80:B99" si="15">B79+1</f>
        <v>11</v>
      </c>
      <c r="C80" s="18">
        <v>1.5</v>
      </c>
      <c r="D80" s="18">
        <v>0.3</v>
      </c>
      <c r="E80" s="19">
        <v>40.0</v>
      </c>
      <c r="F80" s="20" t="str">
        <f t="shared" si="9"/>
        <v>80.00</v>
      </c>
      <c r="G80" s="20" t="str">
        <f t="shared" si="12"/>
        <v>9.60</v>
      </c>
      <c r="H80" s="20" t="str">
        <f t="shared" si="13"/>
        <v>0.60</v>
      </c>
      <c r="I80" s="19">
        <v>5.0</v>
      </c>
      <c r="J80" s="19">
        <v>9.0</v>
      </c>
      <c r="K80" s="19">
        <v>5.0</v>
      </c>
      <c r="L80" s="20" t="str">
        <f t="shared" si="14"/>
        <v>93.75</v>
      </c>
      <c r="M80" s="20" t="str">
        <f t="shared" ref="M80:M88" si="16">(J80*K80-J79*K79)/(C80*E80)*100</f>
        <v>75.00</v>
      </c>
      <c r="N80" s="19">
        <v>0.0</v>
      </c>
      <c r="O80" s="19">
        <v>0.0</v>
      </c>
      <c r="P80" s="19">
        <v>0.0</v>
      </c>
      <c r="Q80" s="19">
        <v>0.0</v>
      </c>
      <c r="R80" s="20" t="str">
        <f t="shared" si="10"/>
        <v>0.00</v>
      </c>
      <c r="S80" s="20" t="str">
        <f t="shared" si="11"/>
        <v>10.00</v>
      </c>
      <c r="T80" s="32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33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ht="15.75" customHeight="1">
      <c r="A81" s="34" t="s">
        <v>58</v>
      </c>
      <c r="B81" s="35" t="str">
        <f t="shared" si="15"/>
        <v>12</v>
      </c>
      <c r="C81" s="35">
        <v>0.8</v>
      </c>
      <c r="D81" s="35">
        <v>0.15</v>
      </c>
      <c r="E81" s="36">
        <v>39.5</v>
      </c>
      <c r="F81" s="37" t="str">
        <f t="shared" si="9"/>
        <v>81.25</v>
      </c>
      <c r="G81" s="37" t="str">
        <f t="shared" si="12"/>
        <v>5.74</v>
      </c>
      <c r="H81" s="37" t="str">
        <f t="shared" si="13"/>
        <v>0.24</v>
      </c>
      <c r="I81" s="36">
        <v>5.0</v>
      </c>
      <c r="J81" s="35">
        <v>14.5</v>
      </c>
      <c r="K81" s="36">
        <v>5.0</v>
      </c>
      <c r="L81" s="37" t="str">
        <f t="shared" si="14"/>
        <v>95.90</v>
      </c>
      <c r="M81" s="37" t="str">
        <f t="shared" si="16"/>
        <v>87.03</v>
      </c>
      <c r="N81" s="36">
        <v>0.0</v>
      </c>
      <c r="O81" s="36">
        <v>0.0</v>
      </c>
      <c r="P81" s="36">
        <v>0.0</v>
      </c>
      <c r="Q81" s="36">
        <v>0.0</v>
      </c>
      <c r="R81" s="37" t="str">
        <f t="shared" si="10"/>
        <v>0.00</v>
      </c>
      <c r="S81" s="37" t="str">
        <f t="shared" ref="S81:S87" si="17">(C81*E81-D80*E80+J80*K80)/$D$66*100</f>
        <v>10.77</v>
      </c>
      <c r="T81" s="38" t="s">
        <v>59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J81" s="39" t="s">
        <v>60</v>
      </c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</row>
    <row r="82" ht="15.75" customHeight="1">
      <c r="A82" s="25"/>
      <c r="B82" s="35" t="str">
        <f t="shared" si="15"/>
        <v>13</v>
      </c>
      <c r="C82" s="35">
        <v>0.9</v>
      </c>
      <c r="D82" s="35">
        <v>0.18</v>
      </c>
      <c r="E82" s="36">
        <v>39.0</v>
      </c>
      <c r="F82" s="37" t="str">
        <f t="shared" si="9"/>
        <v>80.00</v>
      </c>
      <c r="G82" s="37" t="str">
        <f t="shared" si="12"/>
        <v>5.85</v>
      </c>
      <c r="H82" s="37" t="str">
        <f t="shared" si="13"/>
        <v>0.25</v>
      </c>
      <c r="I82" s="36">
        <v>5.0</v>
      </c>
      <c r="J82" s="35">
        <v>20.1</v>
      </c>
      <c r="K82" s="36">
        <v>5.0</v>
      </c>
      <c r="L82" s="37" t="str">
        <f t="shared" si="14"/>
        <v>95.71</v>
      </c>
      <c r="M82" s="37" t="str">
        <f t="shared" si="16"/>
        <v>79.77</v>
      </c>
      <c r="N82" s="36">
        <v>0.0</v>
      </c>
      <c r="O82" s="36">
        <v>0.0</v>
      </c>
      <c r="P82" s="36">
        <v>0.0</v>
      </c>
      <c r="Q82" s="36">
        <v>0.0</v>
      </c>
      <c r="R82" s="37" t="str">
        <f t="shared" si="10"/>
        <v>0.00</v>
      </c>
      <c r="S82" s="37" t="str">
        <f t="shared" si="17"/>
        <v>16.95</v>
      </c>
      <c r="T82" s="26"/>
      <c r="AI82" s="27"/>
      <c r="AJ82" s="40"/>
      <c r="AK82" s="39"/>
      <c r="AL82" s="39"/>
      <c r="AM82" s="39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</row>
    <row r="83" ht="15.75" customHeight="1">
      <c r="A83" s="25"/>
      <c r="B83" s="35" t="str">
        <f t="shared" si="15"/>
        <v>14</v>
      </c>
      <c r="C83" s="35">
        <v>1.05</v>
      </c>
      <c r="D83" s="35">
        <v>0.17</v>
      </c>
      <c r="E83" s="36">
        <v>39.5</v>
      </c>
      <c r="F83" s="37" t="str">
        <f t="shared" si="9"/>
        <v>83.81</v>
      </c>
      <c r="G83" s="37" t="str">
        <f t="shared" si="12"/>
        <v>7.20</v>
      </c>
      <c r="H83" s="37" t="str">
        <f t="shared" si="13"/>
        <v>0.20</v>
      </c>
      <c r="I83" s="36">
        <v>5.0</v>
      </c>
      <c r="J83" s="35">
        <v>27.1</v>
      </c>
      <c r="K83" s="36">
        <v>5.0</v>
      </c>
      <c r="L83" s="37" t="str">
        <f t="shared" si="14"/>
        <v>97.18</v>
      </c>
      <c r="M83" s="37" t="str">
        <f t="shared" si="16"/>
        <v>84.39</v>
      </c>
      <c r="N83" s="36">
        <v>0.0</v>
      </c>
      <c r="O83" s="36">
        <v>0.0</v>
      </c>
      <c r="P83" s="36">
        <v>0.0</v>
      </c>
      <c r="Q83" s="36">
        <v>0.0</v>
      </c>
      <c r="R83" s="37" t="str">
        <f t="shared" si="10"/>
        <v>0.00</v>
      </c>
      <c r="S83" s="37" t="str">
        <f t="shared" si="17"/>
        <v>22.49</v>
      </c>
      <c r="T83" s="26"/>
      <c r="AI83" s="27"/>
      <c r="AJ83" s="39" t="s">
        <v>61</v>
      </c>
      <c r="AK83" s="39"/>
      <c r="AL83" s="39"/>
      <c r="AM83" s="39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</row>
    <row r="84" ht="15.75" customHeight="1">
      <c r="A84" s="25"/>
      <c r="B84" s="35" t="str">
        <f t="shared" si="15"/>
        <v>15</v>
      </c>
      <c r="C84" s="35">
        <v>0.95</v>
      </c>
      <c r="D84" s="35">
        <v>0.15</v>
      </c>
      <c r="E84" s="36">
        <v>40.0</v>
      </c>
      <c r="F84" s="37" t="str">
        <f t="shared" si="9"/>
        <v>84.21</v>
      </c>
      <c r="G84" s="37" t="str">
        <f t="shared" si="12"/>
        <v>6.60</v>
      </c>
      <c r="H84" s="37" t="str">
        <f t="shared" si="13"/>
        <v>0.20</v>
      </c>
      <c r="I84" s="36">
        <v>5.0</v>
      </c>
      <c r="J84" s="35">
        <v>33.5</v>
      </c>
      <c r="K84" s="36">
        <v>5.0</v>
      </c>
      <c r="L84" s="37" t="str">
        <f t="shared" si="14"/>
        <v>96.93</v>
      </c>
      <c r="M84" s="37" t="str">
        <f t="shared" si="16"/>
        <v>84.21</v>
      </c>
      <c r="N84" s="36">
        <v>0.0</v>
      </c>
      <c r="O84" s="36">
        <v>0.0</v>
      </c>
      <c r="P84" s="36">
        <v>0.0</v>
      </c>
      <c r="Q84" s="36">
        <v>0.0</v>
      </c>
      <c r="R84" s="37" t="str">
        <f t="shared" si="10"/>
        <v>0.00</v>
      </c>
      <c r="S84" s="37" t="str">
        <f t="shared" si="17"/>
        <v>27.80</v>
      </c>
      <c r="T84" s="26"/>
      <c r="AI84" s="27"/>
      <c r="AJ84" s="40"/>
      <c r="AK84" s="39"/>
      <c r="AL84" s="39"/>
      <c r="AM84" s="39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</row>
    <row r="85" ht="15.75" customHeight="1">
      <c r="A85" s="25"/>
      <c r="B85" s="35" t="str">
        <f t="shared" si="15"/>
        <v>16</v>
      </c>
      <c r="C85" s="35">
        <v>0.91</v>
      </c>
      <c r="D85" s="35">
        <v>0.16</v>
      </c>
      <c r="E85" s="36">
        <v>39.5</v>
      </c>
      <c r="F85" s="37" t="str">
        <f t="shared" si="9"/>
        <v>82.42</v>
      </c>
      <c r="G85" s="37" t="str">
        <f t="shared" si="12"/>
        <v>6.13</v>
      </c>
      <c r="H85" s="37" t="str">
        <f t="shared" si="13"/>
        <v>0.13</v>
      </c>
      <c r="I85" s="36">
        <v>5.0</v>
      </c>
      <c r="J85" s="35">
        <v>39.5</v>
      </c>
      <c r="K85" s="36">
        <v>5.0</v>
      </c>
      <c r="L85" s="37" t="str">
        <f t="shared" si="14"/>
        <v>97.91</v>
      </c>
      <c r="M85" s="37" t="str">
        <f t="shared" si="16"/>
        <v>83.46</v>
      </c>
      <c r="N85" s="36">
        <v>0.0</v>
      </c>
      <c r="O85" s="36">
        <v>0.0</v>
      </c>
      <c r="P85" s="36">
        <v>0.0</v>
      </c>
      <c r="Q85" s="36">
        <v>0.0</v>
      </c>
      <c r="R85" s="37" t="str">
        <f t="shared" si="10"/>
        <v>0.00</v>
      </c>
      <c r="S85" s="37" t="str">
        <f t="shared" si="17"/>
        <v>32.91</v>
      </c>
      <c r="T85" s="26"/>
      <c r="AI85" s="27"/>
      <c r="AJ85" s="39" t="s">
        <v>62</v>
      </c>
      <c r="AK85" s="39"/>
      <c r="AL85" s="39"/>
      <c r="AM85" s="39"/>
      <c r="AN85" s="39"/>
      <c r="AO85" s="39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</row>
    <row r="86" ht="15.75" customHeight="1">
      <c r="A86" s="25"/>
      <c r="B86" s="35" t="str">
        <f t="shared" si="15"/>
        <v>17</v>
      </c>
      <c r="C86" s="36">
        <v>1.0</v>
      </c>
      <c r="D86" s="35">
        <v>0.2</v>
      </c>
      <c r="E86" s="36">
        <v>39.5</v>
      </c>
      <c r="F86" s="37" t="str">
        <f t="shared" si="9"/>
        <v>80.00</v>
      </c>
      <c r="G86" s="37" t="str">
        <f t="shared" si="12"/>
        <v>6.45</v>
      </c>
      <c r="H86" s="37" t="str">
        <f t="shared" si="13"/>
        <v>0.25</v>
      </c>
      <c r="I86" s="36">
        <v>5.0</v>
      </c>
      <c r="J86" s="35">
        <v>45.7</v>
      </c>
      <c r="K86" s="36">
        <v>5.0</v>
      </c>
      <c r="L86" s="37" t="str">
        <f t="shared" si="14"/>
        <v>96.15</v>
      </c>
      <c r="M86" s="37" t="str">
        <f t="shared" si="16"/>
        <v>78.48</v>
      </c>
      <c r="N86" s="36">
        <v>0.0</v>
      </c>
      <c r="O86" s="36">
        <v>0.0</v>
      </c>
      <c r="P86" s="36">
        <v>0.0</v>
      </c>
      <c r="Q86" s="36">
        <v>0.0</v>
      </c>
      <c r="R86" s="37" t="str">
        <f t="shared" si="10"/>
        <v>0.00</v>
      </c>
      <c r="S86" s="37" t="str">
        <f t="shared" si="17"/>
        <v>38.45</v>
      </c>
      <c r="T86" s="26"/>
      <c r="AI86" s="27"/>
      <c r="AJ86" s="39" t="s">
        <v>63</v>
      </c>
      <c r="AK86" s="39"/>
      <c r="AL86" s="39"/>
      <c r="AM86" s="39"/>
      <c r="AN86" s="39"/>
      <c r="AO86" s="39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</row>
    <row r="87" ht="15.75" customHeight="1">
      <c r="A87" s="28"/>
      <c r="B87" s="35" t="str">
        <f t="shared" si="15"/>
        <v>18</v>
      </c>
      <c r="C87" s="35">
        <v>0.85</v>
      </c>
      <c r="D87" s="35">
        <v>0.12</v>
      </c>
      <c r="E87" s="36">
        <v>40.0</v>
      </c>
      <c r="F87" s="37" t="str">
        <f t="shared" si="9"/>
        <v>85.88</v>
      </c>
      <c r="G87" s="37" t="str">
        <f t="shared" si="12"/>
        <v>6.09</v>
      </c>
      <c r="H87" s="37" t="str">
        <f t="shared" si="13"/>
        <v>0.29</v>
      </c>
      <c r="I87" s="36">
        <v>5.0</v>
      </c>
      <c r="J87" s="35">
        <v>51.5</v>
      </c>
      <c r="K87" s="36">
        <v>5.0</v>
      </c>
      <c r="L87" s="37" t="str">
        <f t="shared" si="14"/>
        <v>95.27</v>
      </c>
      <c r="M87" s="37" t="str">
        <f t="shared" si="16"/>
        <v>85.29</v>
      </c>
      <c r="N87" s="36">
        <v>0.0</v>
      </c>
      <c r="O87" s="36">
        <v>0.0</v>
      </c>
      <c r="P87" s="36">
        <v>0.0</v>
      </c>
      <c r="Q87" s="36">
        <v>0.0</v>
      </c>
      <c r="R87" s="37" t="str">
        <f t="shared" si="10"/>
        <v>0.00</v>
      </c>
      <c r="S87" s="37" t="str">
        <f t="shared" si="17"/>
        <v>42.43</v>
      </c>
      <c r="T87" s="29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</row>
    <row r="88" ht="15.75" customHeight="1">
      <c r="A88" s="41" t="s">
        <v>64</v>
      </c>
      <c r="B88" s="42" t="str">
        <f t="shared" si="15"/>
        <v>19</v>
      </c>
      <c r="C88" s="42">
        <v>0.87</v>
      </c>
      <c r="D88" s="42">
        <v>0.14</v>
      </c>
      <c r="E88" s="43">
        <v>39.5</v>
      </c>
      <c r="F88" s="44" t="str">
        <f t="shared" si="9"/>
        <v>83.91</v>
      </c>
      <c r="G88" s="44" t="str">
        <f t="shared" si="12"/>
        <v>6.06</v>
      </c>
      <c r="H88" s="44" t="str">
        <f t="shared" si="13"/>
        <v>0.26</v>
      </c>
      <c r="I88" s="43">
        <v>5.0</v>
      </c>
      <c r="J88" s="42">
        <v>57.3</v>
      </c>
      <c r="K88" s="43">
        <v>5.0</v>
      </c>
      <c r="L88" s="44" t="str">
        <f t="shared" si="14"/>
        <v>95.79</v>
      </c>
      <c r="M88" s="44" t="str">
        <f t="shared" si="16"/>
        <v>84.39</v>
      </c>
      <c r="N88" s="43">
        <v>52.5</v>
      </c>
      <c r="O88" s="43">
        <v>5.0</v>
      </c>
      <c r="P88" s="43" t="str">
        <f t="shared" ref="P88:P99" si="18">(J88*K88-N88*O88)</f>
        <v>24.0</v>
      </c>
      <c r="Q88" s="43" t="str">
        <f>P87+P88</f>
        <v>24.0</v>
      </c>
      <c r="R88" s="44" t="str">
        <f t="shared" si="10"/>
        <v>4.00</v>
      </c>
      <c r="S88" s="44" t="str">
        <f t="shared" ref="S88:S99" si="19">(C88*E88-D87*E87+J87*K87+Q87)/$D$66*100</f>
        <v>47.84</v>
      </c>
      <c r="T88" s="45" t="s">
        <v>65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46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</row>
    <row r="89" ht="15.75" customHeight="1">
      <c r="A89" s="25"/>
      <c r="B89" s="42" t="str">
        <f t="shared" si="15"/>
        <v>20</v>
      </c>
      <c r="C89" s="42">
        <v>0.9</v>
      </c>
      <c r="D89" s="42">
        <v>0.12</v>
      </c>
      <c r="E89" s="43">
        <v>39.0</v>
      </c>
      <c r="F89" s="44" t="str">
        <f t="shared" si="9"/>
        <v>86.67</v>
      </c>
      <c r="G89" s="44" t="str">
        <f t="shared" si="12"/>
        <v>6.34</v>
      </c>
      <c r="H89" s="44" t="str">
        <f t="shared" ref="H89:H99" si="20">(C89*E89-D89*E89-((J89*K89-J88*K88))-P88)/I89+H88</f>
        <v>0.24</v>
      </c>
      <c r="I89" s="43">
        <v>5.0</v>
      </c>
      <c r="J89" s="42">
        <v>58.6</v>
      </c>
      <c r="K89" s="43">
        <v>5.0</v>
      </c>
      <c r="L89" s="44" t="str">
        <f t="shared" ref="L89:L99" si="21">((J89*K89-J88*K88+P88))/(G89*I89)*100</f>
        <v>96.23</v>
      </c>
      <c r="M89" s="44" t="str">
        <f t="shared" ref="M89:M99" si="22">(J89*K89-J88*K88+P88)/(C89*E89)*100</f>
        <v>86.89</v>
      </c>
      <c r="N89" s="43">
        <v>45.9</v>
      </c>
      <c r="O89" s="43">
        <v>5.0</v>
      </c>
      <c r="P89" s="43" t="str">
        <f t="shared" si="18"/>
        <v>63.5</v>
      </c>
      <c r="Q89" s="43" t="str">
        <f t="shared" ref="Q89:Q99" si="23">Q88+P89</f>
        <v>87.5</v>
      </c>
      <c r="R89" s="44" t="str">
        <f t="shared" si="10"/>
        <v>14.58</v>
      </c>
      <c r="S89" s="44" t="str">
        <f t="shared" si="19"/>
        <v>56.68</v>
      </c>
      <c r="T89" s="26"/>
      <c r="AI89" s="48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</row>
    <row r="90" ht="15.75" customHeight="1">
      <c r="A90" s="25"/>
      <c r="B90" s="42" t="str">
        <f t="shared" si="15"/>
        <v>21</v>
      </c>
      <c r="C90" s="42">
        <v>0.95</v>
      </c>
      <c r="D90" s="42">
        <v>0.14</v>
      </c>
      <c r="E90" s="43">
        <v>39.5</v>
      </c>
      <c r="F90" s="44" t="str">
        <f t="shared" si="9"/>
        <v>85.26</v>
      </c>
      <c r="G90" s="44" t="str">
        <f t="shared" si="12"/>
        <v>6.64</v>
      </c>
      <c r="H90" s="44" t="str">
        <f t="shared" si="20"/>
        <v>0.14</v>
      </c>
      <c r="I90" s="43">
        <v>5.0</v>
      </c>
      <c r="J90" s="42">
        <v>52.4</v>
      </c>
      <c r="K90" s="43">
        <v>5.0</v>
      </c>
      <c r="L90" s="44" t="str">
        <f t="shared" si="21"/>
        <v>97.92</v>
      </c>
      <c r="M90" s="44" t="str">
        <f t="shared" si="22"/>
        <v>86.61</v>
      </c>
      <c r="N90" s="43">
        <v>42.2</v>
      </c>
      <c r="O90" s="43">
        <v>5.0</v>
      </c>
      <c r="P90" s="43" t="str">
        <f t="shared" si="18"/>
        <v>51.0</v>
      </c>
      <c r="Q90" s="43" t="str">
        <f t="shared" si="23"/>
        <v>138.5</v>
      </c>
      <c r="R90" s="44" t="str">
        <f t="shared" si="10"/>
        <v>23.08</v>
      </c>
      <c r="S90" s="44" t="str">
        <f t="shared" si="19"/>
        <v>68.89</v>
      </c>
      <c r="T90" s="26"/>
      <c r="AI90" s="48"/>
      <c r="AJ90" s="49" t="s">
        <v>60</v>
      </c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</row>
    <row r="91" ht="15.75" customHeight="1">
      <c r="A91" s="25"/>
      <c r="B91" s="42" t="str">
        <f t="shared" si="15"/>
        <v>22</v>
      </c>
      <c r="C91" s="42">
        <v>0.85</v>
      </c>
      <c r="D91" s="42">
        <v>0.12</v>
      </c>
      <c r="E91" s="43">
        <v>39.5</v>
      </c>
      <c r="F91" s="44" t="str">
        <f t="shared" si="9"/>
        <v>85.88</v>
      </c>
      <c r="G91" s="44" t="str">
        <f t="shared" si="12"/>
        <v>5.91</v>
      </c>
      <c r="H91" s="44" t="str">
        <f t="shared" si="20"/>
        <v>0.20</v>
      </c>
      <c r="I91" s="43">
        <v>5.0</v>
      </c>
      <c r="J91" s="42">
        <v>47.9</v>
      </c>
      <c r="K91" s="43">
        <v>5.0</v>
      </c>
      <c r="L91" s="44" t="str">
        <f t="shared" si="21"/>
        <v>96.53</v>
      </c>
      <c r="M91" s="44" t="str">
        <f t="shared" si="22"/>
        <v>84.88</v>
      </c>
      <c r="N91" s="43">
        <v>40.0</v>
      </c>
      <c r="O91" s="43">
        <v>5.0</v>
      </c>
      <c r="P91" s="43" t="str">
        <f t="shared" si="18"/>
        <v>39.5</v>
      </c>
      <c r="Q91" s="43" t="str">
        <f t="shared" si="23"/>
        <v>178.0</v>
      </c>
      <c r="R91" s="44" t="str">
        <f t="shared" si="10"/>
        <v>29.67</v>
      </c>
      <c r="S91" s="44" t="str">
        <f t="shared" si="19"/>
        <v>71.42</v>
      </c>
      <c r="T91" s="26"/>
      <c r="AI91" s="48"/>
      <c r="AJ91" s="49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</row>
    <row r="92" ht="15.75" customHeight="1">
      <c r="A92" s="25"/>
      <c r="B92" s="42" t="str">
        <f t="shared" si="15"/>
        <v>23</v>
      </c>
      <c r="C92" s="42">
        <v>0.85</v>
      </c>
      <c r="D92" s="42">
        <v>0.12</v>
      </c>
      <c r="E92" s="43">
        <v>39.0</v>
      </c>
      <c r="F92" s="44" t="str">
        <f t="shared" si="9"/>
        <v>85.88</v>
      </c>
      <c r="G92" s="44" t="str">
        <f t="shared" si="12"/>
        <v>5.90</v>
      </c>
      <c r="H92" s="44" t="str">
        <f t="shared" si="20"/>
        <v>0.20</v>
      </c>
      <c r="I92" s="43">
        <v>5.0</v>
      </c>
      <c r="J92" s="42">
        <v>45.7</v>
      </c>
      <c r="K92" s="43">
        <v>5.0</v>
      </c>
      <c r="L92" s="44" t="str">
        <f t="shared" si="21"/>
        <v>96.63</v>
      </c>
      <c r="M92" s="44" t="str">
        <f t="shared" si="22"/>
        <v>85.97</v>
      </c>
      <c r="N92" s="43">
        <v>39.0</v>
      </c>
      <c r="O92" s="43">
        <v>5.0</v>
      </c>
      <c r="P92" s="43" t="str">
        <f t="shared" si="18"/>
        <v>33.5</v>
      </c>
      <c r="Q92" s="43" t="str">
        <f t="shared" si="23"/>
        <v>211.5</v>
      </c>
      <c r="R92" s="44" t="str">
        <f t="shared" si="10"/>
        <v>35.25</v>
      </c>
      <c r="S92" s="44" t="str">
        <f t="shared" si="19"/>
        <v>74.32</v>
      </c>
      <c r="T92" s="26"/>
      <c r="AI92" s="48"/>
      <c r="AJ92" s="49" t="s">
        <v>61</v>
      </c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</row>
    <row r="93" ht="15.75" customHeight="1">
      <c r="A93" s="25"/>
      <c r="B93" s="42" t="str">
        <f t="shared" si="15"/>
        <v>24</v>
      </c>
      <c r="C93" s="42">
        <v>0.8</v>
      </c>
      <c r="D93" s="42">
        <v>0.11</v>
      </c>
      <c r="E93" s="43">
        <v>39.5</v>
      </c>
      <c r="F93" s="44" t="str">
        <f t="shared" si="9"/>
        <v>86.25</v>
      </c>
      <c r="G93" s="44" t="str">
        <f t="shared" si="12"/>
        <v>5.65</v>
      </c>
      <c r="H93" s="44" t="str">
        <f t="shared" si="20"/>
        <v>0.15</v>
      </c>
      <c r="I93" s="43">
        <v>5.0</v>
      </c>
      <c r="J93" s="42">
        <v>44.5</v>
      </c>
      <c r="K93" s="43">
        <v>5.0</v>
      </c>
      <c r="L93" s="44" t="str">
        <f t="shared" si="21"/>
        <v>97.35</v>
      </c>
      <c r="M93" s="44" t="str">
        <f t="shared" si="22"/>
        <v>87.03</v>
      </c>
      <c r="N93" s="43">
        <v>36.9</v>
      </c>
      <c r="O93" s="43">
        <v>5.0</v>
      </c>
      <c r="P93" s="43" t="str">
        <f t="shared" si="18"/>
        <v>38.0</v>
      </c>
      <c r="Q93" s="43" t="str">
        <f t="shared" si="23"/>
        <v>249.5</v>
      </c>
      <c r="R93" s="44" t="str">
        <f t="shared" si="10"/>
        <v>41.58</v>
      </c>
      <c r="S93" s="44" t="str">
        <f t="shared" si="19"/>
        <v>77.82</v>
      </c>
      <c r="T93" s="26"/>
      <c r="AI93" s="48"/>
      <c r="AJ93" s="49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</row>
    <row r="94" ht="15.75" customHeight="1">
      <c r="A94" s="25"/>
      <c r="B94" s="42" t="str">
        <f t="shared" si="15"/>
        <v>25</v>
      </c>
      <c r="C94" s="42">
        <v>0.75</v>
      </c>
      <c r="D94" s="42">
        <v>0.11</v>
      </c>
      <c r="E94" s="43">
        <v>39.5</v>
      </c>
      <c r="F94" s="44" t="str">
        <f t="shared" si="9"/>
        <v>85.33</v>
      </c>
      <c r="G94" s="44" t="str">
        <f t="shared" si="12"/>
        <v>5.21</v>
      </c>
      <c r="H94" s="44" t="str">
        <f t="shared" si="20"/>
        <v>0.11</v>
      </c>
      <c r="I94" s="43">
        <v>5.0</v>
      </c>
      <c r="J94" s="43">
        <v>42.0</v>
      </c>
      <c r="K94" s="43">
        <v>5.0</v>
      </c>
      <c r="L94" s="44" t="str">
        <f t="shared" si="21"/>
        <v>97.96</v>
      </c>
      <c r="M94" s="44" t="str">
        <f t="shared" si="22"/>
        <v>86.08</v>
      </c>
      <c r="N94" s="43">
        <v>33.2</v>
      </c>
      <c r="O94" s="43">
        <v>5.0</v>
      </c>
      <c r="P94" s="43" t="str">
        <f t="shared" si="18"/>
        <v>44.0</v>
      </c>
      <c r="Q94" s="43" t="str">
        <f t="shared" si="23"/>
        <v>293.5</v>
      </c>
      <c r="R94" s="44" t="str">
        <f t="shared" si="10"/>
        <v>48.92</v>
      </c>
      <c r="S94" s="44" t="str">
        <f t="shared" si="19"/>
        <v>82.88</v>
      </c>
      <c r="T94" s="26"/>
      <c r="AI94" s="48"/>
      <c r="AJ94" s="49" t="s">
        <v>62</v>
      </c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</row>
    <row r="95" ht="15.75" customHeight="1">
      <c r="A95" s="25"/>
      <c r="B95" s="42" t="str">
        <f t="shared" si="15"/>
        <v>26</v>
      </c>
      <c r="C95" s="42">
        <v>0.75</v>
      </c>
      <c r="D95" s="42">
        <v>0.12</v>
      </c>
      <c r="E95" s="43">
        <v>39.0</v>
      </c>
      <c r="F95" s="44" t="str">
        <f t="shared" si="9"/>
        <v>84.00</v>
      </c>
      <c r="G95" s="44" t="str">
        <f t="shared" si="12"/>
        <v>5.02</v>
      </c>
      <c r="H95" s="44" t="str">
        <f t="shared" si="20"/>
        <v>0.12</v>
      </c>
      <c r="I95" s="43">
        <v>5.0</v>
      </c>
      <c r="J95" s="42">
        <v>38.1</v>
      </c>
      <c r="K95" s="43">
        <v>5.0</v>
      </c>
      <c r="L95" s="44" t="str">
        <f t="shared" si="21"/>
        <v>97.61</v>
      </c>
      <c r="M95" s="44" t="str">
        <f t="shared" si="22"/>
        <v>83.76</v>
      </c>
      <c r="N95" s="43">
        <v>30.5</v>
      </c>
      <c r="O95" s="43">
        <v>5.0</v>
      </c>
      <c r="P95" s="43" t="str">
        <f t="shared" si="18"/>
        <v>38.0</v>
      </c>
      <c r="Q95" s="43" t="str">
        <f t="shared" si="23"/>
        <v>331.5</v>
      </c>
      <c r="R95" s="44" t="str">
        <f t="shared" si="10"/>
        <v>55.25</v>
      </c>
      <c r="S95" s="44" t="str">
        <f t="shared" si="19"/>
        <v>88.07</v>
      </c>
      <c r="T95" s="26"/>
      <c r="AI95" s="48"/>
      <c r="AJ95" s="49" t="s">
        <v>63</v>
      </c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</row>
    <row r="96" ht="15.75" customHeight="1">
      <c r="A96" s="25"/>
      <c r="B96" s="42" t="str">
        <f t="shared" si="15"/>
        <v>27</v>
      </c>
      <c r="C96" s="42">
        <v>0.7</v>
      </c>
      <c r="D96" s="42">
        <v>0.12</v>
      </c>
      <c r="E96" s="43">
        <v>39.0</v>
      </c>
      <c r="F96" s="44" t="str">
        <f t="shared" si="9"/>
        <v>82.86</v>
      </c>
      <c r="G96" s="44" t="str">
        <f t="shared" si="12"/>
        <v>4.64</v>
      </c>
      <c r="H96" s="44" t="str">
        <f t="shared" si="20"/>
        <v>0.14</v>
      </c>
      <c r="I96" s="43">
        <v>5.0</v>
      </c>
      <c r="J96" s="43">
        <v>35.0</v>
      </c>
      <c r="K96" s="43">
        <v>5.0</v>
      </c>
      <c r="L96" s="44" t="str">
        <f t="shared" si="21"/>
        <v>96.90</v>
      </c>
      <c r="M96" s="44" t="str">
        <f t="shared" si="22"/>
        <v>82.42</v>
      </c>
      <c r="N96" s="43">
        <v>30.5</v>
      </c>
      <c r="O96" s="43">
        <v>5.0</v>
      </c>
      <c r="P96" s="43" t="str">
        <f t="shared" si="18"/>
        <v>22.5</v>
      </c>
      <c r="Q96" s="43" t="str">
        <f t="shared" si="23"/>
        <v>354.0</v>
      </c>
      <c r="R96" s="44" t="str">
        <f t="shared" si="10"/>
        <v>59.00</v>
      </c>
      <c r="S96" s="44" t="str">
        <f t="shared" si="19"/>
        <v>90.77</v>
      </c>
      <c r="T96" s="26"/>
      <c r="AI96" s="48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</row>
    <row r="97" ht="15.75" customHeight="1">
      <c r="A97" s="25"/>
      <c r="B97" s="42" t="str">
        <f t="shared" si="15"/>
        <v>28</v>
      </c>
      <c r="C97" s="42">
        <v>0.55</v>
      </c>
      <c r="D97" s="42">
        <v>0.1</v>
      </c>
      <c r="E97" s="43">
        <v>40.0</v>
      </c>
      <c r="F97" s="44" t="str">
        <f t="shared" si="9"/>
        <v>81.82</v>
      </c>
      <c r="G97" s="44" t="str">
        <f t="shared" si="12"/>
        <v>3.74</v>
      </c>
      <c r="H97" s="44" t="str">
        <f t="shared" si="20"/>
        <v>0.14</v>
      </c>
      <c r="I97" s="43">
        <v>5.0</v>
      </c>
      <c r="J97" s="42">
        <v>34.1</v>
      </c>
      <c r="K97" s="43">
        <v>5.0</v>
      </c>
      <c r="L97" s="44" t="str">
        <f t="shared" si="21"/>
        <v>96.15</v>
      </c>
      <c r="M97" s="44" t="str">
        <f t="shared" si="22"/>
        <v>81.82</v>
      </c>
      <c r="N97" s="43">
        <v>30.1</v>
      </c>
      <c r="O97" s="43">
        <v>5.0</v>
      </c>
      <c r="P97" s="43" t="str">
        <f t="shared" si="18"/>
        <v>20.0</v>
      </c>
      <c r="Q97" s="43" t="str">
        <f t="shared" si="23"/>
        <v>374.0</v>
      </c>
      <c r="R97" s="44" t="str">
        <f t="shared" si="10"/>
        <v>62.33</v>
      </c>
      <c r="S97" s="44" t="str">
        <f t="shared" si="19"/>
        <v>91.05</v>
      </c>
      <c r="T97" s="26"/>
      <c r="AI97" s="48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</row>
    <row r="98" ht="15.75" customHeight="1">
      <c r="A98" s="25"/>
      <c r="B98" s="42" t="str">
        <f t="shared" si="15"/>
        <v>29</v>
      </c>
      <c r="C98" s="42">
        <v>0.4</v>
      </c>
      <c r="D98" s="42">
        <v>0.05</v>
      </c>
      <c r="E98" s="43">
        <v>39.5</v>
      </c>
      <c r="F98" s="44" t="str">
        <f t="shared" si="9"/>
        <v>87.50</v>
      </c>
      <c r="G98" s="44" t="str">
        <f t="shared" si="12"/>
        <v>2.91</v>
      </c>
      <c r="H98" s="44" t="str">
        <f t="shared" si="20"/>
        <v>0.21</v>
      </c>
      <c r="I98" s="43">
        <v>5.0</v>
      </c>
      <c r="J98" s="42">
        <v>32.8</v>
      </c>
      <c r="K98" s="43">
        <v>5.0</v>
      </c>
      <c r="L98" s="44" t="str">
        <f t="shared" si="21"/>
        <v>92.82</v>
      </c>
      <c r="M98" s="44" t="str">
        <f t="shared" si="22"/>
        <v>85.44</v>
      </c>
      <c r="N98" s="43">
        <v>30.0</v>
      </c>
      <c r="O98" s="43">
        <v>5.0</v>
      </c>
      <c r="P98" s="43" t="str">
        <f t="shared" si="18"/>
        <v>14.0</v>
      </c>
      <c r="Q98" s="43" t="str">
        <f t="shared" si="23"/>
        <v>388.0</v>
      </c>
      <c r="R98" s="44" t="str">
        <f t="shared" si="10"/>
        <v>64.67</v>
      </c>
      <c r="S98" s="44" t="str">
        <f t="shared" si="19"/>
        <v>92.72</v>
      </c>
      <c r="T98" s="26"/>
      <c r="AI98" s="48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</row>
    <row r="99" ht="15.75" customHeight="1">
      <c r="A99" s="28"/>
      <c r="B99" s="42" t="str">
        <f t="shared" si="15"/>
        <v>30</v>
      </c>
      <c r="C99" s="42">
        <v>0.3</v>
      </c>
      <c r="D99" s="42">
        <v>0.05</v>
      </c>
      <c r="E99" s="43">
        <v>39.5</v>
      </c>
      <c r="F99" s="44" t="str">
        <f t="shared" si="9"/>
        <v>83.33</v>
      </c>
      <c r="G99" s="44" t="str">
        <f t="shared" si="12"/>
        <v>2.18</v>
      </c>
      <c r="H99" s="44" t="str">
        <f t="shared" si="20"/>
        <v>0.18</v>
      </c>
      <c r="I99" s="43">
        <v>5.0</v>
      </c>
      <c r="J99" s="43">
        <v>32.0</v>
      </c>
      <c r="K99" s="43">
        <v>5.0</v>
      </c>
      <c r="L99" s="44" t="str">
        <f t="shared" si="21"/>
        <v>91.58</v>
      </c>
      <c r="M99" s="44" t="str">
        <f t="shared" si="22"/>
        <v>84.39</v>
      </c>
      <c r="N99" s="43">
        <v>29.9</v>
      </c>
      <c r="O99" s="43">
        <v>5.0</v>
      </c>
      <c r="P99" s="43" t="str">
        <f t="shared" si="18"/>
        <v>10.5</v>
      </c>
      <c r="Q99" s="43" t="str">
        <f t="shared" si="23"/>
        <v>398.5</v>
      </c>
      <c r="R99" s="44" t="str">
        <f t="shared" si="10"/>
        <v>66.42</v>
      </c>
      <c r="S99" s="44" t="str">
        <f t="shared" si="19"/>
        <v>93.65</v>
      </c>
      <c r="T99" s="29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50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</row>
    <row r="100" ht="15.75" customHeight="1">
      <c r="P100" s="51"/>
      <c r="S100" s="14"/>
    </row>
    <row r="101" ht="15.75" customHeight="1">
      <c r="A101" s="52" t="s">
        <v>66</v>
      </c>
      <c r="C101" s="52" t="s">
        <v>67</v>
      </c>
      <c r="E101" s="53" t="str">
        <f>100-E102-E103-E105-E104</f>
        <v>8.18</v>
      </c>
    </row>
    <row r="102" ht="15.75" customHeight="1">
      <c r="C102" t="s">
        <v>68</v>
      </c>
      <c r="E102" s="53" t="str">
        <f>D99*E99/D66*100</f>
        <v>0.33</v>
      </c>
    </row>
    <row r="103" ht="15.75" customHeight="1">
      <c r="C103" t="s">
        <v>69</v>
      </c>
      <c r="E103" s="53" t="str">
        <f>N99*O99/D66*100</f>
        <v>24.92</v>
      </c>
    </row>
    <row r="104" ht="15.75" customHeight="1">
      <c r="C104" t="s">
        <v>70</v>
      </c>
      <c r="E104" s="53" t="str">
        <f>H99*I99/D66*100</f>
        <v>0.15</v>
      </c>
    </row>
    <row r="105" ht="15.75" customHeight="1">
      <c r="C105" t="s">
        <v>71</v>
      </c>
      <c r="E105" s="51" t="str">
        <f>Q99/D66*100</f>
        <v>66.4</v>
      </c>
    </row>
    <row r="106" ht="15.75" customHeight="1">
      <c r="E106" s="53" t="str">
        <f>SUM(E101:E105)</f>
        <v>100.00</v>
      </c>
    </row>
  </sheetData>
  <mergeCells count="18">
    <mergeCell ref="C45:F45"/>
    <mergeCell ref="B45:B46"/>
    <mergeCell ref="G68:I68"/>
    <mergeCell ref="J68:M68"/>
    <mergeCell ref="C68:F68"/>
    <mergeCell ref="N68:R68"/>
    <mergeCell ref="A88:A99"/>
    <mergeCell ref="A70:A79"/>
    <mergeCell ref="A81:A87"/>
    <mergeCell ref="T88:AI99"/>
    <mergeCell ref="T81:AI87"/>
    <mergeCell ref="A101:B101"/>
    <mergeCell ref="C101:D101"/>
    <mergeCell ref="J45:M45"/>
    <mergeCell ref="B68:B69"/>
    <mergeCell ref="G45:I45"/>
    <mergeCell ref="S68:S69"/>
    <mergeCell ref="T70:AI79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2024-03-13T07:30:40Z</dcterms:created>
  <dc:creator>David</dc:creator>
  <cp:lastModifiedBy>David</cp:lastModifiedBy>
  <dcterms:modified xsi:type="dcterms:W3CDTF">2024-04-01T04:02:50Z</dcterms:modified>
</cp:coreProperties>
</file>